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8_{33F11B8B-F9B4-4DD8-B3D6-1389C6B6F9E8}" xr6:coauthVersionLast="47" xr6:coauthVersionMax="47" xr10:uidLastSave="{00000000-0000-0000-0000-000000000000}"/>
  <bookViews>
    <workbookView xWindow="-108" yWindow="-108" windowWidth="23256" windowHeight="13176" firstSheet="1" activeTab="1" xr2:uid="{00000000-000D-0000-FFFF-FFFF00000000}"/>
  </bookViews>
  <sheets>
    <sheet name="Declaration" sheetId="1" r:id="rId1"/>
    <sheet name="Distributor Claim Sheet" sheetId="2" r:id="rId2"/>
    <sheet name="SMART" sheetId="10" r:id="rId3"/>
    <sheet name="satvik" sheetId="5" r:id="rId4"/>
    <sheet name="NS" sheetId="6" r:id="rId5"/>
    <sheet name="abhishek" sheetId="7" r:id="rId6"/>
    <sheet name="mahak" sheetId="8" r:id="rId7"/>
    <sheet name="neelam" sheetId="9" r:id="rId8"/>
    <sheet name="Mandays" sheetId="3" r:id="rId9"/>
    <sheet name="Scrap stock detail" sheetId="4" r:id="rId10"/>
  </sheets>
  <externalReferences>
    <externalReference r:id="rId11"/>
  </externalReferences>
  <definedNames>
    <definedName name="_xlnm._FilterDatabase" localSheetId="0" hidden="1">Declaration!$B$2:$E$29</definedName>
    <definedName name="_xlnm._FilterDatabase" localSheetId="1" hidden="1">'Distributor Claim Sheet'!$A$2:$O$23</definedName>
    <definedName name="_xlnm._FilterDatabase" localSheetId="9" hidden="1">'Scrap stock detail'!$A$3:$I$8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Sheet'!$A$1:$P$30</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C5" i="4"/>
  <c r="C4" i="4"/>
  <c r="J8" i="2"/>
  <c r="J9" i="2"/>
  <c r="J10" i="2"/>
  <c r="J11" i="2"/>
  <c r="J12" i="2"/>
  <c r="J13" i="2"/>
  <c r="K13" i="2" s="1"/>
  <c r="N13" i="2" s="1"/>
  <c r="O13" i="2" s="1"/>
  <c r="J14" i="2"/>
  <c r="J15" i="2"/>
  <c r="J16" i="2"/>
  <c r="J17" i="2"/>
  <c r="J18" i="2"/>
  <c r="J19" i="2"/>
  <c r="J20" i="2"/>
  <c r="J21" i="2"/>
  <c r="K21" i="2" s="1"/>
  <c r="N21" i="2" s="1"/>
  <c r="O21" i="2" s="1"/>
  <c r="J22" i="2"/>
  <c r="J7" i="2"/>
  <c r="H8" i="2"/>
  <c r="H9" i="2"/>
  <c r="H10" i="2"/>
  <c r="H11" i="2"/>
  <c r="H12" i="2"/>
  <c r="H13" i="2"/>
  <c r="H14" i="2"/>
  <c r="H15" i="2"/>
  <c r="H16" i="2"/>
  <c r="H17" i="2"/>
  <c r="H18" i="2"/>
  <c r="H19" i="2"/>
  <c r="H20" i="2"/>
  <c r="H21" i="2"/>
  <c r="H22" i="2"/>
  <c r="H7" i="2"/>
  <c r="G8" i="2"/>
  <c r="G9" i="2"/>
  <c r="G10" i="2"/>
  <c r="G11" i="2"/>
  <c r="G12" i="2"/>
  <c r="G13" i="2"/>
  <c r="G14" i="2"/>
  <c r="G15" i="2"/>
  <c r="G16" i="2"/>
  <c r="G17" i="2"/>
  <c r="G18" i="2"/>
  <c r="G19" i="2"/>
  <c r="G20" i="2"/>
  <c r="G21" i="2"/>
  <c r="G22" i="2"/>
  <c r="G7" i="2"/>
  <c r="G23" i="2" s="1"/>
  <c r="J8" i="6"/>
  <c r="H7" i="6"/>
  <c r="K7" i="6" s="1"/>
  <c r="J17" i="6"/>
  <c r="J23" i="6" s="1"/>
  <c r="J8" i="9"/>
  <c r="K8" i="9" s="1"/>
  <c r="L8" i="9" s="1"/>
  <c r="J18" i="9"/>
  <c r="J7" i="9"/>
  <c r="J13" i="7"/>
  <c r="K13" i="7" s="1"/>
  <c r="L13" i="7" s="1"/>
  <c r="G12" i="7"/>
  <c r="G23" i="7" s="1"/>
  <c r="J12" i="7"/>
  <c r="J10" i="7"/>
  <c r="J7" i="7"/>
  <c r="K7" i="7" s="1"/>
  <c r="G7" i="9"/>
  <c r="H7" i="9"/>
  <c r="K10" i="9"/>
  <c r="K12" i="9"/>
  <c r="H23" i="9"/>
  <c r="J19" i="5"/>
  <c r="K19" i="5" s="1"/>
  <c r="L19" i="5" s="1"/>
  <c r="J18" i="5"/>
  <c r="J16" i="5"/>
  <c r="J13" i="5"/>
  <c r="K13" i="5" s="1"/>
  <c r="J12" i="5"/>
  <c r="J7" i="5"/>
  <c r="J18" i="10"/>
  <c r="J12" i="10"/>
  <c r="J9" i="10"/>
  <c r="J7" i="10"/>
  <c r="K7" i="10" s="1"/>
  <c r="N7" i="10" s="1"/>
  <c r="C6" i="3"/>
  <c r="A5" i="3"/>
  <c r="I23" i="10"/>
  <c r="H23" i="10"/>
  <c r="G23" i="10"/>
  <c r="F23" i="10"/>
  <c r="K22" i="10"/>
  <c r="N22" i="10" s="1"/>
  <c r="O22" i="10" s="1"/>
  <c r="N21" i="10"/>
  <c r="O21" i="10" s="1"/>
  <c r="K21" i="10"/>
  <c r="L21" i="10" s="1"/>
  <c r="L20" i="10"/>
  <c r="K20" i="10"/>
  <c r="N20" i="10" s="1"/>
  <c r="O20" i="10" s="1"/>
  <c r="N19" i="10"/>
  <c r="O19" i="10" s="1"/>
  <c r="K19" i="10"/>
  <c r="L19" i="10" s="1"/>
  <c r="N18" i="10"/>
  <c r="O18" i="10" s="1"/>
  <c r="L18" i="10"/>
  <c r="K18" i="10"/>
  <c r="K17" i="10"/>
  <c r="N17" i="10" s="1"/>
  <c r="O17" i="10" s="1"/>
  <c r="K16" i="10"/>
  <c r="N16" i="10" s="1"/>
  <c r="O16" i="10" s="1"/>
  <c r="K15" i="10"/>
  <c r="N15" i="10" s="1"/>
  <c r="O15" i="10" s="1"/>
  <c r="K14" i="10"/>
  <c r="N14" i="10" s="1"/>
  <c r="O14" i="10" s="1"/>
  <c r="K13" i="10"/>
  <c r="L13" i="10" s="1"/>
  <c r="K12" i="10"/>
  <c r="N12" i="10" s="1"/>
  <c r="O12" i="10" s="1"/>
  <c r="N11" i="10"/>
  <c r="O11" i="10" s="1"/>
  <c r="K11" i="10"/>
  <c r="L11" i="10" s="1"/>
  <c r="N10" i="10"/>
  <c r="O10" i="10" s="1"/>
  <c r="L10" i="10"/>
  <c r="K10" i="10"/>
  <c r="K9" i="10"/>
  <c r="N9" i="10" s="1"/>
  <c r="O9" i="10" s="1"/>
  <c r="A9" i="10"/>
  <c r="A10" i="10" s="1"/>
  <c r="A11" i="10" s="1"/>
  <c r="A12" i="10" s="1"/>
  <c r="A13" i="10" s="1"/>
  <c r="A14" i="10" s="1"/>
  <c r="A15" i="10" s="1"/>
  <c r="A16" i="10" s="1"/>
  <c r="A17" i="10" s="1"/>
  <c r="A18" i="10" s="1"/>
  <c r="A19" i="10" s="1"/>
  <c r="A20" i="10" s="1"/>
  <c r="A21" i="10" s="1"/>
  <c r="A22" i="10" s="1"/>
  <c r="K8" i="10"/>
  <c r="N8" i="10" s="1"/>
  <c r="O8" i="10" s="1"/>
  <c r="A8" i="10"/>
  <c r="B5" i="10"/>
  <c r="B3" i="10"/>
  <c r="I23" i="9"/>
  <c r="G23" i="9"/>
  <c r="F23" i="9"/>
  <c r="K22" i="9"/>
  <c r="N22" i="9" s="1"/>
  <c r="O22" i="9" s="1"/>
  <c r="N21" i="9"/>
  <c r="O21" i="9" s="1"/>
  <c r="K21" i="9"/>
  <c r="L21" i="9" s="1"/>
  <c r="K20" i="9"/>
  <c r="N20" i="9" s="1"/>
  <c r="O20" i="9" s="1"/>
  <c r="N19" i="9"/>
  <c r="O19" i="9" s="1"/>
  <c r="K19" i="9"/>
  <c r="L19" i="9" s="1"/>
  <c r="K18" i="9"/>
  <c r="N18" i="9" s="1"/>
  <c r="O18" i="9" s="1"/>
  <c r="K17" i="9"/>
  <c r="N17" i="9" s="1"/>
  <c r="O17" i="9" s="1"/>
  <c r="N16" i="9"/>
  <c r="O16" i="9" s="1"/>
  <c r="L16" i="9"/>
  <c r="K16" i="9"/>
  <c r="K15" i="9"/>
  <c r="N15" i="9" s="1"/>
  <c r="O15" i="9" s="1"/>
  <c r="K14" i="9"/>
  <c r="N14" i="9" s="1"/>
  <c r="O14" i="9" s="1"/>
  <c r="K13" i="9"/>
  <c r="L13" i="9" s="1"/>
  <c r="K11" i="9"/>
  <c r="L11" i="9" s="1"/>
  <c r="K9" i="9"/>
  <c r="N9" i="9" s="1"/>
  <c r="O9" i="9" s="1"/>
  <c r="A8" i="9"/>
  <c r="A9" i="9" s="1"/>
  <c r="A10" i="9" s="1"/>
  <c r="A11" i="9" s="1"/>
  <c r="A12" i="9" s="1"/>
  <c r="A13" i="9" s="1"/>
  <c r="A14" i="9" s="1"/>
  <c r="A15" i="9" s="1"/>
  <c r="A16" i="9" s="1"/>
  <c r="A17" i="9" s="1"/>
  <c r="A18" i="9" s="1"/>
  <c r="A19" i="9" s="1"/>
  <c r="A20" i="9" s="1"/>
  <c r="A21" i="9" s="1"/>
  <c r="A22" i="9" s="1"/>
  <c r="B5" i="9"/>
  <c r="B3" i="9"/>
  <c r="J23" i="8"/>
  <c r="I23" i="8"/>
  <c r="H23" i="8"/>
  <c r="G23" i="8"/>
  <c r="F23" i="8"/>
  <c r="N22" i="8"/>
  <c r="O22" i="8" s="1"/>
  <c r="K22" i="8"/>
  <c r="L22" i="8" s="1"/>
  <c r="K21" i="8"/>
  <c r="L21" i="8" s="1"/>
  <c r="L20" i="8"/>
  <c r="K20" i="8"/>
  <c r="N20" i="8" s="1"/>
  <c r="O20" i="8" s="1"/>
  <c r="K19" i="8"/>
  <c r="L19" i="8" s="1"/>
  <c r="K18" i="8"/>
  <c r="N18" i="8" s="1"/>
  <c r="O18" i="8" s="1"/>
  <c r="K17" i="8"/>
  <c r="N17" i="8" s="1"/>
  <c r="O17" i="8" s="1"/>
  <c r="K16" i="8"/>
  <c r="L16" i="8" s="1"/>
  <c r="K15" i="8"/>
  <c r="N15" i="8" s="1"/>
  <c r="O15" i="8" s="1"/>
  <c r="N14" i="8"/>
  <c r="O14" i="8" s="1"/>
  <c r="K14" i="8"/>
  <c r="L14" i="8" s="1"/>
  <c r="K13" i="8"/>
  <c r="N13" i="8" s="1"/>
  <c r="O13" i="8" s="1"/>
  <c r="K12" i="8"/>
  <c r="N12" i="8" s="1"/>
  <c r="O12" i="8" s="1"/>
  <c r="N11" i="8"/>
  <c r="O11" i="8" s="1"/>
  <c r="L11" i="8"/>
  <c r="K11" i="8"/>
  <c r="K10" i="8"/>
  <c r="N10" i="8" s="1"/>
  <c r="O10" i="8" s="1"/>
  <c r="K9" i="8"/>
  <c r="N9" i="8" s="1"/>
  <c r="O9" i="8" s="1"/>
  <c r="K8" i="8"/>
  <c r="N8" i="8" s="1"/>
  <c r="O8" i="8" s="1"/>
  <c r="A8" i="8"/>
  <c r="A9" i="8" s="1"/>
  <c r="A10" i="8" s="1"/>
  <c r="A11" i="8" s="1"/>
  <c r="A12" i="8" s="1"/>
  <c r="A13" i="8" s="1"/>
  <c r="A14" i="8" s="1"/>
  <c r="A15" i="8" s="1"/>
  <c r="A16" i="8" s="1"/>
  <c r="A17" i="8" s="1"/>
  <c r="A18" i="8" s="1"/>
  <c r="A19" i="8" s="1"/>
  <c r="A20" i="8" s="1"/>
  <c r="A21" i="8" s="1"/>
  <c r="A22" i="8" s="1"/>
  <c r="K7" i="8"/>
  <c r="B5" i="8"/>
  <c r="B3" i="8"/>
  <c r="I23" i="7"/>
  <c r="H23" i="7"/>
  <c r="F23" i="7"/>
  <c r="K22" i="7"/>
  <c r="N22" i="7" s="1"/>
  <c r="O22" i="7" s="1"/>
  <c r="N21" i="7"/>
  <c r="O21" i="7" s="1"/>
  <c r="K21" i="7"/>
  <c r="L21" i="7" s="1"/>
  <c r="N20" i="7"/>
  <c r="O20" i="7" s="1"/>
  <c r="L20" i="7"/>
  <c r="K20" i="7"/>
  <c r="N19" i="7"/>
  <c r="O19" i="7" s="1"/>
  <c r="K19" i="7"/>
  <c r="L19" i="7" s="1"/>
  <c r="K18" i="7"/>
  <c r="N18" i="7" s="1"/>
  <c r="O18" i="7" s="1"/>
  <c r="K17" i="7"/>
  <c r="N17" i="7" s="1"/>
  <c r="O17" i="7" s="1"/>
  <c r="O16" i="7"/>
  <c r="N16" i="7"/>
  <c r="L16" i="7"/>
  <c r="K16" i="7"/>
  <c r="K15" i="7"/>
  <c r="N15" i="7" s="1"/>
  <c r="O15" i="7" s="1"/>
  <c r="K14" i="7"/>
  <c r="N14" i="7" s="1"/>
  <c r="O14" i="7" s="1"/>
  <c r="N11" i="7"/>
  <c r="O11" i="7" s="1"/>
  <c r="L11" i="7"/>
  <c r="K11" i="7"/>
  <c r="K10" i="7"/>
  <c r="N10" i="7" s="1"/>
  <c r="O10" i="7" s="1"/>
  <c r="K9" i="7"/>
  <c r="N9" i="7" s="1"/>
  <c r="O9" i="7" s="1"/>
  <c r="O8" i="7"/>
  <c r="N8" i="7"/>
  <c r="L8" i="7"/>
  <c r="K8" i="7"/>
  <c r="A8" i="7"/>
  <c r="A9" i="7" s="1"/>
  <c r="A10" i="7" s="1"/>
  <c r="A11" i="7" s="1"/>
  <c r="A12" i="7" s="1"/>
  <c r="A13" i="7" s="1"/>
  <c r="A14" i="7" s="1"/>
  <c r="A15" i="7" s="1"/>
  <c r="A16" i="7" s="1"/>
  <c r="A17" i="7" s="1"/>
  <c r="A18" i="7" s="1"/>
  <c r="A19" i="7" s="1"/>
  <c r="A20" i="7" s="1"/>
  <c r="A21" i="7" s="1"/>
  <c r="A22" i="7" s="1"/>
  <c r="B5" i="7"/>
  <c r="B3" i="7"/>
  <c r="I23" i="6"/>
  <c r="H23" i="6"/>
  <c r="G23" i="6"/>
  <c r="F23" i="6"/>
  <c r="N22" i="6"/>
  <c r="O22" i="6" s="1"/>
  <c r="K22" i="6"/>
  <c r="L22" i="6" s="1"/>
  <c r="N21" i="6"/>
  <c r="O21" i="6" s="1"/>
  <c r="L21" i="6"/>
  <c r="K21" i="6"/>
  <c r="N20" i="6"/>
  <c r="O20" i="6" s="1"/>
  <c r="L20" i="6"/>
  <c r="K20" i="6"/>
  <c r="O19" i="6"/>
  <c r="N19" i="6"/>
  <c r="L19" i="6"/>
  <c r="K19" i="6"/>
  <c r="K18" i="6"/>
  <c r="N18" i="6" s="1"/>
  <c r="O18" i="6" s="1"/>
  <c r="K17" i="6"/>
  <c r="N17" i="6" s="1"/>
  <c r="O17" i="6" s="1"/>
  <c r="K16" i="6"/>
  <c r="L16" i="6" s="1"/>
  <c r="N15" i="6"/>
  <c r="O15" i="6" s="1"/>
  <c r="K15" i="6"/>
  <c r="L15" i="6" s="1"/>
  <c r="N14" i="6"/>
  <c r="O14" i="6" s="1"/>
  <c r="K14" i="6"/>
  <c r="L14" i="6" s="1"/>
  <c r="N13" i="6"/>
  <c r="O13" i="6" s="1"/>
  <c r="L13" i="6"/>
  <c r="K13" i="6"/>
  <c r="K12" i="6"/>
  <c r="N12" i="6" s="1"/>
  <c r="O12" i="6" s="1"/>
  <c r="N11" i="6"/>
  <c r="O11" i="6" s="1"/>
  <c r="L11" i="6"/>
  <c r="K11" i="6"/>
  <c r="K10" i="6"/>
  <c r="N10" i="6" s="1"/>
  <c r="O10" i="6" s="1"/>
  <c r="K9" i="6"/>
  <c r="N9" i="6" s="1"/>
  <c r="O9" i="6" s="1"/>
  <c r="K8" i="6"/>
  <c r="L8" i="6" s="1"/>
  <c r="A8" i="6"/>
  <c r="A9" i="6" s="1"/>
  <c r="A10" i="6" s="1"/>
  <c r="A11" i="6" s="1"/>
  <c r="A12" i="6" s="1"/>
  <c r="A13" i="6" s="1"/>
  <c r="A14" i="6" s="1"/>
  <c r="A15" i="6" s="1"/>
  <c r="A16" i="6" s="1"/>
  <c r="A17" i="6" s="1"/>
  <c r="A18" i="6" s="1"/>
  <c r="A19" i="6" s="1"/>
  <c r="A20" i="6" s="1"/>
  <c r="A21" i="6" s="1"/>
  <c r="A22" i="6" s="1"/>
  <c r="B5" i="6"/>
  <c r="B3" i="6"/>
  <c r="K14" i="5"/>
  <c r="L14" i="5" s="1"/>
  <c r="K15" i="5"/>
  <c r="L15" i="5" s="1"/>
  <c r="K16" i="5"/>
  <c r="L16" i="5" s="1"/>
  <c r="K17" i="5"/>
  <c r="L17" i="5" s="1"/>
  <c r="K18" i="5"/>
  <c r="N18" i="5" s="1"/>
  <c r="O18" i="5" s="1"/>
  <c r="K20" i="5"/>
  <c r="L20" i="5" s="1"/>
  <c r="K21" i="5"/>
  <c r="L21" i="5" s="1"/>
  <c r="N21" i="5"/>
  <c r="O21" i="5" s="1"/>
  <c r="K22" i="5"/>
  <c r="L22" i="5" s="1"/>
  <c r="I23" i="5"/>
  <c r="H23" i="5"/>
  <c r="G23" i="5"/>
  <c r="F23" i="5"/>
  <c r="K12" i="5"/>
  <c r="N12" i="5" s="1"/>
  <c r="O12" i="5" s="1"/>
  <c r="K11" i="5"/>
  <c r="N11" i="5" s="1"/>
  <c r="O11" i="5" s="1"/>
  <c r="K10" i="5"/>
  <c r="N10" i="5" s="1"/>
  <c r="O10" i="5" s="1"/>
  <c r="K9" i="5"/>
  <c r="N9" i="5" s="1"/>
  <c r="O9" i="5" s="1"/>
  <c r="K8" i="5"/>
  <c r="N8" i="5" s="1"/>
  <c r="O8" i="5" s="1"/>
  <c r="A8" i="5"/>
  <c r="A9" i="5" s="1"/>
  <c r="A10" i="5" s="1"/>
  <c r="A11" i="5" s="1"/>
  <c r="A12" i="5" s="1"/>
  <c r="A13" i="5" s="1"/>
  <c r="A14" i="5" s="1"/>
  <c r="A15" i="5" s="1"/>
  <c r="A16" i="5" s="1"/>
  <c r="A17" i="5" s="1"/>
  <c r="A18" i="5" s="1"/>
  <c r="A19" i="5" s="1"/>
  <c r="A20" i="5" s="1"/>
  <c r="A21" i="5" s="1"/>
  <c r="A22" i="5" s="1"/>
  <c r="K7" i="5"/>
  <c r="B5" i="5"/>
  <c r="B3" i="5"/>
  <c r="K22" i="2"/>
  <c r="N22" i="2" s="1"/>
  <c r="O22" i="2" s="1"/>
  <c r="K20" i="2"/>
  <c r="N20" i="2" s="1"/>
  <c r="O20" i="2" s="1"/>
  <c r="K19" i="2"/>
  <c r="L19" i="2" s="1"/>
  <c r="K18" i="2"/>
  <c r="N18" i="2" s="1"/>
  <c r="O18" i="2" s="1"/>
  <c r="K17" i="2"/>
  <c r="N17" i="2" s="1"/>
  <c r="O17" i="2" s="1"/>
  <c r="K16" i="2"/>
  <c r="N16" i="2" s="1"/>
  <c r="O16" i="2" s="1"/>
  <c r="K14" i="2"/>
  <c r="N14" i="2" s="1"/>
  <c r="O14" i="2" s="1"/>
  <c r="K12" i="2"/>
  <c r="N12" i="2" s="1"/>
  <c r="O12" i="2" s="1"/>
  <c r="K11" i="2"/>
  <c r="N11" i="2" s="1"/>
  <c r="O11" i="2" s="1"/>
  <c r="K10" i="2"/>
  <c r="N10" i="2" s="1"/>
  <c r="O10" i="2" s="1"/>
  <c r="K9" i="2"/>
  <c r="L9" i="2" s="1"/>
  <c r="K8" i="2"/>
  <c r="M23" i="2"/>
  <c r="I23" i="2"/>
  <c r="A9" i="2"/>
  <c r="A10" i="2" s="1"/>
  <c r="A11" i="2" s="1"/>
  <c r="A12" i="2" s="1"/>
  <c r="A13" i="2" s="1"/>
  <c r="A14" i="2" s="1"/>
  <c r="A15" i="2" s="1"/>
  <c r="A16" i="2" s="1"/>
  <c r="A17" i="2" s="1"/>
  <c r="A18" i="2" s="1"/>
  <c r="A19" i="2" s="1"/>
  <c r="A20" i="2" s="1"/>
  <c r="A21" i="2" s="1"/>
  <c r="A22" i="2" s="1"/>
  <c r="F17" i="2"/>
  <c r="F18" i="2"/>
  <c r="F13" i="2"/>
  <c r="F14" i="2"/>
  <c r="F12" i="2"/>
  <c r="F16" i="2"/>
  <c r="F15" i="2"/>
  <c r="F19" i="2"/>
  <c r="F10" i="2"/>
  <c r="F9" i="2"/>
  <c r="F8" i="2"/>
  <c r="F7" i="2"/>
  <c r="F5" i="4"/>
  <c r="H5" i="4" s="1"/>
  <c r="F6" i="4"/>
  <c r="H6" i="4" s="1"/>
  <c r="F7" i="4"/>
  <c r="H7" i="4" s="1"/>
  <c r="G8" i="4"/>
  <c r="D8" i="4"/>
  <c r="C8" i="4" l="1"/>
  <c r="J23" i="2"/>
  <c r="H23" i="2"/>
  <c r="K15" i="2"/>
  <c r="N15" i="2" s="1"/>
  <c r="O15" i="2" s="1"/>
  <c r="L12" i="6"/>
  <c r="L17" i="9"/>
  <c r="L18" i="9"/>
  <c r="K12" i="7"/>
  <c r="L12" i="7" s="1"/>
  <c r="N13" i="9"/>
  <c r="O13" i="9" s="1"/>
  <c r="N10" i="9"/>
  <c r="O10" i="9" s="1"/>
  <c r="L10" i="9"/>
  <c r="L12" i="9"/>
  <c r="N12" i="9"/>
  <c r="O12" i="9" s="1"/>
  <c r="J23" i="9"/>
  <c r="L9" i="9"/>
  <c r="N11" i="9"/>
  <c r="O11" i="9" s="1"/>
  <c r="N8" i="9"/>
  <c r="O8" i="9" s="1"/>
  <c r="K7" i="9"/>
  <c r="K23" i="9" s="1"/>
  <c r="N19" i="8"/>
  <c r="O19" i="8" s="1"/>
  <c r="L12" i="8"/>
  <c r="K23" i="8"/>
  <c r="N13" i="7"/>
  <c r="O13" i="7" s="1"/>
  <c r="L18" i="7"/>
  <c r="L10" i="7"/>
  <c r="J23" i="7"/>
  <c r="K23" i="6"/>
  <c r="L18" i="5"/>
  <c r="L13" i="5"/>
  <c r="N13" i="5"/>
  <c r="O13" i="5" s="1"/>
  <c r="J23" i="5"/>
  <c r="L16" i="10"/>
  <c r="N13" i="10"/>
  <c r="O13" i="10" s="1"/>
  <c r="L8" i="10"/>
  <c r="L12" i="10"/>
  <c r="J23" i="10"/>
  <c r="O7" i="10"/>
  <c r="L7" i="10"/>
  <c r="L15" i="10"/>
  <c r="L9" i="10"/>
  <c r="L17" i="10"/>
  <c r="L14" i="10"/>
  <c r="L22" i="10"/>
  <c r="K23" i="10"/>
  <c r="L15" i="9"/>
  <c r="L20" i="9"/>
  <c r="L14" i="9"/>
  <c r="L22" i="9"/>
  <c r="L13" i="8"/>
  <c r="L10" i="8"/>
  <c r="L18" i="8"/>
  <c r="N21" i="8"/>
  <c r="O21" i="8" s="1"/>
  <c r="L7" i="8"/>
  <c r="L15" i="8"/>
  <c r="L8" i="8"/>
  <c r="N7" i="8"/>
  <c r="L9" i="8"/>
  <c r="L17" i="8"/>
  <c r="N16" i="8"/>
  <c r="O16" i="8" s="1"/>
  <c r="L7" i="7"/>
  <c r="L15" i="7"/>
  <c r="N7" i="7"/>
  <c r="L9" i="7"/>
  <c r="L17" i="7"/>
  <c r="L14" i="7"/>
  <c r="L22" i="7"/>
  <c r="N8" i="6"/>
  <c r="O8" i="6" s="1"/>
  <c r="L10" i="6"/>
  <c r="L18" i="6"/>
  <c r="L7" i="6"/>
  <c r="N7" i="6"/>
  <c r="L9" i="6"/>
  <c r="L17" i="6"/>
  <c r="N16" i="6"/>
  <c r="O16" i="6" s="1"/>
  <c r="L11" i="5"/>
  <c r="N15" i="5"/>
  <c r="O15" i="5" s="1"/>
  <c r="L10" i="5"/>
  <c r="N16" i="5"/>
  <c r="O16" i="5" s="1"/>
  <c r="N19" i="5"/>
  <c r="O19" i="5" s="1"/>
  <c r="N22" i="5"/>
  <c r="O22" i="5" s="1"/>
  <c r="N14" i="5"/>
  <c r="O14" i="5" s="1"/>
  <c r="N17" i="5"/>
  <c r="O17" i="5" s="1"/>
  <c r="N20" i="5"/>
  <c r="O20" i="5" s="1"/>
  <c r="L12" i="5"/>
  <c r="K23" i="5"/>
  <c r="L7" i="5"/>
  <c r="N7" i="5"/>
  <c r="L9" i="5"/>
  <c r="L8" i="5"/>
  <c r="L11" i="2"/>
  <c r="L13" i="2"/>
  <c r="L17" i="2"/>
  <c r="L21" i="2"/>
  <c r="N9" i="2"/>
  <c r="O9" i="2" s="1"/>
  <c r="N19" i="2"/>
  <c r="O19" i="2" s="1"/>
  <c r="L8" i="2"/>
  <c r="L10" i="2"/>
  <c r="L12" i="2"/>
  <c r="L14" i="2"/>
  <c r="L16" i="2"/>
  <c r="L18" i="2"/>
  <c r="L20" i="2"/>
  <c r="L22" i="2"/>
  <c r="N8" i="2"/>
  <c r="O8" i="2" s="1"/>
  <c r="F4" i="4"/>
  <c r="F8" i="4" s="1"/>
  <c r="L15" i="2" l="1"/>
  <c r="N12" i="7"/>
  <c r="O12" i="7" s="1"/>
  <c r="K23" i="7"/>
  <c r="N7" i="9"/>
  <c r="O7" i="9" s="1"/>
  <c r="O23" i="9" s="1"/>
  <c r="L7" i="9"/>
  <c r="L23" i="9" s="1"/>
  <c r="L23" i="7"/>
  <c r="N23" i="10"/>
  <c r="O23" i="10"/>
  <c r="L23" i="10"/>
  <c r="N23" i="8"/>
  <c r="O7" i="8"/>
  <c r="O23" i="8" s="1"/>
  <c r="L23" i="8"/>
  <c r="O7" i="7"/>
  <c r="L23" i="6"/>
  <c r="N23" i="6"/>
  <c r="O7" i="6"/>
  <c r="O23" i="6" s="1"/>
  <c r="L23" i="5"/>
  <c r="N23" i="5"/>
  <c r="O7" i="5"/>
  <c r="O23" i="5" s="1"/>
  <c r="H4" i="4"/>
  <c r="H8" i="4" s="1"/>
  <c r="B30" i="1"/>
  <c r="O23" i="7" l="1"/>
  <c r="N23" i="7"/>
  <c r="N23" i="9"/>
  <c r="C2" i="4"/>
  <c r="D23" i="1"/>
  <c r="B30" i="2"/>
  <c r="F23" i="2"/>
  <c r="H1" i="3" l="1"/>
  <c r="H2" i="3"/>
  <c r="B2" i="3"/>
  <c r="B2" i="4"/>
  <c r="C30" i="1"/>
  <c r="D30" i="1"/>
  <c r="B5" i="2"/>
  <c r="B3" i="2"/>
  <c r="C19" i="1"/>
  <c r="C17" i="1"/>
  <c r="A5" i="4" l="1"/>
  <c r="A6" i="4" s="1"/>
  <c r="A7" i="4" s="1"/>
  <c r="A8" i="2"/>
  <c r="C18" i="1" l="1"/>
  <c r="K7" i="2"/>
  <c r="K23" i="2" s="1"/>
  <c r="C20" i="1"/>
  <c r="L7" i="2" l="1"/>
  <c r="L23" i="2" s="1"/>
  <c r="C21" i="1"/>
  <c r="N7" i="2"/>
  <c r="N23" i="2" s="1"/>
  <c r="O7" i="2" l="1"/>
  <c r="O23" i="2" s="1"/>
</calcChain>
</file>

<file path=xl/sharedStrings.xml><?xml version="1.0" encoding="utf-8"?>
<sst xmlns="http://schemas.openxmlformats.org/spreadsheetml/2006/main" count="504" uniqueCount="103">
  <si>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</si>
  <si>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</si>
  <si>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</si>
  <si>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</si>
  <si>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</si>
  <si>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</si>
  <si>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</si>
  <si>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</si>
  <si>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</si>
  <si>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</si>
  <si>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</si>
  <si>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</si>
  <si>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</si>
  <si>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</si>
  <si>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</si>
  <si>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</si>
  <si>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</si>
  <si>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</si>
  <si>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</si>
  <si>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</si>
  <si>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</si>
  <si>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</si>
  <si>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</si>
  <si>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</si>
  <si>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</si>
  <si>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</si>
  <si>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</si>
  <si>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</si>
  <si>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</si>
  <si>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</si>
  <si>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Pcs</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</si>
  <si>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</si>
  <si>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</si>
  <si>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</si>
  <si>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</si>
  <si>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</si>
  <si>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</si>
  <si>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</si>
  <si>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</si>
  <si>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</si>
  <si>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</si>
  <si>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</si>
  <si>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</si>
  <si>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Remark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</si>
  <si>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</si>
  <si>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</si>
  <si>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</si>
  <si>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</si>
  <si>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</si>
  <si>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</si>
  <si>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</si>
  <si>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</si>
  <si>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</si>
  <si>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</si>
  <si>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</si>
  <si>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</si>
  <si>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</si>
  <si>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</si>
  <si>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</si>
  <si>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</si>
  <si>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</si>
  <si>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</si>
  <si>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</si>
  <si>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</si>
  <si>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</si>
  <si>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</si>
  <si>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</si>
  <si>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</si>
  <si>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</si>
  <si>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</si>
  <si>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</si>
  <si>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</si>
  <si>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</si>
  <si>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</si>
  <si>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</si>
  <si>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</si>
  <si>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</si>
  <si>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 xml:space="preserve">Chips </t>
  </si>
  <si>
    <t>Chulbule</t>
  </si>
  <si>
    <t>Namkeen</t>
  </si>
  <si>
    <t>Ring</t>
  </si>
  <si>
    <t>Avadh</t>
  </si>
  <si>
    <t>Cake</t>
  </si>
  <si>
    <t>Puff</t>
  </si>
  <si>
    <t>Popcorn</t>
  </si>
  <si>
    <t>Chips</t>
  </si>
  <si>
    <t>Rate/KG</t>
  </si>
  <si>
    <t>Scrap Amount</t>
  </si>
  <si>
    <t>Pay Amount</t>
  </si>
  <si>
    <t>Balance</t>
  </si>
  <si>
    <t>Wheels</t>
  </si>
  <si>
    <t>SMART DISTRIBUTOR</t>
  </si>
  <si>
    <t>Borash</t>
  </si>
  <si>
    <t>Village Hamid Pur, Ali Pur Delhi</t>
  </si>
  <si>
    <t>NA</t>
  </si>
  <si>
    <t>10:00AM</t>
  </si>
  <si>
    <t>Date:01-09-2023</t>
  </si>
  <si>
    <t>PRINCE</t>
  </si>
  <si>
    <t>06:30PM</t>
  </si>
  <si>
    <t>RAM NIWASH</t>
  </si>
  <si>
    <t>MINI BITES</t>
  </si>
  <si>
    <t>06:00PM</t>
  </si>
  <si>
    <t>AVADH,RING,CAKE,MINI BITES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</si>
</sst>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h:mm"/>
    <numFmt numFmtId="169" formatCode="[$-409]d/mmm/yy;@"/>
  </numFmts>
  <fonts count="35"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9">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6" xfId="0" applyFont="1" applyBorder="1" applyAlignment="1">
      <alignment horizontal="center" vertical="top"/>
    </xf>
    <xf numFmtId="0" fontId="25" fillId="0" borderId="17" xfId="0" applyFont="1" applyBorder="1" applyAlignment="1">
      <alignment horizontal="center" vertical="top"/>
    </xf>
    <xf numFmtId="0" fontId="23" fillId="13" borderId="0" xfId="0" applyFont="1" applyFill="1">
      <alignment vertical="center"/>
    </xf>
    <xf numFmtId="0" fontId="30"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0" fontId="2" fillId="10" borderId="1" xfId="0" applyFont="1" applyFill="1" applyBorder="1" applyAlignment="1">
      <alignment horizontal="center" vertical="center"/>
    </xf>
    <xf numFmtId="168" fontId="17" fillId="0" borderId="1" xfId="5" applyNumberFormat="1" applyFont="1" applyBorder="1" applyAlignment="1" applyProtection="1">
      <alignment horizontal="center" vertical="center" wrapText="1"/>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0" fontId="18" fillId="12" borderId="1" xfId="5" applyFont="1" applyFill="1" applyBorder="1" applyAlignment="1" applyProtection="1">
      <alignment horizontal="center" vertical="center"/>
    </xf>
    <xf numFmtId="0" fontId="18" fillId="0" borderId="1" xfId="5" applyFont="1" applyBorder="1" applyAlignment="1" applyProtection="1">
      <alignment horizontal="center" vertical="center"/>
    </xf>
    <xf numFmtId="0" fontId="17" fillId="0" borderId="1" xfId="5" applyFont="1" applyBorder="1" applyAlignment="1" applyProtection="1">
      <alignment horizontal="center" vertical="center"/>
    </xf>
    <xf numFmtId="0" fontId="32" fillId="0" borderId="1" xfId="5" applyFont="1" applyBorder="1" applyAlignment="1" applyProtection="1">
      <alignment horizontal="center" vertical="center" wrapText="1"/>
    </xf>
    <xf numFmtId="169" fontId="31" fillId="0" borderId="1" xfId="0" applyNumberFormat="1" applyFont="1" applyBorder="1" applyAlignment="1">
      <alignment horizontal="center" vertical="center"/>
    </xf>
    <xf numFmtId="15" fontId="27" fillId="0" borderId="1" xfId="0" applyNumberFormat="1" applyFont="1" applyBorder="1" applyAlignment="1">
      <alignment horizontal="center" vertical="center"/>
    </xf>
    <xf numFmtId="165" fontId="23" fillId="5" borderId="1" xfId="3" applyNumberFormat="1" applyFont="1" applyFill="1" applyBorder="1" applyAlignment="1" applyProtection="1">
      <alignment vertical="center"/>
    </xf>
    <xf numFmtId="165" fontId="23" fillId="5" borderId="1" xfId="0" applyNumberFormat="1" applyFont="1" applyFill="1" applyBorder="1" applyAlignment="1">
      <alignment horizontal="center" vertical="center"/>
    </xf>
    <xf numFmtId="15" fontId="4" fillId="0" borderId="18" xfId="0" applyNumberFormat="1" applyFont="1" applyBorder="1" applyAlignment="1">
      <alignment horizontal="center" vertical="center"/>
    </xf>
    <xf numFmtId="0" fontId="0" fillId="0" borderId="18" xfId="0" applyBorder="1" applyAlignment="1">
      <alignment horizontal="center" vertical="center"/>
    </xf>
    <xf numFmtId="0" fontId="0" fillId="0" borderId="0" xfId="0" applyAlignment="1">
      <alignment vertical="center" wrapText="1"/>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43" fontId="4" fillId="5" borderId="1" xfId="3" applyFont="1" applyFill="1" applyBorder="1" applyAlignment="1" applyProtection="1">
      <alignment vertical="center"/>
    </xf>
    <xf numFmtId="43" fontId="25" fillId="0" borderId="1" xfId="3" applyFont="1" applyBorder="1" applyAlignment="1" applyProtection="1">
      <alignment horizontal="center" vertical="center"/>
    </xf>
    <xf numFmtId="167" fontId="28" fillId="0" borderId="1" xfId="3" applyNumberFormat="1" applyFont="1" applyBorder="1">
      <protection locked="0"/>
    </xf>
    <xf numFmtId="165" fontId="27" fillId="15" borderId="1" xfId="3" applyNumberFormat="1" applyFont="1" applyFill="1" applyBorder="1" applyAlignment="1" applyProtection="1">
      <alignment horizontal="center" vertical="center"/>
    </xf>
    <xf numFmtId="164" fontId="25" fillId="0" borderId="1" xfId="0" applyNumberFormat="1" applyFont="1" applyBorder="1" applyAlignment="1">
      <alignment horizontal="center" vertical="center"/>
    </xf>
    <xf numFmtId="15" fontId="13" fillId="0" borderId="1" xfId="0" applyNumberFormat="1" applyFont="1" applyBorder="1" applyAlignment="1">
      <alignment horizontal="center" vertical="center"/>
    </xf>
    <xf numFmtId="15" fontId="17" fillId="11" borderId="1" xfId="5" applyNumberFormat="1" applyFont="1" applyFill="1" applyBorder="1" applyAlignment="1" applyProtection="1">
      <alignment horizontal="center" vertical="center"/>
    </xf>
    <xf numFmtId="0" fontId="25" fillId="0" borderId="1" xfId="0" applyFont="1" applyBorder="1" applyAlignment="1">
      <alignment horizontal="center" vertical="center" wrapText="1"/>
    </xf>
    <xf numFmtId="165" fontId="27" fillId="15" borderId="1" xfId="3" applyNumberFormat="1" applyFont="1" applyFill="1" applyBorder="1" applyAlignment="1" applyProtection="1">
      <alignment horizontal="center" vertical="center" wrapText="1"/>
    </xf>
    <xf numFmtId="164" fontId="25" fillId="0" borderId="1" xfId="0" applyNumberFormat="1" applyFont="1" applyBorder="1" applyAlignment="1">
      <alignment horizontal="center" vertical="center" wrapText="1"/>
    </xf>
    <xf numFmtId="0" fontId="17" fillId="0" borderId="1" xfId="5" applyFont="1" applyBorder="1" applyAlignment="1" applyProtection="1">
      <alignment horizontal="center"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5" fontId="24" fillId="2" borderId="1" xfId="0" applyNumberFormat="1" applyFont="1" applyFill="1" applyBorder="1" applyAlignment="1" applyProtection="1">
      <alignment horizontal="center" vertical="center" wrapText="1"/>
      <protection hidden="1"/>
    </xf>
    <xf numFmtId="15"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Protection="1">
      <alignment vertical="center"/>
      <protection hidden="1"/>
    </xf>
    <xf numFmtId="0" fontId="33" fillId="14" borderId="14" xfId="0" applyFont="1" applyFill="1" applyBorder="1" applyProtection="1">
      <alignment vertical="center"/>
      <protection hidden="1"/>
    </xf>
    <xf numFmtId="0" fontId="33" fillId="14" borderId="3" xfId="0" applyFont="1" applyFill="1" applyBorder="1" applyProtection="1">
      <alignment vertical="center"/>
      <protection hidden="1"/>
    </xf>
    <xf numFmtId="0" fontId="33" fillId="14" borderId="2" xfId="0" applyFont="1" applyFill="1" applyBorder="1" applyAlignment="1" applyProtection="1">
      <alignment vertical="center" wrapText="1"/>
      <protection hidden="1"/>
    </xf>
    <xf numFmtId="0" fontId="33" fillId="14" borderId="14" xfId="0" applyFont="1" applyFill="1" applyBorder="1" applyAlignment="1" applyProtection="1">
      <alignment vertical="center" wrapText="1"/>
      <protection hidden="1"/>
    </xf>
    <xf numFmtId="0" fontId="33"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2000000}"/>
    <cellStyle name="Normal 2 10" xfId="2" xr:uid="{00000000-0005-0000-0000-000003000000}"/>
    <cellStyle name="Normal 3" xfId="6" xr:uid="{00000000-0005-0000-0000-000004000000}"/>
    <cellStyle name="Normal_D&amp;D REPORT OF B.S.N TRADERS FOR THE MONTH OF DEC-08" xfId="5" xr:uid="{00000000-0005-0000-0000-000005000000}"/>
    <cellStyle name="Normal_MI20(1)" xfId="1" xr:uid="{00000000-0005-0000-0000-000006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www.wps.cn/officeDocument/2020/cellImage" Target="NUL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DS\OneDrive\Desktop\MONICA.xlsb" TargetMode="External"/><Relationship Id="rId1" Type="http://schemas.openxmlformats.org/officeDocument/2006/relationships/externalLinkPath" Target="MONICA.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claration"/>
      <sheetName val="Distributor Claim Sheet"/>
      <sheetName val="smart"/>
      <sheetName val="satvik"/>
      <sheetName val="am"/>
      <sheetName val="abhishek"/>
      <sheetName val="mahak"/>
      <sheetName val="neelam"/>
      <sheetName val="Sheet8"/>
      <sheetName val="Sheet9"/>
      <sheetName val="Mandays"/>
      <sheetName val="Scrap stock detail"/>
    </sheetNames>
    <sheetDataSet>
      <sheetData sheetId="0">
        <row r="3">
          <cell r="C3"/>
        </row>
        <row r="4">
          <cell r="C4"/>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9" zoomScaleNormal="100" workbookViewId="0">
      <selection activeCell="E13" sqref="E13"/>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68</v>
      </c>
    </row>
    <row r="2" spans="1:4" s="2" customFormat="1" ht="15.6" x14ac:dyDescent="0.3">
      <c r="B2" s="88" t="s">
        <v>10</v>
      </c>
      <c r="C2" s="88"/>
      <c r="D2" s="88"/>
    </row>
    <row r="3" spans="1:4" x14ac:dyDescent="0.3">
      <c r="B3" s="3" t="s">
        <v>11</v>
      </c>
      <c r="C3" s="89" t="s">
        <v>91</v>
      </c>
      <c r="D3" s="89"/>
    </row>
    <row r="4" spans="1:4" x14ac:dyDescent="0.3">
      <c r="B4" s="4" t="s">
        <v>12</v>
      </c>
      <c r="C4" s="89" t="s">
        <v>93</v>
      </c>
      <c r="D4" s="89"/>
    </row>
    <row r="5" spans="1:4" x14ac:dyDescent="0.3">
      <c r="B5" s="5" t="s">
        <v>13</v>
      </c>
      <c r="C5" s="90" t="s">
        <v>92</v>
      </c>
      <c r="D5" s="91"/>
    </row>
    <row r="6" spans="1:4" x14ac:dyDescent="0.3">
      <c r="B6" s="6" t="s">
        <v>14</v>
      </c>
      <c r="C6" s="90" t="s">
        <v>99</v>
      </c>
      <c r="D6" s="91"/>
    </row>
    <row r="7" spans="1:4" x14ac:dyDescent="0.3">
      <c r="B7" s="6" t="s">
        <v>15</v>
      </c>
      <c r="C7" s="91">
        <v>9650417376</v>
      </c>
      <c r="D7" s="91"/>
    </row>
    <row r="8" spans="1:4" x14ac:dyDescent="0.3">
      <c r="B8" s="6" t="s">
        <v>48</v>
      </c>
      <c r="C8" s="90" t="s">
        <v>94</v>
      </c>
      <c r="D8" s="91"/>
    </row>
    <row r="9" spans="1:4" x14ac:dyDescent="0.3">
      <c r="B9" s="6" t="s">
        <v>27</v>
      </c>
      <c r="C9" s="90" t="s">
        <v>94</v>
      </c>
      <c r="D9" s="91"/>
    </row>
    <row r="10" spans="1:4" x14ac:dyDescent="0.3">
      <c r="B10" s="7" t="s">
        <v>16</v>
      </c>
      <c r="C10" s="98">
        <v>45563</v>
      </c>
      <c r="D10" s="98"/>
    </row>
    <row r="11" spans="1:4" x14ac:dyDescent="0.3">
      <c r="B11" s="7" t="s">
        <v>17</v>
      </c>
      <c r="C11" s="99" t="s">
        <v>95</v>
      </c>
      <c r="D11" s="98"/>
    </row>
    <row r="12" spans="1:4" x14ac:dyDescent="0.3">
      <c r="B12" s="7" t="s">
        <v>18</v>
      </c>
      <c r="C12" s="98">
        <v>45565</v>
      </c>
      <c r="D12" s="98"/>
    </row>
    <row r="13" spans="1:4" x14ac:dyDescent="0.3">
      <c r="B13" s="7" t="s">
        <v>19</v>
      </c>
      <c r="C13" s="99" t="s">
        <v>101</v>
      </c>
      <c r="D13" s="98"/>
    </row>
    <row r="14" spans="1:4" x14ac:dyDescent="0.3">
      <c r="B14" s="95" t="s">
        <v>20</v>
      </c>
      <c r="C14" s="95"/>
      <c r="D14" s="95"/>
    </row>
    <row r="15" spans="1:4" x14ac:dyDescent="0.3">
      <c r="B15" s="95"/>
      <c r="C15" s="95"/>
      <c r="D15" s="95"/>
    </row>
    <row r="16" spans="1:4" x14ac:dyDescent="0.3">
      <c r="B16" s="8"/>
      <c r="C16" s="86" t="s">
        <v>21</v>
      </c>
      <c r="D16" s="87"/>
    </row>
    <row r="17" spans="2:4" x14ac:dyDescent="0.3">
      <c r="B17" s="9" t="s">
        <v>22</v>
      </c>
      <c r="C17" s="96">
        <f>'Distributor Claim Sheet'!G23</f>
        <v>870</v>
      </c>
      <c r="D17" s="97"/>
    </row>
    <row r="18" spans="2:4" x14ac:dyDescent="0.3">
      <c r="B18" s="9" t="s">
        <v>55</v>
      </c>
      <c r="C18" s="92">
        <f>'Distributor Claim Sheet'!H23</f>
        <v>1165</v>
      </c>
      <c r="D18" s="93"/>
    </row>
    <row r="19" spans="2:4" x14ac:dyDescent="0.3">
      <c r="B19" s="9" t="s">
        <v>63</v>
      </c>
      <c r="C19" s="92">
        <f>'Distributor Claim Sheet'!I23</f>
        <v>0</v>
      </c>
      <c r="D19" s="93"/>
    </row>
    <row r="20" spans="2:4" x14ac:dyDescent="0.3">
      <c r="B20" s="9" t="s">
        <v>64</v>
      </c>
      <c r="C20" s="92">
        <f>'Distributor Claim Sheet'!J23</f>
        <v>8729</v>
      </c>
      <c r="D20" s="93"/>
    </row>
    <row r="21" spans="2:4" x14ac:dyDescent="0.3">
      <c r="B21" s="10" t="s">
        <v>67</v>
      </c>
      <c r="C21" s="101">
        <f>SUM(C17:C20)</f>
        <v>10764</v>
      </c>
      <c r="D21" s="102"/>
    </row>
    <row r="22" spans="2:4" x14ac:dyDescent="0.3">
      <c r="B22" s="103" t="s">
        <v>23</v>
      </c>
      <c r="C22" s="103"/>
      <c r="D22" s="103"/>
    </row>
    <row r="23" spans="2:4" x14ac:dyDescent="0.3">
      <c r="B23" s="100" t="s">
        <v>62</v>
      </c>
      <c r="C23" s="100"/>
      <c r="D23" s="68">
        <f>'Scrap stock detail'!D8</f>
        <v>14</v>
      </c>
    </row>
    <row r="24" spans="2:4" s="2" customFormat="1" x14ac:dyDescent="0.3">
      <c r="B24" s="94" t="s">
        <v>29</v>
      </c>
      <c r="C24" s="94"/>
      <c r="D24" s="94"/>
    </row>
    <row r="25" spans="2:4" s="2" customFormat="1" x14ac:dyDescent="0.3">
      <c r="B25" s="94"/>
      <c r="C25" s="94"/>
      <c r="D25" s="94"/>
    </row>
    <row r="26" spans="2:4" s="2" customFormat="1" x14ac:dyDescent="0.3">
      <c r="B26" s="94"/>
      <c r="C26" s="94"/>
      <c r="D26" s="94"/>
    </row>
    <row r="27" spans="2:4" s="2" customFormat="1" x14ac:dyDescent="0.3">
      <c r="B27" s="94"/>
      <c r="C27" s="94"/>
      <c r="D27" s="94"/>
    </row>
    <row r="28" spans="2:4" x14ac:dyDescent="0.3">
      <c r="B28" s="94"/>
      <c r="C28" s="94"/>
      <c r="D28" s="94"/>
    </row>
    <row r="29" spans="2:4" s="2" customFormat="1" x14ac:dyDescent="0.3">
      <c r="B29" s="13" t="s">
        <v>76</v>
      </c>
      <c r="C29" s="13" t="s">
        <v>75</v>
      </c>
      <c r="D29" s="13" t="s">
        <v>74</v>
      </c>
    </row>
    <row r="30" spans="2:4" s="2" customFormat="1" x14ac:dyDescent="0.3">
      <c r="B30" s="14" t="str">
        <f>C3</f>
        <v>SMART DISTRIBUTOR</v>
      </c>
      <c r="C30" s="14" t="str">
        <f>C8</f>
        <v>NA</v>
      </c>
      <c r="D30" s="14" t="str">
        <f>C5</f>
        <v>Borash</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13"/>
  <sheetViews>
    <sheetView zoomScale="113" zoomScaleNormal="96" workbookViewId="0">
      <selection activeCell="E10" sqref="E10"/>
    </sheetView>
  </sheetViews>
  <sheetFormatPr defaultColWidth="10" defaultRowHeight="14.4" x14ac:dyDescent="0.3"/>
  <cols>
    <col min="1" max="1" width="5.44140625" bestFit="1" customWidth="1"/>
    <col min="2" max="2" width="27.21875" customWidth="1"/>
    <col min="3" max="3" width="17.6640625" customWidth="1"/>
    <col min="4" max="4" width="11" customWidth="1"/>
    <col min="5" max="5" width="7.77734375" bestFit="1" customWidth="1"/>
    <col min="6" max="6" width="10.109375" customWidth="1"/>
    <col min="7" max="7" width="0.5546875" hidden="1" customWidth="1"/>
    <col min="8" max="8" width="9.33203125" bestFit="1" customWidth="1"/>
    <col min="9" max="9" width="7.6640625" bestFit="1" customWidth="1"/>
    <col min="10" max="10" width="20.21875" customWidth="1"/>
  </cols>
  <sheetData>
    <row r="2" spans="1:11" x14ac:dyDescent="0.3">
      <c r="B2" s="69">
        <f>Declaration!C10</f>
        <v>45563</v>
      </c>
      <c r="C2" s="70" t="str">
        <f>Declaration!C3</f>
        <v>SMART DISTRIBUTOR</v>
      </c>
    </row>
    <row r="3" spans="1:11" x14ac:dyDescent="0.3">
      <c r="A3" s="52" t="s">
        <v>40</v>
      </c>
      <c r="B3" s="56" t="s">
        <v>73</v>
      </c>
      <c r="C3" s="53" t="s">
        <v>52</v>
      </c>
      <c r="D3" s="52" t="s">
        <v>42</v>
      </c>
      <c r="E3" s="72" t="s">
        <v>86</v>
      </c>
      <c r="F3" s="72" t="s">
        <v>87</v>
      </c>
      <c r="G3" s="72" t="s">
        <v>88</v>
      </c>
      <c r="H3" s="72" t="s">
        <v>89</v>
      </c>
      <c r="I3" s="52" t="s">
        <v>43</v>
      </c>
    </row>
    <row r="4" spans="1:11" x14ac:dyDescent="0.3">
      <c r="A4" s="24">
        <v>1</v>
      </c>
      <c r="B4" s="24" t="s">
        <v>85</v>
      </c>
      <c r="C4" s="25">
        <f>18.29+17.95+16.28+14.58+12.43+12.42+18.1</f>
        <v>110.05000000000001</v>
      </c>
      <c r="D4" s="24">
        <v>7</v>
      </c>
      <c r="E4" s="73">
        <v>20</v>
      </c>
      <c r="F4" s="73">
        <f t="shared" ref="F4:F7" si="0">C4*E4</f>
        <v>2201</v>
      </c>
      <c r="G4" s="73">
        <v>0</v>
      </c>
      <c r="H4" s="74">
        <f t="shared" ref="H4:H7" si="1">F4-G4</f>
        <v>2201</v>
      </c>
      <c r="I4" s="24"/>
    </row>
    <row r="5" spans="1:11" x14ac:dyDescent="0.3">
      <c r="A5" s="24">
        <f>A4+1</f>
        <v>2</v>
      </c>
      <c r="B5" s="24" t="s">
        <v>78</v>
      </c>
      <c r="C5" s="25">
        <f>3.8+20</f>
        <v>23.8</v>
      </c>
      <c r="D5" s="24">
        <v>2</v>
      </c>
      <c r="E5" s="73">
        <v>20</v>
      </c>
      <c r="F5" s="73">
        <f t="shared" si="0"/>
        <v>476</v>
      </c>
      <c r="G5" s="73">
        <v>0</v>
      </c>
      <c r="H5" s="74">
        <f t="shared" si="1"/>
        <v>476</v>
      </c>
      <c r="I5" s="24"/>
    </row>
    <row r="6" spans="1:11" x14ac:dyDescent="0.3">
      <c r="A6" s="24">
        <f t="shared" ref="A6:A7" si="2">A5+1</f>
        <v>3</v>
      </c>
      <c r="B6" s="24" t="s">
        <v>79</v>
      </c>
      <c r="C6" s="25">
        <v>13.78</v>
      </c>
      <c r="D6" s="24">
        <v>1</v>
      </c>
      <c r="E6" s="73">
        <v>20</v>
      </c>
      <c r="F6" s="73">
        <f t="shared" si="0"/>
        <v>275.59999999999997</v>
      </c>
      <c r="G6" s="73">
        <v>0</v>
      </c>
      <c r="H6" s="74">
        <f t="shared" si="1"/>
        <v>275.59999999999997</v>
      </c>
      <c r="I6" s="24"/>
    </row>
    <row r="7" spans="1:11" x14ac:dyDescent="0.3">
      <c r="A7" s="24">
        <f t="shared" si="2"/>
        <v>4</v>
      </c>
      <c r="B7" s="24" t="s">
        <v>102</v>
      </c>
      <c r="C7" s="25">
        <f>12.52+10.6+11.81+12.65</f>
        <v>47.58</v>
      </c>
      <c r="D7" s="24">
        <v>4</v>
      </c>
      <c r="E7" s="73">
        <v>10</v>
      </c>
      <c r="F7" s="73">
        <f t="shared" si="0"/>
        <v>475.79999999999995</v>
      </c>
      <c r="G7" s="73">
        <v>0</v>
      </c>
      <c r="H7" s="74">
        <f t="shared" si="1"/>
        <v>475.79999999999995</v>
      </c>
      <c r="I7" s="24"/>
    </row>
    <row r="8" spans="1:11" x14ac:dyDescent="0.3">
      <c r="A8" s="11"/>
      <c r="B8" s="11" t="s">
        <v>44</v>
      </c>
      <c r="C8" s="51">
        <f>SUM(C4:C7)</f>
        <v>195.21000000000004</v>
      </c>
      <c r="D8" s="67">
        <f>SUM(D4:D7)</f>
        <v>14</v>
      </c>
      <c r="E8" s="75"/>
      <c r="F8" s="75">
        <f>SUM(F4:F7)</f>
        <v>3428.3999999999996</v>
      </c>
      <c r="G8" s="75">
        <f>SUM(G4:G7)</f>
        <v>0</v>
      </c>
      <c r="H8" s="75">
        <f>SUM(H4:H7)</f>
        <v>3428.3999999999996</v>
      </c>
      <c r="I8" s="24"/>
    </row>
    <row r="10" spans="1:11" ht="43.2" x14ac:dyDescent="0.3">
      <c r="B10" s="71" t="s">
        <v>53</v>
      </c>
      <c r="K10" s="23"/>
    </row>
    <row r="13" spans="1:11" x14ac:dyDescent="0.3">
      <c r="B13" t="s">
        <v>31</v>
      </c>
    </row>
  </sheetData>
  <pageMargins left="0.7" right="0.7" top="0.75" bottom="0.75" header="0.3" footer="0.3"/>
  <pageSetup paperSize="9" fitToWidth="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30"/>
  <sheetViews>
    <sheetView showGridLines="0" tabSelected="1" zoomScale="96" zoomScaleNormal="100" workbookViewId="0">
      <selection activeCell="P26" sqref="P26"/>
    </sheetView>
  </sheetViews>
  <sheetFormatPr defaultColWidth="16" defaultRowHeight="13.8" x14ac:dyDescent="0.3"/>
  <cols>
    <col min="1" max="1" width="15.88671875" style="26" bestFit="1" customWidth="1"/>
    <col min="2" max="2" width="9.33203125" style="26" bestFit="1" customWidth="1"/>
    <col min="3" max="3" width="7.21875" style="26" bestFit="1" customWidth="1"/>
    <col min="4" max="4" width="6.21875" style="26" bestFit="1" customWidth="1"/>
    <col min="5" max="5" width="4.109375" style="26" bestFit="1" customWidth="1"/>
    <col min="6" max="6" width="10" style="26" bestFit="1" customWidth="1"/>
    <col min="7" max="7" width="8" style="26" customWidth="1"/>
    <col min="8" max="8" width="9" style="26" bestFit="1" customWidth="1"/>
    <col min="9" max="9" width="10.6640625" style="26" customWidth="1"/>
    <col min="10" max="10" width="8.88671875" style="26" bestFit="1" customWidth="1"/>
    <col min="11" max="11" width="11.21875" style="26" bestFit="1" customWidth="1"/>
    <col min="12" max="12" width="10.5546875" style="26" bestFit="1" customWidth="1"/>
    <col min="13" max="13" width="5.44140625" style="26" bestFit="1" customWidth="1"/>
    <col min="14" max="14" width="11.33203125" style="26" bestFit="1" customWidth="1"/>
    <col min="15" max="15" width="10.6640625" style="26" bestFit="1" customWidth="1"/>
    <col min="16" max="19" width="16" style="26"/>
    <col min="20" max="20" width="1.33203125" style="26" bestFit="1" customWidth="1"/>
    <col min="21" max="16384" width="16" style="26"/>
  </cols>
  <sheetData>
    <row r="1" spans="1:20" x14ac:dyDescent="0.3">
      <c r="B1" s="104"/>
      <c r="C1" s="104"/>
      <c r="D1" s="104"/>
      <c r="E1" s="104"/>
    </row>
    <row r="2" spans="1:20" x14ac:dyDescent="0.3">
      <c r="A2" s="119" t="s">
        <v>49</v>
      </c>
      <c r="B2" s="120"/>
      <c r="C2" s="120"/>
      <c r="D2" s="120"/>
      <c r="E2" s="120"/>
      <c r="F2" s="120"/>
      <c r="G2" s="120"/>
      <c r="H2" s="120"/>
      <c r="I2" s="120"/>
      <c r="J2" s="120"/>
      <c r="K2" s="120"/>
      <c r="L2" s="120"/>
      <c r="M2" s="121"/>
    </row>
    <row r="3" spans="1:20" x14ac:dyDescent="0.3">
      <c r="A3" s="54" t="s">
        <v>70</v>
      </c>
      <c r="B3" s="106" t="str">
        <f>Declaration!C3</f>
        <v>SMART DISTRIBUTOR</v>
      </c>
      <c r="C3" s="107"/>
      <c r="D3" s="108"/>
      <c r="E3" s="115"/>
      <c r="F3" s="115"/>
      <c r="G3" s="115"/>
      <c r="H3" s="115"/>
      <c r="I3" s="115"/>
      <c r="J3" s="115"/>
      <c r="K3" s="115"/>
      <c r="L3" s="115"/>
      <c r="M3" s="116"/>
    </row>
    <row r="4" spans="1:20" x14ac:dyDescent="0.3">
      <c r="A4" s="55" t="s">
        <v>71</v>
      </c>
      <c r="B4" s="109"/>
      <c r="C4" s="110"/>
      <c r="D4" s="111"/>
      <c r="E4" s="117"/>
      <c r="F4" s="117"/>
      <c r="G4" s="117"/>
      <c r="H4" s="117"/>
      <c r="I4" s="117"/>
      <c r="J4" s="117"/>
      <c r="K4" s="117"/>
      <c r="L4" s="117"/>
      <c r="M4" s="118"/>
    </row>
    <row r="5" spans="1:20" x14ac:dyDescent="0.3">
      <c r="A5" s="55" t="s">
        <v>72</v>
      </c>
      <c r="B5" s="123" t="str">
        <f>Declaration!C4</f>
        <v>Village Hamid Pur, Ali Pur Delhi</v>
      </c>
      <c r="C5" s="124"/>
      <c r="D5" s="124"/>
      <c r="E5" s="125"/>
      <c r="F5" s="27" t="s">
        <v>56</v>
      </c>
      <c r="G5" s="112" t="s">
        <v>57</v>
      </c>
      <c r="H5" s="113"/>
      <c r="I5" s="113"/>
      <c r="J5" s="113"/>
      <c r="K5" s="113"/>
      <c r="L5" s="28"/>
      <c r="M5" s="29"/>
    </row>
    <row r="6" spans="1:20" s="36" customFormat="1" ht="55.2" x14ac:dyDescent="0.3">
      <c r="A6" s="30" t="s">
        <v>66</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20" x14ac:dyDescent="0.3">
      <c r="A7" s="37">
        <v>1</v>
      </c>
      <c r="B7" s="58" t="s">
        <v>77</v>
      </c>
      <c r="C7" s="38">
        <v>15</v>
      </c>
      <c r="D7" s="37">
        <v>5</v>
      </c>
      <c r="E7" s="76" t="s">
        <v>30</v>
      </c>
      <c r="F7" s="77">
        <f>4117</f>
        <v>4117</v>
      </c>
      <c r="G7" s="77">
        <f>SMART!G7+satvik!G7+NS!G7+abhishek!G7+mahak!G7+neelam!G7</f>
        <v>213</v>
      </c>
      <c r="H7" s="77">
        <f>SMART!H7+satvik!H7+NS!H7+abhishek!H7+mahak!H7+neelam!H7</f>
        <v>230</v>
      </c>
      <c r="I7" s="77"/>
      <c r="J7" s="77">
        <f>SMART!J7+satvik!J7+NS!J7+abhishek!J7+mahak!J7+neelam!J7</f>
        <v>3912</v>
      </c>
      <c r="K7" s="78">
        <f>SUM(G7:J7)</f>
        <v>4355</v>
      </c>
      <c r="L7" s="78">
        <f>K7-F7</f>
        <v>238</v>
      </c>
      <c r="M7" s="79"/>
      <c r="N7" s="59">
        <f>K7*C7</f>
        <v>65325</v>
      </c>
      <c r="O7" s="60">
        <f>N7/1000</f>
        <v>65.325000000000003</v>
      </c>
      <c r="P7" s="39"/>
      <c r="Q7" s="39"/>
    </row>
    <row r="8" spans="1:20" x14ac:dyDescent="0.3">
      <c r="A8" s="37">
        <f>1+A7</f>
        <v>2</v>
      </c>
      <c r="B8" s="58" t="s">
        <v>77</v>
      </c>
      <c r="C8" s="38">
        <v>32.5</v>
      </c>
      <c r="D8" s="40">
        <v>10</v>
      </c>
      <c r="E8" s="76" t="s">
        <v>30</v>
      </c>
      <c r="F8" s="77">
        <f>1059</f>
        <v>1059</v>
      </c>
      <c r="G8" s="77">
        <f>SMART!G8+satvik!G8+NS!G8+abhishek!G8+mahak!G8+neelam!G8</f>
        <v>112</v>
      </c>
      <c r="H8" s="77">
        <f>SMART!H8+satvik!H8+NS!H8+abhishek!H8+mahak!H8+neelam!H8</f>
        <v>151</v>
      </c>
      <c r="I8" s="77"/>
      <c r="J8" s="77">
        <f>SMART!J8+satvik!J8+NS!J8+abhishek!J8+mahak!J8+neelam!J8</f>
        <v>443</v>
      </c>
      <c r="K8" s="78">
        <f t="shared" ref="K8:K22" si="0">SUM(G8:J8)</f>
        <v>706</v>
      </c>
      <c r="L8" s="78">
        <f t="shared" ref="L8:L22" si="1">K8-F8</f>
        <v>-353</v>
      </c>
      <c r="M8" s="79"/>
      <c r="N8" s="59">
        <f t="shared" ref="N8:N22" si="2">K8*C8</f>
        <v>22945</v>
      </c>
      <c r="O8" s="60">
        <f t="shared" ref="O8:O22" si="3">N8/1000</f>
        <v>22.945</v>
      </c>
      <c r="P8" s="39"/>
      <c r="Q8" s="39"/>
    </row>
    <row r="9" spans="1:20" x14ac:dyDescent="0.3">
      <c r="A9" s="37">
        <f t="shared" ref="A9:A22" si="4">1+A8</f>
        <v>3</v>
      </c>
      <c r="B9" s="58" t="s">
        <v>77</v>
      </c>
      <c r="C9" s="38">
        <v>33</v>
      </c>
      <c r="D9" s="40">
        <v>15</v>
      </c>
      <c r="E9" s="76" t="s">
        <v>30</v>
      </c>
      <c r="F9" s="77">
        <f>240</f>
        <v>240</v>
      </c>
      <c r="G9" s="77">
        <f>SMART!G9+satvik!G9+NS!G9+abhishek!G9+mahak!G9+neelam!G9</f>
        <v>0</v>
      </c>
      <c r="H9" s="77">
        <f>SMART!H9+satvik!H9+NS!H9+abhishek!H9+mahak!H9+neelam!H9</f>
        <v>2</v>
      </c>
      <c r="I9" s="77"/>
      <c r="J9" s="77">
        <f>SMART!J9+satvik!J9+NS!J9+abhishek!J9+mahak!J9+neelam!J9</f>
        <v>280</v>
      </c>
      <c r="K9" s="78">
        <f t="shared" si="0"/>
        <v>282</v>
      </c>
      <c r="L9" s="78">
        <f t="shared" si="1"/>
        <v>42</v>
      </c>
      <c r="M9" s="79"/>
      <c r="N9" s="59">
        <f t="shared" si="2"/>
        <v>9306</v>
      </c>
      <c r="O9" s="60">
        <f t="shared" si="3"/>
        <v>9.3059999999999992</v>
      </c>
      <c r="P9" s="39"/>
      <c r="Q9" s="39"/>
    </row>
    <row r="10" spans="1:20" x14ac:dyDescent="0.3">
      <c r="A10" s="37">
        <f t="shared" si="4"/>
        <v>4</v>
      </c>
      <c r="B10" s="58" t="s">
        <v>77</v>
      </c>
      <c r="C10" s="38">
        <v>75</v>
      </c>
      <c r="D10" s="40">
        <v>20</v>
      </c>
      <c r="E10" s="76" t="s">
        <v>30</v>
      </c>
      <c r="F10" s="77">
        <f>260</f>
        <v>260</v>
      </c>
      <c r="G10" s="77">
        <f>SMART!G10+satvik!G10+NS!G10+abhishek!G10+mahak!G10+neelam!G10</f>
        <v>105</v>
      </c>
      <c r="H10" s="77">
        <f>SMART!H10+satvik!H10+NS!H10+abhishek!H10+mahak!H10+neelam!H10</f>
        <v>95</v>
      </c>
      <c r="I10" s="77"/>
      <c r="J10" s="77">
        <f>SMART!J10+satvik!J10+NS!J10+abhishek!J10+mahak!J10+neelam!J10</f>
        <v>46</v>
      </c>
      <c r="K10" s="78">
        <f t="shared" si="0"/>
        <v>246</v>
      </c>
      <c r="L10" s="78">
        <f t="shared" si="1"/>
        <v>-14</v>
      </c>
      <c r="M10" s="79"/>
      <c r="N10" s="59">
        <f t="shared" si="2"/>
        <v>18450</v>
      </c>
      <c r="O10" s="60">
        <f t="shared" si="3"/>
        <v>18.45</v>
      </c>
      <c r="P10" s="39"/>
      <c r="Q10" s="39"/>
    </row>
    <row r="11" spans="1:20" x14ac:dyDescent="0.3">
      <c r="A11" s="37">
        <f t="shared" si="4"/>
        <v>5</v>
      </c>
      <c r="B11" s="58" t="s">
        <v>77</v>
      </c>
      <c r="C11" s="38">
        <v>62.5</v>
      </c>
      <c r="D11" s="40">
        <v>30</v>
      </c>
      <c r="E11" s="76" t="s">
        <v>30</v>
      </c>
      <c r="F11" s="77"/>
      <c r="G11" s="77">
        <f>SMART!G11+satvik!G11+NS!G11+abhishek!G11+mahak!G11+neelam!G11</f>
        <v>0</v>
      </c>
      <c r="H11" s="77">
        <f>SMART!H11+satvik!H11+NS!H11+abhishek!H11+mahak!H11+neelam!H11</f>
        <v>0</v>
      </c>
      <c r="I11" s="77"/>
      <c r="J11" s="77">
        <f>SMART!J11+satvik!J11+NS!J11+abhishek!J11+mahak!J11+neelam!J11</f>
        <v>17</v>
      </c>
      <c r="K11" s="78">
        <f t="shared" si="0"/>
        <v>17</v>
      </c>
      <c r="L11" s="78">
        <f t="shared" si="1"/>
        <v>17</v>
      </c>
      <c r="M11" s="79"/>
      <c r="N11" s="59">
        <f t="shared" si="2"/>
        <v>1062.5</v>
      </c>
      <c r="O11" s="60">
        <f t="shared" si="3"/>
        <v>1.0625</v>
      </c>
      <c r="P11" s="39"/>
      <c r="Q11" s="39"/>
    </row>
    <row r="12" spans="1:20" x14ac:dyDescent="0.3">
      <c r="A12" s="37">
        <f t="shared" si="4"/>
        <v>6</v>
      </c>
      <c r="B12" s="58" t="s">
        <v>78</v>
      </c>
      <c r="C12" s="38">
        <v>20</v>
      </c>
      <c r="D12" s="40">
        <v>5</v>
      </c>
      <c r="E12" s="76" t="s">
        <v>30</v>
      </c>
      <c r="F12" s="77">
        <f>1898</f>
        <v>1898</v>
      </c>
      <c r="G12" s="77">
        <f>SMART!G12+satvik!G12+NS!G12+abhishek!G12+mahak!G12+neelam!G12</f>
        <v>125</v>
      </c>
      <c r="H12" s="77">
        <f>SMART!H12+satvik!H12+NS!H12+abhishek!H12+mahak!H12+neelam!H12</f>
        <v>244</v>
      </c>
      <c r="I12" s="77"/>
      <c r="J12" s="77">
        <f>SMART!J12+satvik!J12+NS!J12+abhishek!J12+mahak!J12+neelam!J12</f>
        <v>1516</v>
      </c>
      <c r="K12" s="78">
        <f t="shared" si="0"/>
        <v>1885</v>
      </c>
      <c r="L12" s="78">
        <f t="shared" si="1"/>
        <v>-13</v>
      </c>
      <c r="M12" s="79"/>
      <c r="N12" s="59">
        <f t="shared" si="2"/>
        <v>37700</v>
      </c>
      <c r="O12" s="60">
        <f t="shared" si="3"/>
        <v>37.700000000000003</v>
      </c>
      <c r="P12" s="39"/>
      <c r="Q12" s="39"/>
      <c r="T12" s="26" t="s">
        <v>65</v>
      </c>
    </row>
    <row r="13" spans="1:20" x14ac:dyDescent="0.3">
      <c r="A13" s="37">
        <f t="shared" si="4"/>
        <v>7</v>
      </c>
      <c r="B13" s="58" t="s">
        <v>78</v>
      </c>
      <c r="C13" s="38">
        <v>42</v>
      </c>
      <c r="D13" s="40">
        <v>10</v>
      </c>
      <c r="E13" s="76" t="s">
        <v>30</v>
      </c>
      <c r="F13" s="77">
        <f>312</f>
        <v>312</v>
      </c>
      <c r="G13" s="77">
        <f>SMART!G13+satvik!G13+NS!G13+abhishek!G13+mahak!G13+neelam!G13</f>
        <v>91</v>
      </c>
      <c r="H13" s="77">
        <f>SMART!H13+satvik!H13+NS!H13+abhishek!H13+mahak!H13+neelam!H13</f>
        <v>113</v>
      </c>
      <c r="I13" s="77"/>
      <c r="J13" s="77">
        <f>SMART!J13+satvik!J13+NS!J13+abhishek!J13+mahak!J13+neelam!J13</f>
        <v>291</v>
      </c>
      <c r="K13" s="78">
        <f t="shared" si="0"/>
        <v>495</v>
      </c>
      <c r="L13" s="78">
        <f t="shared" si="1"/>
        <v>183</v>
      </c>
      <c r="M13" s="79"/>
      <c r="N13" s="59">
        <f t="shared" si="2"/>
        <v>20790</v>
      </c>
      <c r="O13" s="60">
        <f t="shared" si="3"/>
        <v>20.79</v>
      </c>
      <c r="P13" s="39"/>
      <c r="Q13" s="39"/>
    </row>
    <row r="14" spans="1:20" x14ac:dyDescent="0.3">
      <c r="A14" s="37">
        <f t="shared" si="4"/>
        <v>8</v>
      </c>
      <c r="B14" s="58" t="s">
        <v>78</v>
      </c>
      <c r="C14" s="38">
        <v>90</v>
      </c>
      <c r="D14" s="40">
        <v>20</v>
      </c>
      <c r="E14" s="76" t="s">
        <v>30</v>
      </c>
      <c r="F14" s="77">
        <f>22</f>
        <v>22</v>
      </c>
      <c r="G14" s="77">
        <f>SMART!G14+satvik!G14+NS!G14+abhishek!G14+mahak!G14+neelam!G14</f>
        <v>0</v>
      </c>
      <c r="H14" s="77">
        <f>SMART!H14+satvik!H14+NS!H14+abhishek!H14+mahak!H14+neelam!H14</f>
        <v>0</v>
      </c>
      <c r="I14" s="77"/>
      <c r="J14" s="77">
        <f>SMART!J14+satvik!J14+NS!J14+abhishek!J14+mahak!J14+neelam!J14</f>
        <v>81</v>
      </c>
      <c r="K14" s="78">
        <f t="shared" si="0"/>
        <v>81</v>
      </c>
      <c r="L14" s="78">
        <f t="shared" si="1"/>
        <v>59</v>
      </c>
      <c r="M14" s="79"/>
      <c r="N14" s="59">
        <f t="shared" si="2"/>
        <v>7290</v>
      </c>
      <c r="O14" s="60">
        <f t="shared" si="3"/>
        <v>7.29</v>
      </c>
      <c r="P14" s="39"/>
      <c r="Q14" s="39"/>
    </row>
    <row r="15" spans="1:20" x14ac:dyDescent="0.3">
      <c r="A15" s="37">
        <f t="shared" si="4"/>
        <v>9</v>
      </c>
      <c r="B15" s="58" t="s">
        <v>79</v>
      </c>
      <c r="C15" s="38">
        <v>22</v>
      </c>
      <c r="D15" s="40">
        <v>5</v>
      </c>
      <c r="E15" s="76" t="s">
        <v>30</v>
      </c>
      <c r="F15" s="77">
        <f>56</f>
        <v>56</v>
      </c>
      <c r="G15" s="77">
        <f>SMART!G15+satvik!G15+NS!G15+abhishek!G15+mahak!G15+neelam!G15</f>
        <v>0</v>
      </c>
      <c r="H15" s="77">
        <f>SMART!H15+satvik!H15+NS!H15+abhishek!H15+mahak!H15+neelam!H15</f>
        <v>0</v>
      </c>
      <c r="I15" s="77"/>
      <c r="J15" s="77">
        <f>SMART!J15+satvik!J15+NS!J15+abhishek!J15+mahak!J15+neelam!J15</f>
        <v>6</v>
      </c>
      <c r="K15" s="78">
        <f t="shared" si="0"/>
        <v>6</v>
      </c>
      <c r="L15" s="78">
        <f t="shared" si="1"/>
        <v>-50</v>
      </c>
      <c r="M15" s="79"/>
      <c r="N15" s="59">
        <f t="shared" si="2"/>
        <v>132</v>
      </c>
      <c r="O15" s="60">
        <f t="shared" si="3"/>
        <v>0.13200000000000001</v>
      </c>
      <c r="P15" s="39"/>
      <c r="Q15" s="39"/>
    </row>
    <row r="16" spans="1:20" x14ac:dyDescent="0.3">
      <c r="A16" s="37">
        <f t="shared" si="4"/>
        <v>10</v>
      </c>
      <c r="B16" s="58" t="s">
        <v>79</v>
      </c>
      <c r="C16" s="38">
        <v>42</v>
      </c>
      <c r="D16" s="40">
        <v>10</v>
      </c>
      <c r="E16" s="76" t="s">
        <v>30</v>
      </c>
      <c r="F16" s="77">
        <f>435</f>
        <v>435</v>
      </c>
      <c r="G16" s="77">
        <f>SMART!G16+satvik!G16+NS!G16+abhishek!G16+mahak!G16+neelam!G16</f>
        <v>0</v>
      </c>
      <c r="H16" s="77">
        <f>SMART!H16+satvik!H16+NS!H16+abhishek!H16+mahak!H16+neelam!H16</f>
        <v>0</v>
      </c>
      <c r="I16" s="77"/>
      <c r="J16" s="77">
        <f>SMART!J16+satvik!J16+NS!J16+abhishek!J16+mahak!J16+neelam!J16</f>
        <v>318</v>
      </c>
      <c r="K16" s="78">
        <f t="shared" si="0"/>
        <v>318</v>
      </c>
      <c r="L16" s="78">
        <f t="shared" si="1"/>
        <v>-117</v>
      </c>
      <c r="M16" s="79"/>
      <c r="N16" s="59">
        <f t="shared" si="2"/>
        <v>13356</v>
      </c>
      <c r="O16" s="60">
        <f t="shared" si="3"/>
        <v>13.356</v>
      </c>
      <c r="P16" s="39"/>
      <c r="Q16" s="39"/>
    </row>
    <row r="17" spans="1:17" x14ac:dyDescent="0.3">
      <c r="A17" s="37">
        <f t="shared" si="4"/>
        <v>11</v>
      </c>
      <c r="B17" s="58" t="s">
        <v>80</v>
      </c>
      <c r="C17" s="38">
        <v>18</v>
      </c>
      <c r="D17" s="40">
        <v>5</v>
      </c>
      <c r="E17" s="76" t="s">
        <v>30</v>
      </c>
      <c r="F17" s="77">
        <f>680</f>
        <v>680</v>
      </c>
      <c r="G17" s="77">
        <f>SMART!G17+satvik!G17+NS!G17+abhishek!G17+mahak!G17+neelam!G17</f>
        <v>1</v>
      </c>
      <c r="H17" s="77">
        <f>SMART!H17+satvik!H17+NS!H17+abhishek!H17+mahak!H17+neelam!H17</f>
        <v>101</v>
      </c>
      <c r="I17" s="77"/>
      <c r="J17" s="77">
        <f>SMART!J17+satvik!J17+NS!J17+abhishek!J17+mahak!J17+neelam!J17</f>
        <v>713</v>
      </c>
      <c r="K17" s="78">
        <f t="shared" si="0"/>
        <v>815</v>
      </c>
      <c r="L17" s="78">
        <f t="shared" si="1"/>
        <v>135</v>
      </c>
      <c r="M17" s="79"/>
      <c r="N17" s="59">
        <f t="shared" si="2"/>
        <v>14670</v>
      </c>
      <c r="O17" s="60">
        <f t="shared" si="3"/>
        <v>14.67</v>
      </c>
      <c r="P17" s="39"/>
      <c r="Q17" s="39"/>
    </row>
    <row r="18" spans="1:17" x14ac:dyDescent="0.3">
      <c r="A18" s="37">
        <f t="shared" si="4"/>
        <v>12</v>
      </c>
      <c r="B18" s="58" t="s">
        <v>81</v>
      </c>
      <c r="C18" s="38">
        <v>22</v>
      </c>
      <c r="D18" s="40">
        <v>5</v>
      </c>
      <c r="E18" s="76" t="s">
        <v>30</v>
      </c>
      <c r="F18" s="77">
        <f>1274</f>
        <v>1274</v>
      </c>
      <c r="G18" s="77">
        <f>SMART!G18+satvik!G18+NS!G18+abhishek!G18+mahak!G18+neelam!G18</f>
        <v>121</v>
      </c>
      <c r="H18" s="77">
        <f>SMART!H18+satvik!H18+NS!H18+abhishek!H18+mahak!H18+neelam!H18</f>
        <v>217</v>
      </c>
      <c r="I18" s="77"/>
      <c r="J18" s="77">
        <f>SMART!J18+satvik!J18+NS!J18+abhishek!J18+mahak!J18+neelam!J18</f>
        <v>973</v>
      </c>
      <c r="K18" s="78">
        <f t="shared" si="0"/>
        <v>1311</v>
      </c>
      <c r="L18" s="78">
        <f t="shared" si="1"/>
        <v>37</v>
      </c>
      <c r="M18" s="79"/>
      <c r="N18" s="59">
        <f t="shared" si="2"/>
        <v>28842</v>
      </c>
      <c r="O18" s="60">
        <f t="shared" si="3"/>
        <v>28.841999999999999</v>
      </c>
      <c r="P18" s="39"/>
      <c r="Q18" s="39"/>
    </row>
    <row r="19" spans="1:17" x14ac:dyDescent="0.3">
      <c r="A19" s="37">
        <f t="shared" si="4"/>
        <v>13</v>
      </c>
      <c r="B19" s="58" t="s">
        <v>82</v>
      </c>
      <c r="C19" s="38">
        <v>12</v>
      </c>
      <c r="D19" s="40">
        <v>5</v>
      </c>
      <c r="E19" s="76" t="s">
        <v>30</v>
      </c>
      <c r="F19" s="77">
        <f>467</f>
        <v>467</v>
      </c>
      <c r="G19" s="77">
        <f>SMART!G19+satvik!G19+NS!G19+abhishek!G19+mahak!G19+neelam!G19</f>
        <v>100</v>
      </c>
      <c r="H19" s="77">
        <f>SMART!H19+satvik!H19+NS!H19+abhishek!H19+mahak!H19+neelam!H19</f>
        <v>0</v>
      </c>
      <c r="I19" s="77"/>
      <c r="J19" s="77">
        <f>SMART!J19+satvik!J19+NS!J19+abhishek!J19+mahak!J19+neelam!J19</f>
        <v>85</v>
      </c>
      <c r="K19" s="78">
        <f t="shared" si="0"/>
        <v>185</v>
      </c>
      <c r="L19" s="78">
        <f t="shared" si="1"/>
        <v>-282</v>
      </c>
      <c r="M19" s="79"/>
      <c r="N19" s="59">
        <f t="shared" si="2"/>
        <v>2220</v>
      </c>
      <c r="O19" s="60">
        <f t="shared" si="3"/>
        <v>2.2200000000000002</v>
      </c>
      <c r="P19" s="39"/>
      <c r="Q19" s="39"/>
    </row>
    <row r="20" spans="1:17" x14ac:dyDescent="0.3">
      <c r="A20" s="37">
        <f t="shared" si="4"/>
        <v>14</v>
      </c>
      <c r="B20" s="58" t="s">
        <v>100</v>
      </c>
      <c r="C20" s="38">
        <v>25</v>
      </c>
      <c r="D20" s="40">
        <v>5</v>
      </c>
      <c r="E20" s="76" t="s">
        <v>30</v>
      </c>
      <c r="F20" s="77"/>
      <c r="G20" s="77">
        <f>SMART!G20+satvik!G20+NS!G20+abhishek!G20+mahak!G20+neelam!G20</f>
        <v>2</v>
      </c>
      <c r="H20" s="77">
        <f>SMART!H20+satvik!H20+NS!H20+abhishek!H20+mahak!H20+neelam!H20</f>
        <v>12</v>
      </c>
      <c r="I20" s="77"/>
      <c r="J20" s="77">
        <f>SMART!J20+satvik!J20+NS!J20+abhishek!J20+mahak!J20+neelam!J20</f>
        <v>48</v>
      </c>
      <c r="K20" s="78">
        <f t="shared" si="0"/>
        <v>62</v>
      </c>
      <c r="L20" s="78">
        <f t="shared" si="1"/>
        <v>62</v>
      </c>
      <c r="M20" s="79"/>
      <c r="N20" s="59">
        <f t="shared" si="2"/>
        <v>1550</v>
      </c>
      <c r="O20" s="60">
        <f t="shared" si="3"/>
        <v>1.55</v>
      </c>
      <c r="P20" s="39"/>
      <c r="Q20" s="39"/>
    </row>
    <row r="21" spans="1:17" x14ac:dyDescent="0.3">
      <c r="A21" s="37">
        <f t="shared" si="4"/>
        <v>15</v>
      </c>
      <c r="B21" s="58" t="s">
        <v>90</v>
      </c>
      <c r="C21" s="38">
        <v>22</v>
      </c>
      <c r="D21" s="40">
        <v>5</v>
      </c>
      <c r="E21" s="76" t="s">
        <v>30</v>
      </c>
      <c r="F21" s="77"/>
      <c r="G21" s="77">
        <f>SMART!G21+satvik!G21+NS!G21+abhishek!G21+mahak!G21+neelam!G21</f>
        <v>0</v>
      </c>
      <c r="H21" s="77">
        <f>SMART!H21+satvik!H21+NS!H21+abhishek!H21+mahak!H21+neelam!H21</f>
        <v>0</v>
      </c>
      <c r="I21" s="77"/>
      <c r="J21" s="77">
        <f>SMART!J21+satvik!J21+NS!J21+abhishek!J21+mahak!J21+neelam!J21</f>
        <v>0</v>
      </c>
      <c r="K21" s="78">
        <f t="shared" si="0"/>
        <v>0</v>
      </c>
      <c r="L21" s="78">
        <f t="shared" si="1"/>
        <v>0</v>
      </c>
      <c r="M21" s="79"/>
      <c r="N21" s="59">
        <f t="shared" si="2"/>
        <v>0</v>
      </c>
      <c r="O21" s="60">
        <f t="shared" si="3"/>
        <v>0</v>
      </c>
      <c r="P21" s="39"/>
      <c r="Q21" s="39"/>
    </row>
    <row r="22" spans="1:17" x14ac:dyDescent="0.3">
      <c r="A22" s="37">
        <f t="shared" si="4"/>
        <v>16</v>
      </c>
      <c r="B22" s="58" t="s">
        <v>84</v>
      </c>
      <c r="C22" s="38">
        <v>13</v>
      </c>
      <c r="D22" s="40">
        <v>5</v>
      </c>
      <c r="E22" s="76" t="s">
        <v>30</v>
      </c>
      <c r="F22" s="77"/>
      <c r="G22" s="77">
        <f>SMART!G22+satvik!G22+NS!G22+abhishek!G22+mahak!G22+neelam!G22</f>
        <v>0</v>
      </c>
      <c r="H22" s="77">
        <f>SMART!H22+satvik!H22+NS!H22+abhishek!H22+mahak!H22+neelam!H22</f>
        <v>0</v>
      </c>
      <c r="I22" s="77"/>
      <c r="J22" s="77">
        <f>SMART!J22+satvik!J22+NS!J22+abhishek!J22+mahak!J22+neelam!J22</f>
        <v>0</v>
      </c>
      <c r="K22" s="78">
        <f t="shared" si="0"/>
        <v>0</v>
      </c>
      <c r="L22" s="78">
        <f t="shared" si="1"/>
        <v>0</v>
      </c>
      <c r="M22" s="79"/>
      <c r="N22" s="59">
        <f t="shared" si="2"/>
        <v>0</v>
      </c>
      <c r="O22" s="60">
        <f t="shared" si="3"/>
        <v>0</v>
      </c>
      <c r="P22" s="39"/>
      <c r="Q22" s="39"/>
    </row>
    <row r="23" spans="1:17" x14ac:dyDescent="0.3">
      <c r="A23" s="122" t="s">
        <v>8</v>
      </c>
      <c r="B23" s="122"/>
      <c r="C23" s="122"/>
      <c r="D23" s="122"/>
      <c r="E23" s="122"/>
      <c r="F23" s="43">
        <f>SUM(F7:F22)</f>
        <v>10820</v>
      </c>
      <c r="G23" s="43">
        <f t="shared" ref="G23:O23" si="5">SUM(G7:G22)</f>
        <v>870</v>
      </c>
      <c r="H23" s="43">
        <f t="shared" si="5"/>
        <v>1165</v>
      </c>
      <c r="I23" s="43">
        <f t="shared" si="5"/>
        <v>0</v>
      </c>
      <c r="J23" s="43">
        <f t="shared" si="5"/>
        <v>8729</v>
      </c>
      <c r="K23" s="43">
        <f t="shared" si="5"/>
        <v>10764</v>
      </c>
      <c r="L23" s="43">
        <f t="shared" si="5"/>
        <v>-56</v>
      </c>
      <c r="M23" s="43">
        <f t="shared" si="5"/>
        <v>0</v>
      </c>
      <c r="N23" s="43">
        <f t="shared" si="5"/>
        <v>243638.5</v>
      </c>
      <c r="O23" s="43">
        <f t="shared" si="5"/>
        <v>243.63849999999999</v>
      </c>
      <c r="P23" s="39"/>
    </row>
    <row r="24" spans="1:17" x14ac:dyDescent="0.3">
      <c r="A24" s="46"/>
      <c r="B24" s="46"/>
      <c r="C24" s="46"/>
      <c r="D24" s="47"/>
    </row>
    <row r="25" spans="1:17" x14ac:dyDescent="0.3">
      <c r="A25" s="114" t="s">
        <v>4</v>
      </c>
      <c r="B25" s="114"/>
      <c r="C25" s="114"/>
      <c r="D25" s="114"/>
      <c r="E25" s="44"/>
      <c r="F25" s="44"/>
      <c r="G25" s="44"/>
      <c r="H25" s="44"/>
      <c r="I25" s="44"/>
      <c r="J25" s="44"/>
      <c r="K25" s="44"/>
      <c r="L25" s="44"/>
    </row>
    <row r="26" spans="1:17" x14ac:dyDescent="0.3">
      <c r="A26" s="105" t="s">
        <v>6</v>
      </c>
      <c r="B26" s="105"/>
      <c r="C26" s="105"/>
      <c r="D26" s="105"/>
      <c r="E26" s="105"/>
      <c r="F26" s="105"/>
      <c r="G26" s="105"/>
      <c r="H26" s="105"/>
      <c r="I26" s="105"/>
      <c r="J26" s="105"/>
      <c r="K26" s="105"/>
      <c r="L26" s="105"/>
    </row>
    <row r="27" spans="1:17" x14ac:dyDescent="0.3">
      <c r="A27" s="105" t="s">
        <v>7</v>
      </c>
      <c r="B27" s="105"/>
      <c r="C27" s="105"/>
      <c r="D27" s="105"/>
      <c r="E27" s="105"/>
      <c r="F27" s="105"/>
      <c r="G27" s="105"/>
      <c r="H27" s="105"/>
      <c r="I27" s="105"/>
      <c r="J27" s="105"/>
      <c r="K27" s="105"/>
      <c r="L27" s="105"/>
    </row>
    <row r="28" spans="1:17" x14ac:dyDescent="0.3">
      <c r="A28" s="44"/>
      <c r="B28" s="44"/>
      <c r="C28" s="44"/>
      <c r="D28" s="44"/>
      <c r="E28" s="44"/>
      <c r="F28" s="44"/>
      <c r="G28" s="44"/>
      <c r="H28" s="44"/>
      <c r="I28" s="44"/>
      <c r="J28" s="44"/>
      <c r="K28" s="44"/>
      <c r="L28" s="44"/>
    </row>
    <row r="29" spans="1:17" x14ac:dyDescent="0.3">
      <c r="A29" s="41" t="s">
        <v>9</v>
      </c>
      <c r="B29" s="41"/>
      <c r="C29" s="41"/>
      <c r="D29" s="42" t="s">
        <v>5</v>
      </c>
      <c r="E29" s="45"/>
      <c r="F29" s="45"/>
      <c r="G29" s="45"/>
      <c r="H29" s="45"/>
      <c r="I29" s="45"/>
      <c r="J29" s="45"/>
      <c r="K29" s="45"/>
      <c r="L29" s="45"/>
    </row>
    <row r="30" spans="1:17" x14ac:dyDescent="0.3">
      <c r="A30" s="41" t="s">
        <v>3</v>
      </c>
      <c r="B30" s="66">
        <f>Declaration!C12</f>
        <v>45565</v>
      </c>
      <c r="C30" s="42"/>
      <c r="D30" s="42" t="s">
        <v>3</v>
      </c>
      <c r="E30" s="45"/>
      <c r="F30" s="45"/>
      <c r="G30" s="45"/>
      <c r="H30" s="45"/>
      <c r="I30" s="45"/>
      <c r="J30" s="45"/>
      <c r="K30" s="45"/>
      <c r="L30" s="45"/>
    </row>
  </sheetData>
  <mergeCells count="12">
    <mergeCell ref="B1:C1"/>
    <mergeCell ref="A27:L27"/>
    <mergeCell ref="B3:D3"/>
    <mergeCell ref="B4:D4"/>
    <mergeCell ref="G5:K5"/>
    <mergeCell ref="A25:D25"/>
    <mergeCell ref="A26:L26"/>
    <mergeCell ref="D1:E1"/>
    <mergeCell ref="E3:M4"/>
    <mergeCell ref="A2:M2"/>
    <mergeCell ref="A23:E23"/>
    <mergeCell ref="B5:E5"/>
  </mergeCells>
  <conditionalFormatting sqref="B4">
    <cfRule type="duplicateValues" dxfId="6" priority="1"/>
  </conditionalFormatting>
  <pageMargins left="0.19685039370078741" right="0.15748031496062992" top="0.35433070866141736" bottom="0.23622047244094491" header="0.31496062992125984" footer="0.31496062992125984"/>
  <pageSetup paperSize="9" scale="9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C2FFB-70C9-4E23-9DD8-E8BE7B5CA559}">
  <dimension ref="A1:Q30"/>
  <sheetViews>
    <sheetView topLeftCell="A4" workbookViewId="0">
      <selection activeCell="D17" sqref="D17"/>
    </sheetView>
  </sheetViews>
  <sheetFormatPr defaultColWidth="16" defaultRowHeight="13.8" x14ac:dyDescent="0.3"/>
  <cols>
    <col min="1" max="1" width="16.6640625" style="26" bestFit="1" customWidth="1"/>
    <col min="2" max="2" width="9.6640625" style="26" bestFit="1" customWidth="1"/>
    <col min="3" max="3" width="7.6640625" style="26" bestFit="1" customWidth="1"/>
    <col min="4" max="4" width="6.44140625" style="26" bestFit="1" customWidth="1"/>
    <col min="5" max="5" width="4.109375" style="26" bestFit="1" customWidth="1"/>
    <col min="6" max="6" width="9.5546875" style="26" bestFit="1" customWidth="1"/>
    <col min="7" max="7" width="7.33203125" style="26" bestFit="1" customWidth="1"/>
    <col min="8" max="8" width="9.5546875" style="26" bestFit="1" customWidth="1"/>
    <col min="9" max="9" width="7.5546875" style="26" bestFit="1" customWidth="1"/>
    <col min="10" max="10" width="8.6640625" style="26" bestFit="1" customWidth="1"/>
    <col min="11" max="11" width="11.33203125" style="26" bestFit="1" customWidth="1"/>
    <col min="12" max="12" width="11" style="26" bestFit="1" customWidth="1"/>
    <col min="13" max="13" width="5.6640625" style="26" bestFit="1" customWidth="1"/>
    <col min="14" max="14" width="11.109375" style="26" bestFit="1" customWidth="1"/>
    <col min="15" max="15" width="11" style="26" bestFit="1" customWidth="1"/>
    <col min="16" max="19" width="16" style="26"/>
    <col min="20" max="20" width="1.5546875" style="26" bestFit="1" customWidth="1"/>
    <col min="21" max="16384" width="16" style="26"/>
  </cols>
  <sheetData>
    <row r="1" spans="1:17" ht="14.4" thickBot="1" x14ac:dyDescent="0.35">
      <c r="B1" s="104"/>
      <c r="C1" s="104"/>
      <c r="D1" s="104"/>
      <c r="E1" s="104"/>
    </row>
    <row r="2" spans="1:17" ht="14.4" thickBot="1" x14ac:dyDescent="0.35">
      <c r="A2" s="119" t="s">
        <v>49</v>
      </c>
      <c r="B2" s="120"/>
      <c r="C2" s="120"/>
      <c r="D2" s="120"/>
      <c r="E2" s="120"/>
      <c r="F2" s="120"/>
      <c r="G2" s="120"/>
      <c r="H2" s="120"/>
      <c r="I2" s="120"/>
      <c r="J2" s="120"/>
      <c r="K2" s="120"/>
      <c r="L2" s="120"/>
      <c r="M2" s="121"/>
    </row>
    <row r="3" spans="1:17" x14ac:dyDescent="0.3">
      <c r="A3" s="54" t="s">
        <v>70</v>
      </c>
      <c r="B3" s="106">
        <f>[1]Declaration!C3</f>
        <v>0</v>
      </c>
      <c r="C3" s="107"/>
      <c r="D3" s="108"/>
      <c r="E3" s="115"/>
      <c r="F3" s="115"/>
      <c r="G3" s="115"/>
      <c r="H3" s="115"/>
      <c r="I3" s="115"/>
      <c r="J3" s="115"/>
      <c r="K3" s="115"/>
      <c r="L3" s="115"/>
      <c r="M3" s="116"/>
    </row>
    <row r="4" spans="1:17" x14ac:dyDescent="0.3">
      <c r="A4" s="55" t="s">
        <v>71</v>
      </c>
      <c r="B4" s="109"/>
      <c r="C4" s="110"/>
      <c r="D4" s="111"/>
      <c r="E4" s="117"/>
      <c r="F4" s="117"/>
      <c r="G4" s="117"/>
      <c r="H4" s="117"/>
      <c r="I4" s="117"/>
      <c r="J4" s="117"/>
      <c r="K4" s="117"/>
      <c r="L4" s="117"/>
      <c r="M4" s="118"/>
    </row>
    <row r="5" spans="1:17" x14ac:dyDescent="0.3">
      <c r="A5" s="55" t="s">
        <v>72</v>
      </c>
      <c r="B5" s="126">
        <f>[1]Declaration!C4</f>
        <v>0</v>
      </c>
      <c r="C5" s="127"/>
      <c r="D5" s="127"/>
      <c r="E5" s="128"/>
      <c r="F5" s="27" t="s">
        <v>56</v>
      </c>
      <c r="G5" s="112" t="s">
        <v>57</v>
      </c>
      <c r="H5" s="113"/>
      <c r="I5" s="113"/>
      <c r="J5" s="113"/>
      <c r="K5" s="113"/>
      <c r="L5" s="28"/>
      <c r="M5" s="29"/>
    </row>
    <row r="6" spans="1:17" s="36" customFormat="1" ht="55.2" x14ac:dyDescent="0.3">
      <c r="A6" s="30" t="s">
        <v>66</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17" x14ac:dyDescent="0.3">
      <c r="A7" s="37">
        <v>1</v>
      </c>
      <c r="B7" s="58" t="s">
        <v>77</v>
      </c>
      <c r="C7" s="38">
        <v>15</v>
      </c>
      <c r="D7" s="37">
        <v>5</v>
      </c>
      <c r="E7" s="76" t="s">
        <v>30</v>
      </c>
      <c r="F7" s="77"/>
      <c r="G7" s="77"/>
      <c r="H7" s="77"/>
      <c r="I7" s="77"/>
      <c r="J7" s="77">
        <f>280*5+18</f>
        <v>1418</v>
      </c>
      <c r="K7" s="83">
        <f>SUM(G7:J7)</f>
        <v>1418</v>
      </c>
      <c r="L7" s="83">
        <f>K7-F7</f>
        <v>1418</v>
      </c>
      <c r="M7" s="84"/>
      <c r="N7" s="59">
        <f>K7*C7</f>
        <v>21270</v>
      </c>
      <c r="O7" s="60">
        <f>N7/1000</f>
        <v>21.27</v>
      </c>
      <c r="P7" s="39"/>
      <c r="Q7" s="39"/>
    </row>
    <row r="8" spans="1:17" x14ac:dyDescent="0.3">
      <c r="A8" s="82">
        <f>1+A7</f>
        <v>2</v>
      </c>
      <c r="B8" s="58" t="s">
        <v>77</v>
      </c>
      <c r="C8" s="38">
        <v>32.5</v>
      </c>
      <c r="D8" s="40">
        <v>10</v>
      </c>
      <c r="E8" s="76" t="s">
        <v>30</v>
      </c>
      <c r="F8" s="77"/>
      <c r="G8" s="77"/>
      <c r="H8" s="77"/>
      <c r="I8" s="77"/>
      <c r="J8" s="77">
        <v>14</v>
      </c>
      <c r="K8" s="83">
        <f t="shared" ref="K8:K22" si="0">SUM(G8:J8)</f>
        <v>14</v>
      </c>
      <c r="L8" s="83">
        <f t="shared" ref="L8:L22" si="1">K8-F8</f>
        <v>14</v>
      </c>
      <c r="M8" s="84"/>
      <c r="N8" s="59">
        <f t="shared" ref="N8:N22" si="2">K8*C8</f>
        <v>455</v>
      </c>
      <c r="O8" s="60">
        <f t="shared" ref="O8:O22" si="3">N8/1000</f>
        <v>0.45500000000000002</v>
      </c>
      <c r="P8" s="39"/>
      <c r="Q8" s="39"/>
    </row>
    <row r="9" spans="1:17" x14ac:dyDescent="0.3">
      <c r="A9" s="82">
        <f t="shared" ref="A9:A22" si="4">1+A8</f>
        <v>3</v>
      </c>
      <c r="B9" s="58" t="s">
        <v>77</v>
      </c>
      <c r="C9" s="38">
        <v>33</v>
      </c>
      <c r="D9" s="40">
        <v>15</v>
      </c>
      <c r="E9" s="76" t="s">
        <v>30</v>
      </c>
      <c r="F9" s="77"/>
      <c r="G9" s="77"/>
      <c r="H9" s="77"/>
      <c r="I9" s="77"/>
      <c r="J9" s="77">
        <f>120+120</f>
        <v>240</v>
      </c>
      <c r="K9" s="83">
        <f t="shared" si="0"/>
        <v>240</v>
      </c>
      <c r="L9" s="83">
        <f t="shared" si="1"/>
        <v>240</v>
      </c>
      <c r="M9" s="84"/>
      <c r="N9" s="59">
        <f t="shared" si="2"/>
        <v>7920</v>
      </c>
      <c r="O9" s="60">
        <f t="shared" si="3"/>
        <v>7.92</v>
      </c>
      <c r="P9" s="39"/>
      <c r="Q9" s="39"/>
    </row>
    <row r="10" spans="1:17" x14ac:dyDescent="0.3">
      <c r="A10" s="82">
        <f t="shared" si="4"/>
        <v>4</v>
      </c>
      <c r="B10" s="58" t="s">
        <v>77</v>
      </c>
      <c r="C10" s="38">
        <v>75</v>
      </c>
      <c r="D10" s="40">
        <v>20</v>
      </c>
      <c r="E10" s="76" t="s">
        <v>30</v>
      </c>
      <c r="F10" s="77"/>
      <c r="G10" s="77"/>
      <c r="H10" s="77"/>
      <c r="I10" s="77"/>
      <c r="J10" s="77"/>
      <c r="K10" s="83">
        <f t="shared" si="0"/>
        <v>0</v>
      </c>
      <c r="L10" s="83">
        <f t="shared" si="1"/>
        <v>0</v>
      </c>
      <c r="M10" s="84"/>
      <c r="N10" s="59">
        <f t="shared" si="2"/>
        <v>0</v>
      </c>
      <c r="O10" s="60">
        <f t="shared" si="3"/>
        <v>0</v>
      </c>
      <c r="P10" s="39"/>
      <c r="Q10" s="39"/>
    </row>
    <row r="11" spans="1:17" x14ac:dyDescent="0.3">
      <c r="A11" s="82">
        <f t="shared" si="4"/>
        <v>5</v>
      </c>
      <c r="B11" s="58" t="s">
        <v>77</v>
      </c>
      <c r="C11" s="38">
        <v>62.5</v>
      </c>
      <c r="D11" s="40">
        <v>30</v>
      </c>
      <c r="E11" s="76" t="s">
        <v>30</v>
      </c>
      <c r="F11" s="77"/>
      <c r="G11" s="77"/>
      <c r="H11" s="77"/>
      <c r="I11" s="77"/>
      <c r="J11" s="77"/>
      <c r="K11" s="83">
        <f t="shared" si="0"/>
        <v>0</v>
      </c>
      <c r="L11" s="83">
        <f t="shared" si="1"/>
        <v>0</v>
      </c>
      <c r="M11" s="84"/>
      <c r="N11" s="59">
        <f t="shared" si="2"/>
        <v>0</v>
      </c>
      <c r="O11" s="60">
        <f t="shared" si="3"/>
        <v>0</v>
      </c>
      <c r="P11" s="39"/>
      <c r="Q11" s="39"/>
    </row>
    <row r="12" spans="1:17" x14ac:dyDescent="0.3">
      <c r="A12" s="82">
        <f t="shared" si="4"/>
        <v>6</v>
      </c>
      <c r="B12" s="58" t="s">
        <v>78</v>
      </c>
      <c r="C12" s="38">
        <v>20</v>
      </c>
      <c r="D12" s="40">
        <v>5</v>
      </c>
      <c r="E12" s="76" t="s">
        <v>30</v>
      </c>
      <c r="F12" s="77"/>
      <c r="G12" s="77"/>
      <c r="H12" s="77"/>
      <c r="I12" s="77">
        <v>4</v>
      </c>
      <c r="J12" s="77">
        <f>280+31</f>
        <v>311</v>
      </c>
      <c r="K12" s="83">
        <f t="shared" si="0"/>
        <v>315</v>
      </c>
      <c r="L12" s="83">
        <f t="shared" si="1"/>
        <v>315</v>
      </c>
      <c r="M12" s="84"/>
      <c r="N12" s="59">
        <f t="shared" si="2"/>
        <v>6300</v>
      </c>
      <c r="O12" s="60">
        <f t="shared" si="3"/>
        <v>6.3</v>
      </c>
      <c r="P12" s="39"/>
      <c r="Q12" s="39"/>
    </row>
    <row r="13" spans="1:17" x14ac:dyDescent="0.3">
      <c r="A13" s="82">
        <f t="shared" si="4"/>
        <v>7</v>
      </c>
      <c r="B13" s="58" t="s">
        <v>78</v>
      </c>
      <c r="C13" s="38">
        <v>42</v>
      </c>
      <c r="D13" s="40">
        <v>10</v>
      </c>
      <c r="E13" s="76" t="s">
        <v>30</v>
      </c>
      <c r="F13" s="77"/>
      <c r="G13" s="77"/>
      <c r="H13" s="77"/>
      <c r="I13" s="77"/>
      <c r="J13" s="77">
        <v>12</v>
      </c>
      <c r="K13" s="83">
        <f t="shared" si="0"/>
        <v>12</v>
      </c>
      <c r="L13" s="83">
        <f t="shared" si="1"/>
        <v>12</v>
      </c>
      <c r="M13" s="84"/>
      <c r="N13" s="59">
        <f t="shared" si="2"/>
        <v>504</v>
      </c>
      <c r="O13" s="60">
        <f t="shared" si="3"/>
        <v>0.504</v>
      </c>
      <c r="P13" s="39"/>
      <c r="Q13" s="39"/>
    </row>
    <row r="14" spans="1:17" x14ac:dyDescent="0.3">
      <c r="A14" s="82">
        <f t="shared" si="4"/>
        <v>8</v>
      </c>
      <c r="B14" s="58" t="s">
        <v>78</v>
      </c>
      <c r="C14" s="38">
        <v>90</v>
      </c>
      <c r="D14" s="40">
        <v>20</v>
      </c>
      <c r="E14" s="76" t="s">
        <v>30</v>
      </c>
      <c r="F14" s="77"/>
      <c r="G14" s="77"/>
      <c r="H14" s="77"/>
      <c r="I14" s="77"/>
      <c r="J14" s="77">
        <v>48</v>
      </c>
      <c r="K14" s="83">
        <f t="shared" si="0"/>
        <v>48</v>
      </c>
      <c r="L14" s="83">
        <f t="shared" si="1"/>
        <v>48</v>
      </c>
      <c r="M14" s="84"/>
      <c r="N14" s="59">
        <f t="shared" si="2"/>
        <v>4320</v>
      </c>
      <c r="O14" s="60">
        <f t="shared" si="3"/>
        <v>4.32</v>
      </c>
      <c r="P14" s="39"/>
      <c r="Q14" s="39"/>
    </row>
    <row r="15" spans="1:17" x14ac:dyDescent="0.3">
      <c r="A15" s="82">
        <f t="shared" si="4"/>
        <v>9</v>
      </c>
      <c r="B15" s="58" t="s">
        <v>79</v>
      </c>
      <c r="C15" s="38">
        <v>22</v>
      </c>
      <c r="D15" s="40">
        <v>5</v>
      </c>
      <c r="E15" s="76" t="s">
        <v>30</v>
      </c>
      <c r="F15" s="77"/>
      <c r="G15" s="77"/>
      <c r="H15" s="77"/>
      <c r="I15" s="77"/>
      <c r="J15" s="77"/>
      <c r="K15" s="83">
        <f t="shared" si="0"/>
        <v>0</v>
      </c>
      <c r="L15" s="83">
        <f t="shared" si="1"/>
        <v>0</v>
      </c>
      <c r="M15" s="84"/>
      <c r="N15" s="59">
        <f t="shared" si="2"/>
        <v>0</v>
      </c>
      <c r="O15" s="60">
        <f t="shared" si="3"/>
        <v>0</v>
      </c>
      <c r="P15" s="39"/>
      <c r="Q15" s="39"/>
    </row>
    <row r="16" spans="1:17" x14ac:dyDescent="0.3">
      <c r="A16" s="82">
        <f t="shared" si="4"/>
        <v>10</v>
      </c>
      <c r="B16" s="58" t="s">
        <v>79</v>
      </c>
      <c r="C16" s="38">
        <v>42</v>
      </c>
      <c r="D16" s="40">
        <v>10</v>
      </c>
      <c r="E16" s="76" t="s">
        <v>30</v>
      </c>
      <c r="F16" s="77"/>
      <c r="G16" s="77"/>
      <c r="H16" s="77"/>
      <c r="I16" s="77">
        <v>4</v>
      </c>
      <c r="J16" s="77">
        <v>160</v>
      </c>
      <c r="K16" s="83">
        <f t="shared" si="0"/>
        <v>164</v>
      </c>
      <c r="L16" s="83">
        <f t="shared" si="1"/>
        <v>164</v>
      </c>
      <c r="M16" s="84"/>
      <c r="N16" s="59">
        <f t="shared" si="2"/>
        <v>6888</v>
      </c>
      <c r="O16" s="60">
        <f t="shared" si="3"/>
        <v>6.8879999999999999</v>
      </c>
      <c r="P16" s="39"/>
      <c r="Q16" s="39"/>
    </row>
    <row r="17" spans="1:17" x14ac:dyDescent="0.3">
      <c r="A17" s="82">
        <f t="shared" si="4"/>
        <v>11</v>
      </c>
      <c r="B17" s="58" t="s">
        <v>80</v>
      </c>
      <c r="C17" s="38">
        <v>12</v>
      </c>
      <c r="D17" s="40">
        <v>5</v>
      </c>
      <c r="E17" s="76" t="s">
        <v>30</v>
      </c>
      <c r="F17" s="77"/>
      <c r="G17" s="77"/>
      <c r="H17" s="77"/>
      <c r="I17" s="77">
        <v>4</v>
      </c>
      <c r="J17" s="77">
        <v>17</v>
      </c>
      <c r="K17" s="83">
        <f t="shared" si="0"/>
        <v>21</v>
      </c>
      <c r="L17" s="83">
        <f t="shared" si="1"/>
        <v>21</v>
      </c>
      <c r="M17" s="84"/>
      <c r="N17" s="59">
        <f t="shared" si="2"/>
        <v>252</v>
      </c>
      <c r="O17" s="60">
        <f t="shared" si="3"/>
        <v>0.252</v>
      </c>
      <c r="P17" s="39"/>
      <c r="Q17" s="39"/>
    </row>
    <row r="18" spans="1:17" x14ac:dyDescent="0.3">
      <c r="A18" s="82">
        <f t="shared" si="4"/>
        <v>12</v>
      </c>
      <c r="B18" s="58" t="s">
        <v>81</v>
      </c>
      <c r="C18" s="38">
        <v>22</v>
      </c>
      <c r="D18" s="40">
        <v>5</v>
      </c>
      <c r="E18" s="76" t="s">
        <v>30</v>
      </c>
      <c r="F18" s="77"/>
      <c r="G18" s="77"/>
      <c r="H18" s="77"/>
      <c r="I18" s="77"/>
      <c r="J18" s="77">
        <f>3</f>
        <v>3</v>
      </c>
      <c r="K18" s="83">
        <f t="shared" si="0"/>
        <v>3</v>
      </c>
      <c r="L18" s="83">
        <f t="shared" si="1"/>
        <v>3</v>
      </c>
      <c r="M18" s="84"/>
      <c r="N18" s="59">
        <f t="shared" si="2"/>
        <v>66</v>
      </c>
      <c r="O18" s="60">
        <f t="shared" si="3"/>
        <v>6.6000000000000003E-2</v>
      </c>
      <c r="P18" s="39"/>
      <c r="Q18" s="39"/>
    </row>
    <row r="19" spans="1:17" x14ac:dyDescent="0.3">
      <c r="A19" s="82">
        <f t="shared" si="4"/>
        <v>13</v>
      </c>
      <c r="B19" s="58" t="s">
        <v>82</v>
      </c>
      <c r="C19" s="38">
        <v>18</v>
      </c>
      <c r="D19" s="40">
        <v>5</v>
      </c>
      <c r="E19" s="76" t="s">
        <v>30</v>
      </c>
      <c r="F19" s="77"/>
      <c r="G19" s="77"/>
      <c r="H19" s="77"/>
      <c r="I19" s="77"/>
      <c r="J19" s="77"/>
      <c r="K19" s="83">
        <f t="shared" si="0"/>
        <v>0</v>
      </c>
      <c r="L19" s="83">
        <f t="shared" si="1"/>
        <v>0</v>
      </c>
      <c r="M19" s="84"/>
      <c r="N19" s="59">
        <f t="shared" si="2"/>
        <v>0</v>
      </c>
      <c r="O19" s="60">
        <f t="shared" si="3"/>
        <v>0</v>
      </c>
      <c r="P19" s="39"/>
      <c r="Q19" s="39"/>
    </row>
    <row r="20" spans="1:17" x14ac:dyDescent="0.3">
      <c r="A20" s="82">
        <f t="shared" si="4"/>
        <v>14</v>
      </c>
      <c r="B20" s="58" t="s">
        <v>83</v>
      </c>
      <c r="C20" s="38">
        <v>20</v>
      </c>
      <c r="D20" s="40">
        <v>5</v>
      </c>
      <c r="E20" s="76" t="s">
        <v>30</v>
      </c>
      <c r="F20" s="77"/>
      <c r="G20" s="77"/>
      <c r="H20" s="77"/>
      <c r="I20" s="77"/>
      <c r="J20" s="77"/>
      <c r="K20" s="83">
        <f t="shared" si="0"/>
        <v>0</v>
      </c>
      <c r="L20" s="83">
        <f t="shared" si="1"/>
        <v>0</v>
      </c>
      <c r="M20" s="84"/>
      <c r="N20" s="59">
        <f t="shared" si="2"/>
        <v>0</v>
      </c>
      <c r="O20" s="60">
        <f t="shared" si="3"/>
        <v>0</v>
      </c>
      <c r="P20" s="39"/>
      <c r="Q20" s="39"/>
    </row>
    <row r="21" spans="1:17" x14ac:dyDescent="0.3">
      <c r="A21" s="82">
        <f t="shared" si="4"/>
        <v>15</v>
      </c>
      <c r="B21" s="58" t="s">
        <v>90</v>
      </c>
      <c r="C21" s="38">
        <v>22</v>
      </c>
      <c r="D21" s="40">
        <v>5</v>
      </c>
      <c r="E21" s="76" t="s">
        <v>30</v>
      </c>
      <c r="F21" s="77"/>
      <c r="G21" s="77"/>
      <c r="H21" s="77"/>
      <c r="I21" s="77"/>
      <c r="J21" s="77"/>
      <c r="K21" s="83">
        <f t="shared" si="0"/>
        <v>0</v>
      </c>
      <c r="L21" s="83">
        <f t="shared" si="1"/>
        <v>0</v>
      </c>
      <c r="M21" s="84"/>
      <c r="N21" s="59">
        <f t="shared" si="2"/>
        <v>0</v>
      </c>
      <c r="O21" s="60">
        <f t="shared" si="3"/>
        <v>0</v>
      </c>
      <c r="P21" s="39"/>
      <c r="Q21" s="39"/>
    </row>
    <row r="22" spans="1:17" x14ac:dyDescent="0.3">
      <c r="A22" s="82">
        <f t="shared" si="4"/>
        <v>16</v>
      </c>
      <c r="B22" s="58" t="s">
        <v>84</v>
      </c>
      <c r="C22" s="38">
        <v>13</v>
      </c>
      <c r="D22" s="40">
        <v>5</v>
      </c>
      <c r="E22" s="76" t="s">
        <v>30</v>
      </c>
      <c r="F22" s="77"/>
      <c r="G22" s="77"/>
      <c r="H22" s="77"/>
      <c r="I22" s="77"/>
      <c r="J22" s="77"/>
      <c r="K22" s="83">
        <f t="shared" si="0"/>
        <v>0</v>
      </c>
      <c r="L22" s="83">
        <f t="shared" si="1"/>
        <v>0</v>
      </c>
      <c r="M22" s="84"/>
      <c r="N22" s="59">
        <f t="shared" si="2"/>
        <v>0</v>
      </c>
      <c r="O22" s="60">
        <f t="shared" si="3"/>
        <v>0</v>
      </c>
      <c r="P22" s="39"/>
      <c r="Q22" s="39"/>
    </row>
    <row r="23" spans="1:17" x14ac:dyDescent="0.3">
      <c r="A23" s="122" t="s">
        <v>8</v>
      </c>
      <c r="B23" s="122"/>
      <c r="C23" s="122"/>
      <c r="D23" s="122"/>
      <c r="E23" s="122"/>
      <c r="F23" s="43">
        <f t="shared" ref="F23:L23" si="5">SUM(F7:F22)</f>
        <v>0</v>
      </c>
      <c r="G23" s="43">
        <f t="shared" si="5"/>
        <v>0</v>
      </c>
      <c r="H23" s="43">
        <f t="shared" si="5"/>
        <v>0</v>
      </c>
      <c r="I23" s="43">
        <f t="shared" si="5"/>
        <v>12</v>
      </c>
      <c r="J23" s="43">
        <f t="shared" si="5"/>
        <v>2223</v>
      </c>
      <c r="K23" s="43">
        <f t="shared" si="5"/>
        <v>2235</v>
      </c>
      <c r="L23" s="43">
        <f t="shared" si="5"/>
        <v>2235</v>
      </c>
      <c r="M23" s="43"/>
      <c r="N23" s="43">
        <f>SUM(N7:N22)</f>
        <v>47975</v>
      </c>
      <c r="O23" s="43">
        <f>SUM(O7:O22)</f>
        <v>47.974999999999994</v>
      </c>
      <c r="P23" s="39"/>
    </row>
    <row r="24" spans="1:17" x14ac:dyDescent="0.3">
      <c r="A24" s="46"/>
      <c r="B24" s="46"/>
      <c r="C24" s="46"/>
      <c r="D24" s="47"/>
      <c r="K24" s="39"/>
    </row>
    <row r="25" spans="1:17" x14ac:dyDescent="0.3">
      <c r="A25" s="114" t="s">
        <v>4</v>
      </c>
      <c r="B25" s="114"/>
      <c r="C25" s="114"/>
      <c r="D25" s="114"/>
      <c r="E25" s="44"/>
      <c r="F25" s="44"/>
      <c r="G25" s="44"/>
      <c r="H25" s="44"/>
      <c r="I25" s="44"/>
      <c r="J25" s="44"/>
      <c r="K25" s="44"/>
      <c r="L25" s="44"/>
    </row>
    <row r="26" spans="1:17" x14ac:dyDescent="0.3">
      <c r="A26" s="105" t="s">
        <v>6</v>
      </c>
      <c r="B26" s="105"/>
      <c r="C26" s="105"/>
      <c r="D26" s="105"/>
      <c r="E26" s="105"/>
      <c r="F26" s="105"/>
      <c r="G26" s="105"/>
      <c r="H26" s="105"/>
      <c r="I26" s="105"/>
      <c r="J26" s="105"/>
      <c r="K26" s="105"/>
      <c r="L26" s="105"/>
    </row>
    <row r="27" spans="1:17" x14ac:dyDescent="0.3">
      <c r="A27" s="105" t="s">
        <v>7</v>
      </c>
      <c r="B27" s="105"/>
      <c r="C27" s="105"/>
      <c r="D27" s="105"/>
      <c r="E27" s="105"/>
      <c r="F27" s="105"/>
      <c r="G27" s="105"/>
      <c r="H27" s="105"/>
      <c r="I27" s="105"/>
      <c r="J27" s="105"/>
      <c r="K27" s="105"/>
      <c r="L27" s="105"/>
    </row>
    <row r="28" spans="1:17" x14ac:dyDescent="0.3">
      <c r="A28" s="44"/>
      <c r="B28" s="44"/>
      <c r="C28" s="44"/>
      <c r="D28" s="44"/>
      <c r="E28" s="44"/>
      <c r="F28" s="44"/>
      <c r="G28" s="44"/>
      <c r="H28" s="44"/>
      <c r="I28" s="44"/>
      <c r="J28" s="44"/>
      <c r="K28" s="44"/>
      <c r="L28" s="44"/>
    </row>
    <row r="29" spans="1:17" x14ac:dyDescent="0.3">
      <c r="A29" s="41" t="s">
        <v>9</v>
      </c>
      <c r="B29" s="41"/>
      <c r="C29" s="41"/>
      <c r="D29" s="42" t="s">
        <v>5</v>
      </c>
      <c r="E29" s="45"/>
      <c r="F29" s="45"/>
      <c r="G29" s="45"/>
      <c r="H29" s="45"/>
      <c r="I29" s="45"/>
      <c r="J29" s="45"/>
      <c r="K29" s="45"/>
      <c r="L29" s="45"/>
    </row>
    <row r="30" spans="1:17" x14ac:dyDescent="0.3">
      <c r="A30" s="41" t="s">
        <v>96</v>
      </c>
      <c r="B30" s="42"/>
      <c r="C30" s="42"/>
      <c r="D30" s="42" t="s">
        <v>3</v>
      </c>
      <c r="E30" s="45"/>
      <c r="F30" s="45"/>
      <c r="G30" s="45"/>
      <c r="H30" s="45"/>
      <c r="I30" s="45"/>
      <c r="J30" s="45"/>
      <c r="K30" s="45"/>
      <c r="L30" s="45"/>
    </row>
  </sheetData>
  <mergeCells count="12">
    <mergeCell ref="A27:L27"/>
    <mergeCell ref="B1:C1"/>
    <mergeCell ref="D1:E1"/>
    <mergeCell ref="A2:M2"/>
    <mergeCell ref="B3:D3"/>
    <mergeCell ref="E3:M4"/>
    <mergeCell ref="B4:D4"/>
    <mergeCell ref="B5:E5"/>
    <mergeCell ref="G5:K5"/>
    <mergeCell ref="A23:E23"/>
    <mergeCell ref="A25:D25"/>
    <mergeCell ref="A26:L26"/>
  </mergeCells>
  <conditionalFormatting sqref="B4">
    <cfRule type="duplicateValues" dxfId="5"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47ED2-B521-4BA6-931D-FC7C1C99D084}">
  <dimension ref="A1:Q30"/>
  <sheetViews>
    <sheetView workbookViewId="0">
      <selection activeCell="D17" sqref="D17"/>
    </sheetView>
  </sheetViews>
  <sheetFormatPr defaultColWidth="16" defaultRowHeight="13.8" x14ac:dyDescent="0.3"/>
  <cols>
    <col min="1" max="1" width="16.6640625" style="26" bestFit="1" customWidth="1"/>
    <col min="2" max="2" width="9.6640625" style="26" bestFit="1" customWidth="1"/>
    <col min="3" max="3" width="7.6640625" style="26" bestFit="1" customWidth="1"/>
    <col min="4" max="4" width="6.44140625" style="26" bestFit="1" customWidth="1"/>
    <col min="5" max="5" width="4.109375" style="26" bestFit="1" customWidth="1"/>
    <col min="6" max="6" width="9.5546875" style="26" bestFit="1" customWidth="1"/>
    <col min="7" max="7" width="7.33203125" style="26" bestFit="1" customWidth="1"/>
    <col min="8" max="8" width="9.5546875" style="26" bestFit="1" customWidth="1"/>
    <col min="9" max="9" width="7.5546875" style="26" bestFit="1" customWidth="1"/>
    <col min="10" max="10" width="8.6640625" style="26" bestFit="1" customWidth="1"/>
    <col min="11" max="11" width="11.33203125" style="26" bestFit="1" customWidth="1"/>
    <col min="12" max="12" width="11" style="26" bestFit="1" customWidth="1"/>
    <col min="13" max="13" width="5.6640625" style="26" bestFit="1" customWidth="1"/>
    <col min="14" max="14" width="11.109375" style="26" bestFit="1" customWidth="1"/>
    <col min="15" max="15" width="11" style="26" bestFit="1" customWidth="1"/>
    <col min="16" max="19" width="16" style="26"/>
    <col min="20" max="20" width="1.5546875" style="26" bestFit="1" customWidth="1"/>
    <col min="21" max="16384" width="16" style="26"/>
  </cols>
  <sheetData>
    <row r="1" spans="1:17" ht="14.4" thickBot="1" x14ac:dyDescent="0.35">
      <c r="B1" s="104"/>
      <c r="C1" s="104"/>
      <c r="D1" s="104"/>
      <c r="E1" s="104"/>
    </row>
    <row r="2" spans="1:17" ht="14.4" thickBot="1" x14ac:dyDescent="0.35">
      <c r="A2" s="119" t="s">
        <v>49</v>
      </c>
      <c r="B2" s="120"/>
      <c r="C2" s="120"/>
      <c r="D2" s="120"/>
      <c r="E2" s="120"/>
      <c r="F2" s="120"/>
      <c r="G2" s="120"/>
      <c r="H2" s="120"/>
      <c r="I2" s="120"/>
      <c r="J2" s="120"/>
      <c r="K2" s="120"/>
      <c r="L2" s="120"/>
      <c r="M2" s="121"/>
    </row>
    <row r="3" spans="1:17" x14ac:dyDescent="0.3">
      <c r="A3" s="54" t="s">
        <v>70</v>
      </c>
      <c r="B3" s="106">
        <f>[1]Declaration!C3</f>
        <v>0</v>
      </c>
      <c r="C3" s="107"/>
      <c r="D3" s="108"/>
      <c r="E3" s="115"/>
      <c r="F3" s="115"/>
      <c r="G3" s="115"/>
      <c r="H3" s="115"/>
      <c r="I3" s="115"/>
      <c r="J3" s="115"/>
      <c r="K3" s="115"/>
      <c r="L3" s="115"/>
      <c r="M3" s="116"/>
    </row>
    <row r="4" spans="1:17" x14ac:dyDescent="0.3">
      <c r="A4" s="55" t="s">
        <v>71</v>
      </c>
      <c r="B4" s="109"/>
      <c r="C4" s="110"/>
      <c r="D4" s="111"/>
      <c r="E4" s="117"/>
      <c r="F4" s="117"/>
      <c r="G4" s="117"/>
      <c r="H4" s="117"/>
      <c r="I4" s="117"/>
      <c r="J4" s="117"/>
      <c r="K4" s="117"/>
      <c r="L4" s="117"/>
      <c r="M4" s="118"/>
    </row>
    <row r="5" spans="1:17" x14ac:dyDescent="0.3">
      <c r="A5" s="55" t="s">
        <v>72</v>
      </c>
      <c r="B5" s="126">
        <f>[1]Declaration!C4</f>
        <v>0</v>
      </c>
      <c r="C5" s="127"/>
      <c r="D5" s="127"/>
      <c r="E5" s="128"/>
      <c r="F5" s="27" t="s">
        <v>56</v>
      </c>
      <c r="G5" s="112" t="s">
        <v>57</v>
      </c>
      <c r="H5" s="113"/>
      <c r="I5" s="113"/>
      <c r="J5" s="113"/>
      <c r="K5" s="113"/>
      <c r="L5" s="28"/>
      <c r="M5" s="29"/>
    </row>
    <row r="6" spans="1:17" s="36" customFormat="1" ht="55.2" x14ac:dyDescent="0.3">
      <c r="A6" s="30" t="s">
        <v>66</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17" x14ac:dyDescent="0.3">
      <c r="A7" s="37">
        <v>1</v>
      </c>
      <c r="B7" s="58" t="s">
        <v>77</v>
      </c>
      <c r="C7" s="38">
        <v>15</v>
      </c>
      <c r="D7" s="37">
        <v>5</v>
      </c>
      <c r="E7" s="76" t="s">
        <v>30</v>
      </c>
      <c r="F7" s="77"/>
      <c r="G7" s="77"/>
      <c r="H7" s="77"/>
      <c r="I7" s="77"/>
      <c r="J7" s="77">
        <f>100*4+96</f>
        <v>496</v>
      </c>
      <c r="K7" s="83">
        <f>SUM(G7:J7)</f>
        <v>496</v>
      </c>
      <c r="L7" s="83">
        <f>K7-F7</f>
        <v>496</v>
      </c>
      <c r="M7" s="84"/>
      <c r="N7" s="59">
        <f>K7*C7</f>
        <v>7440</v>
      </c>
      <c r="O7" s="60">
        <f>N7/1000</f>
        <v>7.44</v>
      </c>
      <c r="P7" s="39"/>
      <c r="Q7" s="39"/>
    </row>
    <row r="8" spans="1:17" x14ac:dyDescent="0.3">
      <c r="A8" s="82">
        <f>1+A7</f>
        <v>2</v>
      </c>
      <c r="B8" s="58" t="s">
        <v>77</v>
      </c>
      <c r="C8" s="38">
        <v>32.5</v>
      </c>
      <c r="D8" s="40">
        <v>10</v>
      </c>
      <c r="E8" s="76" t="s">
        <v>30</v>
      </c>
      <c r="F8" s="77"/>
      <c r="G8" s="77"/>
      <c r="H8" s="77">
        <v>25</v>
      </c>
      <c r="I8" s="77"/>
      <c r="J8" s="77"/>
      <c r="K8" s="83">
        <f t="shared" ref="K8:K13" si="0">SUM(G8:J8)</f>
        <v>25</v>
      </c>
      <c r="L8" s="83">
        <f t="shared" ref="L8:L13" si="1">K8-F8</f>
        <v>25</v>
      </c>
      <c r="M8" s="84"/>
      <c r="N8" s="59">
        <f t="shared" ref="N8:N13" si="2">K8*C8</f>
        <v>812.5</v>
      </c>
      <c r="O8" s="60">
        <f t="shared" ref="O8:O13" si="3">N8/1000</f>
        <v>0.8125</v>
      </c>
      <c r="P8" s="39"/>
      <c r="Q8" s="39"/>
    </row>
    <row r="9" spans="1:17" x14ac:dyDescent="0.3">
      <c r="A9" s="82">
        <f t="shared" ref="A9:A22" si="4">1+A8</f>
        <v>3</v>
      </c>
      <c r="B9" s="58" t="s">
        <v>77</v>
      </c>
      <c r="C9" s="38">
        <v>33</v>
      </c>
      <c r="D9" s="40">
        <v>15</v>
      </c>
      <c r="E9" s="76" t="s">
        <v>30</v>
      </c>
      <c r="F9" s="77"/>
      <c r="G9" s="77"/>
      <c r="H9" s="77"/>
      <c r="I9" s="77"/>
      <c r="J9" s="77"/>
      <c r="K9" s="83">
        <f t="shared" si="0"/>
        <v>0</v>
      </c>
      <c r="L9" s="83">
        <f t="shared" si="1"/>
        <v>0</v>
      </c>
      <c r="M9" s="84"/>
      <c r="N9" s="59">
        <f t="shared" si="2"/>
        <v>0</v>
      </c>
      <c r="O9" s="60">
        <f t="shared" si="3"/>
        <v>0</v>
      </c>
      <c r="P9" s="39"/>
      <c r="Q9" s="39"/>
    </row>
    <row r="10" spans="1:17" x14ac:dyDescent="0.3">
      <c r="A10" s="82">
        <f t="shared" si="4"/>
        <v>4</v>
      </c>
      <c r="B10" s="58" t="s">
        <v>77</v>
      </c>
      <c r="C10" s="38">
        <v>75</v>
      </c>
      <c r="D10" s="40">
        <v>20</v>
      </c>
      <c r="E10" s="76" t="s">
        <v>30</v>
      </c>
      <c r="F10" s="77"/>
      <c r="G10" s="77"/>
      <c r="H10" s="77"/>
      <c r="I10" s="77"/>
      <c r="J10" s="77">
        <v>9</v>
      </c>
      <c r="K10" s="83">
        <f t="shared" si="0"/>
        <v>9</v>
      </c>
      <c r="L10" s="83">
        <f t="shared" si="1"/>
        <v>9</v>
      </c>
      <c r="M10" s="84"/>
      <c r="N10" s="59">
        <f t="shared" si="2"/>
        <v>675</v>
      </c>
      <c r="O10" s="60">
        <f t="shared" si="3"/>
        <v>0.67500000000000004</v>
      </c>
      <c r="P10" s="39"/>
      <c r="Q10" s="39"/>
    </row>
    <row r="11" spans="1:17" x14ac:dyDescent="0.3">
      <c r="A11" s="82">
        <f t="shared" si="4"/>
        <v>5</v>
      </c>
      <c r="B11" s="58" t="s">
        <v>77</v>
      </c>
      <c r="C11" s="38">
        <v>62.5</v>
      </c>
      <c r="D11" s="40">
        <v>30</v>
      </c>
      <c r="E11" s="76" t="s">
        <v>30</v>
      </c>
      <c r="F11" s="77"/>
      <c r="G11" s="77"/>
      <c r="H11" s="77"/>
      <c r="I11" s="77"/>
      <c r="J11" s="77">
        <v>17</v>
      </c>
      <c r="K11" s="83">
        <f t="shared" si="0"/>
        <v>17</v>
      </c>
      <c r="L11" s="83">
        <f t="shared" si="1"/>
        <v>17</v>
      </c>
      <c r="M11" s="84"/>
      <c r="N11" s="59">
        <f t="shared" si="2"/>
        <v>1062.5</v>
      </c>
      <c r="O11" s="60">
        <f t="shared" si="3"/>
        <v>1.0625</v>
      </c>
      <c r="P11" s="39"/>
      <c r="Q11" s="39"/>
    </row>
    <row r="12" spans="1:17" x14ac:dyDescent="0.3">
      <c r="A12" s="82">
        <f t="shared" si="4"/>
        <v>6</v>
      </c>
      <c r="B12" s="58" t="s">
        <v>78</v>
      </c>
      <c r="C12" s="38">
        <v>20</v>
      </c>
      <c r="D12" s="40">
        <v>5</v>
      </c>
      <c r="E12" s="76" t="s">
        <v>30</v>
      </c>
      <c r="F12" s="77"/>
      <c r="G12" s="77"/>
      <c r="H12" s="77">
        <v>100</v>
      </c>
      <c r="I12" s="77"/>
      <c r="J12" s="77">
        <f>125+100+100+100</f>
        <v>425</v>
      </c>
      <c r="K12" s="83">
        <f t="shared" si="0"/>
        <v>525</v>
      </c>
      <c r="L12" s="83">
        <f t="shared" si="1"/>
        <v>525</v>
      </c>
      <c r="M12" s="84"/>
      <c r="N12" s="59">
        <f t="shared" si="2"/>
        <v>10500</v>
      </c>
      <c r="O12" s="60">
        <f t="shared" si="3"/>
        <v>10.5</v>
      </c>
      <c r="P12" s="39"/>
      <c r="Q12" s="39"/>
    </row>
    <row r="13" spans="1:17" x14ac:dyDescent="0.3">
      <c r="A13" s="82">
        <f t="shared" si="4"/>
        <v>7</v>
      </c>
      <c r="B13" s="58" t="s">
        <v>78</v>
      </c>
      <c r="C13" s="38">
        <v>42</v>
      </c>
      <c r="D13" s="40">
        <v>10</v>
      </c>
      <c r="E13" s="76" t="s">
        <v>30</v>
      </c>
      <c r="F13" s="77"/>
      <c r="G13" s="77"/>
      <c r="H13" s="77"/>
      <c r="I13" s="77"/>
      <c r="J13" s="77">
        <f>194+9</f>
        <v>203</v>
      </c>
      <c r="K13" s="83">
        <f t="shared" si="0"/>
        <v>203</v>
      </c>
      <c r="L13" s="83">
        <f t="shared" si="1"/>
        <v>203</v>
      </c>
      <c r="M13" s="84"/>
      <c r="N13" s="59">
        <f t="shared" si="2"/>
        <v>8526</v>
      </c>
      <c r="O13" s="60">
        <f t="shared" si="3"/>
        <v>8.5259999999999998</v>
      </c>
      <c r="P13" s="39"/>
      <c r="Q13" s="39"/>
    </row>
    <row r="14" spans="1:17" x14ac:dyDescent="0.3">
      <c r="A14" s="82">
        <f t="shared" si="4"/>
        <v>8</v>
      </c>
      <c r="B14" s="58" t="s">
        <v>78</v>
      </c>
      <c r="C14" s="38">
        <v>90</v>
      </c>
      <c r="D14" s="40">
        <v>20</v>
      </c>
      <c r="E14" s="76" t="s">
        <v>30</v>
      </c>
      <c r="F14" s="77"/>
      <c r="G14" s="77"/>
      <c r="H14" s="77"/>
      <c r="I14" s="77"/>
      <c r="J14" s="77">
        <v>33</v>
      </c>
      <c r="K14" s="83">
        <f t="shared" ref="K14:K22" si="5">SUM(G14:J14)</f>
        <v>33</v>
      </c>
      <c r="L14" s="83">
        <f t="shared" ref="L14:L22" si="6">K14-F14</f>
        <v>33</v>
      </c>
      <c r="M14" s="84"/>
      <c r="N14" s="59">
        <f t="shared" ref="N14:N22" si="7">K14*C14</f>
        <v>2970</v>
      </c>
      <c r="O14" s="60">
        <f t="shared" ref="O14:O22" si="8">N14/1000</f>
        <v>2.97</v>
      </c>
      <c r="P14" s="39"/>
      <c r="Q14" s="39"/>
    </row>
    <row r="15" spans="1:17" x14ac:dyDescent="0.3">
      <c r="A15" s="82">
        <f t="shared" si="4"/>
        <v>9</v>
      </c>
      <c r="B15" s="58" t="s">
        <v>79</v>
      </c>
      <c r="C15" s="38">
        <v>22</v>
      </c>
      <c r="D15" s="40">
        <v>5</v>
      </c>
      <c r="E15" s="76" t="s">
        <v>30</v>
      </c>
      <c r="F15" s="77"/>
      <c r="G15" s="77"/>
      <c r="H15" s="77"/>
      <c r="I15" s="77"/>
      <c r="J15" s="77">
        <v>6</v>
      </c>
      <c r="K15" s="83">
        <f t="shared" si="5"/>
        <v>6</v>
      </c>
      <c r="L15" s="83">
        <f t="shared" si="6"/>
        <v>6</v>
      </c>
      <c r="M15" s="84"/>
      <c r="N15" s="59">
        <f t="shared" si="7"/>
        <v>132</v>
      </c>
      <c r="O15" s="60">
        <f t="shared" si="8"/>
        <v>0.13200000000000001</v>
      </c>
      <c r="P15" s="39"/>
      <c r="Q15" s="39"/>
    </row>
    <row r="16" spans="1:17" x14ac:dyDescent="0.3">
      <c r="A16" s="82">
        <f t="shared" si="4"/>
        <v>10</v>
      </c>
      <c r="B16" s="58" t="s">
        <v>79</v>
      </c>
      <c r="C16" s="38">
        <v>42</v>
      </c>
      <c r="D16" s="40">
        <v>10</v>
      </c>
      <c r="E16" s="76" t="s">
        <v>30</v>
      </c>
      <c r="F16" s="77"/>
      <c r="G16" s="77"/>
      <c r="H16" s="77"/>
      <c r="I16" s="77"/>
      <c r="J16" s="77">
        <f>158</f>
        <v>158</v>
      </c>
      <c r="K16" s="83">
        <f t="shared" si="5"/>
        <v>158</v>
      </c>
      <c r="L16" s="83">
        <f t="shared" si="6"/>
        <v>158</v>
      </c>
      <c r="M16" s="84"/>
      <c r="N16" s="59">
        <f t="shared" si="7"/>
        <v>6636</v>
      </c>
      <c r="O16" s="60">
        <f t="shared" si="8"/>
        <v>6.6360000000000001</v>
      </c>
      <c r="P16" s="39"/>
      <c r="Q16" s="39"/>
    </row>
    <row r="17" spans="1:17" x14ac:dyDescent="0.3">
      <c r="A17" s="82">
        <f t="shared" si="4"/>
        <v>11</v>
      </c>
      <c r="B17" s="58" t="s">
        <v>80</v>
      </c>
      <c r="C17" s="38">
        <v>12</v>
      </c>
      <c r="D17" s="40">
        <v>5</v>
      </c>
      <c r="E17" s="76" t="s">
        <v>30</v>
      </c>
      <c r="F17" s="77"/>
      <c r="G17" s="77"/>
      <c r="H17" s="77">
        <v>11</v>
      </c>
      <c r="I17" s="77"/>
      <c r="J17" s="77">
        <v>192</v>
      </c>
      <c r="K17" s="83">
        <f t="shared" si="5"/>
        <v>203</v>
      </c>
      <c r="L17" s="83">
        <f t="shared" si="6"/>
        <v>203</v>
      </c>
      <c r="M17" s="84"/>
      <c r="N17" s="59">
        <f t="shared" si="7"/>
        <v>2436</v>
      </c>
      <c r="O17" s="60">
        <f t="shared" si="8"/>
        <v>2.4359999999999999</v>
      </c>
      <c r="P17" s="39"/>
      <c r="Q17" s="39"/>
    </row>
    <row r="18" spans="1:17" x14ac:dyDescent="0.3">
      <c r="A18" s="82">
        <f t="shared" si="4"/>
        <v>12</v>
      </c>
      <c r="B18" s="58" t="s">
        <v>81</v>
      </c>
      <c r="C18" s="38">
        <v>22</v>
      </c>
      <c r="D18" s="40">
        <v>5</v>
      </c>
      <c r="E18" s="76" t="s">
        <v>30</v>
      </c>
      <c r="F18" s="77"/>
      <c r="G18" s="77"/>
      <c r="H18" s="77">
        <v>75</v>
      </c>
      <c r="I18" s="77"/>
      <c r="J18" s="77">
        <f>200+91</f>
        <v>291</v>
      </c>
      <c r="K18" s="83">
        <f t="shared" si="5"/>
        <v>366</v>
      </c>
      <c r="L18" s="83">
        <f t="shared" si="6"/>
        <v>366</v>
      </c>
      <c r="M18" s="84"/>
      <c r="N18" s="59">
        <f t="shared" si="7"/>
        <v>8052</v>
      </c>
      <c r="O18" s="60">
        <f t="shared" si="8"/>
        <v>8.0519999999999996</v>
      </c>
      <c r="P18" s="39"/>
      <c r="Q18" s="39"/>
    </row>
    <row r="19" spans="1:17" x14ac:dyDescent="0.3">
      <c r="A19" s="82">
        <f t="shared" si="4"/>
        <v>13</v>
      </c>
      <c r="B19" s="58" t="s">
        <v>82</v>
      </c>
      <c r="C19" s="38">
        <v>18</v>
      </c>
      <c r="D19" s="40">
        <v>5</v>
      </c>
      <c r="E19" s="76" t="s">
        <v>30</v>
      </c>
      <c r="F19" s="77"/>
      <c r="G19" s="77"/>
      <c r="H19" s="77"/>
      <c r="I19" s="77"/>
      <c r="J19" s="77">
        <f>85</f>
        <v>85</v>
      </c>
      <c r="K19" s="83">
        <f t="shared" si="5"/>
        <v>85</v>
      </c>
      <c r="L19" s="83">
        <f t="shared" si="6"/>
        <v>85</v>
      </c>
      <c r="M19" s="84"/>
      <c r="N19" s="59">
        <f t="shared" si="7"/>
        <v>1530</v>
      </c>
      <c r="O19" s="60">
        <f t="shared" si="8"/>
        <v>1.53</v>
      </c>
      <c r="P19" s="39"/>
      <c r="Q19" s="39"/>
    </row>
    <row r="20" spans="1:17" x14ac:dyDescent="0.3">
      <c r="A20" s="82">
        <f t="shared" si="4"/>
        <v>14</v>
      </c>
      <c r="B20" s="58" t="s">
        <v>83</v>
      </c>
      <c r="C20" s="38">
        <v>20</v>
      </c>
      <c r="D20" s="40">
        <v>5</v>
      </c>
      <c r="E20" s="76" t="s">
        <v>30</v>
      </c>
      <c r="F20" s="77"/>
      <c r="G20" s="77"/>
      <c r="H20" s="77"/>
      <c r="I20" s="77"/>
      <c r="J20" s="77"/>
      <c r="K20" s="83">
        <f t="shared" si="5"/>
        <v>0</v>
      </c>
      <c r="L20" s="83">
        <f t="shared" si="6"/>
        <v>0</v>
      </c>
      <c r="M20" s="84"/>
      <c r="N20" s="59">
        <f t="shared" si="7"/>
        <v>0</v>
      </c>
      <c r="O20" s="60">
        <f t="shared" si="8"/>
        <v>0</v>
      </c>
      <c r="P20" s="39"/>
      <c r="Q20" s="39"/>
    </row>
    <row r="21" spans="1:17" x14ac:dyDescent="0.3">
      <c r="A21" s="82">
        <f t="shared" si="4"/>
        <v>15</v>
      </c>
      <c r="B21" s="58" t="s">
        <v>90</v>
      </c>
      <c r="C21" s="38">
        <v>22</v>
      </c>
      <c r="D21" s="40">
        <v>5</v>
      </c>
      <c r="E21" s="76" t="s">
        <v>30</v>
      </c>
      <c r="F21" s="77"/>
      <c r="G21" s="77"/>
      <c r="H21" s="77"/>
      <c r="I21" s="77"/>
      <c r="J21" s="77"/>
      <c r="K21" s="83">
        <f t="shared" si="5"/>
        <v>0</v>
      </c>
      <c r="L21" s="83">
        <f t="shared" si="6"/>
        <v>0</v>
      </c>
      <c r="M21" s="84"/>
      <c r="N21" s="59">
        <f t="shared" si="7"/>
        <v>0</v>
      </c>
      <c r="O21" s="60">
        <f t="shared" si="8"/>
        <v>0</v>
      </c>
      <c r="P21" s="39"/>
      <c r="Q21" s="39"/>
    </row>
    <row r="22" spans="1:17" x14ac:dyDescent="0.3">
      <c r="A22" s="82">
        <f t="shared" si="4"/>
        <v>16</v>
      </c>
      <c r="B22" s="58" t="s">
        <v>84</v>
      </c>
      <c r="C22" s="38">
        <v>13</v>
      </c>
      <c r="D22" s="40">
        <v>5</v>
      </c>
      <c r="E22" s="76" t="s">
        <v>30</v>
      </c>
      <c r="F22" s="77"/>
      <c r="G22" s="77"/>
      <c r="H22" s="77"/>
      <c r="I22" s="77"/>
      <c r="J22" s="77"/>
      <c r="K22" s="83">
        <f t="shared" si="5"/>
        <v>0</v>
      </c>
      <c r="L22" s="83">
        <f t="shared" si="6"/>
        <v>0</v>
      </c>
      <c r="M22" s="84"/>
      <c r="N22" s="59">
        <f t="shared" si="7"/>
        <v>0</v>
      </c>
      <c r="O22" s="60">
        <f t="shared" si="8"/>
        <v>0</v>
      </c>
      <c r="P22" s="39"/>
      <c r="Q22" s="39"/>
    </row>
    <row r="23" spans="1:17" x14ac:dyDescent="0.3">
      <c r="A23" s="122" t="s">
        <v>8</v>
      </c>
      <c r="B23" s="122"/>
      <c r="C23" s="122"/>
      <c r="D23" s="122"/>
      <c r="E23" s="122"/>
      <c r="F23" s="43">
        <f t="shared" ref="F23:L23" si="9">SUM(F7:F22)</f>
        <v>0</v>
      </c>
      <c r="G23" s="43">
        <f t="shared" si="9"/>
        <v>0</v>
      </c>
      <c r="H23" s="43">
        <f t="shared" si="9"/>
        <v>211</v>
      </c>
      <c r="I23" s="43">
        <f t="shared" si="9"/>
        <v>0</v>
      </c>
      <c r="J23" s="43">
        <f t="shared" si="9"/>
        <v>1915</v>
      </c>
      <c r="K23" s="43">
        <f t="shared" si="9"/>
        <v>2126</v>
      </c>
      <c r="L23" s="43">
        <f t="shared" si="9"/>
        <v>2126</v>
      </c>
      <c r="M23" s="43"/>
      <c r="N23" s="43">
        <f>SUM(N7:N22)</f>
        <v>50772</v>
      </c>
      <c r="O23" s="43">
        <f>SUM(O7:O22)</f>
        <v>50.772000000000006</v>
      </c>
      <c r="P23" s="39"/>
    </row>
    <row r="24" spans="1:17" x14ac:dyDescent="0.3">
      <c r="A24" s="46"/>
      <c r="B24" s="46"/>
      <c r="C24" s="46"/>
      <c r="D24" s="47"/>
      <c r="K24" s="39"/>
    </row>
    <row r="25" spans="1:17" x14ac:dyDescent="0.3">
      <c r="A25" s="114" t="s">
        <v>4</v>
      </c>
      <c r="B25" s="114"/>
      <c r="C25" s="114"/>
      <c r="D25" s="114"/>
      <c r="E25" s="44"/>
      <c r="F25" s="44"/>
      <c r="G25" s="44"/>
      <c r="H25" s="44"/>
      <c r="I25" s="44"/>
      <c r="J25" s="44"/>
      <c r="K25" s="44"/>
      <c r="L25" s="44"/>
    </row>
    <row r="26" spans="1:17" x14ac:dyDescent="0.3">
      <c r="A26" s="105" t="s">
        <v>6</v>
      </c>
      <c r="B26" s="105"/>
      <c r="C26" s="105"/>
      <c r="D26" s="105"/>
      <c r="E26" s="105"/>
      <c r="F26" s="105"/>
      <c r="G26" s="105"/>
      <c r="H26" s="105"/>
      <c r="I26" s="105"/>
      <c r="J26" s="105"/>
      <c r="K26" s="105"/>
      <c r="L26" s="105"/>
    </row>
    <row r="27" spans="1:17" x14ac:dyDescent="0.3">
      <c r="A27" s="105" t="s">
        <v>7</v>
      </c>
      <c r="B27" s="105"/>
      <c r="C27" s="105"/>
      <c r="D27" s="105"/>
      <c r="E27" s="105"/>
      <c r="F27" s="105"/>
      <c r="G27" s="105"/>
      <c r="H27" s="105"/>
      <c r="I27" s="105"/>
      <c r="J27" s="105"/>
      <c r="K27" s="105"/>
      <c r="L27" s="105"/>
    </row>
    <row r="28" spans="1:17" x14ac:dyDescent="0.3">
      <c r="A28" s="44"/>
      <c r="B28" s="44"/>
      <c r="C28" s="44"/>
      <c r="D28" s="44"/>
      <c r="E28" s="44"/>
      <c r="F28" s="44"/>
      <c r="G28" s="44"/>
      <c r="H28" s="44"/>
      <c r="I28" s="44"/>
      <c r="J28" s="44"/>
      <c r="K28" s="44"/>
      <c r="L28" s="44"/>
    </row>
    <row r="29" spans="1:17" x14ac:dyDescent="0.3">
      <c r="A29" s="41" t="s">
        <v>9</v>
      </c>
      <c r="B29" s="41"/>
      <c r="C29" s="41"/>
      <c r="D29" s="42" t="s">
        <v>5</v>
      </c>
      <c r="E29" s="45"/>
      <c r="F29" s="45"/>
      <c r="G29" s="45"/>
      <c r="H29" s="45"/>
      <c r="I29" s="45"/>
      <c r="J29" s="45"/>
      <c r="K29" s="45"/>
      <c r="L29" s="45"/>
    </row>
    <row r="30" spans="1:17" x14ac:dyDescent="0.3">
      <c r="A30" s="41" t="s">
        <v>96</v>
      </c>
      <c r="B30" s="42"/>
      <c r="C30" s="42"/>
      <c r="D30" s="42" t="s">
        <v>3</v>
      </c>
      <c r="E30" s="45"/>
      <c r="F30" s="45"/>
      <c r="G30" s="45"/>
      <c r="H30" s="45"/>
      <c r="I30" s="45"/>
      <c r="J30" s="45"/>
      <c r="K30" s="45"/>
      <c r="L30" s="45"/>
    </row>
  </sheetData>
  <mergeCells count="12">
    <mergeCell ref="A27:L27"/>
    <mergeCell ref="B1:C1"/>
    <mergeCell ref="D1:E1"/>
    <mergeCell ref="A2:M2"/>
    <mergeCell ref="B3:D3"/>
    <mergeCell ref="E3:M4"/>
    <mergeCell ref="B4:D4"/>
    <mergeCell ref="B5:E5"/>
    <mergeCell ref="G5:K5"/>
    <mergeCell ref="A23:E23"/>
    <mergeCell ref="A25:D25"/>
    <mergeCell ref="A26:L26"/>
  </mergeCells>
  <conditionalFormatting sqref="B4">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A8AD1-27AB-44D4-846E-1670C624921A}">
  <dimension ref="A1:Q30"/>
  <sheetViews>
    <sheetView workbookViewId="0">
      <selection activeCell="H8" sqref="H8"/>
    </sheetView>
  </sheetViews>
  <sheetFormatPr defaultColWidth="16" defaultRowHeight="13.8" x14ac:dyDescent="0.3"/>
  <cols>
    <col min="1" max="1" width="16.6640625" style="26" bestFit="1" customWidth="1"/>
    <col min="2" max="2" width="9.6640625" style="26" bestFit="1" customWidth="1"/>
    <col min="3" max="3" width="7.6640625" style="26" bestFit="1" customWidth="1"/>
    <col min="4" max="4" width="6.44140625" style="26" bestFit="1" customWidth="1"/>
    <col min="5" max="5" width="4.109375" style="26" bestFit="1" customWidth="1"/>
    <col min="6" max="6" width="9.5546875" style="26" bestFit="1" customWidth="1"/>
    <col min="7" max="7" width="7.33203125" style="26" bestFit="1" customWidth="1"/>
    <col min="8" max="8" width="9.5546875" style="26" bestFit="1" customWidth="1"/>
    <col min="9" max="9" width="7.5546875" style="26" bestFit="1" customWidth="1"/>
    <col min="10" max="10" width="8.6640625" style="26" bestFit="1" customWidth="1"/>
    <col min="11" max="11" width="11.33203125" style="26" bestFit="1" customWidth="1"/>
    <col min="12" max="12" width="11" style="26" bestFit="1" customWidth="1"/>
    <col min="13" max="13" width="5.6640625" style="26" bestFit="1" customWidth="1"/>
    <col min="14" max="14" width="11.109375" style="26" bestFit="1" customWidth="1"/>
    <col min="15" max="15" width="11" style="26" bestFit="1" customWidth="1"/>
    <col min="16" max="19" width="16" style="26"/>
    <col min="20" max="20" width="1.5546875" style="26" bestFit="1" customWidth="1"/>
    <col min="21" max="16384" width="16" style="26"/>
  </cols>
  <sheetData>
    <row r="1" spans="1:17" ht="14.4" thickBot="1" x14ac:dyDescent="0.35">
      <c r="B1" s="104"/>
      <c r="C1" s="104"/>
      <c r="D1" s="104"/>
      <c r="E1" s="104"/>
    </row>
    <row r="2" spans="1:17" ht="14.4" thickBot="1" x14ac:dyDescent="0.35">
      <c r="A2" s="119" t="s">
        <v>49</v>
      </c>
      <c r="B2" s="120"/>
      <c r="C2" s="120"/>
      <c r="D2" s="120"/>
      <c r="E2" s="120"/>
      <c r="F2" s="120"/>
      <c r="G2" s="120"/>
      <c r="H2" s="120"/>
      <c r="I2" s="120"/>
      <c r="J2" s="120"/>
      <c r="K2" s="120"/>
      <c r="L2" s="120"/>
      <c r="M2" s="121"/>
    </row>
    <row r="3" spans="1:17" x14ac:dyDescent="0.3">
      <c r="A3" s="54" t="s">
        <v>70</v>
      </c>
      <c r="B3" s="106">
        <f>[1]Declaration!C3</f>
        <v>0</v>
      </c>
      <c r="C3" s="107"/>
      <c r="D3" s="108"/>
      <c r="E3" s="115"/>
      <c r="F3" s="115"/>
      <c r="G3" s="115"/>
      <c r="H3" s="115"/>
      <c r="I3" s="115"/>
      <c r="J3" s="115"/>
      <c r="K3" s="115"/>
      <c r="L3" s="115"/>
      <c r="M3" s="116"/>
    </row>
    <row r="4" spans="1:17" x14ac:dyDescent="0.3">
      <c r="A4" s="55" t="s">
        <v>71</v>
      </c>
      <c r="B4" s="109"/>
      <c r="C4" s="110"/>
      <c r="D4" s="111"/>
      <c r="E4" s="117"/>
      <c r="F4" s="117"/>
      <c r="G4" s="117"/>
      <c r="H4" s="117"/>
      <c r="I4" s="117"/>
      <c r="J4" s="117"/>
      <c r="K4" s="117"/>
      <c r="L4" s="117"/>
      <c r="M4" s="118"/>
    </row>
    <row r="5" spans="1:17" x14ac:dyDescent="0.3">
      <c r="A5" s="55" t="s">
        <v>72</v>
      </c>
      <c r="B5" s="126">
        <f>[1]Declaration!C4</f>
        <v>0</v>
      </c>
      <c r="C5" s="127"/>
      <c r="D5" s="127"/>
      <c r="E5" s="128"/>
      <c r="F5" s="27" t="s">
        <v>56</v>
      </c>
      <c r="G5" s="112" t="s">
        <v>57</v>
      </c>
      <c r="H5" s="113"/>
      <c r="I5" s="113"/>
      <c r="J5" s="113"/>
      <c r="K5" s="113"/>
      <c r="L5" s="28"/>
      <c r="M5" s="29"/>
    </row>
    <row r="6" spans="1:17" s="36" customFormat="1" ht="55.2" x14ac:dyDescent="0.3">
      <c r="A6" s="30" t="s">
        <v>66</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17" x14ac:dyDescent="0.3">
      <c r="A7" s="37">
        <v>1</v>
      </c>
      <c r="B7" s="58" t="s">
        <v>77</v>
      </c>
      <c r="C7" s="38">
        <v>15</v>
      </c>
      <c r="D7" s="37">
        <v>5</v>
      </c>
      <c r="E7" s="76" t="s">
        <v>30</v>
      </c>
      <c r="F7" s="77"/>
      <c r="G7" s="77">
        <v>1</v>
      </c>
      <c r="H7" s="77">
        <f>24+8</f>
        <v>32</v>
      </c>
      <c r="I7" s="77"/>
      <c r="J7" s="77">
        <v>269</v>
      </c>
      <c r="K7" s="83">
        <f>SUM(G7:J7)</f>
        <v>302</v>
      </c>
      <c r="L7" s="83">
        <f>K7-F7</f>
        <v>302</v>
      </c>
      <c r="M7" s="84"/>
      <c r="N7" s="59">
        <f>K7*C7</f>
        <v>4530</v>
      </c>
      <c r="O7" s="60">
        <f>N7/1000</f>
        <v>4.53</v>
      </c>
      <c r="P7" s="39"/>
      <c r="Q7" s="39"/>
    </row>
    <row r="8" spans="1:17" x14ac:dyDescent="0.3">
      <c r="A8" s="82">
        <f>1+A7</f>
        <v>2</v>
      </c>
      <c r="B8" s="58" t="s">
        <v>77</v>
      </c>
      <c r="C8" s="38">
        <v>32.5</v>
      </c>
      <c r="D8" s="40">
        <v>10</v>
      </c>
      <c r="E8" s="76" t="s">
        <v>30</v>
      </c>
      <c r="F8" s="77"/>
      <c r="G8" s="77">
        <v>11</v>
      </c>
      <c r="H8" s="77">
        <v>25</v>
      </c>
      <c r="I8" s="77"/>
      <c r="J8" s="77">
        <f>109+203+54</f>
        <v>366</v>
      </c>
      <c r="K8" s="83">
        <f t="shared" ref="K8:K22" si="0">SUM(G8:J8)</f>
        <v>402</v>
      </c>
      <c r="L8" s="83">
        <f t="shared" ref="L8:L22" si="1">K8-F8</f>
        <v>402</v>
      </c>
      <c r="M8" s="84"/>
      <c r="N8" s="59">
        <f t="shared" ref="N8:N22" si="2">K8*C8</f>
        <v>13065</v>
      </c>
      <c r="O8" s="60">
        <f t="shared" ref="O8:O22" si="3">N8/1000</f>
        <v>13.065</v>
      </c>
      <c r="P8" s="39"/>
      <c r="Q8" s="39"/>
    </row>
    <row r="9" spans="1:17" x14ac:dyDescent="0.3">
      <c r="A9" s="82">
        <f t="shared" ref="A9:A22" si="4">1+A8</f>
        <v>3</v>
      </c>
      <c r="B9" s="58" t="s">
        <v>77</v>
      </c>
      <c r="C9" s="38">
        <v>33</v>
      </c>
      <c r="D9" s="40">
        <v>15</v>
      </c>
      <c r="E9" s="76" t="s">
        <v>30</v>
      </c>
      <c r="F9" s="77"/>
      <c r="G9" s="77"/>
      <c r="H9" s="77"/>
      <c r="I9" s="77"/>
      <c r="J9" s="77"/>
      <c r="K9" s="83">
        <f t="shared" si="0"/>
        <v>0</v>
      </c>
      <c r="L9" s="83">
        <f t="shared" si="1"/>
        <v>0</v>
      </c>
      <c r="M9" s="84"/>
      <c r="N9" s="59">
        <f t="shared" si="2"/>
        <v>0</v>
      </c>
      <c r="O9" s="60">
        <f t="shared" si="3"/>
        <v>0</v>
      </c>
      <c r="P9" s="39"/>
      <c r="Q9" s="39"/>
    </row>
    <row r="10" spans="1:17" x14ac:dyDescent="0.3">
      <c r="A10" s="82">
        <f t="shared" si="4"/>
        <v>4</v>
      </c>
      <c r="B10" s="58" t="s">
        <v>77</v>
      </c>
      <c r="C10" s="38">
        <v>75</v>
      </c>
      <c r="D10" s="40">
        <v>20</v>
      </c>
      <c r="E10" s="76" t="s">
        <v>30</v>
      </c>
      <c r="F10" s="77"/>
      <c r="G10" s="77"/>
      <c r="H10" s="77"/>
      <c r="I10" s="77"/>
      <c r="J10" s="77"/>
      <c r="K10" s="83">
        <f t="shared" si="0"/>
        <v>0</v>
      </c>
      <c r="L10" s="83">
        <f t="shared" si="1"/>
        <v>0</v>
      </c>
      <c r="M10" s="84"/>
      <c r="N10" s="59">
        <f t="shared" si="2"/>
        <v>0</v>
      </c>
      <c r="O10" s="60">
        <f t="shared" si="3"/>
        <v>0</v>
      </c>
      <c r="P10" s="39"/>
      <c r="Q10" s="39"/>
    </row>
    <row r="11" spans="1:17" x14ac:dyDescent="0.3">
      <c r="A11" s="82">
        <f t="shared" si="4"/>
        <v>5</v>
      </c>
      <c r="B11" s="58" t="s">
        <v>77</v>
      </c>
      <c r="C11" s="38">
        <v>62.5</v>
      </c>
      <c r="D11" s="40">
        <v>30</v>
      </c>
      <c r="E11" s="76" t="s">
        <v>30</v>
      </c>
      <c r="F11" s="77"/>
      <c r="G11" s="77"/>
      <c r="H11" s="77"/>
      <c r="I11" s="77"/>
      <c r="J11" s="77"/>
      <c r="K11" s="83">
        <f t="shared" si="0"/>
        <v>0</v>
      </c>
      <c r="L11" s="83">
        <f t="shared" si="1"/>
        <v>0</v>
      </c>
      <c r="M11" s="84"/>
      <c r="N11" s="59">
        <f t="shared" si="2"/>
        <v>0</v>
      </c>
      <c r="O11" s="60">
        <f t="shared" si="3"/>
        <v>0</v>
      </c>
      <c r="P11" s="39"/>
      <c r="Q11" s="39"/>
    </row>
    <row r="12" spans="1:17" x14ac:dyDescent="0.3">
      <c r="A12" s="82">
        <f t="shared" si="4"/>
        <v>6</v>
      </c>
      <c r="B12" s="58" t="s">
        <v>78</v>
      </c>
      <c r="C12" s="38">
        <v>20</v>
      </c>
      <c r="D12" s="40">
        <v>5</v>
      </c>
      <c r="E12" s="76" t="s">
        <v>30</v>
      </c>
      <c r="F12" s="77"/>
      <c r="G12" s="77">
        <v>1</v>
      </c>
      <c r="H12" s="77">
        <v>1</v>
      </c>
      <c r="I12" s="77"/>
      <c r="J12" s="77">
        <v>102</v>
      </c>
      <c r="K12" s="83">
        <f t="shared" si="0"/>
        <v>104</v>
      </c>
      <c r="L12" s="83">
        <f t="shared" si="1"/>
        <v>104</v>
      </c>
      <c r="M12" s="84"/>
      <c r="N12" s="59">
        <f t="shared" si="2"/>
        <v>2080</v>
      </c>
      <c r="O12" s="60">
        <f t="shared" si="3"/>
        <v>2.08</v>
      </c>
      <c r="P12" s="39"/>
      <c r="Q12" s="39"/>
    </row>
    <row r="13" spans="1:17" x14ac:dyDescent="0.3">
      <c r="A13" s="82">
        <f t="shared" si="4"/>
        <v>7</v>
      </c>
      <c r="B13" s="58" t="s">
        <v>78</v>
      </c>
      <c r="C13" s="38">
        <v>42</v>
      </c>
      <c r="D13" s="40">
        <v>10</v>
      </c>
      <c r="E13" s="76" t="s">
        <v>30</v>
      </c>
      <c r="F13" s="77"/>
      <c r="G13" s="77"/>
      <c r="H13" s="77"/>
      <c r="I13" s="77"/>
      <c r="J13" s="77"/>
      <c r="K13" s="83">
        <f t="shared" si="0"/>
        <v>0</v>
      </c>
      <c r="L13" s="83">
        <f t="shared" si="1"/>
        <v>0</v>
      </c>
      <c r="M13" s="84"/>
      <c r="N13" s="59">
        <f t="shared" si="2"/>
        <v>0</v>
      </c>
      <c r="O13" s="60">
        <f t="shared" si="3"/>
        <v>0</v>
      </c>
      <c r="P13" s="39"/>
      <c r="Q13" s="39"/>
    </row>
    <row r="14" spans="1:17" x14ac:dyDescent="0.3">
      <c r="A14" s="82">
        <f t="shared" si="4"/>
        <v>8</v>
      </c>
      <c r="B14" s="58" t="s">
        <v>78</v>
      </c>
      <c r="C14" s="38">
        <v>90</v>
      </c>
      <c r="D14" s="40">
        <v>20</v>
      </c>
      <c r="E14" s="76" t="s">
        <v>30</v>
      </c>
      <c r="F14" s="77"/>
      <c r="G14" s="77"/>
      <c r="H14" s="77"/>
      <c r="I14" s="77"/>
      <c r="J14" s="77"/>
      <c r="K14" s="83">
        <f t="shared" si="0"/>
        <v>0</v>
      </c>
      <c r="L14" s="83">
        <f t="shared" si="1"/>
        <v>0</v>
      </c>
      <c r="M14" s="84"/>
      <c r="N14" s="59">
        <f t="shared" si="2"/>
        <v>0</v>
      </c>
      <c r="O14" s="60">
        <f t="shared" si="3"/>
        <v>0</v>
      </c>
      <c r="P14" s="39"/>
      <c r="Q14" s="39"/>
    </row>
    <row r="15" spans="1:17" x14ac:dyDescent="0.3">
      <c r="A15" s="82">
        <f t="shared" si="4"/>
        <v>9</v>
      </c>
      <c r="B15" s="58" t="s">
        <v>79</v>
      </c>
      <c r="C15" s="38">
        <v>22</v>
      </c>
      <c r="D15" s="40">
        <v>5</v>
      </c>
      <c r="E15" s="76" t="s">
        <v>30</v>
      </c>
      <c r="F15" s="77"/>
      <c r="G15" s="77"/>
      <c r="H15" s="77"/>
      <c r="I15" s="77"/>
      <c r="J15" s="77"/>
      <c r="K15" s="83">
        <f t="shared" si="0"/>
        <v>0</v>
      </c>
      <c r="L15" s="83">
        <f t="shared" si="1"/>
        <v>0</v>
      </c>
      <c r="M15" s="84"/>
      <c r="N15" s="59">
        <f t="shared" si="2"/>
        <v>0</v>
      </c>
      <c r="O15" s="60">
        <f t="shared" si="3"/>
        <v>0</v>
      </c>
      <c r="P15" s="39"/>
      <c r="Q15" s="39"/>
    </row>
    <row r="16" spans="1:17" x14ac:dyDescent="0.3">
      <c r="A16" s="82">
        <f t="shared" si="4"/>
        <v>10</v>
      </c>
      <c r="B16" s="58" t="s">
        <v>79</v>
      </c>
      <c r="C16" s="38">
        <v>42</v>
      </c>
      <c r="D16" s="40">
        <v>10</v>
      </c>
      <c r="E16" s="76" t="s">
        <v>30</v>
      </c>
      <c r="F16" s="77"/>
      <c r="G16" s="77"/>
      <c r="H16" s="77"/>
      <c r="I16" s="77"/>
      <c r="J16" s="77"/>
      <c r="K16" s="83">
        <f t="shared" si="0"/>
        <v>0</v>
      </c>
      <c r="L16" s="83">
        <f t="shared" si="1"/>
        <v>0</v>
      </c>
      <c r="M16" s="84"/>
      <c r="N16" s="59">
        <f t="shared" si="2"/>
        <v>0</v>
      </c>
      <c r="O16" s="60">
        <f t="shared" si="3"/>
        <v>0</v>
      </c>
      <c r="P16" s="39"/>
      <c r="Q16" s="39"/>
    </row>
    <row r="17" spans="1:17" x14ac:dyDescent="0.3">
      <c r="A17" s="82">
        <f t="shared" si="4"/>
        <v>11</v>
      </c>
      <c r="B17" s="58" t="s">
        <v>80</v>
      </c>
      <c r="C17" s="38">
        <v>12</v>
      </c>
      <c r="D17" s="40">
        <v>5</v>
      </c>
      <c r="E17" s="76" t="s">
        <v>30</v>
      </c>
      <c r="F17" s="77"/>
      <c r="G17" s="77">
        <v>1</v>
      </c>
      <c r="H17" s="77">
        <v>8</v>
      </c>
      <c r="I17" s="77"/>
      <c r="J17" s="77">
        <f>70+90</f>
        <v>160</v>
      </c>
      <c r="K17" s="83">
        <f t="shared" si="0"/>
        <v>169</v>
      </c>
      <c r="L17" s="83">
        <f t="shared" si="1"/>
        <v>169</v>
      </c>
      <c r="M17" s="84"/>
      <c r="N17" s="59">
        <f t="shared" si="2"/>
        <v>2028</v>
      </c>
      <c r="O17" s="60">
        <f t="shared" si="3"/>
        <v>2.028</v>
      </c>
      <c r="P17" s="39"/>
      <c r="Q17" s="39"/>
    </row>
    <row r="18" spans="1:17" x14ac:dyDescent="0.3">
      <c r="A18" s="82">
        <f t="shared" si="4"/>
        <v>12</v>
      </c>
      <c r="B18" s="58" t="s">
        <v>81</v>
      </c>
      <c r="C18" s="38">
        <v>22</v>
      </c>
      <c r="D18" s="40">
        <v>5</v>
      </c>
      <c r="E18" s="76" t="s">
        <v>30</v>
      </c>
      <c r="F18" s="77"/>
      <c r="G18" s="77">
        <v>1</v>
      </c>
      <c r="H18" s="77">
        <v>12</v>
      </c>
      <c r="I18" s="77"/>
      <c r="J18" s="77">
        <v>140</v>
      </c>
      <c r="K18" s="83">
        <f t="shared" si="0"/>
        <v>153</v>
      </c>
      <c r="L18" s="83">
        <f t="shared" si="1"/>
        <v>153</v>
      </c>
      <c r="M18" s="84"/>
      <c r="N18" s="59">
        <f t="shared" si="2"/>
        <v>3366</v>
      </c>
      <c r="O18" s="60">
        <f t="shared" si="3"/>
        <v>3.3660000000000001</v>
      </c>
      <c r="P18" s="39"/>
      <c r="Q18" s="39"/>
    </row>
    <row r="19" spans="1:17" x14ac:dyDescent="0.3">
      <c r="A19" s="82">
        <f t="shared" si="4"/>
        <v>13</v>
      </c>
      <c r="B19" s="58" t="s">
        <v>82</v>
      </c>
      <c r="C19" s="38">
        <v>18</v>
      </c>
      <c r="D19" s="40">
        <v>5</v>
      </c>
      <c r="E19" s="76" t="s">
        <v>30</v>
      </c>
      <c r="F19" s="77"/>
      <c r="G19" s="77"/>
      <c r="H19" s="77"/>
      <c r="I19" s="77"/>
      <c r="J19" s="77"/>
      <c r="K19" s="83">
        <f t="shared" si="0"/>
        <v>0</v>
      </c>
      <c r="L19" s="83">
        <f t="shared" si="1"/>
        <v>0</v>
      </c>
      <c r="M19" s="84"/>
      <c r="N19" s="59">
        <f t="shared" si="2"/>
        <v>0</v>
      </c>
      <c r="O19" s="60">
        <f t="shared" si="3"/>
        <v>0</v>
      </c>
      <c r="P19" s="39"/>
      <c r="Q19" s="39"/>
    </row>
    <row r="20" spans="1:17" x14ac:dyDescent="0.3">
      <c r="A20" s="82">
        <f t="shared" si="4"/>
        <v>14</v>
      </c>
      <c r="B20" s="58" t="s">
        <v>83</v>
      </c>
      <c r="C20" s="38">
        <v>20</v>
      </c>
      <c r="D20" s="40">
        <v>5</v>
      </c>
      <c r="E20" s="76" t="s">
        <v>30</v>
      </c>
      <c r="F20" s="77"/>
      <c r="G20" s="77"/>
      <c r="H20" s="77"/>
      <c r="I20" s="77"/>
      <c r="J20" s="77"/>
      <c r="K20" s="83">
        <f t="shared" si="0"/>
        <v>0</v>
      </c>
      <c r="L20" s="83">
        <f t="shared" si="1"/>
        <v>0</v>
      </c>
      <c r="M20" s="84"/>
      <c r="N20" s="59">
        <f t="shared" si="2"/>
        <v>0</v>
      </c>
      <c r="O20" s="60">
        <f t="shared" si="3"/>
        <v>0</v>
      </c>
      <c r="P20" s="39"/>
      <c r="Q20" s="39"/>
    </row>
    <row r="21" spans="1:17" x14ac:dyDescent="0.3">
      <c r="A21" s="82">
        <f t="shared" si="4"/>
        <v>15</v>
      </c>
      <c r="B21" s="58" t="s">
        <v>90</v>
      </c>
      <c r="C21" s="38">
        <v>22</v>
      </c>
      <c r="D21" s="40">
        <v>5</v>
      </c>
      <c r="E21" s="76" t="s">
        <v>30</v>
      </c>
      <c r="F21" s="77"/>
      <c r="G21" s="77"/>
      <c r="H21" s="77"/>
      <c r="I21" s="77"/>
      <c r="J21" s="77"/>
      <c r="K21" s="83">
        <f t="shared" si="0"/>
        <v>0</v>
      </c>
      <c r="L21" s="83">
        <f t="shared" si="1"/>
        <v>0</v>
      </c>
      <c r="M21" s="84"/>
      <c r="N21" s="59">
        <f t="shared" si="2"/>
        <v>0</v>
      </c>
      <c r="O21" s="60">
        <f t="shared" si="3"/>
        <v>0</v>
      </c>
      <c r="P21" s="39"/>
      <c r="Q21" s="39"/>
    </row>
    <row r="22" spans="1:17" x14ac:dyDescent="0.3">
      <c r="A22" s="82">
        <f t="shared" si="4"/>
        <v>16</v>
      </c>
      <c r="B22" s="58" t="s">
        <v>84</v>
      </c>
      <c r="C22" s="38">
        <v>13</v>
      </c>
      <c r="D22" s="40">
        <v>5</v>
      </c>
      <c r="E22" s="76" t="s">
        <v>30</v>
      </c>
      <c r="F22" s="77"/>
      <c r="G22" s="77"/>
      <c r="H22" s="77"/>
      <c r="I22" s="77"/>
      <c r="J22" s="77"/>
      <c r="K22" s="83">
        <f t="shared" si="0"/>
        <v>0</v>
      </c>
      <c r="L22" s="83">
        <f t="shared" si="1"/>
        <v>0</v>
      </c>
      <c r="M22" s="84"/>
      <c r="N22" s="59">
        <f t="shared" si="2"/>
        <v>0</v>
      </c>
      <c r="O22" s="60">
        <f t="shared" si="3"/>
        <v>0</v>
      </c>
      <c r="P22" s="39"/>
      <c r="Q22" s="39"/>
    </row>
    <row r="23" spans="1:17" x14ac:dyDescent="0.3">
      <c r="A23" s="122" t="s">
        <v>8</v>
      </c>
      <c r="B23" s="122"/>
      <c r="C23" s="122"/>
      <c r="D23" s="122"/>
      <c r="E23" s="122"/>
      <c r="F23" s="43">
        <f t="shared" ref="F23:L23" si="5">SUM(F7:F22)</f>
        <v>0</v>
      </c>
      <c r="G23" s="43">
        <f t="shared" si="5"/>
        <v>15</v>
      </c>
      <c r="H23" s="43">
        <f t="shared" si="5"/>
        <v>78</v>
      </c>
      <c r="I23" s="43">
        <f t="shared" si="5"/>
        <v>0</v>
      </c>
      <c r="J23" s="43">
        <f t="shared" si="5"/>
        <v>1037</v>
      </c>
      <c r="K23" s="43">
        <f t="shared" si="5"/>
        <v>1130</v>
      </c>
      <c r="L23" s="43">
        <f t="shared" si="5"/>
        <v>1130</v>
      </c>
      <c r="M23" s="43"/>
      <c r="N23" s="43">
        <f>SUM(N7:N22)</f>
        <v>25069</v>
      </c>
      <c r="O23" s="43">
        <f>SUM(O7:O22)</f>
        <v>25.068999999999996</v>
      </c>
      <c r="P23" s="39"/>
    </row>
    <row r="24" spans="1:17" x14ac:dyDescent="0.3">
      <c r="A24" s="46"/>
      <c r="B24" s="46"/>
      <c r="C24" s="46"/>
      <c r="D24" s="47"/>
      <c r="K24" s="39"/>
    </row>
    <row r="25" spans="1:17" x14ac:dyDescent="0.3">
      <c r="A25" s="114" t="s">
        <v>4</v>
      </c>
      <c r="B25" s="114"/>
      <c r="C25" s="114"/>
      <c r="D25" s="114"/>
      <c r="E25" s="44"/>
      <c r="F25" s="44"/>
      <c r="G25" s="44"/>
      <c r="H25" s="44"/>
      <c r="I25" s="44"/>
      <c r="J25" s="44"/>
      <c r="K25" s="44"/>
      <c r="L25" s="44"/>
    </row>
    <row r="26" spans="1:17" x14ac:dyDescent="0.3">
      <c r="A26" s="105" t="s">
        <v>6</v>
      </c>
      <c r="B26" s="105"/>
      <c r="C26" s="105"/>
      <c r="D26" s="105"/>
      <c r="E26" s="105"/>
      <c r="F26" s="105"/>
      <c r="G26" s="105"/>
      <c r="H26" s="105"/>
      <c r="I26" s="105"/>
      <c r="J26" s="105"/>
      <c r="K26" s="105"/>
      <c r="L26" s="105"/>
    </row>
    <row r="27" spans="1:17" x14ac:dyDescent="0.3">
      <c r="A27" s="105" t="s">
        <v>7</v>
      </c>
      <c r="B27" s="105"/>
      <c r="C27" s="105"/>
      <c r="D27" s="105"/>
      <c r="E27" s="105"/>
      <c r="F27" s="105"/>
      <c r="G27" s="105"/>
      <c r="H27" s="105"/>
      <c r="I27" s="105"/>
      <c r="J27" s="105"/>
      <c r="K27" s="105"/>
      <c r="L27" s="105"/>
    </row>
    <row r="28" spans="1:17" x14ac:dyDescent="0.3">
      <c r="A28" s="44"/>
      <c r="B28" s="44"/>
      <c r="C28" s="44"/>
      <c r="D28" s="44"/>
      <c r="E28" s="44"/>
      <c r="F28" s="44"/>
      <c r="G28" s="44"/>
      <c r="H28" s="44"/>
      <c r="I28" s="44"/>
      <c r="J28" s="44"/>
      <c r="K28" s="44"/>
      <c r="L28" s="44"/>
    </row>
    <row r="29" spans="1:17" x14ac:dyDescent="0.3">
      <c r="A29" s="41" t="s">
        <v>9</v>
      </c>
      <c r="B29" s="41"/>
      <c r="C29" s="41"/>
      <c r="D29" s="42" t="s">
        <v>5</v>
      </c>
      <c r="E29" s="45"/>
      <c r="F29" s="45"/>
      <c r="G29" s="45"/>
      <c r="H29" s="45"/>
      <c r="I29" s="45"/>
      <c r="J29" s="45"/>
      <c r="K29" s="45"/>
      <c r="L29" s="45"/>
    </row>
    <row r="30" spans="1:17" x14ac:dyDescent="0.3">
      <c r="A30" s="41" t="s">
        <v>96</v>
      </c>
      <c r="B30" s="42"/>
      <c r="C30" s="42"/>
      <c r="D30" s="42" t="s">
        <v>3</v>
      </c>
      <c r="E30" s="45"/>
      <c r="F30" s="45"/>
      <c r="G30" s="45"/>
      <c r="H30" s="45"/>
      <c r="I30" s="45"/>
      <c r="J30" s="45"/>
      <c r="K30" s="45"/>
      <c r="L30" s="45"/>
    </row>
  </sheetData>
  <mergeCells count="12">
    <mergeCell ref="A27:L27"/>
    <mergeCell ref="B1:C1"/>
    <mergeCell ref="D1:E1"/>
    <mergeCell ref="A2:M2"/>
    <mergeCell ref="B3:D3"/>
    <mergeCell ref="E3:M4"/>
    <mergeCell ref="B4:D4"/>
    <mergeCell ref="B5:E5"/>
    <mergeCell ref="G5:K5"/>
    <mergeCell ref="A23:E23"/>
    <mergeCell ref="A25:D25"/>
    <mergeCell ref="A26:L26"/>
  </mergeCells>
  <conditionalFormatting sqref="B4">
    <cfRule type="duplicateValues" dxfId="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69C7B-01FA-4C82-BD50-A0B7E49D785C}">
  <dimension ref="A1:Q30"/>
  <sheetViews>
    <sheetView workbookViewId="0">
      <selection activeCell="H13" sqref="H13"/>
    </sheetView>
  </sheetViews>
  <sheetFormatPr defaultColWidth="16" defaultRowHeight="13.8" x14ac:dyDescent="0.3"/>
  <cols>
    <col min="1" max="1" width="16.6640625" style="26" bestFit="1" customWidth="1"/>
    <col min="2" max="2" width="9.6640625" style="26" bestFit="1" customWidth="1"/>
    <col min="3" max="3" width="7.6640625" style="26" bestFit="1" customWidth="1"/>
    <col min="4" max="4" width="6.44140625" style="26" bestFit="1" customWidth="1"/>
    <col min="5" max="5" width="4.109375" style="26" bestFit="1" customWidth="1"/>
    <col min="6" max="6" width="9.5546875" style="26" bestFit="1" customWidth="1"/>
    <col min="7" max="7" width="7.33203125" style="26" bestFit="1" customWidth="1"/>
    <col min="8" max="8" width="9.5546875" style="26" bestFit="1" customWidth="1"/>
    <col min="9" max="9" width="7.5546875" style="26" bestFit="1" customWidth="1"/>
    <col min="10" max="10" width="8.6640625" style="26" bestFit="1" customWidth="1"/>
    <col min="11" max="11" width="11.33203125" style="26" bestFit="1" customWidth="1"/>
    <col min="12" max="12" width="11" style="26" bestFit="1" customWidth="1"/>
    <col min="13" max="13" width="5.6640625" style="26" bestFit="1" customWidth="1"/>
    <col min="14" max="14" width="11.109375" style="26" bestFit="1" customWidth="1"/>
    <col min="15" max="15" width="11" style="26" bestFit="1" customWidth="1"/>
    <col min="16" max="19" width="16" style="26"/>
    <col min="20" max="20" width="1.5546875" style="26" bestFit="1" customWidth="1"/>
    <col min="21" max="16384" width="16" style="26"/>
  </cols>
  <sheetData>
    <row r="1" spans="1:17" ht="14.4" thickBot="1" x14ac:dyDescent="0.35">
      <c r="B1" s="104"/>
      <c r="C1" s="104"/>
      <c r="D1" s="104"/>
      <c r="E1" s="104"/>
    </row>
    <row r="2" spans="1:17" ht="14.4" thickBot="1" x14ac:dyDescent="0.35">
      <c r="A2" s="119" t="s">
        <v>49</v>
      </c>
      <c r="B2" s="120"/>
      <c r="C2" s="120"/>
      <c r="D2" s="120"/>
      <c r="E2" s="120"/>
      <c r="F2" s="120"/>
      <c r="G2" s="120"/>
      <c r="H2" s="120"/>
      <c r="I2" s="120"/>
      <c r="J2" s="120"/>
      <c r="K2" s="120"/>
      <c r="L2" s="120"/>
      <c r="M2" s="121"/>
    </row>
    <row r="3" spans="1:17" x14ac:dyDescent="0.3">
      <c r="A3" s="54" t="s">
        <v>70</v>
      </c>
      <c r="B3" s="106">
        <f>[1]Declaration!C3</f>
        <v>0</v>
      </c>
      <c r="C3" s="107"/>
      <c r="D3" s="108"/>
      <c r="E3" s="115"/>
      <c r="F3" s="115"/>
      <c r="G3" s="115"/>
      <c r="H3" s="115"/>
      <c r="I3" s="115"/>
      <c r="J3" s="115"/>
      <c r="K3" s="115"/>
      <c r="L3" s="115"/>
      <c r="M3" s="116"/>
    </row>
    <row r="4" spans="1:17" x14ac:dyDescent="0.3">
      <c r="A4" s="55" t="s">
        <v>71</v>
      </c>
      <c r="B4" s="109"/>
      <c r="C4" s="110"/>
      <c r="D4" s="111"/>
      <c r="E4" s="117"/>
      <c r="F4" s="117"/>
      <c r="G4" s="117"/>
      <c r="H4" s="117"/>
      <c r="I4" s="117"/>
      <c r="J4" s="117"/>
      <c r="K4" s="117"/>
      <c r="L4" s="117"/>
      <c r="M4" s="118"/>
    </row>
    <row r="5" spans="1:17" x14ac:dyDescent="0.3">
      <c r="A5" s="55" t="s">
        <v>72</v>
      </c>
      <c r="B5" s="126">
        <f>[1]Declaration!C4</f>
        <v>0</v>
      </c>
      <c r="C5" s="127"/>
      <c r="D5" s="127"/>
      <c r="E5" s="128"/>
      <c r="F5" s="27" t="s">
        <v>56</v>
      </c>
      <c r="G5" s="112" t="s">
        <v>57</v>
      </c>
      <c r="H5" s="113"/>
      <c r="I5" s="113"/>
      <c r="J5" s="113"/>
      <c r="K5" s="113"/>
      <c r="L5" s="28"/>
      <c r="M5" s="29"/>
    </row>
    <row r="6" spans="1:17" s="36" customFormat="1" ht="55.2" x14ac:dyDescent="0.3">
      <c r="A6" s="30" t="s">
        <v>66</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17" x14ac:dyDescent="0.3">
      <c r="A7" s="37">
        <v>1</v>
      </c>
      <c r="B7" s="58" t="s">
        <v>77</v>
      </c>
      <c r="C7" s="38">
        <v>15</v>
      </c>
      <c r="D7" s="37">
        <v>5</v>
      </c>
      <c r="E7" s="76" t="s">
        <v>30</v>
      </c>
      <c r="F7" s="77"/>
      <c r="G7" s="77">
        <v>2</v>
      </c>
      <c r="H7" s="77">
        <v>8</v>
      </c>
      <c r="I7" s="77"/>
      <c r="J7" s="77">
        <f>300+74+321</f>
        <v>695</v>
      </c>
      <c r="K7" s="83">
        <f>SUM(G7:J7)</f>
        <v>705</v>
      </c>
      <c r="L7" s="83">
        <f>K7-F7</f>
        <v>705</v>
      </c>
      <c r="M7" s="84"/>
      <c r="N7" s="59">
        <f>K7*C7</f>
        <v>10575</v>
      </c>
      <c r="O7" s="60">
        <f>N7/1000</f>
        <v>10.574999999999999</v>
      </c>
      <c r="P7" s="39"/>
      <c r="Q7" s="39"/>
    </row>
    <row r="8" spans="1:17" x14ac:dyDescent="0.3">
      <c r="A8" s="82">
        <f>1+A7</f>
        <v>2</v>
      </c>
      <c r="B8" s="58" t="s">
        <v>77</v>
      </c>
      <c r="C8" s="38">
        <v>32.5</v>
      </c>
      <c r="D8" s="40">
        <v>10</v>
      </c>
      <c r="E8" s="76" t="s">
        <v>30</v>
      </c>
      <c r="F8" s="77"/>
      <c r="G8" s="77"/>
      <c r="H8" s="77"/>
      <c r="I8" s="77"/>
      <c r="J8" s="77"/>
      <c r="K8" s="83">
        <f t="shared" ref="K8:K22" si="0">SUM(G8:J8)</f>
        <v>0</v>
      </c>
      <c r="L8" s="83">
        <f t="shared" ref="L8:L22" si="1">K8-F8</f>
        <v>0</v>
      </c>
      <c r="M8" s="84"/>
      <c r="N8" s="59">
        <f t="shared" ref="N8:N22" si="2">K8*C8</f>
        <v>0</v>
      </c>
      <c r="O8" s="60">
        <f t="shared" ref="O8:O22" si="3">N8/1000</f>
        <v>0</v>
      </c>
      <c r="P8" s="39"/>
      <c r="Q8" s="39"/>
    </row>
    <row r="9" spans="1:17" x14ac:dyDescent="0.3">
      <c r="A9" s="82">
        <f t="shared" ref="A9:A22" si="4">1+A8</f>
        <v>3</v>
      </c>
      <c r="B9" s="58" t="s">
        <v>77</v>
      </c>
      <c r="C9" s="38">
        <v>33</v>
      </c>
      <c r="D9" s="40">
        <v>15</v>
      </c>
      <c r="E9" s="76" t="s">
        <v>30</v>
      </c>
      <c r="F9" s="77"/>
      <c r="G9" s="77"/>
      <c r="H9" s="77">
        <v>2</v>
      </c>
      <c r="I9" s="77"/>
      <c r="J9" s="77">
        <v>40</v>
      </c>
      <c r="K9" s="83">
        <f t="shared" si="0"/>
        <v>42</v>
      </c>
      <c r="L9" s="83">
        <f t="shared" si="1"/>
        <v>42</v>
      </c>
      <c r="M9" s="84"/>
      <c r="N9" s="59">
        <f t="shared" si="2"/>
        <v>1386</v>
      </c>
      <c r="O9" s="60">
        <f t="shared" si="3"/>
        <v>1.3859999999999999</v>
      </c>
      <c r="P9" s="39"/>
      <c r="Q9" s="39"/>
    </row>
    <row r="10" spans="1:17" x14ac:dyDescent="0.3">
      <c r="A10" s="82">
        <f t="shared" si="4"/>
        <v>4</v>
      </c>
      <c r="B10" s="58" t="s">
        <v>77</v>
      </c>
      <c r="C10" s="38">
        <v>75</v>
      </c>
      <c r="D10" s="40">
        <v>20</v>
      </c>
      <c r="E10" s="76" t="s">
        <v>30</v>
      </c>
      <c r="F10" s="77"/>
      <c r="G10" s="77"/>
      <c r="H10" s="77"/>
      <c r="I10" s="77"/>
      <c r="J10" s="77">
        <f>6+2</f>
        <v>8</v>
      </c>
      <c r="K10" s="83">
        <f t="shared" si="0"/>
        <v>8</v>
      </c>
      <c r="L10" s="83">
        <f t="shared" si="1"/>
        <v>8</v>
      </c>
      <c r="M10" s="84"/>
      <c r="N10" s="59">
        <f t="shared" si="2"/>
        <v>600</v>
      </c>
      <c r="O10" s="60">
        <f t="shared" si="3"/>
        <v>0.6</v>
      </c>
      <c r="P10" s="39"/>
      <c r="Q10" s="39"/>
    </row>
    <row r="11" spans="1:17" x14ac:dyDescent="0.3">
      <c r="A11" s="82">
        <f t="shared" si="4"/>
        <v>5</v>
      </c>
      <c r="B11" s="58" t="s">
        <v>77</v>
      </c>
      <c r="C11" s="38">
        <v>62.5</v>
      </c>
      <c r="D11" s="40">
        <v>30</v>
      </c>
      <c r="E11" s="76" t="s">
        <v>30</v>
      </c>
      <c r="F11" s="77"/>
      <c r="G11" s="77"/>
      <c r="H11" s="77"/>
      <c r="I11" s="77"/>
      <c r="J11" s="77"/>
      <c r="K11" s="83">
        <f t="shared" si="0"/>
        <v>0</v>
      </c>
      <c r="L11" s="83">
        <f t="shared" si="1"/>
        <v>0</v>
      </c>
      <c r="M11" s="84"/>
      <c r="N11" s="59">
        <f t="shared" si="2"/>
        <v>0</v>
      </c>
      <c r="O11" s="60">
        <f t="shared" si="3"/>
        <v>0</v>
      </c>
      <c r="P11" s="39"/>
      <c r="Q11" s="39"/>
    </row>
    <row r="12" spans="1:17" x14ac:dyDescent="0.3">
      <c r="A12" s="82">
        <f t="shared" si="4"/>
        <v>6</v>
      </c>
      <c r="B12" s="58" t="s">
        <v>78</v>
      </c>
      <c r="C12" s="38">
        <v>20</v>
      </c>
      <c r="D12" s="40">
        <v>5</v>
      </c>
      <c r="E12" s="76" t="s">
        <v>30</v>
      </c>
      <c r="F12" s="77"/>
      <c r="G12" s="77">
        <f>11</f>
        <v>11</v>
      </c>
      <c r="H12" s="77">
        <v>25</v>
      </c>
      <c r="I12" s="77"/>
      <c r="J12" s="77">
        <f>200+79+115+139</f>
        <v>533</v>
      </c>
      <c r="K12" s="83">
        <f t="shared" si="0"/>
        <v>569</v>
      </c>
      <c r="L12" s="83">
        <f t="shared" si="1"/>
        <v>569</v>
      </c>
      <c r="M12" s="84"/>
      <c r="N12" s="59">
        <f t="shared" si="2"/>
        <v>11380</v>
      </c>
      <c r="O12" s="60">
        <f t="shared" si="3"/>
        <v>11.38</v>
      </c>
      <c r="P12" s="39"/>
      <c r="Q12" s="39"/>
    </row>
    <row r="13" spans="1:17" x14ac:dyDescent="0.3">
      <c r="A13" s="82">
        <f t="shared" si="4"/>
        <v>7</v>
      </c>
      <c r="B13" s="58" t="s">
        <v>78</v>
      </c>
      <c r="C13" s="38">
        <v>42</v>
      </c>
      <c r="D13" s="40">
        <v>10</v>
      </c>
      <c r="E13" s="76" t="s">
        <v>30</v>
      </c>
      <c r="F13" s="77"/>
      <c r="G13" s="77">
        <v>1</v>
      </c>
      <c r="H13" s="77">
        <v>3</v>
      </c>
      <c r="I13" s="77"/>
      <c r="J13" s="77">
        <f>39+37</f>
        <v>76</v>
      </c>
      <c r="K13" s="83">
        <f t="shared" si="0"/>
        <v>80</v>
      </c>
      <c r="L13" s="83">
        <f t="shared" si="1"/>
        <v>80</v>
      </c>
      <c r="M13" s="84"/>
      <c r="N13" s="59">
        <f t="shared" si="2"/>
        <v>3360</v>
      </c>
      <c r="O13" s="60">
        <f t="shared" si="3"/>
        <v>3.36</v>
      </c>
      <c r="P13" s="39"/>
      <c r="Q13" s="39"/>
    </row>
    <row r="14" spans="1:17" x14ac:dyDescent="0.3">
      <c r="A14" s="82">
        <f t="shared" si="4"/>
        <v>8</v>
      </c>
      <c r="B14" s="58" t="s">
        <v>78</v>
      </c>
      <c r="C14" s="38">
        <v>90</v>
      </c>
      <c r="D14" s="40">
        <v>20</v>
      </c>
      <c r="E14" s="76" t="s">
        <v>30</v>
      </c>
      <c r="F14" s="77"/>
      <c r="G14" s="77"/>
      <c r="H14" s="77"/>
      <c r="I14" s="77"/>
      <c r="J14" s="77"/>
      <c r="K14" s="83">
        <f t="shared" si="0"/>
        <v>0</v>
      </c>
      <c r="L14" s="83">
        <f t="shared" si="1"/>
        <v>0</v>
      </c>
      <c r="M14" s="84"/>
      <c r="N14" s="59">
        <f t="shared" si="2"/>
        <v>0</v>
      </c>
      <c r="O14" s="60">
        <f t="shared" si="3"/>
        <v>0</v>
      </c>
      <c r="P14" s="39"/>
      <c r="Q14" s="39"/>
    </row>
    <row r="15" spans="1:17" x14ac:dyDescent="0.3">
      <c r="A15" s="82">
        <f t="shared" si="4"/>
        <v>9</v>
      </c>
      <c r="B15" s="58" t="s">
        <v>79</v>
      </c>
      <c r="C15" s="38">
        <v>22</v>
      </c>
      <c r="D15" s="40">
        <v>5</v>
      </c>
      <c r="E15" s="76" t="s">
        <v>30</v>
      </c>
      <c r="F15" s="77"/>
      <c r="G15" s="77"/>
      <c r="H15" s="77"/>
      <c r="I15" s="77"/>
      <c r="J15" s="77"/>
      <c r="K15" s="83">
        <f t="shared" si="0"/>
        <v>0</v>
      </c>
      <c r="L15" s="83">
        <f t="shared" si="1"/>
        <v>0</v>
      </c>
      <c r="M15" s="84"/>
      <c r="N15" s="59">
        <f t="shared" si="2"/>
        <v>0</v>
      </c>
      <c r="O15" s="60">
        <f t="shared" si="3"/>
        <v>0</v>
      </c>
      <c r="P15" s="39"/>
      <c r="Q15" s="39"/>
    </row>
    <row r="16" spans="1:17" x14ac:dyDescent="0.3">
      <c r="A16" s="82">
        <f t="shared" si="4"/>
        <v>10</v>
      </c>
      <c r="B16" s="58" t="s">
        <v>79</v>
      </c>
      <c r="C16" s="38">
        <v>42</v>
      </c>
      <c r="D16" s="40">
        <v>10</v>
      </c>
      <c r="E16" s="76" t="s">
        <v>30</v>
      </c>
      <c r="F16" s="77"/>
      <c r="G16" s="77"/>
      <c r="H16" s="77"/>
      <c r="I16" s="77"/>
      <c r="J16" s="77"/>
      <c r="K16" s="83">
        <f t="shared" si="0"/>
        <v>0</v>
      </c>
      <c r="L16" s="83">
        <f t="shared" si="1"/>
        <v>0</v>
      </c>
      <c r="M16" s="84"/>
      <c r="N16" s="59">
        <f t="shared" si="2"/>
        <v>0</v>
      </c>
      <c r="O16" s="60">
        <f t="shared" si="3"/>
        <v>0</v>
      </c>
      <c r="P16" s="39"/>
      <c r="Q16" s="39"/>
    </row>
    <row r="17" spans="1:17" x14ac:dyDescent="0.3">
      <c r="A17" s="82">
        <f t="shared" si="4"/>
        <v>11</v>
      </c>
      <c r="B17" s="58" t="s">
        <v>80</v>
      </c>
      <c r="C17" s="38">
        <v>12</v>
      </c>
      <c r="D17" s="40">
        <v>5</v>
      </c>
      <c r="E17" s="76" t="s">
        <v>30</v>
      </c>
      <c r="F17" s="77"/>
      <c r="G17" s="77"/>
      <c r="H17" s="77">
        <v>70</v>
      </c>
      <c r="I17" s="77"/>
      <c r="J17" s="77">
        <v>63</v>
      </c>
      <c r="K17" s="83">
        <f t="shared" si="0"/>
        <v>133</v>
      </c>
      <c r="L17" s="83">
        <f t="shared" si="1"/>
        <v>133</v>
      </c>
      <c r="M17" s="84"/>
      <c r="N17" s="59">
        <f t="shared" si="2"/>
        <v>1596</v>
      </c>
      <c r="O17" s="60">
        <f t="shared" si="3"/>
        <v>1.5960000000000001</v>
      </c>
      <c r="P17" s="39"/>
      <c r="Q17" s="39"/>
    </row>
    <row r="18" spans="1:17" x14ac:dyDescent="0.3">
      <c r="A18" s="82">
        <f t="shared" si="4"/>
        <v>12</v>
      </c>
      <c r="B18" s="58" t="s">
        <v>81</v>
      </c>
      <c r="C18" s="38">
        <v>22</v>
      </c>
      <c r="D18" s="40">
        <v>5</v>
      </c>
      <c r="E18" s="76" t="s">
        <v>30</v>
      </c>
      <c r="F18" s="77"/>
      <c r="G18" s="77"/>
      <c r="H18" s="77"/>
      <c r="I18" s="77"/>
      <c r="J18" s="77">
        <v>100</v>
      </c>
      <c r="K18" s="83">
        <f t="shared" si="0"/>
        <v>100</v>
      </c>
      <c r="L18" s="83">
        <f t="shared" si="1"/>
        <v>100</v>
      </c>
      <c r="M18" s="84"/>
      <c r="N18" s="59">
        <f t="shared" si="2"/>
        <v>2200</v>
      </c>
      <c r="O18" s="60">
        <f t="shared" si="3"/>
        <v>2.2000000000000002</v>
      </c>
      <c r="P18" s="39"/>
      <c r="Q18" s="39"/>
    </row>
    <row r="19" spans="1:17" x14ac:dyDescent="0.3">
      <c r="A19" s="82">
        <f t="shared" si="4"/>
        <v>13</v>
      </c>
      <c r="B19" s="58" t="s">
        <v>82</v>
      </c>
      <c r="C19" s="38">
        <v>18</v>
      </c>
      <c r="D19" s="40">
        <v>5</v>
      </c>
      <c r="E19" s="76" t="s">
        <v>30</v>
      </c>
      <c r="F19" s="77"/>
      <c r="G19" s="77"/>
      <c r="H19" s="77"/>
      <c r="I19" s="77"/>
      <c r="J19" s="77"/>
      <c r="K19" s="83">
        <f t="shared" si="0"/>
        <v>0</v>
      </c>
      <c r="L19" s="83">
        <f t="shared" si="1"/>
        <v>0</v>
      </c>
      <c r="M19" s="84"/>
      <c r="N19" s="59">
        <f t="shared" si="2"/>
        <v>0</v>
      </c>
      <c r="O19" s="60">
        <f t="shared" si="3"/>
        <v>0</v>
      </c>
      <c r="P19" s="39"/>
      <c r="Q19" s="39"/>
    </row>
    <row r="20" spans="1:17" x14ac:dyDescent="0.3">
      <c r="A20" s="82">
        <f t="shared" si="4"/>
        <v>14</v>
      </c>
      <c r="B20" s="58" t="s">
        <v>83</v>
      </c>
      <c r="C20" s="38">
        <v>20</v>
      </c>
      <c r="D20" s="40">
        <v>5</v>
      </c>
      <c r="E20" s="76" t="s">
        <v>30</v>
      </c>
      <c r="F20" s="77"/>
      <c r="G20" s="77"/>
      <c r="H20" s="77"/>
      <c r="I20" s="77"/>
      <c r="J20" s="77"/>
      <c r="K20" s="83">
        <f t="shared" si="0"/>
        <v>0</v>
      </c>
      <c r="L20" s="83">
        <f t="shared" si="1"/>
        <v>0</v>
      </c>
      <c r="M20" s="84"/>
      <c r="N20" s="59">
        <f t="shared" si="2"/>
        <v>0</v>
      </c>
      <c r="O20" s="60">
        <f t="shared" si="3"/>
        <v>0</v>
      </c>
      <c r="P20" s="39"/>
      <c r="Q20" s="39"/>
    </row>
    <row r="21" spans="1:17" x14ac:dyDescent="0.3">
      <c r="A21" s="82">
        <f t="shared" si="4"/>
        <v>15</v>
      </c>
      <c r="B21" s="58" t="s">
        <v>90</v>
      </c>
      <c r="C21" s="38">
        <v>22</v>
      </c>
      <c r="D21" s="40">
        <v>5</v>
      </c>
      <c r="E21" s="76" t="s">
        <v>30</v>
      </c>
      <c r="F21" s="77"/>
      <c r="G21" s="77"/>
      <c r="H21" s="77"/>
      <c r="I21" s="77"/>
      <c r="J21" s="77"/>
      <c r="K21" s="83">
        <f t="shared" si="0"/>
        <v>0</v>
      </c>
      <c r="L21" s="83">
        <f t="shared" si="1"/>
        <v>0</v>
      </c>
      <c r="M21" s="84"/>
      <c r="N21" s="59">
        <f t="shared" si="2"/>
        <v>0</v>
      </c>
      <c r="O21" s="60">
        <f t="shared" si="3"/>
        <v>0</v>
      </c>
      <c r="P21" s="39"/>
      <c r="Q21" s="39"/>
    </row>
    <row r="22" spans="1:17" x14ac:dyDescent="0.3">
      <c r="A22" s="82">
        <f t="shared" si="4"/>
        <v>16</v>
      </c>
      <c r="B22" s="58" t="s">
        <v>84</v>
      </c>
      <c r="C22" s="38">
        <v>13</v>
      </c>
      <c r="D22" s="40">
        <v>5</v>
      </c>
      <c r="E22" s="76" t="s">
        <v>30</v>
      </c>
      <c r="F22" s="77"/>
      <c r="G22" s="77"/>
      <c r="H22" s="77"/>
      <c r="I22" s="77"/>
      <c r="J22" s="77"/>
      <c r="K22" s="83">
        <f t="shared" si="0"/>
        <v>0</v>
      </c>
      <c r="L22" s="83">
        <f t="shared" si="1"/>
        <v>0</v>
      </c>
      <c r="M22" s="84"/>
      <c r="N22" s="59">
        <f t="shared" si="2"/>
        <v>0</v>
      </c>
      <c r="O22" s="60">
        <f t="shared" si="3"/>
        <v>0</v>
      </c>
      <c r="P22" s="39"/>
      <c r="Q22" s="39"/>
    </row>
    <row r="23" spans="1:17" x14ac:dyDescent="0.3">
      <c r="A23" s="122" t="s">
        <v>8</v>
      </c>
      <c r="B23" s="122"/>
      <c r="C23" s="122"/>
      <c r="D23" s="122"/>
      <c r="E23" s="122"/>
      <c r="F23" s="43">
        <f t="shared" ref="F23:L23" si="5">SUM(F7:F22)</f>
        <v>0</v>
      </c>
      <c r="G23" s="43">
        <f t="shared" si="5"/>
        <v>14</v>
      </c>
      <c r="H23" s="43">
        <f t="shared" si="5"/>
        <v>108</v>
      </c>
      <c r="I23" s="43">
        <f t="shared" si="5"/>
        <v>0</v>
      </c>
      <c r="J23" s="43">
        <f t="shared" si="5"/>
        <v>1515</v>
      </c>
      <c r="K23" s="43">
        <f t="shared" si="5"/>
        <v>1637</v>
      </c>
      <c r="L23" s="43">
        <f t="shared" si="5"/>
        <v>1637</v>
      </c>
      <c r="M23" s="43"/>
      <c r="N23" s="43">
        <f>SUM(N7:N22)</f>
        <v>31097</v>
      </c>
      <c r="O23" s="43">
        <f>SUM(O7:O22)</f>
        <v>31.096999999999998</v>
      </c>
      <c r="P23" s="39"/>
    </row>
    <row r="24" spans="1:17" x14ac:dyDescent="0.3">
      <c r="A24" s="46"/>
      <c r="B24" s="46"/>
      <c r="C24" s="46"/>
      <c r="D24" s="47"/>
      <c r="K24" s="39"/>
    </row>
    <row r="25" spans="1:17" x14ac:dyDescent="0.3">
      <c r="A25" s="114" t="s">
        <v>4</v>
      </c>
      <c r="B25" s="114"/>
      <c r="C25" s="114"/>
      <c r="D25" s="114"/>
      <c r="E25" s="44"/>
      <c r="F25" s="44"/>
      <c r="G25" s="44"/>
      <c r="H25" s="44"/>
      <c r="I25" s="44"/>
      <c r="J25" s="44"/>
      <c r="K25" s="44"/>
      <c r="L25" s="44"/>
    </row>
    <row r="26" spans="1:17" x14ac:dyDescent="0.3">
      <c r="A26" s="105" t="s">
        <v>6</v>
      </c>
      <c r="B26" s="105"/>
      <c r="C26" s="105"/>
      <c r="D26" s="105"/>
      <c r="E26" s="105"/>
      <c r="F26" s="105"/>
      <c r="G26" s="105"/>
      <c r="H26" s="105"/>
      <c r="I26" s="105"/>
      <c r="J26" s="105"/>
      <c r="K26" s="105"/>
      <c r="L26" s="105"/>
    </row>
    <row r="27" spans="1:17" x14ac:dyDescent="0.3">
      <c r="A27" s="105" t="s">
        <v>7</v>
      </c>
      <c r="B27" s="105"/>
      <c r="C27" s="105"/>
      <c r="D27" s="105"/>
      <c r="E27" s="105"/>
      <c r="F27" s="105"/>
      <c r="G27" s="105"/>
      <c r="H27" s="105"/>
      <c r="I27" s="105"/>
      <c r="J27" s="105"/>
      <c r="K27" s="105"/>
      <c r="L27" s="105"/>
    </row>
    <row r="28" spans="1:17" x14ac:dyDescent="0.3">
      <c r="A28" s="44"/>
      <c r="B28" s="44"/>
      <c r="C28" s="44"/>
      <c r="D28" s="44"/>
      <c r="E28" s="44"/>
      <c r="F28" s="44"/>
      <c r="G28" s="44"/>
      <c r="H28" s="44"/>
      <c r="I28" s="44"/>
      <c r="J28" s="44"/>
      <c r="K28" s="44"/>
      <c r="L28" s="44"/>
    </row>
    <row r="29" spans="1:17" x14ac:dyDescent="0.3">
      <c r="A29" s="41" t="s">
        <v>9</v>
      </c>
      <c r="B29" s="41"/>
      <c r="C29" s="41"/>
      <c r="D29" s="42" t="s">
        <v>5</v>
      </c>
      <c r="E29" s="45"/>
      <c r="F29" s="45"/>
      <c r="G29" s="45"/>
      <c r="H29" s="45"/>
      <c r="I29" s="45"/>
      <c r="J29" s="45"/>
      <c r="K29" s="45"/>
      <c r="L29" s="45"/>
    </row>
    <row r="30" spans="1:17" x14ac:dyDescent="0.3">
      <c r="A30" s="41" t="s">
        <v>96</v>
      </c>
      <c r="B30" s="42"/>
      <c r="C30" s="42"/>
      <c r="D30" s="42" t="s">
        <v>3</v>
      </c>
      <c r="E30" s="45"/>
      <c r="F30" s="45"/>
      <c r="G30" s="45"/>
      <c r="H30" s="45"/>
      <c r="I30" s="45"/>
      <c r="J30" s="45"/>
      <c r="K30" s="45"/>
      <c r="L30" s="45"/>
    </row>
  </sheetData>
  <mergeCells count="12">
    <mergeCell ref="A27:L27"/>
    <mergeCell ref="B1:C1"/>
    <mergeCell ref="D1:E1"/>
    <mergeCell ref="A2:M2"/>
    <mergeCell ref="B3:D3"/>
    <mergeCell ref="E3:M4"/>
    <mergeCell ref="B4:D4"/>
    <mergeCell ref="B5:E5"/>
    <mergeCell ref="G5:K5"/>
    <mergeCell ref="A23:E23"/>
    <mergeCell ref="A25:D25"/>
    <mergeCell ref="A26:L26"/>
  </mergeCells>
  <conditionalFormatting sqref="B4">
    <cfRule type="duplicateValues" dxfId="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9AD74-E04F-41EC-B5FB-3125D6F02FC4}">
  <dimension ref="A1:Q30"/>
  <sheetViews>
    <sheetView workbookViewId="0">
      <selection activeCell="D17" sqref="D17"/>
    </sheetView>
  </sheetViews>
  <sheetFormatPr defaultColWidth="16" defaultRowHeight="13.8" x14ac:dyDescent="0.3"/>
  <cols>
    <col min="1" max="1" width="16.6640625" style="26" bestFit="1" customWidth="1"/>
    <col min="2" max="2" width="9.6640625" style="26" bestFit="1" customWidth="1"/>
    <col min="3" max="3" width="7.6640625" style="26" bestFit="1" customWidth="1"/>
    <col min="4" max="4" width="6.44140625" style="26" bestFit="1" customWidth="1"/>
    <col min="5" max="5" width="4.109375" style="26" bestFit="1" customWidth="1"/>
    <col min="6" max="6" width="9.5546875" style="26" bestFit="1" customWidth="1"/>
    <col min="7" max="7" width="7.33203125" style="26" bestFit="1" customWidth="1"/>
    <col min="8" max="8" width="9.5546875" style="26" bestFit="1" customWidth="1"/>
    <col min="9" max="9" width="7.5546875" style="26" bestFit="1" customWidth="1"/>
    <col min="10" max="10" width="8.6640625" style="26" bestFit="1" customWidth="1"/>
    <col min="11" max="11" width="11.33203125" style="26" bestFit="1" customWidth="1"/>
    <col min="12" max="12" width="11" style="26" bestFit="1" customWidth="1"/>
    <col min="13" max="13" width="5.6640625" style="26" bestFit="1" customWidth="1"/>
    <col min="14" max="14" width="11.109375" style="26" bestFit="1" customWidth="1"/>
    <col min="15" max="15" width="11" style="26" bestFit="1" customWidth="1"/>
    <col min="16" max="19" width="16" style="26"/>
    <col min="20" max="20" width="1.5546875" style="26" bestFit="1" customWidth="1"/>
    <col min="21" max="16384" width="16" style="26"/>
  </cols>
  <sheetData>
    <row r="1" spans="1:17" ht="14.4" thickBot="1" x14ac:dyDescent="0.35">
      <c r="B1" s="104"/>
      <c r="C1" s="104"/>
      <c r="D1" s="104"/>
      <c r="E1" s="104"/>
    </row>
    <row r="2" spans="1:17" ht="14.4" thickBot="1" x14ac:dyDescent="0.35">
      <c r="A2" s="119" t="s">
        <v>49</v>
      </c>
      <c r="B2" s="120"/>
      <c r="C2" s="120"/>
      <c r="D2" s="120"/>
      <c r="E2" s="120"/>
      <c r="F2" s="120"/>
      <c r="G2" s="120"/>
      <c r="H2" s="120"/>
      <c r="I2" s="120"/>
      <c r="J2" s="120"/>
      <c r="K2" s="120"/>
      <c r="L2" s="120"/>
      <c r="M2" s="121"/>
    </row>
    <row r="3" spans="1:17" x14ac:dyDescent="0.3">
      <c r="A3" s="54" t="s">
        <v>70</v>
      </c>
      <c r="B3" s="106">
        <f>[1]Declaration!C3</f>
        <v>0</v>
      </c>
      <c r="C3" s="107"/>
      <c r="D3" s="108"/>
      <c r="E3" s="115"/>
      <c r="F3" s="115"/>
      <c r="G3" s="115"/>
      <c r="H3" s="115"/>
      <c r="I3" s="115"/>
      <c r="J3" s="115"/>
      <c r="K3" s="115"/>
      <c r="L3" s="115"/>
      <c r="M3" s="116"/>
    </row>
    <row r="4" spans="1:17" x14ac:dyDescent="0.3">
      <c r="A4" s="55" t="s">
        <v>71</v>
      </c>
      <c r="B4" s="109"/>
      <c r="C4" s="110"/>
      <c r="D4" s="111"/>
      <c r="E4" s="117"/>
      <c r="F4" s="117"/>
      <c r="G4" s="117"/>
      <c r="H4" s="117"/>
      <c r="I4" s="117"/>
      <c r="J4" s="117"/>
      <c r="K4" s="117"/>
      <c r="L4" s="117"/>
      <c r="M4" s="118"/>
    </row>
    <row r="5" spans="1:17" x14ac:dyDescent="0.3">
      <c r="A5" s="55" t="s">
        <v>72</v>
      </c>
      <c r="B5" s="126">
        <f>[1]Declaration!C4</f>
        <v>0</v>
      </c>
      <c r="C5" s="127"/>
      <c r="D5" s="127"/>
      <c r="E5" s="128"/>
      <c r="F5" s="27" t="s">
        <v>56</v>
      </c>
      <c r="G5" s="112" t="s">
        <v>57</v>
      </c>
      <c r="H5" s="113"/>
      <c r="I5" s="113"/>
      <c r="J5" s="113"/>
      <c r="K5" s="113"/>
      <c r="L5" s="28"/>
      <c r="M5" s="29"/>
    </row>
    <row r="6" spans="1:17" s="36" customFormat="1" ht="55.2" x14ac:dyDescent="0.3">
      <c r="A6" s="30" t="s">
        <v>66</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17" x14ac:dyDescent="0.3">
      <c r="A7" s="37">
        <v>1</v>
      </c>
      <c r="B7" s="58" t="s">
        <v>77</v>
      </c>
      <c r="C7" s="38">
        <v>15</v>
      </c>
      <c r="D7" s="37">
        <v>5</v>
      </c>
      <c r="E7" s="76" t="s">
        <v>30</v>
      </c>
      <c r="F7" s="77"/>
      <c r="G7" s="77">
        <v>110</v>
      </c>
      <c r="H7" s="77">
        <v>90</v>
      </c>
      <c r="I7" s="77"/>
      <c r="J7" s="77">
        <v>152</v>
      </c>
      <c r="K7" s="83">
        <f>SUM(G7:J7)</f>
        <v>352</v>
      </c>
      <c r="L7" s="83">
        <f>K7-F7</f>
        <v>352</v>
      </c>
      <c r="M7" s="84"/>
      <c r="N7" s="59">
        <f>K7*C7</f>
        <v>5280</v>
      </c>
      <c r="O7" s="60">
        <f>N7/1000</f>
        <v>5.28</v>
      </c>
      <c r="P7" s="39"/>
      <c r="Q7" s="39"/>
    </row>
    <row r="8" spans="1:17" x14ac:dyDescent="0.3">
      <c r="A8" s="82">
        <f>1+A7</f>
        <v>2</v>
      </c>
      <c r="B8" s="58" t="s">
        <v>77</v>
      </c>
      <c r="C8" s="38">
        <v>32.5</v>
      </c>
      <c r="D8" s="40">
        <v>10</v>
      </c>
      <c r="E8" s="76" t="s">
        <v>30</v>
      </c>
      <c r="F8" s="77"/>
      <c r="G8" s="77">
        <v>100</v>
      </c>
      <c r="H8" s="77">
        <v>100</v>
      </c>
      <c r="I8" s="77"/>
      <c r="J8" s="77"/>
      <c r="K8" s="83">
        <f t="shared" ref="K8:K22" si="0">SUM(G8:J8)</f>
        <v>200</v>
      </c>
      <c r="L8" s="83">
        <f t="shared" ref="L8:L22" si="1">K8-F8</f>
        <v>200</v>
      </c>
      <c r="M8" s="84"/>
      <c r="N8" s="59">
        <f t="shared" ref="N8:N22" si="2">K8*C8</f>
        <v>6500</v>
      </c>
      <c r="O8" s="60">
        <f t="shared" ref="O8:O22" si="3">N8/1000</f>
        <v>6.5</v>
      </c>
      <c r="P8" s="39"/>
      <c r="Q8" s="39"/>
    </row>
    <row r="9" spans="1:17" x14ac:dyDescent="0.3">
      <c r="A9" s="82">
        <f t="shared" ref="A9:A22" si="4">1+A8</f>
        <v>3</v>
      </c>
      <c r="B9" s="58" t="s">
        <v>77</v>
      </c>
      <c r="C9" s="38">
        <v>33</v>
      </c>
      <c r="D9" s="40">
        <v>15</v>
      </c>
      <c r="E9" s="76" t="s">
        <v>30</v>
      </c>
      <c r="F9" s="77"/>
      <c r="G9" s="77"/>
      <c r="H9" s="77"/>
      <c r="I9" s="77"/>
      <c r="J9" s="77"/>
      <c r="K9" s="83">
        <f t="shared" si="0"/>
        <v>0</v>
      </c>
      <c r="L9" s="83">
        <f t="shared" si="1"/>
        <v>0</v>
      </c>
      <c r="M9" s="84"/>
      <c r="N9" s="59">
        <f t="shared" si="2"/>
        <v>0</v>
      </c>
      <c r="O9" s="60">
        <f t="shared" si="3"/>
        <v>0</v>
      </c>
      <c r="P9" s="39"/>
      <c r="Q9" s="39"/>
    </row>
    <row r="10" spans="1:17" x14ac:dyDescent="0.3">
      <c r="A10" s="82">
        <f t="shared" si="4"/>
        <v>4</v>
      </c>
      <c r="B10" s="58" t="s">
        <v>77</v>
      </c>
      <c r="C10" s="38">
        <v>75</v>
      </c>
      <c r="D10" s="40">
        <v>20</v>
      </c>
      <c r="E10" s="76" t="s">
        <v>30</v>
      </c>
      <c r="F10" s="77"/>
      <c r="G10" s="77">
        <v>105</v>
      </c>
      <c r="H10" s="77">
        <v>95</v>
      </c>
      <c r="I10" s="77"/>
      <c r="J10" s="77"/>
      <c r="K10" s="83">
        <f t="shared" si="0"/>
        <v>200</v>
      </c>
      <c r="L10" s="83">
        <f t="shared" si="1"/>
        <v>200</v>
      </c>
      <c r="M10" s="84"/>
      <c r="N10" s="59">
        <f t="shared" si="2"/>
        <v>15000</v>
      </c>
      <c r="O10" s="60">
        <f t="shared" si="3"/>
        <v>15</v>
      </c>
      <c r="P10" s="39"/>
      <c r="Q10" s="39"/>
    </row>
    <row r="11" spans="1:17" x14ac:dyDescent="0.3">
      <c r="A11" s="82">
        <f t="shared" si="4"/>
        <v>5</v>
      </c>
      <c r="B11" s="58" t="s">
        <v>77</v>
      </c>
      <c r="C11" s="38">
        <v>62.5</v>
      </c>
      <c r="D11" s="40">
        <v>30</v>
      </c>
      <c r="E11" s="76" t="s">
        <v>30</v>
      </c>
      <c r="F11" s="77"/>
      <c r="G11" s="77"/>
      <c r="H11" s="77"/>
      <c r="I11" s="77"/>
      <c r="J11" s="77"/>
      <c r="K11" s="83">
        <f t="shared" si="0"/>
        <v>0</v>
      </c>
      <c r="L11" s="83">
        <f t="shared" si="1"/>
        <v>0</v>
      </c>
      <c r="M11" s="84"/>
      <c r="N11" s="59">
        <f t="shared" si="2"/>
        <v>0</v>
      </c>
      <c r="O11" s="60">
        <f t="shared" si="3"/>
        <v>0</v>
      </c>
      <c r="P11" s="39"/>
      <c r="Q11" s="39"/>
    </row>
    <row r="12" spans="1:17" x14ac:dyDescent="0.3">
      <c r="A12" s="82">
        <f t="shared" si="4"/>
        <v>6</v>
      </c>
      <c r="B12" s="58" t="s">
        <v>78</v>
      </c>
      <c r="C12" s="38">
        <v>20</v>
      </c>
      <c r="D12" s="40">
        <v>5</v>
      </c>
      <c r="E12" s="76" t="s">
        <v>30</v>
      </c>
      <c r="F12" s="77"/>
      <c r="G12" s="77">
        <v>100</v>
      </c>
      <c r="H12" s="77">
        <v>100</v>
      </c>
      <c r="I12" s="77"/>
      <c r="J12" s="77"/>
      <c r="K12" s="83">
        <f t="shared" si="0"/>
        <v>200</v>
      </c>
      <c r="L12" s="83">
        <f t="shared" si="1"/>
        <v>200</v>
      </c>
      <c r="M12" s="84"/>
      <c r="N12" s="59">
        <f t="shared" si="2"/>
        <v>4000</v>
      </c>
      <c r="O12" s="60">
        <f t="shared" si="3"/>
        <v>4</v>
      </c>
      <c r="P12" s="39"/>
      <c r="Q12" s="39"/>
    </row>
    <row r="13" spans="1:17" x14ac:dyDescent="0.3">
      <c r="A13" s="82">
        <f t="shared" si="4"/>
        <v>7</v>
      </c>
      <c r="B13" s="58" t="s">
        <v>78</v>
      </c>
      <c r="C13" s="38">
        <v>42</v>
      </c>
      <c r="D13" s="40">
        <v>10</v>
      </c>
      <c r="E13" s="76" t="s">
        <v>30</v>
      </c>
      <c r="F13" s="77"/>
      <c r="G13" s="77">
        <v>90</v>
      </c>
      <c r="H13" s="77">
        <v>110</v>
      </c>
      <c r="I13" s="77"/>
      <c r="J13" s="77"/>
      <c r="K13" s="83">
        <f t="shared" si="0"/>
        <v>200</v>
      </c>
      <c r="L13" s="83">
        <f t="shared" si="1"/>
        <v>200</v>
      </c>
      <c r="M13" s="84"/>
      <c r="N13" s="59">
        <f t="shared" si="2"/>
        <v>8400</v>
      </c>
      <c r="O13" s="60">
        <f t="shared" si="3"/>
        <v>8.4</v>
      </c>
      <c r="P13" s="39"/>
      <c r="Q13" s="39"/>
    </row>
    <row r="14" spans="1:17" x14ac:dyDescent="0.3">
      <c r="A14" s="82">
        <f t="shared" si="4"/>
        <v>8</v>
      </c>
      <c r="B14" s="58" t="s">
        <v>78</v>
      </c>
      <c r="C14" s="38">
        <v>90</v>
      </c>
      <c r="D14" s="40">
        <v>20</v>
      </c>
      <c r="E14" s="76" t="s">
        <v>30</v>
      </c>
      <c r="F14" s="77"/>
      <c r="G14" s="77"/>
      <c r="H14" s="77"/>
      <c r="I14" s="77"/>
      <c r="J14" s="77"/>
      <c r="K14" s="83">
        <f t="shared" si="0"/>
        <v>0</v>
      </c>
      <c r="L14" s="83">
        <f t="shared" si="1"/>
        <v>0</v>
      </c>
      <c r="M14" s="84"/>
      <c r="N14" s="59">
        <f t="shared" si="2"/>
        <v>0</v>
      </c>
      <c r="O14" s="60">
        <f t="shared" si="3"/>
        <v>0</v>
      </c>
      <c r="P14" s="39"/>
      <c r="Q14" s="39"/>
    </row>
    <row r="15" spans="1:17" x14ac:dyDescent="0.3">
      <c r="A15" s="82">
        <f t="shared" si="4"/>
        <v>9</v>
      </c>
      <c r="B15" s="58" t="s">
        <v>79</v>
      </c>
      <c r="C15" s="38">
        <v>22</v>
      </c>
      <c r="D15" s="40">
        <v>5</v>
      </c>
      <c r="E15" s="76" t="s">
        <v>30</v>
      </c>
      <c r="F15" s="77"/>
      <c r="G15" s="77"/>
      <c r="H15" s="77"/>
      <c r="I15" s="77"/>
      <c r="J15" s="77"/>
      <c r="K15" s="83">
        <f t="shared" si="0"/>
        <v>0</v>
      </c>
      <c r="L15" s="83">
        <f t="shared" si="1"/>
        <v>0</v>
      </c>
      <c r="M15" s="84"/>
      <c r="N15" s="59">
        <f t="shared" si="2"/>
        <v>0</v>
      </c>
      <c r="O15" s="60">
        <f t="shared" si="3"/>
        <v>0</v>
      </c>
      <c r="P15" s="39"/>
      <c r="Q15" s="39"/>
    </row>
    <row r="16" spans="1:17" x14ac:dyDescent="0.3">
      <c r="A16" s="82">
        <f t="shared" si="4"/>
        <v>10</v>
      </c>
      <c r="B16" s="58" t="s">
        <v>79</v>
      </c>
      <c r="C16" s="38">
        <v>42</v>
      </c>
      <c r="D16" s="40">
        <v>10</v>
      </c>
      <c r="E16" s="76" t="s">
        <v>30</v>
      </c>
      <c r="F16" s="77"/>
      <c r="G16" s="77"/>
      <c r="H16" s="77"/>
      <c r="I16" s="77"/>
      <c r="J16" s="77"/>
      <c r="K16" s="83">
        <f t="shared" si="0"/>
        <v>0</v>
      </c>
      <c r="L16" s="83">
        <f t="shared" si="1"/>
        <v>0</v>
      </c>
      <c r="M16" s="84"/>
      <c r="N16" s="59">
        <f t="shared" si="2"/>
        <v>0</v>
      </c>
      <c r="O16" s="60">
        <f t="shared" si="3"/>
        <v>0</v>
      </c>
      <c r="P16" s="39"/>
      <c r="Q16" s="39"/>
    </row>
    <row r="17" spans="1:17" x14ac:dyDescent="0.3">
      <c r="A17" s="82">
        <f t="shared" si="4"/>
        <v>11</v>
      </c>
      <c r="B17" s="58" t="s">
        <v>80</v>
      </c>
      <c r="C17" s="38">
        <v>12</v>
      </c>
      <c r="D17" s="40">
        <v>5</v>
      </c>
      <c r="E17" s="76" t="s">
        <v>30</v>
      </c>
      <c r="F17" s="77"/>
      <c r="G17" s="77"/>
      <c r="H17" s="77"/>
      <c r="I17" s="77"/>
      <c r="J17" s="77">
        <v>167</v>
      </c>
      <c r="K17" s="83">
        <f t="shared" si="0"/>
        <v>167</v>
      </c>
      <c r="L17" s="83">
        <f t="shared" si="1"/>
        <v>167</v>
      </c>
      <c r="M17" s="84"/>
      <c r="N17" s="59">
        <f t="shared" si="2"/>
        <v>2004</v>
      </c>
      <c r="O17" s="60">
        <f t="shared" si="3"/>
        <v>2.004</v>
      </c>
      <c r="P17" s="39"/>
      <c r="Q17" s="39"/>
    </row>
    <row r="18" spans="1:17" x14ac:dyDescent="0.3">
      <c r="A18" s="82">
        <f t="shared" si="4"/>
        <v>12</v>
      </c>
      <c r="B18" s="58" t="s">
        <v>81</v>
      </c>
      <c r="C18" s="38">
        <v>22</v>
      </c>
      <c r="D18" s="40">
        <v>5</v>
      </c>
      <c r="E18" s="76" t="s">
        <v>30</v>
      </c>
      <c r="F18" s="77"/>
      <c r="G18" s="77">
        <v>100</v>
      </c>
      <c r="H18" s="77">
        <v>100</v>
      </c>
      <c r="I18" s="77"/>
      <c r="J18" s="77">
        <v>179</v>
      </c>
      <c r="K18" s="83">
        <f t="shared" si="0"/>
        <v>379</v>
      </c>
      <c r="L18" s="83">
        <f t="shared" si="1"/>
        <v>379</v>
      </c>
      <c r="M18" s="84"/>
      <c r="N18" s="59">
        <f t="shared" si="2"/>
        <v>8338</v>
      </c>
      <c r="O18" s="60">
        <f t="shared" si="3"/>
        <v>8.3379999999999992</v>
      </c>
      <c r="P18" s="39"/>
      <c r="Q18" s="39"/>
    </row>
    <row r="19" spans="1:17" x14ac:dyDescent="0.3">
      <c r="A19" s="82">
        <f t="shared" si="4"/>
        <v>13</v>
      </c>
      <c r="B19" s="58" t="s">
        <v>82</v>
      </c>
      <c r="C19" s="38">
        <v>18</v>
      </c>
      <c r="D19" s="40">
        <v>5</v>
      </c>
      <c r="E19" s="76" t="s">
        <v>30</v>
      </c>
      <c r="F19" s="77"/>
      <c r="G19" s="77">
        <v>100</v>
      </c>
      <c r="H19" s="77"/>
      <c r="I19" s="77"/>
      <c r="J19" s="77"/>
      <c r="K19" s="83">
        <f t="shared" si="0"/>
        <v>100</v>
      </c>
      <c r="L19" s="83">
        <f t="shared" si="1"/>
        <v>100</v>
      </c>
      <c r="M19" s="84"/>
      <c r="N19" s="59">
        <f t="shared" si="2"/>
        <v>1800</v>
      </c>
      <c r="O19" s="60">
        <f t="shared" si="3"/>
        <v>1.8</v>
      </c>
      <c r="P19" s="39"/>
      <c r="Q19" s="39"/>
    </row>
    <row r="20" spans="1:17" x14ac:dyDescent="0.3">
      <c r="A20" s="82">
        <f t="shared" si="4"/>
        <v>14</v>
      </c>
      <c r="B20" s="58" t="s">
        <v>83</v>
      </c>
      <c r="C20" s="38">
        <v>20</v>
      </c>
      <c r="D20" s="40">
        <v>5</v>
      </c>
      <c r="E20" s="76" t="s">
        <v>30</v>
      </c>
      <c r="F20" s="77"/>
      <c r="G20" s="77"/>
      <c r="H20" s="77"/>
      <c r="I20" s="77"/>
      <c r="J20" s="77"/>
      <c r="K20" s="83">
        <f t="shared" si="0"/>
        <v>0</v>
      </c>
      <c r="L20" s="83">
        <f t="shared" si="1"/>
        <v>0</v>
      </c>
      <c r="M20" s="84"/>
      <c r="N20" s="59">
        <f t="shared" si="2"/>
        <v>0</v>
      </c>
      <c r="O20" s="60">
        <f t="shared" si="3"/>
        <v>0</v>
      </c>
      <c r="P20" s="39"/>
      <c r="Q20" s="39"/>
    </row>
    <row r="21" spans="1:17" x14ac:dyDescent="0.3">
      <c r="A21" s="82">
        <f t="shared" si="4"/>
        <v>15</v>
      </c>
      <c r="B21" s="58" t="s">
        <v>90</v>
      </c>
      <c r="C21" s="38">
        <v>22</v>
      </c>
      <c r="D21" s="40">
        <v>5</v>
      </c>
      <c r="E21" s="76" t="s">
        <v>30</v>
      </c>
      <c r="F21" s="77"/>
      <c r="G21" s="77"/>
      <c r="H21" s="77"/>
      <c r="I21" s="77"/>
      <c r="J21" s="77"/>
      <c r="K21" s="83">
        <f t="shared" si="0"/>
        <v>0</v>
      </c>
      <c r="L21" s="83">
        <f t="shared" si="1"/>
        <v>0</v>
      </c>
      <c r="M21" s="84"/>
      <c r="N21" s="59">
        <f t="shared" si="2"/>
        <v>0</v>
      </c>
      <c r="O21" s="60">
        <f t="shared" si="3"/>
        <v>0</v>
      </c>
      <c r="P21" s="39"/>
      <c r="Q21" s="39"/>
    </row>
    <row r="22" spans="1:17" x14ac:dyDescent="0.3">
      <c r="A22" s="82">
        <f t="shared" si="4"/>
        <v>16</v>
      </c>
      <c r="B22" s="58" t="s">
        <v>84</v>
      </c>
      <c r="C22" s="38">
        <v>13</v>
      </c>
      <c r="D22" s="40">
        <v>5</v>
      </c>
      <c r="E22" s="76" t="s">
        <v>30</v>
      </c>
      <c r="F22" s="77"/>
      <c r="G22" s="77"/>
      <c r="H22" s="77"/>
      <c r="I22" s="77"/>
      <c r="J22" s="77"/>
      <c r="K22" s="83">
        <f t="shared" si="0"/>
        <v>0</v>
      </c>
      <c r="L22" s="83">
        <f t="shared" si="1"/>
        <v>0</v>
      </c>
      <c r="M22" s="84"/>
      <c r="N22" s="59">
        <f t="shared" si="2"/>
        <v>0</v>
      </c>
      <c r="O22" s="60">
        <f t="shared" si="3"/>
        <v>0</v>
      </c>
      <c r="P22" s="39"/>
      <c r="Q22" s="39"/>
    </row>
    <row r="23" spans="1:17" x14ac:dyDescent="0.3">
      <c r="A23" s="122" t="s">
        <v>8</v>
      </c>
      <c r="B23" s="122"/>
      <c r="C23" s="122"/>
      <c r="D23" s="122"/>
      <c r="E23" s="122"/>
      <c r="F23" s="43">
        <f t="shared" ref="F23:L23" si="5">SUM(F7:F22)</f>
        <v>0</v>
      </c>
      <c r="G23" s="43">
        <f t="shared" si="5"/>
        <v>705</v>
      </c>
      <c r="H23" s="43">
        <f t="shared" si="5"/>
        <v>595</v>
      </c>
      <c r="I23" s="43">
        <f t="shared" si="5"/>
        <v>0</v>
      </c>
      <c r="J23" s="43">
        <f t="shared" si="5"/>
        <v>498</v>
      </c>
      <c r="K23" s="43">
        <f t="shared" si="5"/>
        <v>1798</v>
      </c>
      <c r="L23" s="43">
        <f t="shared" si="5"/>
        <v>1798</v>
      </c>
      <c r="M23" s="43"/>
      <c r="N23" s="43">
        <f>SUM(N7:N22)</f>
        <v>51322</v>
      </c>
      <c r="O23" s="43">
        <f>SUM(O7:O22)</f>
        <v>51.321999999999996</v>
      </c>
      <c r="P23" s="39"/>
    </row>
    <row r="24" spans="1:17" x14ac:dyDescent="0.3">
      <c r="A24" s="46"/>
      <c r="B24" s="46"/>
      <c r="C24" s="46"/>
      <c r="D24" s="47"/>
      <c r="K24" s="39"/>
    </row>
    <row r="25" spans="1:17" x14ac:dyDescent="0.3">
      <c r="A25" s="114" t="s">
        <v>4</v>
      </c>
      <c r="B25" s="114"/>
      <c r="C25" s="114"/>
      <c r="D25" s="114"/>
      <c r="E25" s="44"/>
      <c r="F25" s="44"/>
      <c r="G25" s="44"/>
      <c r="H25" s="44"/>
      <c r="I25" s="44"/>
      <c r="J25" s="44"/>
      <c r="K25" s="44"/>
      <c r="L25" s="44"/>
    </row>
    <row r="26" spans="1:17" x14ac:dyDescent="0.3">
      <c r="A26" s="105" t="s">
        <v>6</v>
      </c>
      <c r="B26" s="105"/>
      <c r="C26" s="105"/>
      <c r="D26" s="105"/>
      <c r="E26" s="105"/>
      <c r="F26" s="105"/>
      <c r="G26" s="105"/>
      <c r="H26" s="105"/>
      <c r="I26" s="105"/>
      <c r="J26" s="105"/>
      <c r="K26" s="105"/>
      <c r="L26" s="105"/>
    </row>
    <row r="27" spans="1:17" x14ac:dyDescent="0.3">
      <c r="A27" s="105" t="s">
        <v>7</v>
      </c>
      <c r="B27" s="105"/>
      <c r="C27" s="105"/>
      <c r="D27" s="105"/>
      <c r="E27" s="105"/>
      <c r="F27" s="105"/>
      <c r="G27" s="105"/>
      <c r="H27" s="105"/>
      <c r="I27" s="105"/>
      <c r="J27" s="105"/>
      <c r="K27" s="105"/>
      <c r="L27" s="105"/>
    </row>
    <row r="28" spans="1:17" x14ac:dyDescent="0.3">
      <c r="A28" s="44"/>
      <c r="B28" s="44"/>
      <c r="C28" s="44"/>
      <c r="D28" s="44"/>
      <c r="E28" s="44"/>
      <c r="F28" s="44"/>
      <c r="G28" s="44"/>
      <c r="H28" s="44"/>
      <c r="I28" s="44"/>
      <c r="J28" s="44"/>
      <c r="K28" s="44"/>
      <c r="L28" s="44"/>
    </row>
    <row r="29" spans="1:17" x14ac:dyDescent="0.3">
      <c r="A29" s="41" t="s">
        <v>9</v>
      </c>
      <c r="B29" s="41"/>
      <c r="C29" s="41"/>
      <c r="D29" s="42" t="s">
        <v>5</v>
      </c>
      <c r="E29" s="45"/>
      <c r="F29" s="45"/>
      <c r="G29" s="45"/>
      <c r="H29" s="45"/>
      <c r="I29" s="45"/>
      <c r="J29" s="45"/>
      <c r="K29" s="45"/>
      <c r="L29" s="45"/>
    </row>
    <row r="30" spans="1:17" x14ac:dyDescent="0.3">
      <c r="A30" s="41" t="s">
        <v>96</v>
      </c>
      <c r="B30" s="42"/>
      <c r="C30" s="42"/>
      <c r="D30" s="42" t="s">
        <v>3</v>
      </c>
      <c r="E30" s="45"/>
      <c r="F30" s="45"/>
      <c r="G30" s="45"/>
      <c r="H30" s="45"/>
      <c r="I30" s="45"/>
      <c r="J30" s="45"/>
      <c r="K30" s="45"/>
      <c r="L30" s="45"/>
    </row>
  </sheetData>
  <mergeCells count="12">
    <mergeCell ref="A27:L27"/>
    <mergeCell ref="B1:C1"/>
    <mergeCell ref="D1:E1"/>
    <mergeCell ref="A2:M2"/>
    <mergeCell ref="B3:D3"/>
    <mergeCell ref="E3:M4"/>
    <mergeCell ref="B4:D4"/>
    <mergeCell ref="B5:E5"/>
    <mergeCell ref="G5:K5"/>
    <mergeCell ref="A23:E23"/>
    <mergeCell ref="A25:D25"/>
    <mergeCell ref="A26:L26"/>
  </mergeCells>
  <conditionalFormatting sqref="B4">
    <cfRule type="duplicateValues" dxfId="1"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29D44-412A-4C41-A562-E8BCC82B5BB0}">
  <dimension ref="A1:Q30"/>
  <sheetViews>
    <sheetView workbookViewId="0">
      <selection activeCell="D17" sqref="D17"/>
    </sheetView>
  </sheetViews>
  <sheetFormatPr defaultColWidth="16" defaultRowHeight="13.8" x14ac:dyDescent="0.3"/>
  <cols>
    <col min="1" max="1" width="16.6640625" style="26" bestFit="1" customWidth="1"/>
    <col min="2" max="2" width="9.6640625" style="26" bestFit="1" customWidth="1"/>
    <col min="3" max="3" width="7.6640625" style="26" bestFit="1" customWidth="1"/>
    <col min="4" max="4" width="6.44140625" style="26" bestFit="1" customWidth="1"/>
    <col min="5" max="5" width="4.109375" style="26" bestFit="1" customWidth="1"/>
    <col min="6" max="6" width="9.5546875" style="26" bestFit="1" customWidth="1"/>
    <col min="7" max="7" width="7.33203125" style="26" bestFit="1" customWidth="1"/>
    <col min="8" max="8" width="9.5546875" style="26" bestFit="1" customWidth="1"/>
    <col min="9" max="9" width="7.5546875" style="26" bestFit="1" customWidth="1"/>
    <col min="10" max="10" width="8.6640625" style="26" bestFit="1" customWidth="1"/>
    <col min="11" max="11" width="11.33203125" style="26" bestFit="1" customWidth="1"/>
    <col min="12" max="12" width="11" style="26" bestFit="1" customWidth="1"/>
    <col min="13" max="13" width="5.6640625" style="26" bestFit="1" customWidth="1"/>
    <col min="14" max="14" width="11.109375" style="26" bestFit="1" customWidth="1"/>
    <col min="15" max="15" width="11" style="26" bestFit="1" customWidth="1"/>
    <col min="16" max="19" width="16" style="26"/>
    <col min="20" max="20" width="1.5546875" style="26" bestFit="1" customWidth="1"/>
    <col min="21" max="16384" width="16" style="26"/>
  </cols>
  <sheetData>
    <row r="1" spans="1:17" ht="14.4" thickBot="1" x14ac:dyDescent="0.35">
      <c r="B1" s="104"/>
      <c r="C1" s="104"/>
      <c r="D1" s="104"/>
      <c r="E1" s="104"/>
    </row>
    <row r="2" spans="1:17" ht="14.4" thickBot="1" x14ac:dyDescent="0.35">
      <c r="A2" s="119" t="s">
        <v>49</v>
      </c>
      <c r="B2" s="120"/>
      <c r="C2" s="120"/>
      <c r="D2" s="120"/>
      <c r="E2" s="120"/>
      <c r="F2" s="120"/>
      <c r="G2" s="120"/>
      <c r="H2" s="120"/>
      <c r="I2" s="120"/>
      <c r="J2" s="120"/>
      <c r="K2" s="120"/>
      <c r="L2" s="120"/>
      <c r="M2" s="121"/>
    </row>
    <row r="3" spans="1:17" x14ac:dyDescent="0.3">
      <c r="A3" s="54" t="s">
        <v>70</v>
      </c>
      <c r="B3" s="106">
        <f>[1]Declaration!C3</f>
        <v>0</v>
      </c>
      <c r="C3" s="107"/>
      <c r="D3" s="108"/>
      <c r="E3" s="115"/>
      <c r="F3" s="115"/>
      <c r="G3" s="115"/>
      <c r="H3" s="115"/>
      <c r="I3" s="115"/>
      <c r="J3" s="115"/>
      <c r="K3" s="115"/>
      <c r="L3" s="115"/>
      <c r="M3" s="116"/>
    </row>
    <row r="4" spans="1:17" x14ac:dyDescent="0.3">
      <c r="A4" s="55" t="s">
        <v>71</v>
      </c>
      <c r="B4" s="109"/>
      <c r="C4" s="110"/>
      <c r="D4" s="111"/>
      <c r="E4" s="117"/>
      <c r="F4" s="117"/>
      <c r="G4" s="117"/>
      <c r="H4" s="117"/>
      <c r="I4" s="117"/>
      <c r="J4" s="117"/>
      <c r="K4" s="117"/>
      <c r="L4" s="117"/>
      <c r="M4" s="118"/>
    </row>
    <row r="5" spans="1:17" x14ac:dyDescent="0.3">
      <c r="A5" s="55" t="s">
        <v>72</v>
      </c>
      <c r="B5" s="126">
        <f>[1]Declaration!C4</f>
        <v>0</v>
      </c>
      <c r="C5" s="127"/>
      <c r="D5" s="127"/>
      <c r="E5" s="128"/>
      <c r="F5" s="27" t="s">
        <v>56</v>
      </c>
      <c r="G5" s="112" t="s">
        <v>57</v>
      </c>
      <c r="H5" s="113"/>
      <c r="I5" s="113"/>
      <c r="J5" s="113"/>
      <c r="K5" s="113"/>
      <c r="L5" s="28"/>
      <c r="M5" s="29"/>
    </row>
    <row r="6" spans="1:17" s="36" customFormat="1" ht="55.2" x14ac:dyDescent="0.3">
      <c r="A6" s="30" t="s">
        <v>66</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17" x14ac:dyDescent="0.3">
      <c r="A7" s="37">
        <v>1</v>
      </c>
      <c r="B7" s="58" t="s">
        <v>77</v>
      </c>
      <c r="C7" s="38">
        <v>15</v>
      </c>
      <c r="D7" s="37">
        <v>5</v>
      </c>
      <c r="E7" s="76" t="s">
        <v>30</v>
      </c>
      <c r="F7" s="77"/>
      <c r="G7" s="77">
        <f>100</f>
        <v>100</v>
      </c>
      <c r="H7" s="77">
        <f>100</f>
        <v>100</v>
      </c>
      <c r="I7" s="77"/>
      <c r="J7" s="77">
        <f>200+200+100+200+83+58+28+13</f>
        <v>882</v>
      </c>
      <c r="K7" s="83">
        <f>SUM(G7:J7)</f>
        <v>1082</v>
      </c>
      <c r="L7" s="83">
        <f>K7-F7</f>
        <v>1082</v>
      </c>
      <c r="M7" s="84"/>
      <c r="N7" s="59">
        <f>K7*C7</f>
        <v>16230</v>
      </c>
      <c r="O7" s="60">
        <f>N7/1000</f>
        <v>16.23</v>
      </c>
      <c r="P7" s="39"/>
      <c r="Q7" s="39"/>
    </row>
    <row r="8" spans="1:17" x14ac:dyDescent="0.3">
      <c r="A8" s="82">
        <f>1+A7</f>
        <v>2</v>
      </c>
      <c r="B8" s="58" t="s">
        <v>77</v>
      </c>
      <c r="C8" s="38">
        <v>32.5</v>
      </c>
      <c r="D8" s="40">
        <v>10</v>
      </c>
      <c r="E8" s="76" t="s">
        <v>30</v>
      </c>
      <c r="F8" s="77"/>
      <c r="G8" s="77">
        <v>1</v>
      </c>
      <c r="H8" s="77">
        <v>1</v>
      </c>
      <c r="I8" s="77"/>
      <c r="J8" s="77">
        <f>52+11</f>
        <v>63</v>
      </c>
      <c r="K8" s="83">
        <f t="shared" ref="K8:K22" si="0">SUM(G8:J8)</f>
        <v>65</v>
      </c>
      <c r="L8" s="83">
        <f t="shared" ref="L8:L22" si="1">K8-F8</f>
        <v>65</v>
      </c>
      <c r="M8" s="84"/>
      <c r="N8" s="59">
        <f t="shared" ref="N8:N22" si="2">K8*C8</f>
        <v>2112.5</v>
      </c>
      <c r="O8" s="60">
        <f t="shared" ref="O8:O22" si="3">N8/1000</f>
        <v>2.1124999999999998</v>
      </c>
      <c r="P8" s="39"/>
      <c r="Q8" s="39"/>
    </row>
    <row r="9" spans="1:17" x14ac:dyDescent="0.3">
      <c r="A9" s="82">
        <f t="shared" ref="A9:A22" si="4">1+A8</f>
        <v>3</v>
      </c>
      <c r="B9" s="58" t="s">
        <v>77</v>
      </c>
      <c r="C9" s="38">
        <v>33</v>
      </c>
      <c r="D9" s="40">
        <v>15</v>
      </c>
      <c r="E9" s="76" t="s">
        <v>30</v>
      </c>
      <c r="F9" s="77"/>
      <c r="G9" s="77"/>
      <c r="H9" s="77"/>
      <c r="I9" s="77"/>
      <c r="J9" s="77"/>
      <c r="K9" s="83">
        <f t="shared" si="0"/>
        <v>0</v>
      </c>
      <c r="L9" s="83">
        <f t="shared" si="1"/>
        <v>0</v>
      </c>
      <c r="M9" s="84"/>
      <c r="N9" s="59">
        <f t="shared" si="2"/>
        <v>0</v>
      </c>
      <c r="O9" s="60">
        <f t="shared" si="3"/>
        <v>0</v>
      </c>
      <c r="P9" s="39"/>
      <c r="Q9" s="39"/>
    </row>
    <row r="10" spans="1:17" x14ac:dyDescent="0.3">
      <c r="A10" s="82">
        <f t="shared" si="4"/>
        <v>4</v>
      </c>
      <c r="B10" s="58" t="s">
        <v>77</v>
      </c>
      <c r="C10" s="38">
        <v>75</v>
      </c>
      <c r="D10" s="40">
        <v>20</v>
      </c>
      <c r="E10" s="76" t="s">
        <v>30</v>
      </c>
      <c r="F10" s="77"/>
      <c r="G10" s="77"/>
      <c r="H10" s="77"/>
      <c r="I10" s="77"/>
      <c r="J10" s="77">
        <v>29</v>
      </c>
      <c r="K10" s="83">
        <f t="shared" si="0"/>
        <v>29</v>
      </c>
      <c r="L10" s="83">
        <f t="shared" si="1"/>
        <v>29</v>
      </c>
      <c r="M10" s="84"/>
      <c r="N10" s="59">
        <f t="shared" si="2"/>
        <v>2175</v>
      </c>
      <c r="O10" s="60">
        <f t="shared" si="3"/>
        <v>2.1749999999999998</v>
      </c>
      <c r="P10" s="39"/>
      <c r="Q10" s="39"/>
    </row>
    <row r="11" spans="1:17" x14ac:dyDescent="0.3">
      <c r="A11" s="82">
        <f t="shared" si="4"/>
        <v>5</v>
      </c>
      <c r="B11" s="58" t="s">
        <v>77</v>
      </c>
      <c r="C11" s="38">
        <v>62.5</v>
      </c>
      <c r="D11" s="40">
        <v>30</v>
      </c>
      <c r="E11" s="76" t="s">
        <v>30</v>
      </c>
      <c r="F11" s="77"/>
      <c r="G11" s="77"/>
      <c r="H11" s="77"/>
      <c r="I11" s="77"/>
      <c r="J11" s="77"/>
      <c r="K11" s="83">
        <f t="shared" si="0"/>
        <v>0</v>
      </c>
      <c r="L11" s="83">
        <f t="shared" si="1"/>
        <v>0</v>
      </c>
      <c r="M11" s="84"/>
      <c r="N11" s="59">
        <f t="shared" si="2"/>
        <v>0</v>
      </c>
      <c r="O11" s="60">
        <f t="shared" si="3"/>
        <v>0</v>
      </c>
      <c r="P11" s="39"/>
      <c r="Q11" s="39"/>
    </row>
    <row r="12" spans="1:17" x14ac:dyDescent="0.3">
      <c r="A12" s="82">
        <f t="shared" si="4"/>
        <v>6</v>
      </c>
      <c r="B12" s="58" t="s">
        <v>78</v>
      </c>
      <c r="C12" s="38">
        <v>20</v>
      </c>
      <c r="D12" s="40">
        <v>5</v>
      </c>
      <c r="E12" s="76" t="s">
        <v>30</v>
      </c>
      <c r="F12" s="77"/>
      <c r="G12" s="77">
        <v>13</v>
      </c>
      <c r="H12" s="77">
        <v>18</v>
      </c>
      <c r="I12" s="77"/>
      <c r="J12" s="77">
        <v>145</v>
      </c>
      <c r="K12" s="83">
        <f t="shared" si="0"/>
        <v>176</v>
      </c>
      <c r="L12" s="83">
        <f t="shared" si="1"/>
        <v>176</v>
      </c>
      <c r="M12" s="84"/>
      <c r="N12" s="59">
        <f t="shared" si="2"/>
        <v>3520</v>
      </c>
      <c r="O12" s="60">
        <f t="shared" si="3"/>
        <v>3.52</v>
      </c>
      <c r="P12" s="39"/>
      <c r="Q12" s="39"/>
    </row>
    <row r="13" spans="1:17" x14ac:dyDescent="0.3">
      <c r="A13" s="82">
        <f t="shared" si="4"/>
        <v>7</v>
      </c>
      <c r="B13" s="58" t="s">
        <v>78</v>
      </c>
      <c r="C13" s="38">
        <v>42</v>
      </c>
      <c r="D13" s="40">
        <v>10</v>
      </c>
      <c r="E13" s="76" t="s">
        <v>30</v>
      </c>
      <c r="F13" s="77"/>
      <c r="G13" s="77"/>
      <c r="H13" s="77"/>
      <c r="I13" s="77"/>
      <c r="J13" s="77"/>
      <c r="K13" s="83">
        <f t="shared" si="0"/>
        <v>0</v>
      </c>
      <c r="L13" s="83">
        <f t="shared" si="1"/>
        <v>0</v>
      </c>
      <c r="M13" s="84"/>
      <c r="N13" s="59">
        <f t="shared" si="2"/>
        <v>0</v>
      </c>
      <c r="O13" s="60">
        <f t="shared" si="3"/>
        <v>0</v>
      </c>
      <c r="P13" s="39"/>
      <c r="Q13" s="39"/>
    </row>
    <row r="14" spans="1:17" x14ac:dyDescent="0.3">
      <c r="A14" s="82">
        <f t="shared" si="4"/>
        <v>8</v>
      </c>
      <c r="B14" s="58" t="s">
        <v>78</v>
      </c>
      <c r="C14" s="38">
        <v>90</v>
      </c>
      <c r="D14" s="40">
        <v>20</v>
      </c>
      <c r="E14" s="76" t="s">
        <v>30</v>
      </c>
      <c r="F14" s="77"/>
      <c r="G14" s="77"/>
      <c r="H14" s="77"/>
      <c r="I14" s="77"/>
      <c r="J14" s="77"/>
      <c r="K14" s="83">
        <f t="shared" si="0"/>
        <v>0</v>
      </c>
      <c r="L14" s="83">
        <f t="shared" si="1"/>
        <v>0</v>
      </c>
      <c r="M14" s="84"/>
      <c r="N14" s="59">
        <f t="shared" si="2"/>
        <v>0</v>
      </c>
      <c r="O14" s="60">
        <f t="shared" si="3"/>
        <v>0</v>
      </c>
      <c r="P14" s="39"/>
      <c r="Q14" s="39"/>
    </row>
    <row r="15" spans="1:17" x14ac:dyDescent="0.3">
      <c r="A15" s="82">
        <f t="shared" si="4"/>
        <v>9</v>
      </c>
      <c r="B15" s="58" t="s">
        <v>79</v>
      </c>
      <c r="C15" s="38">
        <v>22</v>
      </c>
      <c r="D15" s="40">
        <v>5</v>
      </c>
      <c r="E15" s="76" t="s">
        <v>30</v>
      </c>
      <c r="F15" s="77"/>
      <c r="G15" s="77"/>
      <c r="H15" s="77"/>
      <c r="I15" s="77"/>
      <c r="J15" s="77"/>
      <c r="K15" s="83">
        <f t="shared" si="0"/>
        <v>0</v>
      </c>
      <c r="L15" s="83">
        <f t="shared" si="1"/>
        <v>0</v>
      </c>
      <c r="M15" s="84"/>
      <c r="N15" s="59">
        <f t="shared" si="2"/>
        <v>0</v>
      </c>
      <c r="O15" s="60">
        <f t="shared" si="3"/>
        <v>0</v>
      </c>
      <c r="P15" s="39"/>
      <c r="Q15" s="39"/>
    </row>
    <row r="16" spans="1:17" x14ac:dyDescent="0.3">
      <c r="A16" s="82">
        <f t="shared" si="4"/>
        <v>10</v>
      </c>
      <c r="B16" s="58" t="s">
        <v>79</v>
      </c>
      <c r="C16" s="38">
        <v>42</v>
      </c>
      <c r="D16" s="40">
        <v>10</v>
      </c>
      <c r="E16" s="76" t="s">
        <v>30</v>
      </c>
      <c r="F16" s="77"/>
      <c r="G16" s="77"/>
      <c r="H16" s="77"/>
      <c r="I16" s="77"/>
      <c r="J16" s="77"/>
      <c r="K16" s="83">
        <f t="shared" si="0"/>
        <v>0</v>
      </c>
      <c r="L16" s="83">
        <f t="shared" si="1"/>
        <v>0</v>
      </c>
      <c r="M16" s="84"/>
      <c r="N16" s="59">
        <f t="shared" si="2"/>
        <v>0</v>
      </c>
      <c r="O16" s="60">
        <f t="shared" si="3"/>
        <v>0</v>
      </c>
      <c r="P16" s="39"/>
      <c r="Q16" s="39"/>
    </row>
    <row r="17" spans="1:17" x14ac:dyDescent="0.3">
      <c r="A17" s="82">
        <f t="shared" si="4"/>
        <v>11</v>
      </c>
      <c r="B17" s="58" t="s">
        <v>80</v>
      </c>
      <c r="C17" s="38">
        <v>2</v>
      </c>
      <c r="D17" s="40">
        <v>5</v>
      </c>
      <c r="E17" s="76" t="s">
        <v>30</v>
      </c>
      <c r="F17" s="77"/>
      <c r="G17" s="77"/>
      <c r="H17" s="77">
        <v>12</v>
      </c>
      <c r="I17" s="77"/>
      <c r="J17" s="77">
        <v>114</v>
      </c>
      <c r="K17" s="83">
        <f t="shared" si="0"/>
        <v>126</v>
      </c>
      <c r="L17" s="83">
        <f t="shared" si="1"/>
        <v>126</v>
      </c>
      <c r="M17" s="84"/>
      <c r="N17" s="59">
        <f t="shared" si="2"/>
        <v>252</v>
      </c>
      <c r="O17" s="60">
        <f t="shared" si="3"/>
        <v>0.252</v>
      </c>
      <c r="P17" s="39"/>
      <c r="Q17" s="39"/>
    </row>
    <row r="18" spans="1:17" x14ac:dyDescent="0.3">
      <c r="A18" s="82">
        <f t="shared" si="4"/>
        <v>12</v>
      </c>
      <c r="B18" s="58" t="s">
        <v>81</v>
      </c>
      <c r="C18" s="38">
        <v>22</v>
      </c>
      <c r="D18" s="40">
        <v>5</v>
      </c>
      <c r="E18" s="76" t="s">
        <v>30</v>
      </c>
      <c r="F18" s="77"/>
      <c r="G18" s="77">
        <v>20</v>
      </c>
      <c r="H18" s="77">
        <v>30</v>
      </c>
      <c r="I18" s="77"/>
      <c r="J18" s="77">
        <f>100+160</f>
        <v>260</v>
      </c>
      <c r="K18" s="83">
        <f t="shared" si="0"/>
        <v>310</v>
      </c>
      <c r="L18" s="83">
        <f t="shared" si="1"/>
        <v>310</v>
      </c>
      <c r="M18" s="84"/>
      <c r="N18" s="59">
        <f t="shared" si="2"/>
        <v>6820</v>
      </c>
      <c r="O18" s="60">
        <f t="shared" si="3"/>
        <v>6.82</v>
      </c>
      <c r="P18" s="39"/>
      <c r="Q18" s="39"/>
    </row>
    <row r="19" spans="1:17" x14ac:dyDescent="0.3">
      <c r="A19" s="82">
        <f t="shared" si="4"/>
        <v>13</v>
      </c>
      <c r="B19" s="58" t="s">
        <v>82</v>
      </c>
      <c r="C19" s="38">
        <v>18</v>
      </c>
      <c r="D19" s="40">
        <v>5</v>
      </c>
      <c r="E19" s="76" t="s">
        <v>30</v>
      </c>
      <c r="F19" s="77"/>
      <c r="G19" s="77"/>
      <c r="H19" s="77"/>
      <c r="I19" s="77"/>
      <c r="J19" s="77"/>
      <c r="K19" s="83">
        <f t="shared" si="0"/>
        <v>0</v>
      </c>
      <c r="L19" s="83">
        <f t="shared" si="1"/>
        <v>0</v>
      </c>
      <c r="M19" s="84"/>
      <c r="N19" s="59">
        <f t="shared" si="2"/>
        <v>0</v>
      </c>
      <c r="O19" s="60">
        <f t="shared" si="3"/>
        <v>0</v>
      </c>
      <c r="P19" s="39"/>
      <c r="Q19" s="39"/>
    </row>
    <row r="20" spans="1:17" x14ac:dyDescent="0.3">
      <c r="A20" s="82">
        <f t="shared" si="4"/>
        <v>14</v>
      </c>
      <c r="B20" s="58" t="s">
        <v>100</v>
      </c>
      <c r="C20" s="38">
        <v>25</v>
      </c>
      <c r="D20" s="40">
        <v>5</v>
      </c>
      <c r="E20" s="76" t="s">
        <v>30</v>
      </c>
      <c r="F20" s="77"/>
      <c r="G20" s="77">
        <v>2</v>
      </c>
      <c r="H20" s="77">
        <v>12</v>
      </c>
      <c r="I20" s="77"/>
      <c r="J20" s="77">
        <v>48</v>
      </c>
      <c r="K20" s="83">
        <f t="shared" si="0"/>
        <v>62</v>
      </c>
      <c r="L20" s="83">
        <f t="shared" si="1"/>
        <v>62</v>
      </c>
      <c r="M20" s="84"/>
      <c r="N20" s="59">
        <f t="shared" si="2"/>
        <v>1550</v>
      </c>
      <c r="O20" s="60">
        <f t="shared" si="3"/>
        <v>1.55</v>
      </c>
      <c r="P20" s="39"/>
      <c r="Q20" s="39"/>
    </row>
    <row r="21" spans="1:17" x14ac:dyDescent="0.3">
      <c r="A21" s="82">
        <f t="shared" si="4"/>
        <v>15</v>
      </c>
      <c r="B21" s="58" t="s">
        <v>90</v>
      </c>
      <c r="C21" s="38">
        <v>22</v>
      </c>
      <c r="D21" s="40">
        <v>5</v>
      </c>
      <c r="E21" s="76" t="s">
        <v>30</v>
      </c>
      <c r="F21" s="77"/>
      <c r="G21" s="77"/>
      <c r="H21" s="77"/>
      <c r="I21" s="77"/>
      <c r="J21" s="77"/>
      <c r="K21" s="83">
        <f t="shared" si="0"/>
        <v>0</v>
      </c>
      <c r="L21" s="83">
        <f t="shared" si="1"/>
        <v>0</v>
      </c>
      <c r="M21" s="84"/>
      <c r="N21" s="59">
        <f t="shared" si="2"/>
        <v>0</v>
      </c>
      <c r="O21" s="60">
        <f t="shared" si="3"/>
        <v>0</v>
      </c>
      <c r="P21" s="39"/>
      <c r="Q21" s="39"/>
    </row>
    <row r="22" spans="1:17" x14ac:dyDescent="0.3">
      <c r="A22" s="82">
        <f t="shared" si="4"/>
        <v>16</v>
      </c>
      <c r="B22" s="58" t="s">
        <v>84</v>
      </c>
      <c r="C22" s="38">
        <v>13</v>
      </c>
      <c r="D22" s="40">
        <v>5</v>
      </c>
      <c r="E22" s="76" t="s">
        <v>30</v>
      </c>
      <c r="F22" s="77"/>
      <c r="G22" s="77"/>
      <c r="H22" s="77"/>
      <c r="I22" s="77"/>
      <c r="J22" s="77"/>
      <c r="K22" s="83">
        <f t="shared" si="0"/>
        <v>0</v>
      </c>
      <c r="L22" s="83">
        <f t="shared" si="1"/>
        <v>0</v>
      </c>
      <c r="M22" s="84"/>
      <c r="N22" s="59">
        <f t="shared" si="2"/>
        <v>0</v>
      </c>
      <c r="O22" s="60">
        <f t="shared" si="3"/>
        <v>0</v>
      </c>
      <c r="P22" s="39"/>
      <c r="Q22" s="39"/>
    </row>
    <row r="23" spans="1:17" x14ac:dyDescent="0.3">
      <c r="A23" s="122" t="s">
        <v>8</v>
      </c>
      <c r="B23" s="122"/>
      <c r="C23" s="122"/>
      <c r="D23" s="122"/>
      <c r="E23" s="122"/>
      <c r="F23" s="43">
        <f t="shared" ref="F23:L23" si="5">SUM(F7:F22)</f>
        <v>0</v>
      </c>
      <c r="G23" s="43">
        <f t="shared" si="5"/>
        <v>136</v>
      </c>
      <c r="H23" s="43">
        <f t="shared" si="5"/>
        <v>173</v>
      </c>
      <c r="I23" s="43">
        <f t="shared" si="5"/>
        <v>0</v>
      </c>
      <c r="J23" s="43">
        <f t="shared" si="5"/>
        <v>1541</v>
      </c>
      <c r="K23" s="43">
        <f t="shared" si="5"/>
        <v>1850</v>
      </c>
      <c r="L23" s="43">
        <f t="shared" si="5"/>
        <v>1850</v>
      </c>
      <c r="M23" s="43"/>
      <c r="N23" s="43">
        <f>SUM(N7:N22)</f>
        <v>32659.5</v>
      </c>
      <c r="O23" s="43">
        <f>SUM(O7:O22)</f>
        <v>32.659500000000001</v>
      </c>
      <c r="P23" s="39"/>
    </row>
    <row r="24" spans="1:17" x14ac:dyDescent="0.3">
      <c r="A24" s="46"/>
      <c r="B24" s="46"/>
      <c r="C24" s="46"/>
      <c r="D24" s="47"/>
      <c r="K24" s="39"/>
    </row>
    <row r="25" spans="1:17" x14ac:dyDescent="0.3">
      <c r="A25" s="114" t="s">
        <v>4</v>
      </c>
      <c r="B25" s="114"/>
      <c r="C25" s="114"/>
      <c r="D25" s="114"/>
      <c r="E25" s="44"/>
      <c r="F25" s="44"/>
      <c r="G25" s="44"/>
      <c r="H25" s="44"/>
      <c r="I25" s="44"/>
      <c r="J25" s="44"/>
      <c r="K25" s="44"/>
      <c r="L25" s="44"/>
    </row>
    <row r="26" spans="1:17" x14ac:dyDescent="0.3">
      <c r="A26" s="105" t="s">
        <v>6</v>
      </c>
      <c r="B26" s="105"/>
      <c r="C26" s="105"/>
      <c r="D26" s="105"/>
      <c r="E26" s="105"/>
      <c r="F26" s="105"/>
      <c r="G26" s="105"/>
      <c r="H26" s="105"/>
      <c r="I26" s="105"/>
      <c r="J26" s="105"/>
      <c r="K26" s="105"/>
      <c r="L26" s="105"/>
    </row>
    <row r="27" spans="1:17" x14ac:dyDescent="0.3">
      <c r="A27" s="105" t="s">
        <v>7</v>
      </c>
      <c r="B27" s="105"/>
      <c r="C27" s="105"/>
      <c r="D27" s="105"/>
      <c r="E27" s="105"/>
      <c r="F27" s="105"/>
      <c r="G27" s="105"/>
      <c r="H27" s="105"/>
      <c r="I27" s="105"/>
      <c r="J27" s="105"/>
      <c r="K27" s="105"/>
      <c r="L27" s="105"/>
    </row>
    <row r="28" spans="1:17" x14ac:dyDescent="0.3">
      <c r="A28" s="44"/>
      <c r="B28" s="44"/>
      <c r="C28" s="44"/>
      <c r="D28" s="44"/>
      <c r="E28" s="44"/>
      <c r="F28" s="44"/>
      <c r="G28" s="44"/>
      <c r="H28" s="44"/>
      <c r="I28" s="44"/>
      <c r="J28" s="44"/>
      <c r="K28" s="44"/>
      <c r="L28" s="44"/>
    </row>
    <row r="29" spans="1:17" x14ac:dyDescent="0.3">
      <c r="A29" s="41" t="s">
        <v>9</v>
      </c>
      <c r="B29" s="41"/>
      <c r="C29" s="41"/>
      <c r="D29" s="42" t="s">
        <v>5</v>
      </c>
      <c r="E29" s="45"/>
      <c r="F29" s="45"/>
      <c r="G29" s="45"/>
      <c r="H29" s="45"/>
      <c r="I29" s="45"/>
      <c r="J29" s="45"/>
      <c r="K29" s="45"/>
      <c r="L29" s="45"/>
    </row>
    <row r="30" spans="1:17" x14ac:dyDescent="0.3">
      <c r="A30" s="41" t="s">
        <v>96</v>
      </c>
      <c r="B30" s="42"/>
      <c r="C30" s="42"/>
      <c r="D30" s="42" t="s">
        <v>3</v>
      </c>
      <c r="E30" s="45"/>
      <c r="F30" s="45"/>
      <c r="G30" s="45"/>
      <c r="H30" s="45"/>
      <c r="I30" s="45"/>
      <c r="J30" s="45"/>
      <c r="K30" s="45"/>
      <c r="L30" s="45"/>
    </row>
  </sheetData>
  <mergeCells count="12">
    <mergeCell ref="A27:L27"/>
    <mergeCell ref="B1:C1"/>
    <mergeCell ref="D1:E1"/>
    <mergeCell ref="A2:M2"/>
    <mergeCell ref="B3:D3"/>
    <mergeCell ref="E3:M4"/>
    <mergeCell ref="B4:D4"/>
    <mergeCell ref="B5:E5"/>
    <mergeCell ref="G5:K5"/>
    <mergeCell ref="A23:E23"/>
    <mergeCell ref="A25:D25"/>
    <mergeCell ref="A26:L26"/>
  </mergeCells>
  <conditionalFormatting sqref="B4">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zoomScaleNormal="100" workbookViewId="0">
      <selection activeCell="B23" sqref="B23"/>
    </sheetView>
  </sheetViews>
  <sheetFormatPr defaultColWidth="24.21875" defaultRowHeight="14.4" x14ac:dyDescent="0.3"/>
  <cols>
    <col min="1" max="1" width="23.88671875" bestFit="1" customWidth="1"/>
    <col min="2" max="2" width="17.77734375" bestFit="1" customWidth="1"/>
    <col min="3" max="3" width="7.88671875" bestFit="1" customWidth="1"/>
    <col min="4" max="4" width="11.33203125" bestFit="1" customWidth="1"/>
    <col min="5" max="5" width="7.21875" bestFit="1" customWidth="1"/>
    <col min="6" max="6" width="8.33203125" bestFit="1" customWidth="1"/>
    <col min="7" max="7" width="15.77734375" bestFit="1" customWidth="1"/>
    <col min="8" max="8" width="18.6640625" bestFit="1" customWidth="1"/>
  </cols>
  <sheetData>
    <row r="1" spans="1:8" x14ac:dyDescent="0.3">
      <c r="A1" s="17" t="s">
        <v>32</v>
      </c>
      <c r="B1" s="18"/>
      <c r="C1" s="18"/>
      <c r="D1" s="19"/>
      <c r="E1" s="12"/>
      <c r="F1" s="12"/>
      <c r="G1" s="7" t="s">
        <v>16</v>
      </c>
      <c r="H1" s="80">
        <f>Declaration!C10</f>
        <v>45563</v>
      </c>
    </row>
    <row r="2" spans="1:8" x14ac:dyDescent="0.3">
      <c r="A2" s="3" t="s">
        <v>11</v>
      </c>
      <c r="B2" s="89" t="str">
        <f>Declaration!C3</f>
        <v>SMART DISTRIBUTOR</v>
      </c>
      <c r="C2" s="89"/>
      <c r="D2" s="19"/>
      <c r="E2" s="12"/>
      <c r="F2" s="12"/>
      <c r="G2" s="7" t="s">
        <v>18</v>
      </c>
      <c r="H2" s="81">
        <f>Declaration!C12</f>
        <v>45565</v>
      </c>
    </row>
    <row r="3" spans="1:8" ht="24" x14ac:dyDescent="0.3">
      <c r="A3" s="61" t="s">
        <v>33</v>
      </c>
      <c r="B3" s="61" t="s">
        <v>41</v>
      </c>
      <c r="C3" s="61" t="s">
        <v>39</v>
      </c>
      <c r="D3" s="20" t="s">
        <v>34</v>
      </c>
      <c r="E3" s="21" t="s">
        <v>35</v>
      </c>
      <c r="F3" s="20" t="s">
        <v>36</v>
      </c>
      <c r="G3" s="21" t="s">
        <v>37</v>
      </c>
      <c r="H3" s="22" t="s">
        <v>38</v>
      </c>
    </row>
    <row r="4" spans="1:8" x14ac:dyDescent="0.3">
      <c r="A4" s="62">
        <v>1</v>
      </c>
      <c r="B4" s="63" t="s">
        <v>92</v>
      </c>
      <c r="C4" s="49">
        <v>1</v>
      </c>
      <c r="D4" s="65">
        <v>45563</v>
      </c>
      <c r="E4" s="57" t="s">
        <v>95</v>
      </c>
      <c r="F4" s="57" t="s">
        <v>98</v>
      </c>
      <c r="G4" s="85" t="s">
        <v>99</v>
      </c>
      <c r="H4" s="64"/>
    </row>
    <row r="5" spans="1:8" x14ac:dyDescent="0.3">
      <c r="A5" s="62">
        <f>A4+1</f>
        <v>2</v>
      </c>
      <c r="B5" s="63" t="s">
        <v>97</v>
      </c>
      <c r="C5" s="49">
        <v>1</v>
      </c>
      <c r="D5" s="65">
        <v>45565</v>
      </c>
      <c r="E5" s="57" t="s">
        <v>95</v>
      </c>
      <c r="F5" s="57" t="s">
        <v>101</v>
      </c>
      <c r="G5" s="85" t="s">
        <v>99</v>
      </c>
      <c r="H5" s="64"/>
    </row>
    <row r="6" spans="1:8" x14ac:dyDescent="0.3">
      <c r="B6" s="48" t="s">
        <v>69</v>
      </c>
      <c r="C6" s="50">
        <f>SUM(C4:C5)</f>
        <v>2</v>
      </c>
    </row>
  </sheetData>
  <mergeCells count="1">
    <mergeCell ref="B2:C2"/>
  </mergeCells>
  <pageMargins left="0.7" right="0.7" top="0.75" bottom="0.75" header="0.3" footer="0.3"/>
  <pageSetup paperSize="9" scale="77"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BC63A8-6981-45C2-A473-37306D3BAA09}">
  <ds:schemaRefs>
    <ds:schemaRef ds:uri="26f0e883-195c-4097-964b-4652bc177b58"/>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schemas.microsoft.com/office/2006/metadata/properties"/>
    <ds:schemaRef ds:uri="http://purl.org/dc/terms/"/>
    <ds:schemaRef ds:uri="fa66f92d-833a-4cb8-a712-221909bdb10d"/>
    <ds:schemaRef ds:uri="http://purl.org/dc/dcmitype/"/>
  </ds:schemaRefs>
</ds:datastoreItem>
</file>

<file path=customXml/itemProps2.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3.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Declaration</vt:lpstr>
      <vt:lpstr>Distributor Claim Sheet</vt:lpstr>
      <vt:lpstr>SMART</vt:lpstr>
      <vt:lpstr>satvik</vt:lpstr>
      <vt:lpstr>NS</vt:lpstr>
      <vt:lpstr>abhishek</vt:lpstr>
      <vt:lpstr>mahak</vt:lpstr>
      <vt:lpstr>neelam</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2024-09-30T12:10:45Z</cp:lastPrinted>
  <dcterms:created xsi:type="dcterms:W3CDTF">2018-09-14T16:50:16Z</dcterms:created>
  <dcterms:modified xsi:type="dcterms:W3CDTF">2024-10-08T04:59:35Z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