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叶敏\Desktop\"/>
    </mc:Choice>
  </mc:AlternateContent>
  <xr:revisionPtr revIDLastSave="0" documentId="13_ncr:1_{B485CD72-7712-49B0-B05D-6511D9037D91}" xr6:coauthVersionLast="36" xr6:coauthVersionMax="36" xr10:uidLastSave="{00000000-0000-0000-0000-000000000000}"/>
  <bookViews>
    <workbookView xWindow="0" yWindow="0" windowWidth="18888" windowHeight="7764" tabRatio="714" xr2:uid="{00000000-000D-0000-FFFF-FFFF00000000}"/>
  </bookViews>
  <sheets>
    <sheet name="Sheet1" sheetId="11" r:id="rId1"/>
  </sheets>
  <calcPr calcId="191029"/>
</workbook>
</file>

<file path=xl/calcChain.xml><?xml version="1.0" encoding="utf-8"?>
<calcChain xmlns="http://schemas.openxmlformats.org/spreadsheetml/2006/main">
  <c r="C14" i="11" l="1"/>
  <c r="D14" i="11"/>
  <c r="E14" i="11"/>
  <c r="B14" i="11"/>
  <c r="C11" i="11" l="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11" i="11"/>
  <c r="BB10" i="11" l="1"/>
  <c r="AX10" i="11"/>
  <c r="AT10" i="11"/>
  <c r="AP10" i="11"/>
  <c r="AL10" i="11"/>
  <c r="AH10" i="11"/>
  <c r="AD10" i="11"/>
  <c r="Z10" i="11"/>
  <c r="V10" i="11"/>
  <c r="BB9" i="11"/>
  <c r="AX9" i="11"/>
  <c r="AT9" i="11"/>
  <c r="AP9" i="11"/>
  <c r="AL9" i="11"/>
  <c r="AH9" i="11"/>
  <c r="AD9" i="11"/>
  <c r="Z9" i="11"/>
  <c r="V9" i="11"/>
  <c r="AT8" i="11"/>
  <c r="AP8" i="11"/>
  <c r="AL8" i="11"/>
  <c r="AH8" i="11"/>
  <c r="AD8" i="11"/>
  <c r="Z8" i="11" l="1"/>
  <c r="V8" i="11"/>
  <c r="R8" i="11"/>
  <c r="AP7" i="11"/>
  <c r="AL7" i="11"/>
  <c r="AH7" i="11"/>
  <c r="AD7" i="11"/>
  <c r="Z7" i="11"/>
  <c r="V7" i="11"/>
  <c r="BB6" i="11"/>
  <c r="AX6" i="11"/>
  <c r="AT6" i="11"/>
  <c r="AP6" i="11"/>
  <c r="AL6" i="11"/>
  <c r="AH6" i="11"/>
  <c r="AD6" i="11"/>
  <c r="Z6" i="11"/>
  <c r="V6" i="11"/>
  <c r="R6" i="11"/>
  <c r="N6" i="11"/>
  <c r="J6" i="11"/>
  <c r="F6" i="11"/>
  <c r="BB5" i="11" l="1"/>
  <c r="AX5" i="11"/>
  <c r="AT5" i="11"/>
  <c r="AP5" i="11"/>
  <c r="AL5" i="11"/>
  <c r="AH5" i="11"/>
  <c r="AD5" i="11"/>
  <c r="Z5" i="11"/>
  <c r="V5" i="11"/>
  <c r="BB4" i="11"/>
  <c r="AX4" i="11"/>
  <c r="AT4" i="11"/>
  <c r="AP4" i="11"/>
  <c r="AL4" i="11"/>
  <c r="AH4" i="11"/>
  <c r="AD4" i="11"/>
  <c r="Z4" i="11"/>
  <c r="V4" i="11"/>
  <c r="BB3" i="11"/>
  <c r="AX3" i="11"/>
  <c r="AT3" i="11"/>
  <c r="AP3" i="11"/>
  <c r="AL3" i="11"/>
  <c r="AH3" i="11"/>
  <c r="AD3" i="11" l="1"/>
  <c r="Z3" i="11"/>
  <c r="U3" i="11"/>
</calcChain>
</file>

<file path=xl/sharedStrings.xml><?xml version="1.0" encoding="utf-8"?>
<sst xmlns="http://schemas.openxmlformats.org/spreadsheetml/2006/main" count="66" uniqueCount="14">
  <si>
    <t>[其它图书]</t>
  </si>
  <si>
    <t>[人文社科]</t>
  </si>
  <si>
    <t>[经济管理]</t>
  </si>
  <si>
    <t>[教育科技]</t>
  </si>
  <si>
    <t>[计算机与网络]</t>
  </si>
  <si>
    <t>[少儿]</t>
  </si>
  <si>
    <t>种类</t>
    <phoneticPr fontId="18" type="noConversion"/>
  </si>
  <si>
    <t>资源数</t>
    <phoneticPr fontId="18" type="noConversion"/>
  </si>
  <si>
    <t>文件数</t>
    <phoneticPr fontId="18" type="noConversion"/>
  </si>
  <si>
    <t>评论数</t>
    <phoneticPr fontId="18" type="noConversion"/>
  </si>
  <si>
    <t>文件大小</t>
    <phoneticPr fontId="18" type="noConversion"/>
  </si>
  <si>
    <t>[生活]</t>
  </si>
  <si>
    <t>[文学]</t>
  </si>
  <si>
    <t>总计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</si>
</sst>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8D1F-E26B-4F46-96C0-0295BC2C571E}">
  <dimension ref="A1:BE14"/>
  <sheetViews>
    <sheetView tabSelected="1" workbookViewId="0">
      <selection activeCell="A11" sqref="A11"/>
    </sheetView>
  </sheetViews>
  <sheetFormatPr defaultRowHeight="13.8" x14ac:dyDescent="0.25"/>
  <cols>
    <col min="1" max="1" width="26.33203125" customWidth="1"/>
    <col min="2" max="2" width="10.6640625" customWidth="1"/>
    <col min="3" max="3" width="16.88671875" customWidth="1"/>
    <col min="45" max="45" width="7" customWidth="1"/>
    <col min="46" max="46" width="5.77734375" customWidth="1"/>
    <col min="49" max="49" width="7.77734375" customWidth="1"/>
  </cols>
  <sheetData>
    <row r="1" spans="1:57" x14ac:dyDescent="0.25">
      <c r="B1" s="1">
        <v>2004</v>
      </c>
      <c r="C1" s="1"/>
      <c r="D1" s="1"/>
      <c r="E1" s="1"/>
      <c r="F1" s="1">
        <v>2005</v>
      </c>
      <c r="G1" s="1"/>
      <c r="H1" s="1"/>
      <c r="I1" s="1"/>
      <c r="J1" s="1">
        <v>2006</v>
      </c>
      <c r="K1" s="1"/>
      <c r="L1" s="1"/>
      <c r="M1" s="1"/>
      <c r="N1" s="1">
        <v>2007</v>
      </c>
      <c r="O1" s="1"/>
      <c r="P1" s="1"/>
      <c r="Q1" s="1"/>
      <c r="R1" s="1">
        <v>2008</v>
      </c>
      <c r="S1" s="1"/>
      <c r="T1" s="1"/>
      <c r="U1" s="1"/>
      <c r="V1" s="1">
        <v>2009</v>
      </c>
      <c r="W1" s="1"/>
      <c r="X1" s="1"/>
      <c r="Y1" s="1"/>
      <c r="Z1" s="1">
        <v>2010</v>
      </c>
      <c r="AA1" s="1"/>
      <c r="AB1" s="1"/>
      <c r="AC1" s="1"/>
      <c r="AD1" s="1">
        <v>2011</v>
      </c>
      <c r="AE1" s="1"/>
      <c r="AF1" s="1"/>
      <c r="AG1" s="1"/>
      <c r="AH1" s="1">
        <v>2012</v>
      </c>
      <c r="AI1" s="1"/>
      <c r="AJ1" s="1"/>
      <c r="AK1" s="1"/>
      <c r="AL1" s="1">
        <v>2013</v>
      </c>
      <c r="AM1" s="1"/>
      <c r="AN1" s="1"/>
      <c r="AO1" s="1"/>
      <c r="AP1" s="1">
        <v>2014</v>
      </c>
      <c r="AQ1" s="1"/>
      <c r="AR1" s="1"/>
      <c r="AS1" s="1"/>
      <c r="AT1" s="1">
        <v>2015</v>
      </c>
      <c r="AU1" s="1"/>
      <c r="AV1" s="1"/>
      <c r="AW1" s="1"/>
      <c r="AX1" s="1">
        <v>2016</v>
      </c>
      <c r="AY1" s="1"/>
      <c r="AZ1" s="1"/>
      <c r="BA1" s="1"/>
      <c r="BB1" s="1">
        <v>2017</v>
      </c>
      <c r="BC1" s="1"/>
      <c r="BD1" s="1"/>
      <c r="BE1" s="1"/>
    </row>
    <row r="2" spans="1:5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7</v>
      </c>
      <c r="G2" t="s">
        <v>8</v>
      </c>
      <c r="H2" t="s">
        <v>9</v>
      </c>
      <c r="I2" t="s">
        <v>10</v>
      </c>
      <c r="J2" t="s">
        <v>7</v>
      </c>
      <c r="K2" t="s">
        <v>8</v>
      </c>
      <c r="L2" t="s">
        <v>9</v>
      </c>
      <c r="M2" t="s">
        <v>10</v>
      </c>
      <c r="N2" t="s">
        <v>7</v>
      </c>
      <c r="O2" t="s">
        <v>8</v>
      </c>
      <c r="P2" t="s">
        <v>9</v>
      </c>
      <c r="Q2" t="s">
        <v>10</v>
      </c>
      <c r="R2" t="s">
        <v>7</v>
      </c>
      <c r="S2" t="s">
        <v>8</v>
      </c>
      <c r="T2" t="s">
        <v>9</v>
      </c>
      <c r="U2" t="s">
        <v>10</v>
      </c>
      <c r="V2" t="s">
        <v>7</v>
      </c>
      <c r="W2" t="s">
        <v>8</v>
      </c>
      <c r="X2" t="s">
        <v>9</v>
      </c>
      <c r="Y2" t="s">
        <v>10</v>
      </c>
      <c r="Z2" t="s">
        <v>7</v>
      </c>
      <c r="AA2" t="s">
        <v>8</v>
      </c>
      <c r="AB2" t="s">
        <v>9</v>
      </c>
      <c r="AC2" t="s">
        <v>10</v>
      </c>
      <c r="AD2" t="s">
        <v>7</v>
      </c>
      <c r="AE2" t="s">
        <v>8</v>
      </c>
      <c r="AF2" t="s">
        <v>9</v>
      </c>
      <c r="AG2" t="s">
        <v>10</v>
      </c>
      <c r="AH2" t="s">
        <v>7</v>
      </c>
      <c r="AI2" t="s">
        <v>8</v>
      </c>
      <c r="AJ2" t="s">
        <v>9</v>
      </c>
      <c r="AK2" t="s">
        <v>10</v>
      </c>
      <c r="AL2" t="s">
        <v>7</v>
      </c>
      <c r="AM2" t="s">
        <v>8</v>
      </c>
      <c r="AN2" t="s">
        <v>9</v>
      </c>
      <c r="AO2" t="s">
        <v>10</v>
      </c>
      <c r="AP2" t="s">
        <v>7</v>
      </c>
      <c r="AQ2" t="s">
        <v>8</v>
      </c>
      <c r="AR2" t="s">
        <v>9</v>
      </c>
      <c r="AS2" t="s">
        <v>10</v>
      </c>
      <c r="AT2" t="s">
        <v>7</v>
      </c>
      <c r="AU2" t="s">
        <v>8</v>
      </c>
      <c r="AV2" t="s">
        <v>9</v>
      </c>
      <c r="AW2" t="s">
        <v>10</v>
      </c>
      <c r="AX2" t="s">
        <v>7</v>
      </c>
      <c r="AY2" t="s">
        <v>8</v>
      </c>
      <c r="AZ2" t="s">
        <v>9</v>
      </c>
      <c r="BA2" t="s">
        <v>10</v>
      </c>
      <c r="BB2" t="s">
        <v>7</v>
      </c>
      <c r="BC2" t="s">
        <v>8</v>
      </c>
      <c r="BD2" t="s">
        <v>9</v>
      </c>
      <c r="BE2" t="s">
        <v>10</v>
      </c>
    </row>
    <row r="3" spans="1:57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20</v>
      </c>
      <c r="U3">
        <f>72.03/1024</f>
        <v>7.0341796875000001E-2</v>
      </c>
      <c r="V3">
        <v>88</v>
      </c>
      <c r="W3">
        <v>298</v>
      </c>
      <c r="X3">
        <v>9899</v>
      </c>
      <c r="Y3">
        <v>8.3167290000000005</v>
      </c>
      <c r="Z3">
        <f>661-90</f>
        <v>571</v>
      </c>
      <c r="AA3">
        <v>1617</v>
      </c>
      <c r="AB3">
        <v>38381</v>
      </c>
      <c r="AC3">
        <v>67.301739999999995</v>
      </c>
      <c r="AD3">
        <f>1380-661</f>
        <v>719</v>
      </c>
      <c r="AE3">
        <v>2504</v>
      </c>
      <c r="AF3">
        <v>43825</v>
      </c>
      <c r="AG3">
        <v>75.293679999999995</v>
      </c>
      <c r="AH3">
        <f>2023-1380</f>
        <v>643</v>
      </c>
      <c r="AI3">
        <v>2056</v>
      </c>
      <c r="AJ3">
        <v>85659</v>
      </c>
      <c r="AK3">
        <v>88.354900000000001</v>
      </c>
      <c r="AL3">
        <f>4523-2023</f>
        <v>2500</v>
      </c>
      <c r="AM3">
        <v>3021</v>
      </c>
      <c r="AN3">
        <v>171599</v>
      </c>
      <c r="AO3">
        <v>226.53460000000001</v>
      </c>
      <c r="AP3">
        <f>4587-4523</f>
        <v>64</v>
      </c>
      <c r="AQ3">
        <v>74</v>
      </c>
      <c r="AR3">
        <v>7756</v>
      </c>
      <c r="AS3">
        <v>20.09638</v>
      </c>
      <c r="AT3">
        <f>4617-4587</f>
        <v>30</v>
      </c>
      <c r="AU3">
        <v>76</v>
      </c>
      <c r="AV3">
        <v>2944</v>
      </c>
      <c r="AW3">
        <v>3.7468650000000001</v>
      </c>
      <c r="AX3">
        <f>4684-4617</f>
        <v>67</v>
      </c>
      <c r="AY3">
        <v>71</v>
      </c>
      <c r="AZ3">
        <v>3802</v>
      </c>
      <c r="BA3">
        <v>5.5033960000000004</v>
      </c>
      <c r="BB3">
        <f>-4684+4764</f>
        <v>80</v>
      </c>
      <c r="BC3">
        <v>80</v>
      </c>
      <c r="BD3">
        <v>2854</v>
      </c>
      <c r="BE3">
        <v>7.2243649999999997</v>
      </c>
    </row>
    <row r="4" spans="1:57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21</v>
      </c>
      <c r="H4">
        <v>204</v>
      </c>
      <c r="I4">
        <v>0.70182599999999995</v>
      </c>
      <c r="J4">
        <v>1</v>
      </c>
      <c r="K4">
        <v>12</v>
      </c>
      <c r="L4">
        <v>133</v>
      </c>
      <c r="M4">
        <v>0.62039999999999995</v>
      </c>
      <c r="N4">
        <v>0</v>
      </c>
      <c r="O4">
        <v>0</v>
      </c>
      <c r="P4">
        <v>0</v>
      </c>
      <c r="Q4">
        <v>0</v>
      </c>
      <c r="R4">
        <v>4</v>
      </c>
      <c r="S4">
        <v>6</v>
      </c>
      <c r="T4">
        <v>128</v>
      </c>
      <c r="U4">
        <v>0.23840800000000001</v>
      </c>
      <c r="V4">
        <f>-7+284</f>
        <v>277</v>
      </c>
      <c r="W4">
        <v>571</v>
      </c>
      <c r="X4">
        <v>16858</v>
      </c>
      <c r="Y4">
        <v>35.736170000000001</v>
      </c>
      <c r="Z4">
        <f>1928-284</f>
        <v>1644</v>
      </c>
      <c r="AA4">
        <v>3215</v>
      </c>
      <c r="AB4">
        <v>60481</v>
      </c>
      <c r="AC4">
        <v>151.5616</v>
      </c>
      <c r="AD4">
        <f>-1928+2525</f>
        <v>597</v>
      </c>
      <c r="AE4">
        <v>1491</v>
      </c>
      <c r="AF4">
        <v>17598</v>
      </c>
      <c r="AG4">
        <v>42.940710000000003</v>
      </c>
      <c r="AH4">
        <f>-2525+3478</f>
        <v>953</v>
      </c>
      <c r="AI4">
        <v>1944</v>
      </c>
      <c r="AJ4">
        <v>56602</v>
      </c>
      <c r="AK4">
        <v>82.586079999999995</v>
      </c>
      <c r="AL4">
        <f>-3478+5224</f>
        <v>1746</v>
      </c>
      <c r="AM4">
        <v>2154</v>
      </c>
      <c r="AN4">
        <v>87018</v>
      </c>
      <c r="AO4">
        <v>114.7439</v>
      </c>
      <c r="AP4">
        <f>5449-5224</f>
        <v>225</v>
      </c>
      <c r="AQ4">
        <v>311</v>
      </c>
      <c r="AR4">
        <v>15667</v>
      </c>
      <c r="AS4">
        <v>20.350729999999999</v>
      </c>
      <c r="AT4">
        <f>5482-5449</f>
        <v>33</v>
      </c>
      <c r="AU4">
        <v>37</v>
      </c>
      <c r="AV4">
        <v>2549</v>
      </c>
      <c r="AW4">
        <v>2.1807129999999999</v>
      </c>
      <c r="AX4">
        <f>5573-5482</f>
        <v>91</v>
      </c>
      <c r="AY4">
        <v>108</v>
      </c>
      <c r="AZ4">
        <v>3925</v>
      </c>
      <c r="BA4">
        <v>3.6536900000000001</v>
      </c>
      <c r="BB4">
        <f>5619-5573</f>
        <v>46</v>
      </c>
      <c r="BC4">
        <v>48</v>
      </c>
      <c r="BD4">
        <v>2354</v>
      </c>
      <c r="BE4">
        <v>0.87854500000000002</v>
      </c>
    </row>
    <row r="5" spans="1:57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21</v>
      </c>
      <c r="S5">
        <v>21</v>
      </c>
      <c r="T5">
        <v>1524</v>
      </c>
      <c r="U5">
        <v>0.64807599999999999</v>
      </c>
      <c r="V5">
        <f>-22+175</f>
        <v>153</v>
      </c>
      <c r="W5">
        <v>245</v>
      </c>
      <c r="X5">
        <v>9947</v>
      </c>
      <c r="Y5">
        <v>9.9209449999999997</v>
      </c>
      <c r="Z5">
        <f>1238-175</f>
        <v>1063</v>
      </c>
      <c r="AA5">
        <v>1375</v>
      </c>
      <c r="AB5">
        <v>40306</v>
      </c>
      <c r="AC5">
        <v>25.49175</v>
      </c>
      <c r="AD5">
        <f>1418-1238</f>
        <v>180</v>
      </c>
      <c r="AE5">
        <v>267</v>
      </c>
      <c r="AF5">
        <v>8036</v>
      </c>
      <c r="AG5">
        <v>5.889246</v>
      </c>
      <c r="AH5">
        <f>-1418+1948</f>
        <v>530</v>
      </c>
      <c r="AI5">
        <v>680</v>
      </c>
      <c r="AJ5">
        <v>49983</v>
      </c>
      <c r="AK5">
        <v>16.611070000000002</v>
      </c>
      <c r="AL5">
        <f>3197-1948</f>
        <v>1249</v>
      </c>
      <c r="AM5">
        <v>1719</v>
      </c>
      <c r="AN5">
        <v>98366</v>
      </c>
      <c r="AO5">
        <v>57.55189</v>
      </c>
      <c r="AP5">
        <f>-3197+3443</f>
        <v>246</v>
      </c>
      <c r="AQ5">
        <v>246</v>
      </c>
      <c r="AR5">
        <v>19675</v>
      </c>
      <c r="AS5">
        <v>7.5700719999999997</v>
      </c>
      <c r="AT5">
        <f>-3443+3565</f>
        <v>122</v>
      </c>
      <c r="AU5">
        <v>122</v>
      </c>
      <c r="AV5">
        <v>8714</v>
      </c>
      <c r="AW5">
        <v>5.6080569999999996</v>
      </c>
      <c r="AX5">
        <f>-3565+3696</f>
        <v>131</v>
      </c>
      <c r="AY5">
        <v>131</v>
      </c>
      <c r="AZ5">
        <v>6133</v>
      </c>
      <c r="BA5">
        <v>3.8198919999999998</v>
      </c>
      <c r="BB5">
        <f>-3696+3797</f>
        <v>101</v>
      </c>
      <c r="BC5">
        <v>104</v>
      </c>
      <c r="BD5">
        <v>4444</v>
      </c>
      <c r="BE5">
        <v>1.7359340000000001</v>
      </c>
    </row>
    <row r="6" spans="1:57" x14ac:dyDescent="0.25">
      <c r="A6" t="s">
        <v>0</v>
      </c>
      <c r="B6">
        <v>188</v>
      </c>
      <c r="C6">
        <v>808</v>
      </c>
      <c r="D6">
        <v>4659</v>
      </c>
      <c r="E6">
        <v>37.112850000000002</v>
      </c>
      <c r="F6">
        <f>839-189</f>
        <v>650</v>
      </c>
      <c r="G6">
        <v>2858</v>
      </c>
      <c r="H6">
        <v>19246</v>
      </c>
      <c r="I6">
        <v>292.13580000000002</v>
      </c>
      <c r="J6">
        <f>1532-839</f>
        <v>693</v>
      </c>
      <c r="K6">
        <v>2751</v>
      </c>
      <c r="L6">
        <v>27372</v>
      </c>
      <c r="M6">
        <v>334.34019999999998</v>
      </c>
      <c r="N6">
        <f>-1532+2137</f>
        <v>605</v>
      </c>
      <c r="O6">
        <v>2284</v>
      </c>
      <c r="P6">
        <v>28018</v>
      </c>
      <c r="Q6">
        <v>205.3835</v>
      </c>
      <c r="R6">
        <f>-2137+2424</f>
        <v>287</v>
      </c>
      <c r="S6">
        <v>1112</v>
      </c>
      <c r="T6">
        <v>17801</v>
      </c>
      <c r="U6">
        <v>139.27539999999999</v>
      </c>
      <c r="V6">
        <f>3593-2424</f>
        <v>1169</v>
      </c>
      <c r="W6">
        <v>7127</v>
      </c>
      <c r="X6">
        <v>106243</v>
      </c>
      <c r="Y6">
        <v>309.89420000000001</v>
      </c>
      <c r="Z6">
        <f>-3593+4492</f>
        <v>899</v>
      </c>
      <c r="AA6">
        <v>3654</v>
      </c>
      <c r="AB6">
        <v>34631</v>
      </c>
      <c r="AC6">
        <v>122.2197</v>
      </c>
      <c r="AD6">
        <f>6586-4492</f>
        <v>2094</v>
      </c>
      <c r="AE6">
        <v>6608</v>
      </c>
      <c r="AF6">
        <v>26053</v>
      </c>
      <c r="AG6">
        <v>177.96340000000001</v>
      </c>
      <c r="AH6">
        <f>7120-6586</f>
        <v>534</v>
      </c>
      <c r="AI6">
        <v>2337</v>
      </c>
      <c r="AJ6">
        <v>55873</v>
      </c>
      <c r="AK6">
        <v>553.97649999999999</v>
      </c>
      <c r="AL6">
        <f>7958-7120</f>
        <v>838</v>
      </c>
      <c r="AM6">
        <v>3640</v>
      </c>
      <c r="AN6">
        <v>61146</v>
      </c>
      <c r="AO6">
        <v>133.91759999999999</v>
      </c>
      <c r="AP6">
        <f>8023-7958</f>
        <v>65</v>
      </c>
      <c r="AQ6">
        <v>412</v>
      </c>
      <c r="AR6">
        <v>8945</v>
      </c>
      <c r="AS6">
        <v>53.153759999999998</v>
      </c>
      <c r="AT6">
        <f>8064-8023</f>
        <v>41</v>
      </c>
      <c r="AU6">
        <v>48</v>
      </c>
      <c r="AV6">
        <v>2639</v>
      </c>
      <c r="AW6">
        <v>3.0486759999999999</v>
      </c>
      <c r="AX6">
        <f>8092-8064</f>
        <v>28</v>
      </c>
      <c r="AY6">
        <v>328</v>
      </c>
      <c r="AZ6">
        <v>1395</v>
      </c>
      <c r="BA6">
        <v>7.0395310000000002</v>
      </c>
      <c r="BB6">
        <f>8102-8092</f>
        <v>10</v>
      </c>
      <c r="BC6">
        <v>11</v>
      </c>
      <c r="BD6">
        <v>365</v>
      </c>
      <c r="BE6">
        <v>4.3384739999999997</v>
      </c>
    </row>
    <row r="7" spans="1:5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</v>
      </c>
      <c r="S7">
        <v>4</v>
      </c>
      <c r="T7">
        <v>136</v>
      </c>
      <c r="U7">
        <v>9.9188999999999999E-2</v>
      </c>
      <c r="V7">
        <f>39-5</f>
        <v>34</v>
      </c>
      <c r="W7">
        <v>36</v>
      </c>
      <c r="X7">
        <v>1309</v>
      </c>
      <c r="Y7">
        <v>0.30963499999999999</v>
      </c>
      <c r="Z7">
        <f>-39+158</f>
        <v>119</v>
      </c>
      <c r="AA7">
        <v>167</v>
      </c>
      <c r="AB7">
        <v>3639</v>
      </c>
      <c r="AC7">
        <v>3.4060359999999998</v>
      </c>
      <c r="AD7">
        <f>-158+205</f>
        <v>47</v>
      </c>
      <c r="AE7">
        <v>76</v>
      </c>
      <c r="AF7">
        <v>879</v>
      </c>
      <c r="AG7">
        <v>2.8379789999999998</v>
      </c>
      <c r="AH7">
        <f>457-158</f>
        <v>299</v>
      </c>
      <c r="AI7">
        <v>642</v>
      </c>
      <c r="AJ7">
        <v>17435</v>
      </c>
      <c r="AK7">
        <v>21.569970000000001</v>
      </c>
      <c r="AL7">
        <f>-457+661</f>
        <v>204</v>
      </c>
      <c r="AM7">
        <v>290</v>
      </c>
      <c r="AN7">
        <v>13343</v>
      </c>
      <c r="AO7">
        <v>11.67765</v>
      </c>
      <c r="AP7">
        <f>-661+691</f>
        <v>30</v>
      </c>
      <c r="AQ7">
        <v>46</v>
      </c>
      <c r="AR7">
        <v>2366</v>
      </c>
      <c r="AS7">
        <v>1.385869</v>
      </c>
      <c r="AT7">
        <v>5</v>
      </c>
      <c r="AU7">
        <v>5</v>
      </c>
      <c r="AV7">
        <v>465</v>
      </c>
      <c r="AW7">
        <v>0.20052700000000001</v>
      </c>
      <c r="AX7">
        <v>13</v>
      </c>
      <c r="AY7">
        <v>13</v>
      </c>
      <c r="AZ7">
        <v>578</v>
      </c>
      <c r="BA7">
        <v>0.33602500000000002</v>
      </c>
      <c r="BB7">
        <v>2</v>
      </c>
      <c r="BC7">
        <v>2</v>
      </c>
      <c r="BD7">
        <v>88</v>
      </c>
      <c r="BE7">
        <v>8.0597000000000002E-2</v>
      </c>
    </row>
    <row r="8" spans="1:57" x14ac:dyDescent="0.25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31</v>
      </c>
      <c r="L8">
        <v>199</v>
      </c>
      <c r="M8">
        <v>32.464559999999999</v>
      </c>
      <c r="N8">
        <v>0</v>
      </c>
      <c r="O8">
        <v>0</v>
      </c>
      <c r="P8">
        <v>0</v>
      </c>
      <c r="Q8">
        <v>0</v>
      </c>
      <c r="R8">
        <f>-3+9</f>
        <v>6</v>
      </c>
      <c r="S8">
        <v>7</v>
      </c>
      <c r="T8">
        <v>313</v>
      </c>
      <c r="U8">
        <v>0.21989300000000001</v>
      </c>
      <c r="V8">
        <f>-9+1157</f>
        <v>1148</v>
      </c>
      <c r="W8">
        <v>2634</v>
      </c>
      <c r="X8">
        <v>65859</v>
      </c>
      <c r="Y8">
        <v>59.80715</v>
      </c>
      <c r="Z8">
        <f>-1157+4201</f>
        <v>3044</v>
      </c>
      <c r="AA8">
        <v>5002</v>
      </c>
      <c r="AB8">
        <v>88495</v>
      </c>
      <c r="AC8">
        <v>110.8147</v>
      </c>
      <c r="AD8">
        <f>4870-4201</f>
        <v>669</v>
      </c>
      <c r="AE8">
        <v>2074</v>
      </c>
      <c r="AF8">
        <v>21247</v>
      </c>
      <c r="AG8">
        <v>105.76260000000001</v>
      </c>
      <c r="AH8">
        <f>5926-4870</f>
        <v>1056</v>
      </c>
      <c r="AI8">
        <v>4494</v>
      </c>
      <c r="AJ8">
        <v>78187</v>
      </c>
      <c r="AK8">
        <v>172.79179999999999</v>
      </c>
      <c r="AL8">
        <f>9207-5926</f>
        <v>3281</v>
      </c>
      <c r="AM8">
        <v>8556</v>
      </c>
      <c r="AN8">
        <v>180560</v>
      </c>
      <c r="AO8">
        <v>332.88729999999998</v>
      </c>
      <c r="AP8">
        <f>9729-9207</f>
        <v>522</v>
      </c>
      <c r="AQ8">
        <v>1310</v>
      </c>
      <c r="AR8">
        <v>36196</v>
      </c>
      <c r="AS8">
        <v>114.0522</v>
      </c>
      <c r="AT8">
        <f>10034-9729</f>
        <v>305</v>
      </c>
      <c r="AU8">
        <v>983</v>
      </c>
      <c r="AV8">
        <v>21952</v>
      </c>
      <c r="AW8">
        <v>33.72052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20</v>
      </c>
      <c r="L9">
        <v>49</v>
      </c>
      <c r="M9">
        <v>0.230049</v>
      </c>
      <c r="N9">
        <v>0</v>
      </c>
      <c r="O9">
        <v>0</v>
      </c>
      <c r="P9">
        <v>0</v>
      </c>
      <c r="Q9">
        <v>0</v>
      </c>
      <c r="R9">
        <v>3</v>
      </c>
      <c r="S9">
        <v>4</v>
      </c>
      <c r="T9">
        <v>265</v>
      </c>
      <c r="U9">
        <v>9.2881000000000005E-2</v>
      </c>
      <c r="V9">
        <f>177-5</f>
        <v>172</v>
      </c>
      <c r="W9">
        <v>245</v>
      </c>
      <c r="X9">
        <v>18030</v>
      </c>
      <c r="Y9">
        <v>7.3436729999999999</v>
      </c>
      <c r="Z9">
        <f>1415-177</f>
        <v>1238</v>
      </c>
      <c r="AA9">
        <v>1645</v>
      </c>
      <c r="AB9">
        <v>52896</v>
      </c>
      <c r="AC9">
        <v>35.493830000000003</v>
      </c>
      <c r="AD9">
        <f>2663-1415</f>
        <v>1248</v>
      </c>
      <c r="AE9">
        <v>1432</v>
      </c>
      <c r="AF9">
        <v>23659</v>
      </c>
      <c r="AG9">
        <v>26.104099999999999</v>
      </c>
      <c r="AH9">
        <f>4478-2663</f>
        <v>1815</v>
      </c>
      <c r="AI9">
        <v>2894</v>
      </c>
      <c r="AJ9">
        <v>103282</v>
      </c>
      <c r="AK9">
        <v>61.771320000000003</v>
      </c>
      <c r="AL9">
        <f>7894-4478</f>
        <v>3416</v>
      </c>
      <c r="AM9">
        <v>3727</v>
      </c>
      <c r="AN9">
        <v>236666</v>
      </c>
      <c r="AO9">
        <v>146.2739</v>
      </c>
      <c r="AP9">
        <f>8207-7894</f>
        <v>313</v>
      </c>
      <c r="AQ9">
        <v>415</v>
      </c>
      <c r="AR9">
        <v>28281</v>
      </c>
      <c r="AS9">
        <v>14.77061</v>
      </c>
      <c r="AT9">
        <f>8299-8207</f>
        <v>92</v>
      </c>
      <c r="AU9">
        <v>92</v>
      </c>
      <c r="AV9">
        <v>7108</v>
      </c>
      <c r="AW9">
        <v>5.331963</v>
      </c>
      <c r="AX9">
        <f>8503-8299</f>
        <v>204</v>
      </c>
      <c r="AY9">
        <v>208</v>
      </c>
      <c r="AZ9">
        <v>8900</v>
      </c>
      <c r="BA9">
        <v>8.3797569999999997</v>
      </c>
      <c r="BB9">
        <f>8633-8503</f>
        <v>130</v>
      </c>
      <c r="BC9">
        <v>131</v>
      </c>
      <c r="BD9">
        <v>5073</v>
      </c>
      <c r="BE9">
        <v>6.8865660000000002</v>
      </c>
    </row>
    <row r="10" spans="1:57" x14ac:dyDescent="0.25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43</v>
      </c>
      <c r="M10">
        <v>5.0576172000000003E-2</v>
      </c>
      <c r="N10">
        <v>0</v>
      </c>
      <c r="O10">
        <v>0</v>
      </c>
      <c r="P10">
        <v>0</v>
      </c>
      <c r="Q10">
        <v>0</v>
      </c>
      <c r="R10">
        <v>11</v>
      </c>
      <c r="S10">
        <v>11</v>
      </c>
      <c r="T10">
        <v>653</v>
      </c>
      <c r="U10">
        <v>0.32568359400000002</v>
      </c>
      <c r="V10">
        <f>485-13</f>
        <v>472</v>
      </c>
      <c r="W10">
        <v>837</v>
      </c>
      <c r="X10">
        <v>22858</v>
      </c>
      <c r="Y10">
        <v>10.83581156</v>
      </c>
      <c r="Z10">
        <f>-485+3933</f>
        <v>3448</v>
      </c>
      <c r="AA10">
        <v>4296</v>
      </c>
      <c r="AB10">
        <v>67732</v>
      </c>
      <c r="AC10">
        <v>44.80784499</v>
      </c>
      <c r="AD10">
        <f>4213-3933</f>
        <v>280</v>
      </c>
      <c r="AE10">
        <v>560</v>
      </c>
      <c r="AF10">
        <v>7718</v>
      </c>
      <c r="AG10">
        <v>7.0496649639999998</v>
      </c>
      <c r="AH10">
        <f>4521-4213</f>
        <v>308</v>
      </c>
      <c r="AI10">
        <v>836</v>
      </c>
      <c r="AJ10">
        <v>23156</v>
      </c>
      <c r="AK10">
        <v>12.212400000000001</v>
      </c>
      <c r="AL10">
        <f>5068-4521</f>
        <v>547</v>
      </c>
      <c r="AM10">
        <v>726</v>
      </c>
      <c r="AN10">
        <v>26548</v>
      </c>
      <c r="AO10">
        <v>25.206800000000001</v>
      </c>
      <c r="AP10">
        <f>-5068+5137</f>
        <v>69</v>
      </c>
      <c r="AQ10">
        <v>81</v>
      </c>
      <c r="AR10">
        <v>4704</v>
      </c>
      <c r="AS10">
        <v>2.6419000000000001</v>
      </c>
      <c r="AT10">
        <f>5189-5137</f>
        <v>52</v>
      </c>
      <c r="AU10">
        <v>52</v>
      </c>
      <c r="AV10">
        <v>3518</v>
      </c>
      <c r="AW10">
        <v>2.1347459999999998</v>
      </c>
      <c r="AX10">
        <f>-5189+5235</f>
        <v>46</v>
      </c>
      <c r="AY10">
        <v>48</v>
      </c>
      <c r="AZ10">
        <v>1580</v>
      </c>
      <c r="BA10">
        <v>0.71911420000000004</v>
      </c>
      <c r="BB10">
        <f>-5235+5274</f>
        <v>39</v>
      </c>
      <c r="BC10">
        <v>39</v>
      </c>
      <c r="BD10">
        <v>1462</v>
      </c>
      <c r="BE10">
        <v>0.321201666</v>
      </c>
    </row>
    <row r="11" spans="1:57" x14ac:dyDescent="0.25">
      <c r="B11">
        <f>SUM(B3:B10)</f>
        <v>188</v>
      </c>
      <c r="C11">
        <f t="shared" ref="C11:BE11" si="0">SUM(C3:C10)</f>
        <v>808</v>
      </c>
      <c r="D11">
        <f t="shared" si="0"/>
        <v>4659</v>
      </c>
      <c r="E11">
        <f t="shared" si="0"/>
        <v>37.112850000000002</v>
      </c>
      <c r="F11">
        <f t="shared" si="0"/>
        <v>651</v>
      </c>
      <c r="G11">
        <f t="shared" si="0"/>
        <v>2879</v>
      </c>
      <c r="H11">
        <f t="shared" si="0"/>
        <v>19450</v>
      </c>
      <c r="I11">
        <f t="shared" si="0"/>
        <v>292.837626</v>
      </c>
      <c r="J11">
        <f t="shared" si="0"/>
        <v>698</v>
      </c>
      <c r="K11">
        <f t="shared" si="0"/>
        <v>2816</v>
      </c>
      <c r="L11">
        <f t="shared" si="0"/>
        <v>27796</v>
      </c>
      <c r="M11">
        <f t="shared" si="0"/>
        <v>367.70578517199999</v>
      </c>
      <c r="N11">
        <f t="shared" si="0"/>
        <v>605</v>
      </c>
      <c r="O11">
        <f t="shared" si="0"/>
        <v>2284</v>
      </c>
      <c r="P11">
        <f t="shared" si="0"/>
        <v>28018</v>
      </c>
      <c r="Q11">
        <f t="shared" si="0"/>
        <v>205.3835</v>
      </c>
      <c r="R11">
        <f t="shared" si="0"/>
        <v>337</v>
      </c>
      <c r="S11">
        <f t="shared" si="0"/>
        <v>1166</v>
      </c>
      <c r="T11">
        <f t="shared" si="0"/>
        <v>20840</v>
      </c>
      <c r="U11">
        <f t="shared" si="0"/>
        <v>140.969872390875</v>
      </c>
      <c r="V11">
        <f t="shared" si="0"/>
        <v>3513</v>
      </c>
      <c r="W11">
        <f t="shared" si="0"/>
        <v>11993</v>
      </c>
      <c r="X11">
        <f t="shared" si="0"/>
        <v>251003</v>
      </c>
      <c r="Y11">
        <f t="shared" si="0"/>
        <v>442.16431356000004</v>
      </c>
      <c r="Z11">
        <f t="shared" si="0"/>
        <v>12026</v>
      </c>
      <c r="AA11">
        <f t="shared" si="0"/>
        <v>20971</v>
      </c>
      <c r="AB11">
        <f t="shared" si="0"/>
        <v>386561</v>
      </c>
      <c r="AC11">
        <f t="shared" si="0"/>
        <v>561.09720099000003</v>
      </c>
      <c r="AD11">
        <f t="shared" si="0"/>
        <v>5834</v>
      </c>
      <c r="AE11">
        <f t="shared" si="0"/>
        <v>15012</v>
      </c>
      <c r="AF11">
        <f t="shared" si="0"/>
        <v>149015</v>
      </c>
      <c r="AG11">
        <f t="shared" si="0"/>
        <v>443.84137996400005</v>
      </c>
      <c r="AH11">
        <f t="shared" si="0"/>
        <v>6138</v>
      </c>
      <c r="AI11">
        <f t="shared" si="0"/>
        <v>15883</v>
      </c>
      <c r="AJ11">
        <f t="shared" si="0"/>
        <v>470177</v>
      </c>
      <c r="AK11">
        <f t="shared" si="0"/>
        <v>1009.87404</v>
      </c>
      <c r="AL11">
        <f t="shared" si="0"/>
        <v>13781</v>
      </c>
      <c r="AM11">
        <f t="shared" si="0"/>
        <v>23833</v>
      </c>
      <c r="AN11">
        <f t="shared" si="0"/>
        <v>875246</v>
      </c>
      <c r="AO11">
        <f t="shared" si="0"/>
        <v>1048.7936400000001</v>
      </c>
      <c r="AP11">
        <f t="shared" si="0"/>
        <v>1534</v>
      </c>
      <c r="AQ11">
        <f t="shared" si="0"/>
        <v>2895</v>
      </c>
      <c r="AR11">
        <f t="shared" si="0"/>
        <v>123590</v>
      </c>
      <c r="AS11">
        <f t="shared" si="0"/>
        <v>234.02152100000001</v>
      </c>
      <c r="AT11">
        <f t="shared" si="0"/>
        <v>680</v>
      </c>
      <c r="AU11">
        <f t="shared" si="0"/>
        <v>1415</v>
      </c>
      <c r="AV11">
        <f t="shared" si="0"/>
        <v>49889</v>
      </c>
      <c r="AW11">
        <f t="shared" si="0"/>
        <v>55.972067000000003</v>
      </c>
      <c r="AX11">
        <f t="shared" si="0"/>
        <v>580</v>
      </c>
      <c r="AY11">
        <f t="shared" si="0"/>
        <v>907</v>
      </c>
      <c r="AZ11">
        <f t="shared" si="0"/>
        <v>26313</v>
      </c>
      <c r="BA11">
        <f t="shared" si="0"/>
        <v>29.451405199999996</v>
      </c>
      <c r="BB11">
        <f t="shared" si="0"/>
        <v>408</v>
      </c>
      <c r="BC11">
        <f t="shared" si="0"/>
        <v>415</v>
      </c>
      <c r="BD11">
        <f t="shared" si="0"/>
        <v>16640</v>
      </c>
      <c r="BE11">
        <f t="shared" si="0"/>
        <v>21.465682665999999</v>
      </c>
    </row>
    <row r="14" spans="1:57" x14ac:dyDescent="0.25">
      <c r="A14" t="s">
        <v>13</v>
      </c>
      <c r="B14">
        <f>SUM(F11,B11,J11,N11,R11,V11,Z11,AD11,AH11,AL11,AP11,AT11,AX11,BB11)</f>
        <v>46973</v>
      </c>
      <c r="C14">
        <f t="shared" ref="C14:E14" si="1">SUM(G11,C11,K11,O11,S11,W11,AA11,AE11,AI11,AM11,AQ11,AU11,AY11,BC11)</f>
        <v>103277</v>
      </c>
      <c r="D14">
        <f t="shared" si="1"/>
        <v>2449197</v>
      </c>
      <c r="E14">
        <f t="shared" si="1"/>
        <v>4890.6908839428752</v>
      </c>
    </row>
  </sheetData>
  <mergeCells count="14">
    <mergeCell ref="AT1:AW1"/>
    <mergeCell ref="AX1:BA1"/>
    <mergeCell ref="BB1:BE1"/>
    <mergeCell ref="R1:U1"/>
    <mergeCell ref="V1:Y1"/>
    <mergeCell ref="Z1:AC1"/>
    <mergeCell ref="AD1:AG1"/>
    <mergeCell ref="AH1:AK1"/>
    <mergeCell ref="AL1:AO1"/>
    <mergeCell ref="B1:E1"/>
    <mergeCell ref="F1:I1"/>
    <mergeCell ref="J1:M1"/>
    <mergeCell ref="N1:Q1"/>
    <mergeCell ref="AP1:AS1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叶敏</dc:creator>
  <cp:lastModifiedBy>叶敏</cp:lastModifiedBy>
  <dcterms:created xsi:type="dcterms:W3CDTF">2019-04-14T21:53:33Z</dcterms:created>
  <dcterms:modified xsi:type="dcterms:W3CDTF">2019-05-04T13:54:31Z</dcterms:modified>
</cp:coreProperties>
</file>