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Feuille 2" sheetId="3" r:id="rId6"/>
  </sheets>
  <definedNames/>
  <calcPr/>
</workbook>
</file>

<file path=xl/sharedStrings.xml><?xml version="1.0" encoding="utf-8"?>
<sst xmlns="http://schemas.openxmlformats.org/spreadsheetml/2006/main" count="317" uniqueCount="215">
  <si>
    <t>Big taches</t>
  </si>
  <si>
    <t>Nb d'heures</t>
  </si>
  <si>
    <t>Date réalisation</t>
  </si>
  <si>
    <t>Yedam</t>
  </si>
  <si>
    <t>Elsa</t>
  </si>
  <si>
    <t>Maxime</t>
  </si>
  <si>
    <t>Victor</t>
  </si>
  <si>
    <t>ok</t>
  </si>
  <si>
    <t>Analyse de capteur</t>
  </si>
  <si>
    <t>- renseignement Hx711, circuit jauge de contrainte</t>
  </si>
  <si>
    <t>TTN</t>
  </si>
  <si>
    <t>cf.IOT</t>
  </si>
  <si>
    <t>- renseignement alimentation nano/circuit</t>
  </si>
  <si>
    <t>IA</t>
  </si>
  <si>
    <t>Poids+Luminosité</t>
  </si>
  <si>
    <t>Envoi/réception des données via LoRaWan (avec MKR)</t>
  </si>
  <si>
    <t>MKR+Nano</t>
  </si>
  <si>
    <t>- Envoi sur TTN</t>
  </si>
  <si>
    <t>-- Programmer MKR</t>
  </si>
  <si>
    <t>2 mkr</t>
  </si>
  <si>
    <t>2 nano</t>
  </si>
  <si>
    <t>-- Créer l'application sur TTN</t>
  </si>
  <si>
    <t>2 DHT22</t>
  </si>
  <si>
    <t>2 DS18B20</t>
  </si>
  <si>
    <t>-- Test</t>
  </si>
  <si>
    <t>1 light</t>
  </si>
  <si>
    <t>1 poids</t>
  </si>
  <si>
    <t>HX711</t>
  </si>
  <si>
    <t>- API vers BEEP</t>
  </si>
  <si>
    <t>-- Lecture documentation</t>
  </si>
  <si>
    <t>-- Mise en place</t>
  </si>
  <si>
    <t>2ème revue</t>
  </si>
  <si>
    <t>-        Démo du prototype fonctionnant sur carte de prototypage + visualisation des données sur plateforme Cloud (Ubidots ou solution équivalente)</t>
  </si>
  <si>
    <t>- Display de BEEP</t>
  </si>
  <si>
    <t>Critères d’évaluations :</t>
  </si>
  <si>
    <t>-- Implémentation menu</t>
  </si>
  <si>
    <t>-        Qualité de la démonstration,</t>
  </si>
  <si>
    <t>-- Implémentation page capteurs</t>
  </si>
  <si>
    <t>-        Précision des données mesurées par les capteurs,</t>
  </si>
  <si>
    <t>-- Implémentation page état ruche</t>
  </si>
  <si>
    <t>-        Communication des données par LPWAN,</t>
  </si>
  <si>
    <t>-- configurer les alertes</t>
  </si>
  <si>
    <t>-        Qualité de l’IHM sur la plateforme Cloud,</t>
  </si>
  <si>
    <t>-        Schémas de cablage et/ou schéma électronique</t>
  </si>
  <si>
    <t>Test capteurs/acquisition (avec MKR)</t>
  </si>
  <si>
    <t>-        Mesure de la consommation électrique du système</t>
  </si>
  <si>
    <t xml:space="preserve">- Etablir schéma électrique </t>
  </si>
  <si>
    <t>-        Evaluation de l’autonomie du système et amélioration envisageable</t>
  </si>
  <si>
    <t>-        Qualité du diaporama</t>
  </si>
  <si>
    <t>- DHT22 : température/humidité extérieure</t>
  </si>
  <si>
    <t>-        Qualité de la présentation</t>
  </si>
  <si>
    <t>- DS18B20 : température intérieure</t>
  </si>
  <si>
    <t>- la rétrospective du premier sprint</t>
  </si>
  <si>
    <t>- Arduino nano : micro, température humidité (+pression)</t>
  </si>
  <si>
    <t>- l'organisation de l'équipe sur le sprint en cours (sprint backlog, sprint planning);</t>
  </si>
  <si>
    <t>-- Micro</t>
  </si>
  <si>
    <t>- le burndown chart.</t>
  </si>
  <si>
    <t>-- Température/humidité</t>
  </si>
  <si>
    <t>Critères d'évaluation:</t>
  </si>
  <si>
    <t>- pertinence de l'analyse et du plan d'actions (rétrospective)</t>
  </si>
  <si>
    <t>- Luminosité</t>
  </si>
  <si>
    <t>- justification du / des outil(s) exploités (organisation de l'équipe)</t>
  </si>
  <si>
    <t>- adéquation du suivi des réalisations (burndown chart).</t>
  </si>
  <si>
    <t>- Poids</t>
  </si>
  <si>
    <t>-- Lecture doc</t>
  </si>
  <si>
    <t>-- circuit avec ampli</t>
  </si>
  <si>
    <t>retrospective du 1er sprint</t>
  </si>
  <si>
    <t>-- acquisition données jauge</t>
  </si>
  <si>
    <t>- Ce qui n'allait pas</t>
  </si>
  <si>
    <t>- Mesure pour palier a ca</t>
  </si>
  <si>
    <t>Organisation de l'equipe pendant le 2nd sprint</t>
  </si>
  <si>
    <t>- Traitement IA :</t>
  </si>
  <si>
    <t>- plannification</t>
  </si>
  <si>
    <t>-- Explorer les bases de données</t>
  </si>
  <si>
    <t>- outils used</t>
  </si>
  <si>
    <t>-- Renseignement sur edge impulse</t>
  </si>
  <si>
    <t>- Deroulé?</t>
  </si>
  <si>
    <t>Objectifs suceeded/not finished</t>
  </si>
  <si>
    <r>
      <rPr>
        <rFont val="Arial, sans-serif"/>
        <color rgb="FF000000"/>
        <sz val="10.0"/>
      </rPr>
      <t xml:space="preserve">-- Conception/Entrainement </t>
    </r>
    <r>
      <rPr>
        <rFont val="Arial, sans-serif"/>
        <color rgb="FF181A1B"/>
        <sz val="10.0"/>
      </rPr>
      <t>du modèle</t>
    </r>
  </si>
  <si>
    <t>Le système</t>
  </si>
  <si>
    <t>-- Intégration sur Arduino nano</t>
  </si>
  <si>
    <t>Liste de ce qui marche</t>
  </si>
  <si>
    <t>-- Envoi en Lora de la situation de la ruche</t>
  </si>
  <si>
    <t>Schéma elec</t>
  </si>
  <si>
    <t>Démonstration sur batterie / Affichage beep</t>
  </si>
  <si>
    <t xml:space="preserve">Programmation du MKR/Nano </t>
  </si>
  <si>
    <t>Amélioration possible</t>
  </si>
  <si>
    <t>- Communication série avec Nano</t>
  </si>
  <si>
    <t>La consommation / Autonomie</t>
  </si>
  <si>
    <t>La suite ?</t>
  </si>
  <si>
    <t>- RTC</t>
  </si>
  <si>
    <t xml:space="preserve">faire une retrospective </t>
  </si>
  <si>
    <t>-- Lire doc</t>
  </si>
  <si>
    <t>sprint planning</t>
  </si>
  <si>
    <t>-- Interruption du mode sleep</t>
  </si>
  <si>
    <t>Management</t>
  </si>
  <si>
    <t>- Rétrospective</t>
  </si>
  <si>
    <t>- Préparation présentation 2</t>
  </si>
  <si>
    <t>communication</t>
  </si>
  <si>
    <t>- Mise en place outil management burndown</t>
  </si>
  <si>
    <t>commencer slide</t>
  </si>
  <si>
    <t>faire une lisste de tache avec niveau de criticité</t>
  </si>
  <si>
    <t>- Traitement des données</t>
  </si>
  <si>
    <t>Calcul conso/autonomie</t>
  </si>
  <si>
    <t>lipo 3W/3,7V/1000MHA</t>
  </si>
  <si>
    <t>-- Nombre heure ensoleillement</t>
  </si>
  <si>
    <t>Finir liste de matériel</t>
  </si>
  <si>
    <t>-- taille essaim/colonie (nb spot à 35°C)</t>
  </si>
  <si>
    <t>YEDAM</t>
  </si>
  <si>
    <t>- LED</t>
  </si>
  <si>
    <t>Poids</t>
  </si>
  <si>
    <t>Lum</t>
  </si>
  <si>
    <t>Alimentation</t>
  </si>
  <si>
    <t>- Design montage</t>
  </si>
  <si>
    <t>- Test sur batterie</t>
  </si>
  <si>
    <t>- Mesure consommation</t>
  </si>
  <si>
    <t>Montage sur labdec (Test global)</t>
  </si>
  <si>
    <t>Nano</t>
  </si>
  <si>
    <t>- Design/montage</t>
  </si>
  <si>
    <t>- Test</t>
  </si>
  <si>
    <t>TOTAL SECOND RENDU</t>
  </si>
  <si>
    <t>/personnes</t>
  </si>
  <si>
    <t>Nb heures réalisées/séance</t>
  </si>
  <si>
    <t>capteur</t>
  </si>
  <si>
    <t>- calibration</t>
  </si>
  <si>
    <r>
      <rPr>
        <rFont val="Arial, sans-serif"/>
        <color rgb="FF000000"/>
        <sz val="10.0"/>
      </rPr>
      <t xml:space="preserve">-- Conception/Entrainement </t>
    </r>
    <r>
      <rPr>
        <rFont val="Arial, sans-serif"/>
        <color rgb="FF181A1B"/>
        <sz val="10.0"/>
      </rPr>
      <t>du modèle</t>
    </r>
  </si>
  <si>
    <t>-- différence de poids entre 2 mesures</t>
  </si>
  <si>
    <t>Montage sur PCB (Test global)</t>
  </si>
  <si>
    <t>- Renseignement général PCB</t>
  </si>
  <si>
    <t>- Design PCB</t>
  </si>
  <si>
    <t>- Impression PCB</t>
  </si>
  <si>
    <t>- soudure PCB</t>
  </si>
  <si>
    <t xml:space="preserve">- Test </t>
  </si>
  <si>
    <t>Timer</t>
  </si>
  <si>
    <t>Documentation</t>
  </si>
  <si>
    <t>Programmation test</t>
  </si>
  <si>
    <t>Assemblage dans le reste du programme</t>
  </si>
  <si>
    <t>Structure</t>
  </si>
  <si>
    <t xml:space="preserve">- Recherche modèles 3D capteurs </t>
  </si>
  <si>
    <t>- modélisation perçage boîte (balance, sonde,..)</t>
  </si>
  <si>
    <t>- perçage boîte (balance, sonde,..)</t>
  </si>
  <si>
    <t>- Mise en boîte</t>
  </si>
  <si>
    <t>Préparation des câbles</t>
  </si>
  <si>
    <t>Downlink</t>
  </si>
  <si>
    <t>- renseignement sur l'outil à utiliser</t>
  </si>
  <si>
    <t>tache restante</t>
  </si>
  <si>
    <t>cables</t>
  </si>
  <si>
    <t>inter</t>
  </si>
  <si>
    <t>exter</t>
  </si>
  <si>
    <t>- Configuration de l'outil</t>
  </si>
  <si>
    <t>percer boite capteur lum</t>
  </si>
  <si>
    <t>nano</t>
  </si>
  <si>
    <t>- intégration avec la MKR</t>
  </si>
  <si>
    <t>imprimer boîte dht nano</t>
  </si>
  <si>
    <t>temp/hum in</t>
  </si>
  <si>
    <t>- interface ubidots</t>
  </si>
  <si>
    <t>finir les cables (cf tableau)</t>
  </si>
  <si>
    <t>temp/hum out</t>
  </si>
  <si>
    <t>migration pcb</t>
  </si>
  <si>
    <t>Alertes à implémenter</t>
  </si>
  <si>
    <t>presentation</t>
  </si>
  <si>
    <t>plaque panneau solaire</t>
  </si>
  <si>
    <t>- Configuration des différentes alertes</t>
  </si>
  <si>
    <t>Article</t>
  </si>
  <si>
    <t>Jour</t>
  </si>
  <si>
    <t>Heures restantes idéal</t>
  </si>
  <si>
    <t>Heures restantes estimée</t>
  </si>
  <si>
    <t>today</t>
  </si>
  <si>
    <t>Temps relevé</t>
  </si>
  <si>
    <t>Nb heure</t>
  </si>
  <si>
    <t>guy</t>
  </si>
  <si>
    <t>date</t>
  </si>
  <si>
    <t>Description horaire précise</t>
  </si>
  <si>
    <t xml:space="preserve">Expected </t>
  </si>
  <si>
    <t xml:space="preserve">Temps restant réel </t>
  </si>
  <si>
    <t>1h Retrospective + Planification</t>
  </si>
  <si>
    <t>all</t>
  </si>
  <si>
    <t>TOTAL 10/02</t>
  </si>
  <si>
    <t>documentation jauge + circuit ampli</t>
  </si>
  <si>
    <t>elsa</t>
  </si>
  <si>
    <t>circuit alim</t>
  </si>
  <si>
    <t>victor</t>
  </si>
  <si>
    <t xml:space="preserve">renseignement db/edge impulse </t>
  </si>
  <si>
    <t>maxime</t>
  </si>
  <si>
    <t>1h/3h</t>
  </si>
  <si>
    <t>Configuration de TTN</t>
  </si>
  <si>
    <t>TOTAL 17/02</t>
  </si>
  <si>
    <t>soudure jauge + calibration + correction acquisition valeur sur arduino</t>
  </si>
  <si>
    <t>ALim + schéma electrique + communication serie</t>
  </si>
  <si>
    <t>1h/2h/1h</t>
  </si>
  <si>
    <t>conception/entrainement + intégration</t>
  </si>
  <si>
    <t>5h/1h</t>
  </si>
  <si>
    <t>Configuration de API vers BEEP</t>
  </si>
  <si>
    <t>Test des Capteurs DHT22 &amp; DS18B20</t>
  </si>
  <si>
    <t>TOTAL 19/02</t>
  </si>
  <si>
    <t>DS18b20 + AI</t>
  </si>
  <si>
    <t>1h/5h</t>
  </si>
  <si>
    <t>Communication Nano/mkr</t>
  </si>
  <si>
    <t>Capteur luminosité doc + soudure + code</t>
  </si>
  <si>
    <t>Configuration de Aliemtation et Batterie sur MKRWAN1310</t>
  </si>
  <si>
    <t xml:space="preserve">Yedam </t>
  </si>
  <si>
    <t>TOTAL 24/02</t>
  </si>
  <si>
    <t>Préparation présentation 2</t>
  </si>
  <si>
    <t>Mise en place outil management burndown</t>
  </si>
  <si>
    <t>Intégration capteur luminosite + balance</t>
  </si>
  <si>
    <t>Ajouter La fonction Mode Sleep (RTC)</t>
  </si>
  <si>
    <t>TOTAL 03/03</t>
  </si>
  <si>
    <t>DATE</t>
  </si>
  <si>
    <t>TEMPS ATTENDU</t>
  </si>
  <si>
    <t>TEMPS REEL</t>
  </si>
  <si>
    <t>Séances</t>
  </si>
  <si>
    <t>Heures théoriques</t>
  </si>
  <si>
    <t>Heures réelles</t>
  </si>
  <si>
    <t>Heures réalisées</t>
  </si>
  <si>
    <t>heures restantes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</si>
</sst>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d/mm/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color rgb="FF181A1B"/>
      <name val="Arial"/>
      <scheme val="minor"/>
    </font>
    <font>
      <sz val="10.0"/>
      <color theme="1"/>
      <name val="Arial"/>
      <scheme val="minor"/>
    </font>
    <font>
      <sz val="10.0"/>
      <color rgb="FF181A1B"/>
      <name val="Arial"/>
      <scheme val="minor"/>
    </font>
    <font>
      <sz val="10.0"/>
      <color rgb="FF000000"/>
      <name val="Arial"/>
    </font>
    <font>
      <sz val="10.0"/>
      <color rgb="FF181A1B"/>
      <name val="Arial"/>
    </font>
    <font>
      <b/>
      <color theme="1"/>
      <name val="Arial"/>
      <scheme val="minor"/>
    </font>
    <font>
      <sz val="11.0"/>
      <color theme="1"/>
      <name val="Arial"/>
      <scheme val="minor"/>
    </font>
  </fonts>
  <fills count="18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2CC"/>
        <bgColor rgb="FFFFF2CC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rgb="FFB7B7B7"/>
        <bgColor rgb="FFB7B7B7"/>
      </patternFill>
    </fill>
    <fill>
      <patternFill patternType="solid">
        <fgColor rgb="FFB4A7D6"/>
        <bgColor rgb="FFB4A7D6"/>
      </patternFill>
    </fill>
    <fill>
      <patternFill patternType="solid">
        <fgColor rgb="FFD9EAD3"/>
        <bgColor rgb="FFD9EAD3"/>
      </patternFill>
    </fill>
    <fill>
      <patternFill patternType="solid">
        <fgColor rgb="FF38761D"/>
        <bgColor rgb="FF38761D"/>
      </patternFill>
    </fill>
    <fill>
      <patternFill patternType="solid">
        <fgColor rgb="FF4A86E8"/>
        <bgColor rgb="FF4A86E8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434343"/>
        <bgColor rgb="FF434343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FCE5CD"/>
        <bgColor rgb="FFFCE5CD"/>
      </patternFill>
    </fill>
  </fills>
  <borders count="1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CE5CD"/>
      </right>
      <top style="thin">
        <color rgb="FFFCE5CD"/>
      </top>
      <bottom style="thin">
        <color rgb="FFFCE5CD"/>
      </bottom>
    </border>
    <border>
      <left style="thin">
        <color rgb="FFFCE5CD"/>
      </left>
      <right style="thin">
        <color rgb="FFFCE5CD"/>
      </right>
      <top style="thin">
        <color rgb="FFFCE5CD"/>
      </top>
      <bottom style="thin">
        <color rgb="FFFCE5CD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6" fontId="3" numFmtId="0" xfId="0" applyAlignment="1" applyFill="1" applyFont="1">
      <alignment readingOrder="0"/>
    </xf>
    <xf borderId="0" fillId="7" fontId="1" numFmtId="0" xfId="0" applyFill="1" applyFont="1"/>
    <xf borderId="0" fillId="0" fontId="1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5" fontId="1" numFmtId="0" xfId="0" applyFont="1"/>
    <xf borderId="0" fillId="0" fontId="3" numFmtId="0" xfId="0" applyFont="1"/>
    <xf borderId="0" fillId="7" fontId="2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Font="1"/>
    <xf borderId="0" fillId="5" fontId="1" numFmtId="0" xfId="0" applyAlignment="1" applyFont="1">
      <alignment readingOrder="0"/>
    </xf>
    <xf borderId="0" fillId="6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7" fontId="1" numFmtId="0" xfId="0" applyAlignment="1" applyFont="1">
      <alignment readingOrder="0"/>
    </xf>
    <xf borderId="0" fillId="8" fontId="1" numFmtId="0" xfId="0" applyFill="1" applyFont="1"/>
    <xf borderId="0" fillId="0" fontId="6" numFmtId="0" xfId="0" applyAlignment="1" applyFont="1">
      <alignment readingOrder="0"/>
    </xf>
    <xf borderId="0" fillId="4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5" numFmtId="0" xfId="0" applyFont="1"/>
    <xf borderId="0" fillId="4" fontId="1" numFmtId="0" xfId="0" applyFont="1"/>
    <xf borderId="0" fillId="0" fontId="2" numFmtId="9" xfId="0" applyAlignment="1" applyFont="1" applyNumberFormat="1">
      <alignment readingOrder="0"/>
    </xf>
    <xf borderId="0" fillId="9" fontId="1" numFmtId="0" xfId="0" applyFill="1" applyFont="1"/>
    <xf borderId="0" fillId="0" fontId="1" numFmtId="9" xfId="0" applyAlignment="1" applyFont="1" applyNumberFormat="1">
      <alignment readingOrder="0"/>
    </xf>
    <xf borderId="0" fillId="3" fontId="1" numFmtId="0" xfId="0" applyFont="1"/>
    <xf borderId="0" fillId="0" fontId="7" numFmtId="0" xfId="0" applyAlignment="1" applyFont="1">
      <alignment readingOrder="0"/>
    </xf>
    <xf borderId="0" fillId="10" fontId="1" numFmtId="0" xfId="0" applyFill="1" applyFont="1"/>
    <xf borderId="0" fillId="10" fontId="1" numFmtId="0" xfId="0" applyAlignment="1" applyFont="1">
      <alignment readingOrder="0"/>
    </xf>
    <xf borderId="0" fillId="11" fontId="3" numFmtId="0" xfId="0" applyAlignment="1" applyFill="1" applyFont="1">
      <alignment readingOrder="0"/>
    </xf>
    <xf borderId="0" fillId="11" fontId="1" numFmtId="0" xfId="0" applyFont="1"/>
    <xf borderId="0" fillId="12" fontId="5" numFmtId="0" xfId="0" applyAlignment="1" applyFill="1" applyFont="1">
      <alignment readingOrder="0"/>
    </xf>
    <xf borderId="0" fillId="12" fontId="1" numFmtId="0" xfId="0" applyAlignment="1" applyFont="1">
      <alignment readingOrder="0"/>
    </xf>
    <xf borderId="0" fillId="13" fontId="1" numFmtId="0" xfId="0" applyAlignment="1" applyFill="1" applyFont="1">
      <alignment readingOrder="0"/>
    </xf>
    <xf borderId="0" fillId="14" fontId="1" numFmtId="0" xfId="0" applyAlignment="1" applyFill="1" applyFont="1">
      <alignment readingOrder="0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17" fontId="1" numFmtId="0" xfId="0" applyAlignment="1" applyBorder="1" applyFill="1" applyFont="1">
      <alignment readingOrder="0" shrinkToFit="0" vertical="center" wrapText="0"/>
    </xf>
    <xf borderId="8" fillId="17" fontId="1" numFmtId="0" xfId="0" applyAlignment="1" applyBorder="1" applyFont="1">
      <alignment readingOrder="0" shrinkToFit="0" vertical="center" wrapText="0"/>
    </xf>
    <xf borderId="8" fillId="17" fontId="1" numFmtId="14" xfId="0" applyAlignment="1" applyBorder="1" applyFont="1" applyNumberFormat="1">
      <alignment shrinkToFit="0" vertical="center" wrapText="0"/>
    </xf>
    <xf borderId="8" fillId="17" fontId="1" numFmtId="0" xfId="0" applyAlignment="1" applyBorder="1" applyFont="1">
      <alignment shrinkToFit="0" vertical="center" wrapText="0"/>
    </xf>
    <xf borderId="9" fillId="17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4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17" fontId="2" numFmtId="0" xfId="0" applyAlignment="1" applyBorder="1" applyFont="1">
      <alignment readingOrder="0" shrinkToFit="0" vertical="center" wrapText="0"/>
    </xf>
    <xf borderId="8" fillId="17" fontId="1" numFmtId="0" xfId="0" applyAlignment="1" applyBorder="1" applyFont="1">
      <alignment readingOrder="0" shrinkToFit="0" vertical="center" wrapText="0"/>
    </xf>
    <xf borderId="6" fillId="17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11" fillId="0" fontId="1" numFmtId="165" xfId="0" applyAlignment="1" applyBorder="1" applyFont="1" applyNumberFormat="1">
      <alignment readingOrder="0" shrinkToFit="0" vertical="center" wrapText="0"/>
    </xf>
    <xf borderId="8" fillId="17" fontId="1" numFmtId="165" xfId="0" applyAlignment="1" applyBorder="1" applyFont="1" applyNumberFormat="1">
      <alignment readingOrder="0" shrinkToFit="0" vertical="center" wrapText="0"/>
    </xf>
    <xf borderId="9" fillId="17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shrinkToFit="0" vertical="center" wrapText="0"/>
    </xf>
    <xf borderId="14" fillId="0" fontId="1" numFmtId="0" xfId="0" applyAlignment="1" applyBorder="1" applyFont="1">
      <alignment shrinkToFit="0" vertical="center" wrapText="0"/>
    </xf>
    <xf borderId="0" fillId="0" fontId="8" numFmtId="0" xfId="0" applyAlignment="1" applyFont="1">
      <alignment readingOrder="0"/>
    </xf>
    <xf borderId="0" fillId="17" fontId="1" numFmtId="14" xfId="0" applyFont="1" applyNumberFormat="1"/>
    <xf borderId="0" fillId="17" fontId="1" numFmtId="0" xfId="0" applyAlignment="1" applyFont="1">
      <alignment readingOrder="0"/>
    </xf>
    <xf borderId="0" fillId="17" fontId="8" numFmtId="0" xfId="0" applyAlignment="1" applyFont="1">
      <alignment readingOrder="0"/>
    </xf>
    <xf borderId="0" fillId="17" fontId="1" numFmtId="165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euille 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Heures restantes idéal et Heures restantes estimée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'Feuille 2'!$B$1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'Feuille 2'!$A$2:$A$21</c:f>
            </c:strRef>
          </c:cat>
          <c:val>
            <c:numRef>
              <c:f>'Feuille 2'!$B$2:$B$21</c:f>
              <c:numCache/>
            </c:numRef>
          </c:val>
          <c:smooth val="0"/>
        </c:ser>
        <c:ser>
          <c:idx val="1"/>
          <c:order val="1"/>
          <c:tx>
            <c:strRef>
              <c:f>'Feuille 2'!$C$1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'Feuille 2'!$A$2:$A$21</c:f>
            </c:strRef>
          </c:cat>
          <c:val>
            <c:numRef>
              <c:f>'Feuille 2'!$C$2:$C$21</c:f>
              <c:numCache/>
            </c:numRef>
          </c:val>
          <c:smooth val="0"/>
        </c:ser>
        <c:axId val="2063961271"/>
        <c:axId val="337653617"/>
      </c:lineChart>
      <c:catAx>
        <c:axId val="20639612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Jour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7653617"/>
      </c:catAx>
      <c:valAx>
        <c:axId val="3376536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39612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TEMPS ATTENDU et TEMPS REEL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'Feuille 2'!$K$56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'Feuille 2'!$J$57:$J$61</c:f>
            </c:strRef>
          </c:cat>
          <c:val>
            <c:numRef>
              <c:f>'Feuille 2'!$K$57:$K$61</c:f>
              <c:numCache/>
            </c:numRef>
          </c:val>
        </c:ser>
        <c:ser>
          <c:idx val="1"/>
          <c:order val="1"/>
          <c:tx>
            <c:strRef>
              <c:f>'Feuille 2'!$L$56</c:f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'Feuille 2'!$J$57:$J$61</c:f>
            </c:strRef>
          </c:cat>
          <c:val>
            <c:numRef>
              <c:f>'Feuille 2'!$L$57:$L$61</c:f>
              <c:numCache/>
            </c:numRef>
          </c:val>
        </c:ser>
        <c:axId val="1207090189"/>
        <c:axId val="1530078469"/>
      </c:areaChart>
      <c:catAx>
        <c:axId val="12070901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0078469"/>
      </c:catAx>
      <c:valAx>
        <c:axId val="1530078469"/>
        <c:scaling>
          <c:orientation val="minMax"/>
          <c:min val="8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70901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'Feuille 2'!$P$56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'Feuille 2'!$O$57:$O$67</c:f>
            </c:strRef>
          </c:cat>
          <c:val>
            <c:numRef>
              <c:f>'Feuille 2'!$P$57:$P$67</c:f>
              <c:numCache/>
            </c:numRef>
          </c:val>
          <c:smooth val="0"/>
        </c:ser>
        <c:ser>
          <c:idx val="1"/>
          <c:order val="1"/>
          <c:tx>
            <c:strRef>
              <c:f>'Feuille 2'!$Q$56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'Feuille 2'!$O$57:$O$67</c:f>
            </c:strRef>
          </c:cat>
          <c:val>
            <c:numRef>
              <c:f>'Feuille 2'!$Q$57:$Q$67</c:f>
              <c:numCache/>
            </c:numRef>
          </c:val>
          <c:smooth val="0"/>
        </c:ser>
        <c:axId val="379611056"/>
        <c:axId val="878205695"/>
      </c:lineChart>
      <c:catAx>
        <c:axId val="379611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Séances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8205695"/>
      </c:catAx>
      <c:valAx>
        <c:axId val="8782056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Heures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9611056"/>
      </c:valAx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933450</xdr:colOff>
      <xdr:row>2</xdr:row>
      <xdr:rowOff>57150</xdr:rowOff>
    </xdr:from>
    <xdr:ext cx="5715000" cy="3533775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923925</xdr:colOff>
      <xdr:row>31</xdr:row>
      <xdr:rowOff>200025</xdr:rowOff>
    </xdr:from>
    <xdr:ext cx="7724775" cy="4781550"/>
    <xdr:graphicFrame>
      <xdr:nvGraphicFramePr>
        <xdr:cNvPr id="2" name="Chart 2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762000</xdr:colOff>
      <xdr:row>36</xdr:row>
      <xdr:rowOff>95250</xdr:rowOff>
    </xdr:from>
    <xdr:ext cx="7724775" cy="4781550"/>
    <xdr:graphicFrame>
      <xdr:nvGraphicFramePr>
        <xdr:cNvPr id="3" name="Chart 3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24:G55" displayName="Tableau1" name="Tableau1" id="1">
  <tableColumns count="7">
    <tableColumn name="Temps relevé" id="1"/>
    <tableColumn name="Nb heure" id="2"/>
    <tableColumn name="guy" id="3"/>
    <tableColumn name="date" id="4"/>
    <tableColumn name="Description horaire précise" id="5"/>
    <tableColumn name="Expected " id="6"/>
    <tableColumn name="Temps restant réel " id="7"/>
  </tableColumns>
  <tableStyleInfo name="Feuille 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7.13"/>
    <col customWidth="1" min="2" max="2" width="14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1" t="s">
        <v>7</v>
      </c>
      <c r="R1" s="6">
        <v>45698.0</v>
      </c>
      <c r="S1" s="6">
        <v>45705.0</v>
      </c>
      <c r="T1" s="6">
        <v>45707.0</v>
      </c>
      <c r="U1" s="6">
        <v>45712.0</v>
      </c>
      <c r="V1" s="6">
        <v>45719.0</v>
      </c>
    </row>
    <row r="2">
      <c r="A2" s="7" t="s">
        <v>8</v>
      </c>
      <c r="B2" s="8">
        <f>SUM(B3:B4)</f>
        <v>1</v>
      </c>
      <c r="C2" s="6">
        <v>45705.0</v>
      </c>
      <c r="R2" s="9">
        <f t="shared" ref="R2:V2" si="1">IF(AND(R$1=$C2, $H$1=$H2),$B2,0)</f>
        <v>0</v>
      </c>
      <c r="S2" s="9">
        <f t="shared" si="1"/>
        <v>0</v>
      </c>
      <c r="T2" s="9">
        <f t="shared" si="1"/>
        <v>0</v>
      </c>
      <c r="U2" s="9">
        <f t="shared" si="1"/>
        <v>0</v>
      </c>
      <c r="V2" s="9">
        <f t="shared" si="1"/>
        <v>0</v>
      </c>
    </row>
    <row r="3">
      <c r="A3" s="10" t="s">
        <v>9</v>
      </c>
      <c r="B3" s="11">
        <v>0.5</v>
      </c>
      <c r="C3" s="6">
        <v>45705.0</v>
      </c>
      <c r="E3" s="3"/>
      <c r="H3" s="1" t="s">
        <v>7</v>
      </c>
      <c r="I3" s="1" t="s">
        <v>3</v>
      </c>
      <c r="J3" s="1" t="s">
        <v>10</v>
      </c>
      <c r="K3" s="1" t="s">
        <v>11</v>
      </c>
      <c r="R3" s="9">
        <f t="shared" ref="R3:V3" si="2">IF(AND(R$1=$C3, $H$1=$H3),$B3,0)</f>
        <v>0</v>
      </c>
      <c r="S3" s="9">
        <f t="shared" si="2"/>
        <v>0.5</v>
      </c>
      <c r="T3" s="9">
        <f t="shared" si="2"/>
        <v>0</v>
      </c>
      <c r="U3" s="9">
        <f t="shared" si="2"/>
        <v>0</v>
      </c>
      <c r="V3" s="9">
        <f t="shared" si="2"/>
        <v>0</v>
      </c>
    </row>
    <row r="4">
      <c r="A4" s="10" t="s">
        <v>12</v>
      </c>
      <c r="B4" s="11">
        <v>0.5</v>
      </c>
      <c r="C4" s="6">
        <v>45705.0</v>
      </c>
      <c r="G4" s="12"/>
      <c r="H4" s="1" t="s">
        <v>7</v>
      </c>
      <c r="I4" s="1" t="s">
        <v>5</v>
      </c>
      <c r="J4" s="1" t="s">
        <v>13</v>
      </c>
      <c r="R4" s="9">
        <f t="shared" ref="R4:V4" si="3">IF(AND(R$1=$C4, $H$1=$H4),$B4,0)</f>
        <v>0</v>
      </c>
      <c r="S4" s="9">
        <f t="shared" si="3"/>
        <v>0.5</v>
      </c>
      <c r="T4" s="9">
        <f t="shared" si="3"/>
        <v>0</v>
      </c>
      <c r="U4" s="9">
        <f t="shared" si="3"/>
        <v>0</v>
      </c>
      <c r="V4" s="9">
        <f t="shared" si="3"/>
        <v>0</v>
      </c>
    </row>
    <row r="5">
      <c r="A5" s="13"/>
      <c r="I5" s="1" t="s">
        <v>4</v>
      </c>
      <c r="J5" s="1" t="s">
        <v>14</v>
      </c>
      <c r="R5" s="9">
        <f t="shared" ref="R5:V5" si="4">IF(AND(R$1=$C5, $H$1=$H5),$B5,0)</f>
        <v>0</v>
      </c>
      <c r="S5" s="9">
        <f t="shared" si="4"/>
        <v>0</v>
      </c>
      <c r="T5" s="9">
        <f t="shared" si="4"/>
        <v>0</v>
      </c>
      <c r="U5" s="9">
        <f t="shared" si="4"/>
        <v>0</v>
      </c>
      <c r="V5" s="9">
        <f t="shared" si="4"/>
        <v>0</v>
      </c>
    </row>
    <row r="6">
      <c r="A6" s="7" t="s">
        <v>15</v>
      </c>
      <c r="I6" s="1" t="s">
        <v>6</v>
      </c>
      <c r="J6" s="1" t="s">
        <v>16</v>
      </c>
      <c r="R6" s="9">
        <f t="shared" ref="R6:V6" si="5">IF(AND(R$1=$C6, $H$1=$H6),$B6,0)</f>
        <v>0</v>
      </c>
      <c r="S6" s="9">
        <f t="shared" si="5"/>
        <v>0</v>
      </c>
      <c r="T6" s="9">
        <f t="shared" si="5"/>
        <v>0</v>
      </c>
      <c r="U6" s="9">
        <f t="shared" si="5"/>
        <v>0</v>
      </c>
      <c r="V6" s="9">
        <f t="shared" si="5"/>
        <v>0</v>
      </c>
    </row>
    <row r="7">
      <c r="A7" s="10" t="s">
        <v>17</v>
      </c>
      <c r="B7" s="14">
        <f>SUM(B8:B10)</f>
        <v>6</v>
      </c>
      <c r="C7" s="6">
        <v>45705.0</v>
      </c>
      <c r="D7" s="15"/>
      <c r="R7" s="9">
        <f t="shared" ref="R7:V7" si="6">IF(AND(R$1=$C7, $H$1=$H7),$B7,0)</f>
        <v>0</v>
      </c>
      <c r="S7" s="9">
        <f t="shared" si="6"/>
        <v>0</v>
      </c>
      <c r="T7" s="9">
        <f t="shared" si="6"/>
        <v>0</v>
      </c>
      <c r="U7" s="9">
        <f t="shared" si="6"/>
        <v>0</v>
      </c>
      <c r="V7" s="9">
        <f t="shared" si="6"/>
        <v>0</v>
      </c>
    </row>
    <row r="8">
      <c r="A8" s="10" t="s">
        <v>18</v>
      </c>
      <c r="B8" s="11">
        <v>3.0</v>
      </c>
      <c r="C8" s="6">
        <v>45705.0</v>
      </c>
      <c r="D8" s="15"/>
      <c r="H8" s="1" t="s">
        <v>7</v>
      </c>
      <c r="I8" s="1" t="s">
        <v>19</v>
      </c>
      <c r="J8" s="1" t="s">
        <v>20</v>
      </c>
      <c r="R8" s="9">
        <f t="shared" ref="R8:V8" si="7">IF(AND(R$1=$C8, $H$1=$H8),$B8,0)</f>
        <v>0</v>
      </c>
      <c r="S8" s="9">
        <f t="shared" si="7"/>
        <v>3</v>
      </c>
      <c r="T8" s="9">
        <f t="shared" si="7"/>
        <v>0</v>
      </c>
      <c r="U8" s="9">
        <f t="shared" si="7"/>
        <v>0</v>
      </c>
      <c r="V8" s="9">
        <f t="shared" si="7"/>
        <v>0</v>
      </c>
    </row>
    <row r="9">
      <c r="A9" s="10" t="s">
        <v>21</v>
      </c>
      <c r="B9" s="11">
        <v>1.0</v>
      </c>
      <c r="C9" s="6">
        <v>45705.0</v>
      </c>
      <c r="D9" s="15"/>
      <c r="H9" s="1" t="s">
        <v>7</v>
      </c>
      <c r="I9" s="1" t="s">
        <v>22</v>
      </c>
      <c r="J9" s="1" t="s">
        <v>23</v>
      </c>
      <c r="R9" s="9">
        <f t="shared" ref="R9:V9" si="8">IF(AND(R$1=$C9, $H$1=$H9),$B9,0)</f>
        <v>0</v>
      </c>
      <c r="S9" s="9">
        <f t="shared" si="8"/>
        <v>1</v>
      </c>
      <c r="T9" s="9">
        <f t="shared" si="8"/>
        <v>0</v>
      </c>
      <c r="U9" s="9">
        <f t="shared" si="8"/>
        <v>0</v>
      </c>
      <c r="V9" s="9">
        <f t="shared" si="8"/>
        <v>0</v>
      </c>
    </row>
    <row r="10">
      <c r="A10" s="10" t="s">
        <v>24</v>
      </c>
      <c r="B10" s="11">
        <v>2.0</v>
      </c>
      <c r="C10" s="6">
        <v>45705.0</v>
      </c>
      <c r="D10" s="15"/>
      <c r="H10" s="1" t="s">
        <v>7</v>
      </c>
      <c r="I10" s="1" t="s">
        <v>25</v>
      </c>
      <c r="J10" s="1" t="s">
        <v>26</v>
      </c>
      <c r="K10" s="1" t="s">
        <v>27</v>
      </c>
      <c r="R10" s="9">
        <f t="shared" ref="R10:V10" si="9">IF(AND(R$1=$C10, $H$1=$H10),$B10,0)</f>
        <v>0</v>
      </c>
      <c r="S10" s="9">
        <f t="shared" si="9"/>
        <v>2</v>
      </c>
      <c r="T10" s="9">
        <f t="shared" si="9"/>
        <v>0</v>
      </c>
      <c r="U10" s="9">
        <f t="shared" si="9"/>
        <v>0</v>
      </c>
      <c r="V10" s="9">
        <f t="shared" si="9"/>
        <v>0</v>
      </c>
    </row>
    <row r="11">
      <c r="A11" s="10"/>
      <c r="B11" s="11"/>
      <c r="R11" s="9">
        <f t="shared" ref="R11:V11" si="10">IF(AND(R$1=$C11, $H$1=$H11),$B11,0)</f>
        <v>0</v>
      </c>
      <c r="S11" s="9">
        <f t="shared" si="10"/>
        <v>0</v>
      </c>
      <c r="T11" s="9">
        <f t="shared" si="10"/>
        <v>0</v>
      </c>
      <c r="U11" s="9">
        <f t="shared" si="10"/>
        <v>0</v>
      </c>
      <c r="V11" s="9">
        <f t="shared" si="10"/>
        <v>0</v>
      </c>
    </row>
    <row r="12">
      <c r="A12" s="10" t="s">
        <v>28</v>
      </c>
      <c r="B12" s="8">
        <f>SUM(B13:B15)</f>
        <v>8</v>
      </c>
      <c r="C12" s="6">
        <v>45707.0</v>
      </c>
      <c r="D12" s="15"/>
      <c r="R12" s="9">
        <f t="shared" ref="R12:V12" si="11">IF(AND(R$1=$C12, $H$1=$H12),$B12,0)</f>
        <v>0</v>
      </c>
      <c r="S12" s="9">
        <f t="shared" si="11"/>
        <v>0</v>
      </c>
      <c r="T12" s="9">
        <f t="shared" si="11"/>
        <v>0</v>
      </c>
      <c r="U12" s="9">
        <f t="shared" si="11"/>
        <v>0</v>
      </c>
      <c r="V12" s="9">
        <f t="shared" si="11"/>
        <v>0</v>
      </c>
    </row>
    <row r="13">
      <c r="A13" s="10" t="s">
        <v>29</v>
      </c>
      <c r="B13" s="11">
        <v>2.0</v>
      </c>
      <c r="C13" s="6">
        <v>45707.0</v>
      </c>
      <c r="D13" s="15"/>
      <c r="H13" s="1" t="s">
        <v>7</v>
      </c>
      <c r="R13" s="9">
        <f t="shared" ref="R13:V13" si="12">IF(AND(R$1=$C13, $H$1=$H13),$B13,0)</f>
        <v>0</v>
      </c>
      <c r="S13" s="9">
        <f t="shared" si="12"/>
        <v>0</v>
      </c>
      <c r="T13" s="9">
        <f t="shared" si="12"/>
        <v>2</v>
      </c>
      <c r="U13" s="9">
        <f t="shared" si="12"/>
        <v>0</v>
      </c>
      <c r="V13" s="9">
        <f t="shared" si="12"/>
        <v>0</v>
      </c>
    </row>
    <row r="14">
      <c r="A14" s="16" t="s">
        <v>30</v>
      </c>
      <c r="B14" s="11">
        <v>4.0</v>
      </c>
      <c r="C14" s="6">
        <v>45707.0</v>
      </c>
      <c r="D14" s="15"/>
      <c r="H14" s="1" t="s">
        <v>7</v>
      </c>
      <c r="R14" s="9">
        <f t="shared" ref="R14:V14" si="13">IF(AND(R$1=$C14, $H$1=$H14),$B14,0)</f>
        <v>0</v>
      </c>
      <c r="S14" s="9">
        <f t="shared" si="13"/>
        <v>0</v>
      </c>
      <c r="T14" s="9">
        <f t="shared" si="13"/>
        <v>4</v>
      </c>
      <c r="U14" s="9">
        <f t="shared" si="13"/>
        <v>0</v>
      </c>
      <c r="V14" s="9">
        <f t="shared" si="13"/>
        <v>0</v>
      </c>
    </row>
    <row r="15">
      <c r="A15" s="10" t="s">
        <v>24</v>
      </c>
      <c r="B15" s="11">
        <v>2.0</v>
      </c>
      <c r="C15" s="6">
        <v>45707.0</v>
      </c>
      <c r="D15" s="15"/>
      <c r="H15" s="1" t="s">
        <v>7</v>
      </c>
      <c r="I15" s="1" t="s">
        <v>31</v>
      </c>
      <c r="R15" s="9">
        <f t="shared" ref="R15:V15" si="14">IF(AND(R$1=$C15, $H$1=$H15),$B15,0)</f>
        <v>0</v>
      </c>
      <c r="S15" s="9">
        <f t="shared" si="14"/>
        <v>0</v>
      </c>
      <c r="T15" s="9">
        <f t="shared" si="14"/>
        <v>2</v>
      </c>
      <c r="U15" s="9">
        <f t="shared" si="14"/>
        <v>0</v>
      </c>
      <c r="V15" s="9">
        <f t="shared" si="14"/>
        <v>0</v>
      </c>
    </row>
    <row r="16">
      <c r="A16" s="10"/>
      <c r="I16" s="1" t="s">
        <v>32</v>
      </c>
      <c r="R16" s="9">
        <f t="shared" ref="R16:V16" si="15">IF(AND(R$1=$C16, $H$1=$H16),$B16,0)</f>
        <v>0</v>
      </c>
      <c r="S16" s="9">
        <f t="shared" si="15"/>
        <v>0</v>
      </c>
      <c r="T16" s="9">
        <f t="shared" si="15"/>
        <v>0</v>
      </c>
      <c r="U16" s="9">
        <f t="shared" si="15"/>
        <v>0</v>
      </c>
      <c r="V16" s="9">
        <f t="shared" si="15"/>
        <v>0</v>
      </c>
    </row>
    <row r="17">
      <c r="A17" s="10" t="s">
        <v>33</v>
      </c>
      <c r="B17" s="8">
        <f>SUM(B18:B23)</f>
        <v>17</v>
      </c>
      <c r="C17" s="6">
        <v>45707.0</v>
      </c>
      <c r="D17" s="15"/>
      <c r="R17" s="9">
        <f t="shared" ref="R17:V17" si="16">IF(AND(R$1=$C17, $H$1=$H17),$B17,0)</f>
        <v>0</v>
      </c>
      <c r="S17" s="9">
        <f t="shared" si="16"/>
        <v>0</v>
      </c>
      <c r="T17" s="9">
        <f t="shared" si="16"/>
        <v>0</v>
      </c>
      <c r="U17" s="9">
        <f t="shared" si="16"/>
        <v>0</v>
      </c>
      <c r="V17" s="9">
        <f t="shared" si="16"/>
        <v>0</v>
      </c>
    </row>
    <row r="18">
      <c r="A18" s="10" t="s">
        <v>29</v>
      </c>
      <c r="B18" s="1">
        <v>2.0</v>
      </c>
      <c r="C18" s="6">
        <v>45707.0</v>
      </c>
      <c r="D18" s="15"/>
      <c r="H18" s="1" t="s">
        <v>7</v>
      </c>
      <c r="I18" s="1" t="s">
        <v>34</v>
      </c>
      <c r="R18" s="9">
        <f t="shared" ref="R18:V18" si="17">IF(AND(R$1=$C18, $H$1=$H18),$B18,0)</f>
        <v>0</v>
      </c>
      <c r="S18" s="9">
        <f t="shared" si="17"/>
        <v>0</v>
      </c>
      <c r="T18" s="9">
        <f t="shared" si="17"/>
        <v>2</v>
      </c>
      <c r="U18" s="9">
        <f t="shared" si="17"/>
        <v>0</v>
      </c>
      <c r="V18" s="9">
        <f t="shared" si="17"/>
        <v>0</v>
      </c>
    </row>
    <row r="19">
      <c r="A19" s="10" t="s">
        <v>35</v>
      </c>
      <c r="B19" s="1">
        <v>3.0</v>
      </c>
      <c r="C19" s="6">
        <v>45707.0</v>
      </c>
      <c r="D19" s="15"/>
      <c r="H19" s="1" t="s">
        <v>7</v>
      </c>
      <c r="I19" s="1" t="s">
        <v>36</v>
      </c>
      <c r="R19" s="9">
        <f t="shared" ref="R19:V19" si="18">IF(AND(R$1=$C19, $H$1=$H19),$B19,0)</f>
        <v>0</v>
      </c>
      <c r="S19" s="9">
        <f t="shared" si="18"/>
        <v>0</v>
      </c>
      <c r="T19" s="9">
        <f t="shared" si="18"/>
        <v>3</v>
      </c>
      <c r="U19" s="9">
        <f t="shared" si="18"/>
        <v>0</v>
      </c>
      <c r="V19" s="9">
        <f t="shared" si="18"/>
        <v>0</v>
      </c>
    </row>
    <row r="20">
      <c r="A20" s="10" t="s">
        <v>37</v>
      </c>
      <c r="B20" s="11">
        <v>3.0</v>
      </c>
      <c r="C20" s="6">
        <v>45707.0</v>
      </c>
      <c r="D20" s="15"/>
      <c r="H20" s="1" t="s">
        <v>7</v>
      </c>
      <c r="I20" s="1" t="s">
        <v>38</v>
      </c>
      <c r="R20" s="9">
        <f t="shared" ref="R20:V20" si="19">IF(AND(R$1=$C20, $H$1=$H20),$B20,0)</f>
        <v>0</v>
      </c>
      <c r="S20" s="9">
        <f t="shared" si="19"/>
        <v>0</v>
      </c>
      <c r="T20" s="9">
        <f t="shared" si="19"/>
        <v>3</v>
      </c>
      <c r="U20" s="9">
        <f t="shared" si="19"/>
        <v>0</v>
      </c>
      <c r="V20" s="9">
        <f t="shared" si="19"/>
        <v>0</v>
      </c>
    </row>
    <row r="21">
      <c r="A21" s="10" t="s">
        <v>39</v>
      </c>
      <c r="B21" s="11">
        <v>3.0</v>
      </c>
      <c r="C21" s="6">
        <v>45707.0</v>
      </c>
      <c r="D21" s="15"/>
      <c r="H21" s="1" t="s">
        <v>7</v>
      </c>
      <c r="I21" s="1" t="s">
        <v>40</v>
      </c>
      <c r="R21" s="9">
        <f t="shared" ref="R21:V21" si="20">IF(AND(R$1=$C21, $H$1=$H21),$B21,0)</f>
        <v>0</v>
      </c>
      <c r="S21" s="9">
        <f t="shared" si="20"/>
        <v>0</v>
      </c>
      <c r="T21" s="9">
        <f t="shared" si="20"/>
        <v>3</v>
      </c>
      <c r="U21" s="9">
        <f t="shared" si="20"/>
        <v>0</v>
      </c>
      <c r="V21" s="9">
        <f t="shared" si="20"/>
        <v>0</v>
      </c>
    </row>
    <row r="22">
      <c r="A22" s="10" t="s">
        <v>41</v>
      </c>
      <c r="B22" s="11">
        <v>2.0</v>
      </c>
      <c r="C22" s="6">
        <v>45707.0</v>
      </c>
      <c r="D22" s="17"/>
      <c r="I22" s="1" t="s">
        <v>42</v>
      </c>
      <c r="R22" s="9">
        <f t="shared" ref="R22:V22" si="21">IF(AND(R$1=$C22, $H$1=$H22),$B22,0)</f>
        <v>0</v>
      </c>
      <c r="S22" s="9">
        <f t="shared" si="21"/>
        <v>0</v>
      </c>
      <c r="T22" s="9">
        <f t="shared" si="21"/>
        <v>0</v>
      </c>
      <c r="U22" s="9">
        <f t="shared" si="21"/>
        <v>0</v>
      </c>
      <c r="V22" s="9">
        <f t="shared" si="21"/>
        <v>0</v>
      </c>
    </row>
    <row r="23">
      <c r="A23" s="10" t="s">
        <v>24</v>
      </c>
      <c r="B23" s="1">
        <v>4.0</v>
      </c>
      <c r="C23" s="6">
        <v>45707.0</v>
      </c>
      <c r="D23" s="17"/>
      <c r="I23" s="18" t="s">
        <v>43</v>
      </c>
      <c r="R23" s="9">
        <f t="shared" ref="R23:V23" si="22">IF(AND(R$1=$C23, $H$1=$H23),$B23,0)</f>
        <v>0</v>
      </c>
      <c r="S23" s="9">
        <f t="shared" si="22"/>
        <v>0</v>
      </c>
      <c r="T23" s="9">
        <f t="shared" si="22"/>
        <v>0</v>
      </c>
      <c r="U23" s="9">
        <f t="shared" si="22"/>
        <v>0</v>
      </c>
      <c r="V23" s="9">
        <f t="shared" si="22"/>
        <v>0</v>
      </c>
    </row>
    <row r="24">
      <c r="A24" s="10"/>
      <c r="I24" s="1" t="s">
        <v>36</v>
      </c>
      <c r="R24" s="9">
        <f t="shared" ref="R24:V24" si="23">IF(AND(R$1=$C24, $H$1=$H24),$B24,0)</f>
        <v>0</v>
      </c>
      <c r="S24" s="9">
        <f t="shared" si="23"/>
        <v>0</v>
      </c>
      <c r="T24" s="9">
        <f t="shared" si="23"/>
        <v>0</v>
      </c>
      <c r="U24" s="9">
        <f t="shared" si="23"/>
        <v>0</v>
      </c>
      <c r="V24" s="9">
        <f t="shared" si="23"/>
        <v>0</v>
      </c>
    </row>
    <row r="25">
      <c r="A25" s="19" t="s">
        <v>44</v>
      </c>
      <c r="I25" s="18" t="s">
        <v>45</v>
      </c>
      <c r="R25" s="9">
        <f t="shared" ref="R25:V25" si="24">IF(AND(R$1=$C25, $H$1=$H25),$B25,0)</f>
        <v>0</v>
      </c>
      <c r="S25" s="9">
        <f t="shared" si="24"/>
        <v>0</v>
      </c>
      <c r="T25" s="9">
        <f t="shared" si="24"/>
        <v>0</v>
      </c>
      <c r="U25" s="9">
        <f t="shared" si="24"/>
        <v>0</v>
      </c>
      <c r="V25" s="9">
        <f t="shared" si="24"/>
        <v>0</v>
      </c>
    </row>
    <row r="26">
      <c r="A26" s="20" t="s">
        <v>46</v>
      </c>
      <c r="B26" s="21">
        <v>4.0</v>
      </c>
      <c r="G26" s="22"/>
      <c r="H26" s="1" t="s">
        <v>7</v>
      </c>
      <c r="I26" s="18" t="s">
        <v>47</v>
      </c>
      <c r="R26" s="9">
        <f t="shared" ref="R26:V26" si="25">IF(AND(R$1=$C26, $H$1=$H26),$B26,0)</f>
        <v>0</v>
      </c>
      <c r="S26" s="9">
        <f t="shared" si="25"/>
        <v>0</v>
      </c>
      <c r="T26" s="9">
        <f t="shared" si="25"/>
        <v>0</v>
      </c>
      <c r="U26" s="9">
        <f t="shared" si="25"/>
        <v>0</v>
      </c>
      <c r="V26" s="9">
        <f t="shared" si="25"/>
        <v>0</v>
      </c>
    </row>
    <row r="27">
      <c r="A27" s="20"/>
      <c r="I27" s="1" t="s">
        <v>48</v>
      </c>
      <c r="R27" s="9">
        <f t="shared" ref="R27:V27" si="26">IF(AND(R$1=$C27, $H$1=$H27),$B27,0)</f>
        <v>0</v>
      </c>
      <c r="S27" s="9">
        <f t="shared" si="26"/>
        <v>0</v>
      </c>
      <c r="T27" s="9">
        <f t="shared" si="26"/>
        <v>0</v>
      </c>
      <c r="U27" s="9">
        <f t="shared" si="26"/>
        <v>0</v>
      </c>
      <c r="V27" s="9">
        <f t="shared" si="26"/>
        <v>0</v>
      </c>
    </row>
    <row r="28">
      <c r="A28" s="20" t="s">
        <v>49</v>
      </c>
      <c r="B28" s="14">
        <v>3.0</v>
      </c>
      <c r="C28" s="6">
        <v>45707.0</v>
      </c>
      <c r="D28" s="15"/>
      <c r="H28" s="1" t="s">
        <v>7</v>
      </c>
      <c r="I28" s="1" t="s">
        <v>50</v>
      </c>
      <c r="R28" s="9">
        <f t="shared" ref="R28:V28" si="27">IF(AND(R$1=$C28, $H$1=$H28),$B28,0)</f>
        <v>0</v>
      </c>
      <c r="S28" s="9">
        <f t="shared" si="27"/>
        <v>0</v>
      </c>
      <c r="T28" s="9">
        <f t="shared" si="27"/>
        <v>3</v>
      </c>
      <c r="U28" s="9">
        <f t="shared" si="27"/>
        <v>0</v>
      </c>
      <c r="V28" s="9">
        <f t="shared" si="27"/>
        <v>0</v>
      </c>
    </row>
    <row r="29">
      <c r="A29" s="20" t="s">
        <v>51</v>
      </c>
      <c r="B29" s="14">
        <v>3.0</v>
      </c>
      <c r="C29" s="6">
        <v>45712.0</v>
      </c>
      <c r="D29" s="15"/>
      <c r="H29" s="1" t="s">
        <v>7</v>
      </c>
      <c r="R29" s="9">
        <f t="shared" ref="R29:V29" si="28">IF(AND(R$1=$C29, $H$1=$H29),$B29,0)</f>
        <v>0</v>
      </c>
      <c r="S29" s="9">
        <f t="shared" si="28"/>
        <v>0</v>
      </c>
      <c r="T29" s="9">
        <f t="shared" si="28"/>
        <v>0</v>
      </c>
      <c r="U29" s="9">
        <f t="shared" si="28"/>
        <v>3</v>
      </c>
      <c r="V29" s="9">
        <f t="shared" si="28"/>
        <v>0</v>
      </c>
    </row>
    <row r="30">
      <c r="A30" s="20"/>
      <c r="B30" s="11"/>
      <c r="I30" s="18" t="s">
        <v>52</v>
      </c>
      <c r="R30" s="9">
        <f t="shared" ref="R30:V30" si="29">IF(AND(R$1=$C30, $H$1=$H30),$B30,0)</f>
        <v>0</v>
      </c>
      <c r="S30" s="9">
        <f t="shared" si="29"/>
        <v>0</v>
      </c>
      <c r="T30" s="9">
        <f t="shared" si="29"/>
        <v>0</v>
      </c>
      <c r="U30" s="9">
        <f t="shared" si="29"/>
        <v>0</v>
      </c>
      <c r="V30" s="9">
        <f t="shared" si="29"/>
        <v>0</v>
      </c>
    </row>
    <row r="31">
      <c r="A31" s="20" t="s">
        <v>53</v>
      </c>
      <c r="B31" s="14">
        <f>SUM(B32:B33)</f>
        <v>5</v>
      </c>
      <c r="C31" s="6">
        <v>45707.0</v>
      </c>
      <c r="I31" s="18" t="s">
        <v>54</v>
      </c>
      <c r="R31" s="9">
        <f t="shared" ref="R31:V31" si="30">IF(AND(R$1=$C31, $H$1=$H31),$B31,0)</f>
        <v>0</v>
      </c>
      <c r="S31" s="9">
        <f t="shared" si="30"/>
        <v>0</v>
      </c>
      <c r="T31" s="9">
        <f t="shared" si="30"/>
        <v>0</v>
      </c>
      <c r="U31" s="9">
        <f t="shared" si="30"/>
        <v>0</v>
      </c>
      <c r="V31" s="9">
        <f t="shared" si="30"/>
        <v>0</v>
      </c>
    </row>
    <row r="32">
      <c r="A32" s="23" t="s">
        <v>55</v>
      </c>
      <c r="B32" s="11">
        <v>3.0</v>
      </c>
      <c r="C32" s="6">
        <v>45707.0</v>
      </c>
      <c r="F32" s="24"/>
      <c r="G32" s="12"/>
      <c r="H32" s="1" t="s">
        <v>7</v>
      </c>
      <c r="I32" s="18" t="s">
        <v>56</v>
      </c>
      <c r="R32" s="9">
        <f t="shared" ref="R32:V32" si="31">IF(AND(R$1=$C32, $H$1=$H32),$B32,0)</f>
        <v>0</v>
      </c>
      <c r="S32" s="9">
        <f t="shared" si="31"/>
        <v>0</v>
      </c>
      <c r="T32" s="9">
        <f t="shared" si="31"/>
        <v>3</v>
      </c>
      <c r="U32" s="9">
        <f t="shared" si="31"/>
        <v>0</v>
      </c>
      <c r="V32" s="9">
        <f t="shared" si="31"/>
        <v>0</v>
      </c>
    </row>
    <row r="33">
      <c r="A33" s="23" t="s">
        <v>57</v>
      </c>
      <c r="B33" s="11">
        <v>2.0</v>
      </c>
      <c r="C33" s="6">
        <v>45707.0</v>
      </c>
      <c r="G33" s="18"/>
      <c r="H33" s="1" t="s">
        <v>7</v>
      </c>
      <c r="I33" s="1" t="s">
        <v>58</v>
      </c>
      <c r="R33" s="9">
        <f t="shared" ref="R33:V33" si="32">IF(AND(R$1=$C33, $H$1=$H33),$B33,0)</f>
        <v>0</v>
      </c>
      <c r="S33" s="9">
        <f t="shared" si="32"/>
        <v>0</v>
      </c>
      <c r="T33" s="9">
        <f t="shared" si="32"/>
        <v>2</v>
      </c>
      <c r="U33" s="9">
        <f t="shared" si="32"/>
        <v>0</v>
      </c>
      <c r="V33" s="9">
        <f t="shared" si="32"/>
        <v>0</v>
      </c>
    </row>
    <row r="34">
      <c r="A34" s="20"/>
      <c r="B34" s="11"/>
      <c r="I34" s="1" t="s">
        <v>59</v>
      </c>
      <c r="R34" s="9">
        <f t="shared" ref="R34:V34" si="33">IF(AND(R$1=$C34, $H$1=$H34),$B34,0)</f>
        <v>0</v>
      </c>
      <c r="S34" s="9">
        <f t="shared" si="33"/>
        <v>0</v>
      </c>
      <c r="T34" s="9">
        <f t="shared" si="33"/>
        <v>0</v>
      </c>
      <c r="U34" s="9">
        <f t="shared" si="33"/>
        <v>0</v>
      </c>
      <c r="V34" s="9">
        <f t="shared" si="33"/>
        <v>0</v>
      </c>
    </row>
    <row r="35">
      <c r="A35" s="20" t="s">
        <v>60</v>
      </c>
      <c r="B35" s="14">
        <v>2.0</v>
      </c>
      <c r="C35" s="6">
        <v>45719.0</v>
      </c>
      <c r="E35" s="25"/>
      <c r="H35" s="1" t="s">
        <v>7</v>
      </c>
      <c r="I35" s="1" t="s">
        <v>61</v>
      </c>
      <c r="R35" s="9">
        <f t="shared" ref="R35:V35" si="34">IF(AND(R$1=$C35, $H$1=$H35),$B35,0)</f>
        <v>0</v>
      </c>
      <c r="S35" s="9">
        <f t="shared" si="34"/>
        <v>0</v>
      </c>
      <c r="T35" s="9">
        <f t="shared" si="34"/>
        <v>0</v>
      </c>
      <c r="U35" s="9">
        <f t="shared" si="34"/>
        <v>0</v>
      </c>
      <c r="V35" s="9">
        <f t="shared" si="34"/>
        <v>2</v>
      </c>
    </row>
    <row r="36">
      <c r="A36" s="20"/>
      <c r="B36" s="11"/>
      <c r="I36" s="1" t="s">
        <v>62</v>
      </c>
      <c r="R36" s="9">
        <f t="shared" ref="R36:V36" si="35">IF(AND(R$1=$C36, $H$1=$H36),$B36,0)</f>
        <v>0</v>
      </c>
      <c r="S36" s="9">
        <f t="shared" si="35"/>
        <v>0</v>
      </c>
      <c r="T36" s="9">
        <f t="shared" si="35"/>
        <v>0</v>
      </c>
      <c r="U36" s="9">
        <f t="shared" si="35"/>
        <v>0</v>
      </c>
      <c r="V36" s="9">
        <f t="shared" si="35"/>
        <v>0</v>
      </c>
    </row>
    <row r="37">
      <c r="A37" s="20" t="s">
        <v>63</v>
      </c>
      <c r="B37" s="14">
        <f>SUM(B38:B40)</f>
        <v>9</v>
      </c>
      <c r="C37" s="6">
        <v>45705.0</v>
      </c>
      <c r="E37" s="25"/>
      <c r="R37" s="9">
        <f t="shared" ref="R37:V37" si="36">IF(AND(R$1=$C37, $H$1=$H37),$B37,0)</f>
        <v>0</v>
      </c>
      <c r="S37" s="9">
        <f t="shared" si="36"/>
        <v>0</v>
      </c>
      <c r="T37" s="9">
        <f t="shared" si="36"/>
        <v>0</v>
      </c>
      <c r="U37" s="9">
        <f t="shared" si="36"/>
        <v>0</v>
      </c>
      <c r="V37" s="9">
        <f t="shared" si="36"/>
        <v>0</v>
      </c>
    </row>
    <row r="38">
      <c r="A38" s="20" t="s">
        <v>64</v>
      </c>
      <c r="B38" s="11">
        <v>1.0</v>
      </c>
      <c r="C38" s="6">
        <v>45705.0</v>
      </c>
      <c r="E38" s="25"/>
      <c r="H38" s="1" t="s">
        <v>7</v>
      </c>
      <c r="R38" s="9">
        <f t="shared" ref="R38:V38" si="37">IF(AND(R$1=$C38, $H$1=$H38),$B38,0)</f>
        <v>0</v>
      </c>
      <c r="S38" s="9">
        <f t="shared" si="37"/>
        <v>1</v>
      </c>
      <c r="T38" s="9">
        <f t="shared" si="37"/>
        <v>0</v>
      </c>
      <c r="U38" s="9">
        <f t="shared" si="37"/>
        <v>0</v>
      </c>
      <c r="V38" s="9">
        <f t="shared" si="37"/>
        <v>0</v>
      </c>
    </row>
    <row r="39">
      <c r="A39" s="20" t="s">
        <v>65</v>
      </c>
      <c r="B39" s="11">
        <v>6.0</v>
      </c>
      <c r="C39" s="6">
        <v>45705.0</v>
      </c>
      <c r="E39" s="25"/>
      <c r="H39" s="1" t="s">
        <v>7</v>
      </c>
      <c r="M39" s="1" t="s">
        <v>66</v>
      </c>
      <c r="R39" s="9">
        <f t="shared" ref="R39:V39" si="38">IF(AND(R$1=$C39, $H$1=$H39),$B39,0)</f>
        <v>0</v>
      </c>
      <c r="S39" s="9">
        <f t="shared" si="38"/>
        <v>6</v>
      </c>
      <c r="T39" s="9">
        <f t="shared" si="38"/>
        <v>0</v>
      </c>
      <c r="U39" s="9">
        <f t="shared" si="38"/>
        <v>0</v>
      </c>
      <c r="V39" s="9">
        <f t="shared" si="38"/>
        <v>0</v>
      </c>
    </row>
    <row r="40">
      <c r="A40" s="20" t="s">
        <v>67</v>
      </c>
      <c r="B40" s="11">
        <v>2.0</v>
      </c>
      <c r="C40" s="6">
        <v>45707.0</v>
      </c>
      <c r="E40" s="25"/>
      <c r="H40" s="1" t="s">
        <v>7</v>
      </c>
      <c r="N40" s="1" t="s">
        <v>68</v>
      </c>
      <c r="R40" s="9">
        <f t="shared" ref="R40:V40" si="39">IF(AND(R$1=$C40, $H$1=$H40),$B40,0)</f>
        <v>0</v>
      </c>
      <c r="S40" s="9">
        <f t="shared" si="39"/>
        <v>0</v>
      </c>
      <c r="T40" s="9">
        <f t="shared" si="39"/>
        <v>2</v>
      </c>
      <c r="U40" s="9">
        <f t="shared" si="39"/>
        <v>0</v>
      </c>
      <c r="V40" s="9">
        <f t="shared" si="39"/>
        <v>0</v>
      </c>
    </row>
    <row r="41">
      <c r="A41" s="26"/>
      <c r="N41" s="1" t="s">
        <v>69</v>
      </c>
      <c r="R41" s="9">
        <f t="shared" ref="R41:V41" si="40">IF(AND(R$1=$C41, $H$1=$H41),$B41,0)</f>
        <v>0</v>
      </c>
      <c r="S41" s="9">
        <f t="shared" si="40"/>
        <v>0</v>
      </c>
      <c r="T41" s="9">
        <f t="shared" si="40"/>
        <v>0</v>
      </c>
      <c r="U41" s="9">
        <f t="shared" si="40"/>
        <v>0</v>
      </c>
      <c r="V41" s="9">
        <f t="shared" si="40"/>
        <v>0</v>
      </c>
    </row>
    <row r="42">
      <c r="A42" s="26"/>
      <c r="M42" s="1" t="s">
        <v>70</v>
      </c>
      <c r="R42" s="9">
        <f t="shared" ref="R42:V42" si="41">IF(AND(R$1=$C42, $H$1=$H42),$B42,0)</f>
        <v>0</v>
      </c>
      <c r="S42" s="9">
        <f t="shared" si="41"/>
        <v>0</v>
      </c>
      <c r="T42" s="9">
        <f t="shared" si="41"/>
        <v>0</v>
      </c>
      <c r="U42" s="9">
        <f t="shared" si="41"/>
        <v>0</v>
      </c>
      <c r="V42" s="9">
        <f t="shared" si="41"/>
        <v>0</v>
      </c>
    </row>
    <row r="43">
      <c r="A43" s="20" t="s">
        <v>71</v>
      </c>
      <c r="B43" s="8">
        <f>SUM(B44:B48)</f>
        <v>29</v>
      </c>
      <c r="C43" s="6"/>
      <c r="N43" s="1" t="s">
        <v>72</v>
      </c>
      <c r="R43" s="9">
        <f t="shared" ref="R43:V43" si="42">IF(AND(R$1=$C43, $H$1=$H43),$B43,0)</f>
        <v>0</v>
      </c>
      <c r="S43" s="9">
        <f t="shared" si="42"/>
        <v>0</v>
      </c>
      <c r="T43" s="9">
        <f t="shared" si="42"/>
        <v>0</v>
      </c>
      <c r="U43" s="9">
        <f t="shared" si="42"/>
        <v>0</v>
      </c>
      <c r="V43" s="9">
        <f t="shared" si="42"/>
        <v>0</v>
      </c>
    </row>
    <row r="44">
      <c r="A44" s="20" t="s">
        <v>73</v>
      </c>
      <c r="B44" s="11">
        <v>2.0</v>
      </c>
      <c r="C44" s="6">
        <v>45705.0</v>
      </c>
      <c r="D44" s="15"/>
      <c r="F44" s="24"/>
      <c r="H44" s="1" t="s">
        <v>7</v>
      </c>
      <c r="N44" s="1" t="s">
        <v>74</v>
      </c>
      <c r="R44" s="9">
        <f t="shared" ref="R44:V44" si="43">IF(AND(R$1=$C44, $H$1=$H44),$B44,0)</f>
        <v>0</v>
      </c>
      <c r="S44" s="9">
        <f t="shared" si="43"/>
        <v>2</v>
      </c>
      <c r="T44" s="9">
        <f t="shared" si="43"/>
        <v>0</v>
      </c>
      <c r="U44" s="9">
        <f t="shared" si="43"/>
        <v>0</v>
      </c>
      <c r="V44" s="9">
        <f t="shared" si="43"/>
        <v>0</v>
      </c>
    </row>
    <row r="45">
      <c r="A45" s="20" t="s">
        <v>75</v>
      </c>
      <c r="B45" s="11">
        <v>3.0</v>
      </c>
      <c r="C45" s="6">
        <v>45705.0</v>
      </c>
      <c r="D45" s="17"/>
      <c r="F45" s="24"/>
      <c r="H45" s="1" t="s">
        <v>7</v>
      </c>
      <c r="N45" s="1" t="s">
        <v>76</v>
      </c>
      <c r="O45" s="1" t="s">
        <v>77</v>
      </c>
      <c r="R45" s="9">
        <f t="shared" ref="R45:V45" si="44">IF(AND(R$1=$C45, $H$1=$H45),$B45,0)</f>
        <v>0</v>
      </c>
      <c r="S45" s="9">
        <f t="shared" si="44"/>
        <v>3</v>
      </c>
      <c r="T45" s="9">
        <f t="shared" si="44"/>
        <v>0</v>
      </c>
      <c r="U45" s="9">
        <f t="shared" si="44"/>
        <v>0</v>
      </c>
      <c r="V45" s="9">
        <f t="shared" si="44"/>
        <v>0</v>
      </c>
    </row>
    <row r="46">
      <c r="A46" s="20" t="s">
        <v>78</v>
      </c>
      <c r="B46" s="11">
        <v>8.0</v>
      </c>
      <c r="D46" s="17"/>
      <c r="F46" s="27"/>
      <c r="H46" s="28">
        <v>0.5</v>
      </c>
      <c r="M46" s="1" t="s">
        <v>79</v>
      </c>
      <c r="R46" s="9">
        <f t="shared" ref="R46:V46" si="45">IF(AND(R$1=$C46, $H$1=$H46),$B46,0)</f>
        <v>0</v>
      </c>
      <c r="S46" s="9">
        <f t="shared" si="45"/>
        <v>0</v>
      </c>
      <c r="T46" s="9">
        <f t="shared" si="45"/>
        <v>0</v>
      </c>
      <c r="U46" s="9">
        <f t="shared" si="45"/>
        <v>0</v>
      </c>
      <c r="V46" s="9">
        <f t="shared" si="45"/>
        <v>0</v>
      </c>
    </row>
    <row r="47">
      <c r="A47" s="20" t="s">
        <v>80</v>
      </c>
      <c r="B47" s="11">
        <v>8.0</v>
      </c>
      <c r="D47" s="17"/>
      <c r="F47" s="27"/>
      <c r="H47" s="28">
        <v>0.5</v>
      </c>
      <c r="N47" s="1" t="s">
        <v>81</v>
      </c>
      <c r="R47" s="9">
        <f t="shared" ref="R47:V47" si="46">IF(AND(R$1=$C47, $H$1=$H47),$B47,0)</f>
        <v>0</v>
      </c>
      <c r="S47" s="9">
        <f t="shared" si="46"/>
        <v>0</v>
      </c>
      <c r="T47" s="9">
        <f t="shared" si="46"/>
        <v>0</v>
      </c>
      <c r="U47" s="9">
        <f t="shared" si="46"/>
        <v>0</v>
      </c>
      <c r="V47" s="9">
        <f t="shared" si="46"/>
        <v>0</v>
      </c>
    </row>
    <row r="48">
      <c r="A48" s="20" t="s">
        <v>82</v>
      </c>
      <c r="B48" s="11">
        <v>8.0</v>
      </c>
      <c r="D48" s="17"/>
      <c r="F48" s="27"/>
      <c r="N48" s="1" t="s">
        <v>83</v>
      </c>
      <c r="R48" s="9">
        <f t="shared" ref="R48:V48" si="47">IF(AND(R$1=$C48, $H$1=$H48),$B48,0)</f>
        <v>0</v>
      </c>
      <c r="S48" s="9">
        <f t="shared" si="47"/>
        <v>0</v>
      </c>
      <c r="T48" s="9">
        <f t="shared" si="47"/>
        <v>0</v>
      </c>
      <c r="U48" s="9">
        <f t="shared" si="47"/>
        <v>0</v>
      </c>
      <c r="V48" s="9">
        <f t="shared" si="47"/>
        <v>0</v>
      </c>
    </row>
    <row r="49">
      <c r="A49" s="13"/>
      <c r="N49" s="1" t="s">
        <v>84</v>
      </c>
      <c r="R49" s="9">
        <f t="shared" ref="R49:V49" si="48">IF(AND(R$1=$C49, $H$1=$H49),$B49,0)</f>
        <v>0</v>
      </c>
      <c r="S49" s="9">
        <f t="shared" si="48"/>
        <v>0</v>
      </c>
      <c r="T49" s="9">
        <f t="shared" si="48"/>
        <v>0</v>
      </c>
      <c r="U49" s="9">
        <f t="shared" si="48"/>
        <v>0</v>
      </c>
      <c r="V49" s="9">
        <f t="shared" si="48"/>
        <v>0</v>
      </c>
    </row>
    <row r="50">
      <c r="A50" s="19" t="s">
        <v>85</v>
      </c>
      <c r="N50" s="1" t="s">
        <v>86</v>
      </c>
      <c r="R50" s="9">
        <f t="shared" ref="R50:V50" si="49">IF(AND(R$1=$C50, $H$1=$H50),$B50,0)</f>
        <v>0</v>
      </c>
      <c r="S50" s="9">
        <f t="shared" si="49"/>
        <v>0</v>
      </c>
      <c r="T50" s="9">
        <f t="shared" si="49"/>
        <v>0</v>
      </c>
      <c r="U50" s="9">
        <f t="shared" si="49"/>
        <v>0</v>
      </c>
      <c r="V50" s="9">
        <f t="shared" si="49"/>
        <v>0</v>
      </c>
    </row>
    <row r="51">
      <c r="A51" s="20" t="s">
        <v>87</v>
      </c>
      <c r="B51" s="14">
        <v>6.0</v>
      </c>
      <c r="F51" s="27"/>
      <c r="G51" s="29"/>
      <c r="H51" s="30">
        <v>0.5</v>
      </c>
      <c r="N51" s="1" t="s">
        <v>88</v>
      </c>
      <c r="R51" s="9">
        <f t="shared" ref="R51:V51" si="50">IF(AND(R$1=$C51, $H$1=$H51),$B51,0)</f>
        <v>0</v>
      </c>
      <c r="S51" s="9">
        <f t="shared" si="50"/>
        <v>0</v>
      </c>
      <c r="T51" s="9">
        <f t="shared" si="50"/>
        <v>0</v>
      </c>
      <c r="U51" s="9">
        <f t="shared" si="50"/>
        <v>0</v>
      </c>
      <c r="V51" s="9">
        <f t="shared" si="50"/>
        <v>0</v>
      </c>
    </row>
    <row r="52">
      <c r="M52" s="1" t="s">
        <v>89</v>
      </c>
      <c r="R52" s="9">
        <f t="shared" ref="R52:V52" si="51">IF(AND(R$1=$C52, $H$1=$H52),$B52,0)</f>
        <v>0</v>
      </c>
      <c r="S52" s="9">
        <f t="shared" si="51"/>
        <v>0</v>
      </c>
      <c r="T52" s="9">
        <f t="shared" si="51"/>
        <v>0</v>
      </c>
      <c r="U52" s="9">
        <f t="shared" si="51"/>
        <v>0</v>
      </c>
      <c r="V52" s="9">
        <f t="shared" si="51"/>
        <v>0</v>
      </c>
    </row>
    <row r="53">
      <c r="A53" s="20" t="s">
        <v>90</v>
      </c>
      <c r="B53" s="8">
        <f>SUM(B54:B55)</f>
        <v>7</v>
      </c>
      <c r="C53" s="6">
        <v>45719.0</v>
      </c>
      <c r="N53" s="1" t="s">
        <v>91</v>
      </c>
      <c r="R53" s="9">
        <f t="shared" ref="R53:V53" si="52">IF(AND(R$1=$C53, $H$1=$H53),$B53,0)</f>
        <v>0</v>
      </c>
      <c r="S53" s="9">
        <f t="shared" si="52"/>
        <v>0</v>
      </c>
      <c r="T53" s="9">
        <f t="shared" si="52"/>
        <v>0</v>
      </c>
      <c r="U53" s="9">
        <f t="shared" si="52"/>
        <v>0</v>
      </c>
      <c r="V53" s="9">
        <f t="shared" si="52"/>
        <v>0</v>
      </c>
    </row>
    <row r="54">
      <c r="A54" s="20" t="s">
        <v>92</v>
      </c>
      <c r="B54" s="11">
        <v>3.0</v>
      </c>
      <c r="D54" s="17"/>
      <c r="G54" s="29"/>
      <c r="H54" s="1" t="s">
        <v>7</v>
      </c>
      <c r="N54" s="1" t="s">
        <v>93</v>
      </c>
      <c r="R54" s="9">
        <f t="shared" ref="R54:V54" si="53">IF(AND(R$1=$C54, $H$1=$H54),$B54,0)</f>
        <v>0</v>
      </c>
      <c r="S54" s="9">
        <f t="shared" si="53"/>
        <v>0</v>
      </c>
      <c r="T54" s="9">
        <f t="shared" si="53"/>
        <v>0</v>
      </c>
      <c r="U54" s="9">
        <f t="shared" si="53"/>
        <v>0</v>
      </c>
      <c r="V54" s="9">
        <f t="shared" si="53"/>
        <v>0</v>
      </c>
    </row>
    <row r="55">
      <c r="A55" s="20" t="s">
        <v>94</v>
      </c>
      <c r="B55" s="11">
        <v>4.0</v>
      </c>
      <c r="D55" s="17"/>
      <c r="H55" s="1" t="s">
        <v>7</v>
      </c>
      <c r="R55" s="9">
        <f t="shared" ref="R55:V55" si="54">IF(AND(R$1=$C55, $H$1=$H55),$B55,0)</f>
        <v>0</v>
      </c>
      <c r="S55" s="9">
        <f t="shared" si="54"/>
        <v>0</v>
      </c>
      <c r="T55" s="9">
        <f t="shared" si="54"/>
        <v>0</v>
      </c>
      <c r="U55" s="9">
        <f t="shared" si="54"/>
        <v>0</v>
      </c>
      <c r="V55" s="9">
        <f t="shared" si="54"/>
        <v>0</v>
      </c>
    </row>
    <row r="56">
      <c r="A56" s="20"/>
      <c r="R56" s="9">
        <f t="shared" ref="R56:V56" si="55">IF(AND(R$1=$C56, $H$1=$H56),$B56,0)</f>
        <v>0</v>
      </c>
      <c r="S56" s="9">
        <f t="shared" si="55"/>
        <v>0</v>
      </c>
      <c r="T56" s="9">
        <f t="shared" si="55"/>
        <v>0</v>
      </c>
      <c r="U56" s="9">
        <f t="shared" si="55"/>
        <v>0</v>
      </c>
      <c r="V56" s="9">
        <f t="shared" si="55"/>
        <v>0</v>
      </c>
    </row>
    <row r="57">
      <c r="A57" s="19" t="s">
        <v>95</v>
      </c>
      <c r="B57" s="1"/>
      <c r="R57" s="9">
        <f t="shared" ref="R57:V57" si="56">IF(AND(R$1=$C57, $H$1=$H57),$B57,0)</f>
        <v>0</v>
      </c>
      <c r="S57" s="9">
        <f t="shared" si="56"/>
        <v>0</v>
      </c>
      <c r="T57" s="9">
        <f t="shared" si="56"/>
        <v>0</v>
      </c>
      <c r="U57" s="9">
        <f t="shared" si="56"/>
        <v>0</v>
      </c>
      <c r="V57" s="9">
        <f t="shared" si="56"/>
        <v>0</v>
      </c>
    </row>
    <row r="58">
      <c r="A58" s="20" t="s">
        <v>96</v>
      </c>
      <c r="B58" s="1">
        <v>4.0</v>
      </c>
      <c r="C58" s="6">
        <v>45698.0</v>
      </c>
      <c r="D58" s="17"/>
      <c r="E58" s="31"/>
      <c r="F58" s="27"/>
      <c r="G58" s="29"/>
      <c r="H58" s="1" t="s">
        <v>7</v>
      </c>
      <c r="R58" s="9">
        <f t="shared" ref="R58:V58" si="57">IF(AND(R$1=$C58, $H$1=$H58),$B58,0)</f>
        <v>4</v>
      </c>
      <c r="S58" s="9">
        <f t="shared" si="57"/>
        <v>0</v>
      </c>
      <c r="T58" s="9">
        <f t="shared" si="57"/>
        <v>0</v>
      </c>
      <c r="U58" s="9">
        <f t="shared" si="57"/>
        <v>0</v>
      </c>
      <c r="V58" s="9">
        <f t="shared" si="57"/>
        <v>0</v>
      </c>
    </row>
    <row r="59">
      <c r="A59" s="1" t="s">
        <v>97</v>
      </c>
      <c r="B59" s="1">
        <v>3.0</v>
      </c>
      <c r="C59" s="6">
        <v>45719.0</v>
      </c>
      <c r="D59" s="17"/>
      <c r="E59" s="31"/>
      <c r="F59" s="27"/>
      <c r="G59" s="29"/>
      <c r="H59" s="1" t="s">
        <v>7</v>
      </c>
      <c r="M59" s="32" t="s">
        <v>98</v>
      </c>
      <c r="R59" s="9">
        <f t="shared" ref="R59:V59" si="58">IF(AND(R$1=$C59, $H$1=$H59),$B59,0)</f>
        <v>0</v>
      </c>
      <c r="S59" s="9">
        <f t="shared" si="58"/>
        <v>0</v>
      </c>
      <c r="T59" s="9">
        <f t="shared" si="58"/>
        <v>0</v>
      </c>
      <c r="U59" s="9">
        <f t="shared" si="58"/>
        <v>0</v>
      </c>
      <c r="V59" s="9">
        <f t="shared" si="58"/>
        <v>3</v>
      </c>
    </row>
    <row r="60">
      <c r="A60" s="1" t="s">
        <v>99</v>
      </c>
      <c r="B60" s="1">
        <v>3.0</v>
      </c>
      <c r="C60" s="6">
        <v>45719.0</v>
      </c>
      <c r="E60" s="31"/>
      <c r="F60" s="27"/>
      <c r="H60" s="1" t="s">
        <v>7</v>
      </c>
      <c r="M60" s="1" t="s">
        <v>100</v>
      </c>
      <c r="R60" s="9">
        <f t="shared" ref="R60:V60" si="59">IF(AND(R$1=$C60, $H$1=$H60),$B60,0)</f>
        <v>0</v>
      </c>
      <c r="S60" s="9">
        <f t="shared" si="59"/>
        <v>0</v>
      </c>
      <c r="T60" s="9">
        <f t="shared" si="59"/>
        <v>0</v>
      </c>
      <c r="U60" s="9">
        <f t="shared" si="59"/>
        <v>0</v>
      </c>
      <c r="V60" s="9">
        <f t="shared" si="59"/>
        <v>3</v>
      </c>
    </row>
    <row r="61">
      <c r="A61" s="1"/>
      <c r="M61" s="1" t="s">
        <v>101</v>
      </c>
      <c r="R61" s="9">
        <f t="shared" ref="R61:V61" si="60">IF(AND(R$1=$C61, $H$1=$H61),$B61,0)</f>
        <v>0</v>
      </c>
      <c r="S61" s="9">
        <f t="shared" si="60"/>
        <v>0</v>
      </c>
      <c r="T61" s="9">
        <f t="shared" si="60"/>
        <v>0</v>
      </c>
      <c r="U61" s="9">
        <f t="shared" si="60"/>
        <v>0</v>
      </c>
      <c r="V61" s="9">
        <f t="shared" si="60"/>
        <v>0</v>
      </c>
    </row>
    <row r="62">
      <c r="A62" s="19" t="s">
        <v>102</v>
      </c>
      <c r="B62" s="8">
        <f>SUM(B63:B65)</f>
        <v>12.5</v>
      </c>
      <c r="D62" s="17"/>
      <c r="G62" s="12"/>
      <c r="M62" s="1" t="s">
        <v>103</v>
      </c>
      <c r="P62" s="1" t="s">
        <v>104</v>
      </c>
      <c r="R62" s="9">
        <f t="shared" ref="R62:V62" si="61">IF(AND(R$1=$C62, $H$1=$H62),$B62,0)</f>
        <v>0</v>
      </c>
      <c r="S62" s="9">
        <f t="shared" si="61"/>
        <v>0</v>
      </c>
      <c r="T62" s="9">
        <f t="shared" si="61"/>
        <v>0</v>
      </c>
      <c r="U62" s="9">
        <f t="shared" si="61"/>
        <v>0</v>
      </c>
      <c r="V62" s="9">
        <f t="shared" si="61"/>
        <v>0</v>
      </c>
    </row>
    <row r="63">
      <c r="A63" s="20" t="s">
        <v>105</v>
      </c>
      <c r="B63" s="11">
        <v>4.0</v>
      </c>
      <c r="D63" s="33"/>
      <c r="E63" s="31"/>
      <c r="G63" s="12"/>
      <c r="M63" s="32" t="s">
        <v>106</v>
      </c>
      <c r="R63" s="9">
        <f t="shared" ref="R63:V63" si="62">IF(AND(R$1=$C63, $H$1=$H63),$B63,0)</f>
        <v>0</v>
      </c>
      <c r="S63" s="9">
        <f t="shared" si="62"/>
        <v>0</v>
      </c>
      <c r="T63" s="9">
        <f t="shared" si="62"/>
        <v>0</v>
      </c>
      <c r="U63" s="9">
        <f t="shared" si="62"/>
        <v>0</v>
      </c>
      <c r="V63" s="9">
        <f t="shared" si="62"/>
        <v>0</v>
      </c>
    </row>
    <row r="64">
      <c r="A64" s="20" t="s">
        <v>107</v>
      </c>
      <c r="B64" s="11">
        <v>8.0</v>
      </c>
      <c r="D64" s="33"/>
      <c r="G64" s="12"/>
      <c r="I64" s="1" t="s">
        <v>108</v>
      </c>
      <c r="R64" s="9">
        <f t="shared" ref="R64:V64" si="63">IF(AND(R$1=$C64, $H$1=$H64),$B64,0)</f>
        <v>0</v>
      </c>
      <c r="S64" s="9">
        <f t="shared" si="63"/>
        <v>0</v>
      </c>
      <c r="T64" s="9">
        <f t="shared" si="63"/>
        <v>0</v>
      </c>
      <c r="U64" s="9">
        <f t="shared" si="63"/>
        <v>0</v>
      </c>
      <c r="V64" s="9">
        <f t="shared" si="63"/>
        <v>0</v>
      </c>
    </row>
    <row r="65">
      <c r="A65" s="20" t="s">
        <v>109</v>
      </c>
      <c r="B65" s="11">
        <v>0.5</v>
      </c>
      <c r="C65" s="6">
        <v>45712.0</v>
      </c>
      <c r="D65" s="34"/>
      <c r="G65" s="12"/>
      <c r="H65" s="1" t="s">
        <v>7</v>
      </c>
      <c r="I65" s="1" t="s">
        <v>110</v>
      </c>
      <c r="R65" s="9">
        <f t="shared" ref="R65:V65" si="64">IF(AND(R$1=$C65, $H$1=$H65),$B65,0)</f>
        <v>0</v>
      </c>
      <c r="S65" s="9">
        <f t="shared" si="64"/>
        <v>0</v>
      </c>
      <c r="T65" s="9">
        <f t="shared" si="64"/>
        <v>0</v>
      </c>
      <c r="U65" s="9">
        <f t="shared" si="64"/>
        <v>0.5</v>
      </c>
      <c r="V65" s="9">
        <f t="shared" si="64"/>
        <v>0</v>
      </c>
    </row>
    <row r="66">
      <c r="A66" s="26"/>
      <c r="I66" s="1" t="s">
        <v>111</v>
      </c>
      <c r="R66" s="9">
        <f t="shared" ref="R66:V66" si="65">IF(AND(R$1=$C66, $H$1=$H66),$B66,0)</f>
        <v>0</v>
      </c>
      <c r="S66" s="9">
        <f t="shared" si="65"/>
        <v>0</v>
      </c>
      <c r="T66" s="9">
        <f t="shared" si="65"/>
        <v>0</v>
      </c>
      <c r="U66" s="9">
        <f t="shared" si="65"/>
        <v>0</v>
      </c>
      <c r="V66" s="9">
        <f t="shared" si="65"/>
        <v>0</v>
      </c>
    </row>
    <row r="67">
      <c r="A67" s="19" t="s">
        <v>112</v>
      </c>
      <c r="B67" s="1">
        <v>16.0</v>
      </c>
      <c r="I67" s="1"/>
      <c r="R67" s="9">
        <f t="shared" ref="R67:V67" si="66">IF(AND(R$1=$C67, $H$1=$H67),$B67,0)</f>
        <v>0</v>
      </c>
      <c r="S67" s="9">
        <f t="shared" si="66"/>
        <v>0</v>
      </c>
      <c r="T67" s="9">
        <f t="shared" si="66"/>
        <v>0</v>
      </c>
      <c r="U67" s="9">
        <f t="shared" si="66"/>
        <v>0</v>
      </c>
      <c r="V67" s="9">
        <f t="shared" si="66"/>
        <v>0</v>
      </c>
    </row>
    <row r="68">
      <c r="A68" s="20" t="s">
        <v>113</v>
      </c>
      <c r="B68" s="1">
        <v>4.0</v>
      </c>
      <c r="C68" s="6">
        <v>45719.0</v>
      </c>
      <c r="G68" s="12"/>
      <c r="H68" s="1" t="s">
        <v>7</v>
      </c>
      <c r="R68" s="9">
        <f t="shared" ref="R68:V68" si="67">IF(AND(R$1=$C68, $H$1=$H68),$B68,0)</f>
        <v>0</v>
      </c>
      <c r="S68" s="9">
        <f t="shared" si="67"/>
        <v>0</v>
      </c>
      <c r="T68" s="9">
        <f t="shared" si="67"/>
        <v>0</v>
      </c>
      <c r="U68" s="9">
        <f t="shared" si="67"/>
        <v>0</v>
      </c>
      <c r="V68" s="9">
        <f t="shared" si="67"/>
        <v>4</v>
      </c>
    </row>
    <row r="69">
      <c r="A69" s="20" t="s">
        <v>114</v>
      </c>
      <c r="B69" s="1">
        <v>4.0</v>
      </c>
      <c r="C69" s="6">
        <v>45719.0</v>
      </c>
      <c r="D69" s="17"/>
      <c r="G69" s="12"/>
      <c r="H69" s="1" t="s">
        <v>7</v>
      </c>
      <c r="I69" s="1"/>
      <c r="R69" s="9">
        <f t="shared" ref="R69:V69" si="68">IF(AND(R$1=$C69, $H$1=$H69),$B69,0)</f>
        <v>0</v>
      </c>
      <c r="S69" s="9">
        <f t="shared" si="68"/>
        <v>0</v>
      </c>
      <c r="T69" s="9">
        <f t="shared" si="68"/>
        <v>0</v>
      </c>
      <c r="U69" s="9">
        <f t="shared" si="68"/>
        <v>0</v>
      </c>
      <c r="V69" s="9">
        <f t="shared" si="68"/>
        <v>4</v>
      </c>
    </row>
    <row r="70">
      <c r="A70" s="20" t="s">
        <v>115</v>
      </c>
      <c r="B70" s="1">
        <v>4.0</v>
      </c>
      <c r="D70" s="17"/>
      <c r="G70" s="12"/>
      <c r="I70" s="1"/>
      <c r="R70" s="9">
        <f t="shared" ref="R70:V70" si="69">IF(AND(R$1=$C70, $H$1=$H70),$B70,0)</f>
        <v>0</v>
      </c>
      <c r="S70" s="9">
        <f t="shared" si="69"/>
        <v>0</v>
      </c>
      <c r="T70" s="9">
        <f t="shared" si="69"/>
        <v>0</v>
      </c>
      <c r="U70" s="9">
        <f t="shared" si="69"/>
        <v>0</v>
      </c>
      <c r="V70" s="9">
        <f t="shared" si="69"/>
        <v>0</v>
      </c>
    </row>
    <row r="71">
      <c r="A71" s="26"/>
      <c r="I71" s="1"/>
      <c r="R71" s="9">
        <f t="shared" ref="R71:V71" si="70">IF(AND(R$1=$C71, $H$1=$H71),$B71,0)</f>
        <v>0</v>
      </c>
      <c r="S71" s="9">
        <f t="shared" si="70"/>
        <v>0</v>
      </c>
      <c r="T71" s="9">
        <f t="shared" si="70"/>
        <v>0</v>
      </c>
      <c r="U71" s="9">
        <f t="shared" si="70"/>
        <v>0</v>
      </c>
      <c r="V71" s="9">
        <f t="shared" si="70"/>
        <v>0</v>
      </c>
    </row>
    <row r="72">
      <c r="A72" s="19" t="s">
        <v>116</v>
      </c>
      <c r="B72" s="8">
        <f>SUM(B73:B74)</f>
        <v>24</v>
      </c>
      <c r="D72" s="17"/>
      <c r="E72" s="31"/>
      <c r="F72" s="27"/>
      <c r="G72" s="12"/>
      <c r="I72" s="1" t="s">
        <v>117</v>
      </c>
      <c r="R72" s="9">
        <f t="shared" ref="R72:V72" si="71">IF(AND(R$1=$C72, $H$1=$H72),$B72,0)</f>
        <v>0</v>
      </c>
      <c r="S72" s="9">
        <f t="shared" si="71"/>
        <v>0</v>
      </c>
      <c r="T72" s="9">
        <f t="shared" si="71"/>
        <v>0</v>
      </c>
      <c r="U72" s="9">
        <f t="shared" si="71"/>
        <v>0</v>
      </c>
      <c r="V72" s="9">
        <f t="shared" si="71"/>
        <v>0</v>
      </c>
    </row>
    <row r="73">
      <c r="A73" s="20" t="s">
        <v>118</v>
      </c>
      <c r="B73" s="11">
        <v>8.0</v>
      </c>
      <c r="D73" s="17"/>
      <c r="E73" s="31"/>
      <c r="F73" s="27"/>
      <c r="G73" s="12"/>
      <c r="R73" s="9">
        <f t="shared" ref="R73:V73" si="72">IF(AND(R$1=$C73, $H$1=$H73),$B73,0)</f>
        <v>0</v>
      </c>
      <c r="S73" s="9">
        <f t="shared" si="72"/>
        <v>0</v>
      </c>
      <c r="T73" s="9">
        <f t="shared" si="72"/>
        <v>0</v>
      </c>
      <c r="U73" s="9">
        <f t="shared" si="72"/>
        <v>0</v>
      </c>
      <c r="V73" s="9">
        <f t="shared" si="72"/>
        <v>0</v>
      </c>
    </row>
    <row r="74">
      <c r="A74" s="20" t="s">
        <v>119</v>
      </c>
      <c r="B74" s="11">
        <v>16.0</v>
      </c>
      <c r="D74" s="17"/>
      <c r="E74" s="31"/>
      <c r="F74" s="27"/>
      <c r="G74" s="12"/>
      <c r="R74" s="9">
        <f t="shared" ref="R74:V74" si="73">IF(AND(R$1=$C74, $H$1=$H74),$B74,0)</f>
        <v>0</v>
      </c>
      <c r="S74" s="9">
        <f t="shared" si="73"/>
        <v>0</v>
      </c>
      <c r="T74" s="9">
        <f t="shared" si="73"/>
        <v>0</v>
      </c>
      <c r="U74" s="9">
        <f t="shared" si="73"/>
        <v>0</v>
      </c>
      <c r="V74" s="9">
        <f t="shared" si="73"/>
        <v>0</v>
      </c>
    </row>
    <row r="75">
      <c r="A75" s="13"/>
    </row>
    <row r="76">
      <c r="A76" s="35" t="s">
        <v>120</v>
      </c>
      <c r="B76" s="36">
        <f>SUM(B2,B7,B12,B17,B28,B29,B31,B35,B37,B43,B51,B53,B62,B72,B26)</f>
        <v>136.5</v>
      </c>
    </row>
    <row r="77">
      <c r="A77" s="11" t="s">
        <v>121</v>
      </c>
      <c r="B77" s="9">
        <f>B76/4</f>
        <v>34.125</v>
      </c>
      <c r="Q77" s="1" t="s">
        <v>122</v>
      </c>
      <c r="R77" s="9">
        <f t="shared" ref="R77:V77" si="74">SUM(R2:R74)</f>
        <v>4</v>
      </c>
      <c r="S77" s="9">
        <f t="shared" si="74"/>
        <v>19</v>
      </c>
      <c r="T77" s="9">
        <f t="shared" si="74"/>
        <v>29</v>
      </c>
      <c r="U77" s="9">
        <f t="shared" si="74"/>
        <v>3.5</v>
      </c>
      <c r="V77" s="9">
        <f t="shared" si="74"/>
        <v>16</v>
      </c>
    </row>
    <row r="78">
      <c r="Q78" s="6"/>
    </row>
    <row r="79">
      <c r="Q79" s="6"/>
    </row>
    <row r="80">
      <c r="Q80" s="6"/>
    </row>
    <row r="81">
      <c r="H81" s="1" t="s">
        <v>7</v>
      </c>
      <c r="Q81" s="6"/>
    </row>
    <row r="82">
      <c r="Q82" s="6"/>
    </row>
    <row r="1040">
      <c r="D1040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7.13"/>
    <col customWidth="1" min="2" max="2" width="14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1" t="s">
        <v>7</v>
      </c>
      <c r="R1" s="6">
        <v>45720.0</v>
      </c>
      <c r="S1" s="6">
        <v>45726.0</v>
      </c>
      <c r="T1" s="6">
        <v>45733.0</v>
      </c>
      <c r="U1" s="6">
        <v>45734.0</v>
      </c>
      <c r="V1" s="6">
        <v>45737.0</v>
      </c>
      <c r="W1" s="6">
        <v>45740.0</v>
      </c>
    </row>
    <row r="2">
      <c r="A2" s="19" t="s">
        <v>123</v>
      </c>
      <c r="B2" s="21">
        <v>2.0</v>
      </c>
      <c r="C2" s="6"/>
      <c r="N2" s="1"/>
      <c r="R2" s="9">
        <f t="shared" ref="R2:W2" si="1">IF(AND(R$1=$C2, $H$1=$H2),$B2,0)</f>
        <v>0</v>
      </c>
      <c r="S2" s="9">
        <f t="shared" si="1"/>
        <v>0</v>
      </c>
      <c r="T2" s="9">
        <f t="shared" si="1"/>
        <v>0</v>
      </c>
      <c r="U2" s="9">
        <f t="shared" si="1"/>
        <v>0</v>
      </c>
      <c r="V2" s="9">
        <f t="shared" si="1"/>
        <v>0</v>
      </c>
      <c r="W2" s="9">
        <f t="shared" si="1"/>
        <v>0</v>
      </c>
    </row>
    <row r="3">
      <c r="A3" s="20" t="s">
        <v>124</v>
      </c>
      <c r="B3" s="1">
        <v>2.0</v>
      </c>
      <c r="C3" s="6">
        <v>45733.0</v>
      </c>
      <c r="D3" s="33"/>
      <c r="H3" s="1" t="s">
        <v>7</v>
      </c>
      <c r="N3" s="1"/>
      <c r="R3" s="9">
        <f t="shared" ref="R3:W3" si="2">IF(AND(R$1=$C3, $H$1=$H3),$B3,0)</f>
        <v>0</v>
      </c>
      <c r="S3" s="9">
        <f t="shared" si="2"/>
        <v>0</v>
      </c>
      <c r="T3" s="9">
        <f t="shared" si="2"/>
        <v>2</v>
      </c>
      <c r="U3" s="9">
        <f t="shared" si="2"/>
        <v>0</v>
      </c>
      <c r="V3" s="9">
        <f t="shared" si="2"/>
        <v>0</v>
      </c>
      <c r="W3" s="9">
        <f t="shared" si="2"/>
        <v>0</v>
      </c>
    </row>
    <row r="4">
      <c r="A4" s="20"/>
      <c r="C4" s="6"/>
      <c r="R4" s="9">
        <f t="shared" ref="R4:W4" si="3">IF(AND(R$1=$C4, $H$1=$H4),$B4,0)</f>
        <v>0</v>
      </c>
      <c r="S4" s="9">
        <f t="shared" si="3"/>
        <v>0</v>
      </c>
      <c r="T4" s="9">
        <f t="shared" si="3"/>
        <v>0</v>
      </c>
      <c r="U4" s="9">
        <f t="shared" si="3"/>
        <v>0</v>
      </c>
      <c r="V4" s="9">
        <f t="shared" si="3"/>
        <v>0</v>
      </c>
      <c r="W4" s="9">
        <f t="shared" si="3"/>
        <v>0</v>
      </c>
    </row>
    <row r="5">
      <c r="A5" s="37" t="s">
        <v>71</v>
      </c>
      <c r="B5" s="8">
        <f>SUM(B6:B9)</f>
        <v>10</v>
      </c>
      <c r="C5" s="6"/>
      <c r="R5" s="9">
        <f t="shared" ref="R5:W5" si="4">IF(AND(R$1=$C5, $H$1=$H5),$B5,0)</f>
        <v>0</v>
      </c>
      <c r="S5" s="9">
        <f t="shared" si="4"/>
        <v>0</v>
      </c>
      <c r="T5" s="9">
        <f t="shared" si="4"/>
        <v>0</v>
      </c>
      <c r="U5" s="9">
        <f t="shared" si="4"/>
        <v>0</v>
      </c>
      <c r="V5" s="9">
        <f t="shared" si="4"/>
        <v>0</v>
      </c>
      <c r="W5" s="9">
        <f t="shared" si="4"/>
        <v>0</v>
      </c>
    </row>
    <row r="6">
      <c r="A6" s="20" t="s">
        <v>73</v>
      </c>
      <c r="B6" s="11">
        <v>0.0</v>
      </c>
      <c r="C6" s="6">
        <v>45705.0</v>
      </c>
      <c r="D6" s="15"/>
      <c r="F6" s="24"/>
      <c r="H6" s="1" t="s">
        <v>7</v>
      </c>
      <c r="R6" s="9">
        <f t="shared" ref="R6:W6" si="5">IF(AND(R$1=$C6, $H$1=$H6),$B6,0)</f>
        <v>0</v>
      </c>
      <c r="S6" s="9">
        <f t="shared" si="5"/>
        <v>0</v>
      </c>
      <c r="T6" s="9">
        <f t="shared" si="5"/>
        <v>0</v>
      </c>
      <c r="U6" s="9">
        <f t="shared" si="5"/>
        <v>0</v>
      </c>
      <c r="V6" s="9">
        <f t="shared" si="5"/>
        <v>0</v>
      </c>
      <c r="W6" s="9">
        <f t="shared" si="5"/>
        <v>0</v>
      </c>
    </row>
    <row r="7">
      <c r="A7" s="20" t="s">
        <v>75</v>
      </c>
      <c r="B7" s="11">
        <v>0.0</v>
      </c>
      <c r="C7" s="6">
        <v>45705.0</v>
      </c>
      <c r="D7" s="17"/>
      <c r="F7" s="24"/>
      <c r="H7" s="1" t="s">
        <v>7</v>
      </c>
      <c r="R7" s="9">
        <f t="shared" ref="R7:W7" si="6">IF(AND(R$1=$C7, $H$1=$H7),$B7,0)</f>
        <v>0</v>
      </c>
      <c r="S7" s="9">
        <f t="shared" si="6"/>
        <v>0</v>
      </c>
      <c r="T7" s="9">
        <f t="shared" si="6"/>
        <v>0</v>
      </c>
      <c r="U7" s="9">
        <f t="shared" si="6"/>
        <v>0</v>
      </c>
      <c r="V7" s="9">
        <f t="shared" si="6"/>
        <v>0</v>
      </c>
      <c r="W7" s="9">
        <f t="shared" si="6"/>
        <v>0</v>
      </c>
    </row>
    <row r="8">
      <c r="A8" s="20" t="s">
        <v>125</v>
      </c>
      <c r="B8" s="11">
        <v>8.0</v>
      </c>
      <c r="D8" s="17"/>
      <c r="F8" s="27"/>
      <c r="H8" s="28">
        <v>0.5</v>
      </c>
      <c r="R8" s="9">
        <f t="shared" ref="R8:W8" si="7">IF(AND(R$1=$C8, $H$1=$H8),$B8,0)</f>
        <v>0</v>
      </c>
      <c r="S8" s="9">
        <f t="shared" si="7"/>
        <v>0</v>
      </c>
      <c r="T8" s="9">
        <f t="shared" si="7"/>
        <v>0</v>
      </c>
      <c r="U8" s="9">
        <f t="shared" si="7"/>
        <v>0</v>
      </c>
      <c r="V8" s="9">
        <f t="shared" si="7"/>
        <v>0</v>
      </c>
      <c r="W8" s="9">
        <f t="shared" si="7"/>
        <v>0</v>
      </c>
    </row>
    <row r="9">
      <c r="A9" s="20" t="s">
        <v>80</v>
      </c>
      <c r="B9" s="11">
        <v>2.0</v>
      </c>
      <c r="C9" s="6">
        <v>45720.0</v>
      </c>
      <c r="D9" s="17"/>
      <c r="F9" s="27"/>
      <c r="H9" s="11" t="s">
        <v>7</v>
      </c>
      <c r="R9" s="9">
        <f t="shared" ref="R9:W9" si="8">IF(AND(R$1=$C9, $H$1=$H9),$B9,0)</f>
        <v>2</v>
      </c>
      <c r="S9" s="9">
        <f t="shared" si="8"/>
        <v>0</v>
      </c>
      <c r="T9" s="9">
        <f t="shared" si="8"/>
        <v>0</v>
      </c>
      <c r="U9" s="9">
        <f t="shared" si="8"/>
        <v>0</v>
      </c>
      <c r="V9" s="9">
        <f t="shared" si="8"/>
        <v>0</v>
      </c>
      <c r="W9" s="9">
        <f t="shared" si="8"/>
        <v>0</v>
      </c>
    </row>
    <row r="10">
      <c r="A10" s="13"/>
      <c r="R10" s="9">
        <f t="shared" ref="R10:W10" si="9">IF(AND(R$1=$C10, $H$1=$H10),$B10,0)</f>
        <v>0</v>
      </c>
      <c r="S10" s="9">
        <f t="shared" si="9"/>
        <v>0</v>
      </c>
      <c r="T10" s="9">
        <f t="shared" si="9"/>
        <v>0</v>
      </c>
      <c r="U10" s="9">
        <f t="shared" si="9"/>
        <v>0</v>
      </c>
      <c r="V10" s="9">
        <f t="shared" si="9"/>
        <v>0</v>
      </c>
      <c r="W10" s="9">
        <f t="shared" si="9"/>
        <v>0</v>
      </c>
    </row>
    <row r="11">
      <c r="A11" s="19" t="s">
        <v>85</v>
      </c>
      <c r="B11" s="14">
        <v>6.0</v>
      </c>
      <c r="R11" s="9">
        <f t="shared" ref="R11:W11" si="10">IF(AND(R$1=$C11, $H$1=$H11),$B11,0)</f>
        <v>0</v>
      </c>
      <c r="S11" s="9">
        <f t="shared" si="10"/>
        <v>0</v>
      </c>
      <c r="T11" s="9">
        <f t="shared" si="10"/>
        <v>0</v>
      </c>
      <c r="U11" s="9">
        <f t="shared" si="10"/>
        <v>0</v>
      </c>
      <c r="V11" s="9">
        <f t="shared" si="10"/>
        <v>0</v>
      </c>
      <c r="W11" s="9">
        <f t="shared" si="10"/>
        <v>0</v>
      </c>
    </row>
    <row r="12">
      <c r="A12" s="20" t="s">
        <v>87</v>
      </c>
      <c r="B12" s="1">
        <v>6.0</v>
      </c>
      <c r="C12" s="6">
        <v>45720.0</v>
      </c>
      <c r="D12" s="33"/>
      <c r="F12" s="27"/>
      <c r="G12" s="29"/>
      <c r="H12" s="1" t="s">
        <v>7</v>
      </c>
      <c r="R12" s="9">
        <f t="shared" ref="R12:W12" si="11">IF(AND(R$1=$C12, $H$1=$H12),$B12,0)</f>
        <v>6</v>
      </c>
      <c r="S12" s="9">
        <f t="shared" si="11"/>
        <v>0</v>
      </c>
      <c r="T12" s="9">
        <f t="shared" si="11"/>
        <v>0</v>
      </c>
      <c r="U12" s="9">
        <f t="shared" si="11"/>
        <v>0</v>
      </c>
      <c r="V12" s="9">
        <f t="shared" si="11"/>
        <v>0</v>
      </c>
      <c r="W12" s="9">
        <f t="shared" si="11"/>
        <v>0</v>
      </c>
    </row>
    <row r="13">
      <c r="R13" s="9">
        <f t="shared" ref="R13:W13" si="12">IF(AND(R$1=$C13, $H$1=$H13),$B13,0)</f>
        <v>0</v>
      </c>
      <c r="S13" s="9">
        <f t="shared" si="12"/>
        <v>0</v>
      </c>
      <c r="T13" s="9">
        <f t="shared" si="12"/>
        <v>0</v>
      </c>
      <c r="U13" s="9">
        <f t="shared" si="12"/>
        <v>0</v>
      </c>
      <c r="V13" s="9">
        <f t="shared" si="12"/>
        <v>0</v>
      </c>
      <c r="W13" s="9">
        <f t="shared" si="12"/>
        <v>0</v>
      </c>
    </row>
    <row r="14">
      <c r="A14" s="1"/>
      <c r="R14" s="9">
        <f t="shared" ref="R14:W14" si="13">IF(AND(R$1=$C14, $H$1=$H14),$B14,0)</f>
        <v>0</v>
      </c>
      <c r="S14" s="9">
        <f t="shared" si="13"/>
        <v>0</v>
      </c>
      <c r="T14" s="9">
        <f t="shared" si="13"/>
        <v>0</v>
      </c>
      <c r="U14" s="9">
        <f t="shared" si="13"/>
        <v>0</v>
      </c>
      <c r="V14" s="9">
        <f t="shared" si="13"/>
        <v>0</v>
      </c>
      <c r="W14" s="9">
        <f t="shared" si="13"/>
        <v>0</v>
      </c>
    </row>
    <row r="15">
      <c r="A15" s="19" t="s">
        <v>102</v>
      </c>
      <c r="B15" s="8">
        <f>SUM(B16:B17)</f>
        <v>12</v>
      </c>
      <c r="R15" s="9">
        <f t="shared" ref="R15:W15" si="14">IF(AND(R$1=$C15, $H$1=$H15),$B15,0)</f>
        <v>0</v>
      </c>
      <c r="S15" s="9">
        <f t="shared" si="14"/>
        <v>0</v>
      </c>
      <c r="T15" s="9">
        <f t="shared" si="14"/>
        <v>0</v>
      </c>
      <c r="U15" s="9">
        <f t="shared" si="14"/>
        <v>0</v>
      </c>
      <c r="V15" s="9">
        <f t="shared" si="14"/>
        <v>0</v>
      </c>
      <c r="W15" s="9">
        <f t="shared" si="14"/>
        <v>0</v>
      </c>
    </row>
    <row r="16">
      <c r="A16" s="20" t="s">
        <v>105</v>
      </c>
      <c r="B16" s="11">
        <v>4.0</v>
      </c>
      <c r="D16" s="33"/>
      <c r="M16" s="32"/>
      <c r="R16" s="9">
        <f t="shared" ref="R16:W16" si="15">IF(AND(R$1=$C16, $H$1=$H16),$B16,0)</f>
        <v>0</v>
      </c>
      <c r="S16" s="9">
        <f t="shared" si="15"/>
        <v>0</v>
      </c>
      <c r="T16" s="9">
        <f t="shared" si="15"/>
        <v>0</v>
      </c>
      <c r="U16" s="9">
        <f t="shared" si="15"/>
        <v>0</v>
      </c>
      <c r="V16" s="9">
        <f t="shared" si="15"/>
        <v>0</v>
      </c>
      <c r="W16" s="9">
        <f t="shared" si="15"/>
        <v>0</v>
      </c>
    </row>
    <row r="17">
      <c r="A17" s="20" t="s">
        <v>107</v>
      </c>
      <c r="B17" s="11">
        <v>8.0</v>
      </c>
      <c r="C17" s="6">
        <v>45726.0</v>
      </c>
      <c r="D17" s="33"/>
      <c r="H17" s="1" t="s">
        <v>7</v>
      </c>
      <c r="R17" s="9">
        <f t="shared" ref="R17:W17" si="16">IF(AND(R$1=$C17, $H$1=$H17),$B17,0)</f>
        <v>0</v>
      </c>
      <c r="S17" s="9">
        <f t="shared" si="16"/>
        <v>8</v>
      </c>
      <c r="T17" s="9">
        <f t="shared" si="16"/>
        <v>0</v>
      </c>
      <c r="U17" s="9">
        <f t="shared" si="16"/>
        <v>0</v>
      </c>
      <c r="V17" s="9">
        <f t="shared" si="16"/>
        <v>0</v>
      </c>
      <c r="W17" s="9">
        <f t="shared" si="16"/>
        <v>0</v>
      </c>
    </row>
    <row r="18">
      <c r="A18" s="20" t="s">
        <v>126</v>
      </c>
      <c r="B18" s="11">
        <v>4.0</v>
      </c>
      <c r="C18" s="6">
        <v>45740.0</v>
      </c>
      <c r="D18" s="33"/>
      <c r="H18" s="1" t="s">
        <v>7</v>
      </c>
      <c r="R18" s="9">
        <f t="shared" ref="R18:W18" si="17">IF(AND(R$1=$C18, $H$1=$H18),$B18,0)</f>
        <v>0</v>
      </c>
      <c r="S18" s="9">
        <f t="shared" si="17"/>
        <v>0</v>
      </c>
      <c r="T18" s="9">
        <f t="shared" si="17"/>
        <v>0</v>
      </c>
      <c r="U18" s="9">
        <f t="shared" si="17"/>
        <v>0</v>
      </c>
      <c r="V18" s="9">
        <f t="shared" si="17"/>
        <v>0</v>
      </c>
      <c r="W18" s="9">
        <f t="shared" si="17"/>
        <v>4</v>
      </c>
    </row>
    <row r="19">
      <c r="A19" s="26"/>
      <c r="R19" s="9">
        <f t="shared" ref="R19:W19" si="18">IF(AND(R$1=$C19, $H$1=$H19),$B19,0)</f>
        <v>0</v>
      </c>
      <c r="S19" s="9">
        <f t="shared" si="18"/>
        <v>0</v>
      </c>
      <c r="T19" s="9">
        <f t="shared" si="18"/>
        <v>0</v>
      </c>
      <c r="U19" s="9">
        <f t="shared" si="18"/>
        <v>0</v>
      </c>
      <c r="V19" s="9">
        <f t="shared" si="18"/>
        <v>0</v>
      </c>
      <c r="W19" s="9">
        <f t="shared" si="18"/>
        <v>0</v>
      </c>
    </row>
    <row r="20">
      <c r="A20" s="26"/>
      <c r="R20" s="9">
        <f t="shared" ref="R20:W20" si="19">IF(AND(R$1=$C20, $H$1=$H20),$B20,0)</f>
        <v>0</v>
      </c>
      <c r="S20" s="9">
        <f t="shared" si="19"/>
        <v>0</v>
      </c>
      <c r="T20" s="9">
        <f t="shared" si="19"/>
        <v>0</v>
      </c>
      <c r="U20" s="9">
        <f t="shared" si="19"/>
        <v>0</v>
      </c>
      <c r="V20" s="9">
        <f t="shared" si="19"/>
        <v>0</v>
      </c>
      <c r="W20" s="9">
        <f t="shared" si="19"/>
        <v>0</v>
      </c>
    </row>
    <row r="21">
      <c r="A21" s="26"/>
      <c r="R21" s="9">
        <f t="shared" ref="R21:W21" si="20">IF(AND(R$1=$C21, $H$1=$H21),$B21,0)</f>
        <v>0</v>
      </c>
      <c r="S21" s="9">
        <f t="shared" si="20"/>
        <v>0</v>
      </c>
      <c r="T21" s="9">
        <f t="shared" si="20"/>
        <v>0</v>
      </c>
      <c r="U21" s="9">
        <f t="shared" si="20"/>
        <v>0</v>
      </c>
      <c r="V21" s="9">
        <f t="shared" si="20"/>
        <v>0</v>
      </c>
      <c r="W21" s="9">
        <f t="shared" si="20"/>
        <v>0</v>
      </c>
    </row>
    <row r="22">
      <c r="A22" s="19" t="s">
        <v>127</v>
      </c>
      <c r="B22" s="8">
        <f>SUM(B24:B27)</f>
        <v>19</v>
      </c>
      <c r="R22" s="9">
        <f t="shared" ref="R22:W22" si="21">IF(AND(R$1=$C22, $H$1=$H22),$B22,0)</f>
        <v>0</v>
      </c>
      <c r="S22" s="9">
        <f t="shared" si="21"/>
        <v>0</v>
      </c>
      <c r="T22" s="9">
        <f t="shared" si="21"/>
        <v>0</v>
      </c>
      <c r="U22" s="9">
        <f t="shared" si="21"/>
        <v>0</v>
      </c>
      <c r="V22" s="9">
        <f t="shared" si="21"/>
        <v>0</v>
      </c>
      <c r="W22" s="9">
        <f t="shared" si="21"/>
        <v>0</v>
      </c>
    </row>
    <row r="23">
      <c r="A23" s="20" t="s">
        <v>128</v>
      </c>
      <c r="B23" s="11">
        <v>8.0</v>
      </c>
      <c r="C23" s="6">
        <v>45726.0</v>
      </c>
      <c r="E23" s="31"/>
      <c r="H23" s="1" t="s">
        <v>7</v>
      </c>
      <c r="R23" s="9">
        <f t="shared" ref="R23:W23" si="22">IF(AND(R$1=$C23, $H$1=$H23),$B23,0)</f>
        <v>0</v>
      </c>
      <c r="S23" s="9">
        <f t="shared" si="22"/>
        <v>8</v>
      </c>
      <c r="T23" s="9">
        <f t="shared" si="22"/>
        <v>0</v>
      </c>
      <c r="U23" s="9">
        <f t="shared" si="22"/>
        <v>0</v>
      </c>
      <c r="V23" s="9">
        <f t="shared" si="22"/>
        <v>0</v>
      </c>
      <c r="W23" s="9">
        <f t="shared" si="22"/>
        <v>0</v>
      </c>
    </row>
    <row r="24">
      <c r="A24" s="20" t="s">
        <v>129</v>
      </c>
      <c r="B24" s="11">
        <v>10.0</v>
      </c>
      <c r="C24" s="6">
        <v>45734.0</v>
      </c>
      <c r="E24" s="31"/>
      <c r="H24" s="1" t="s">
        <v>7</v>
      </c>
      <c r="R24" s="9">
        <f t="shared" ref="R24:W24" si="23">IF(AND(R$1=$C24, $H$1=$H24),$B24,0)</f>
        <v>0</v>
      </c>
      <c r="S24" s="9">
        <f t="shared" si="23"/>
        <v>0</v>
      </c>
      <c r="T24" s="9">
        <f t="shared" si="23"/>
        <v>0</v>
      </c>
      <c r="U24" s="9">
        <f t="shared" si="23"/>
        <v>10</v>
      </c>
      <c r="V24" s="9">
        <f t="shared" si="23"/>
        <v>0</v>
      </c>
      <c r="W24" s="9">
        <f t="shared" si="23"/>
        <v>0</v>
      </c>
    </row>
    <row r="25">
      <c r="A25" s="10" t="s">
        <v>130</v>
      </c>
      <c r="B25" s="11">
        <v>2.0</v>
      </c>
      <c r="C25" s="6">
        <v>45734.0</v>
      </c>
      <c r="E25" s="31"/>
      <c r="H25" s="1" t="s">
        <v>7</v>
      </c>
      <c r="R25" s="9">
        <f t="shared" ref="R25:W25" si="24">IF(AND(R$1=$C25, $H$1=$H25),$B25,0)</f>
        <v>0</v>
      </c>
      <c r="S25" s="9">
        <f t="shared" si="24"/>
        <v>0</v>
      </c>
      <c r="T25" s="9">
        <f t="shared" si="24"/>
        <v>0</v>
      </c>
      <c r="U25" s="9">
        <f t="shared" si="24"/>
        <v>2</v>
      </c>
      <c r="V25" s="9">
        <f t="shared" si="24"/>
        <v>0</v>
      </c>
      <c r="W25" s="9">
        <f t="shared" si="24"/>
        <v>0</v>
      </c>
    </row>
    <row r="26">
      <c r="A26" s="1" t="s">
        <v>131</v>
      </c>
      <c r="B26" s="1">
        <v>3.0</v>
      </c>
      <c r="C26" s="6">
        <v>45736.0</v>
      </c>
      <c r="E26" s="31"/>
      <c r="H26" s="1" t="s">
        <v>7</v>
      </c>
      <c r="R26" s="9">
        <f t="shared" ref="R26:W26" si="25">IF(AND(R$1=$C26, $H$1=$H26),$B26,0)</f>
        <v>0</v>
      </c>
      <c r="S26" s="9">
        <f t="shared" si="25"/>
        <v>0</v>
      </c>
      <c r="T26" s="9">
        <f t="shared" si="25"/>
        <v>0</v>
      </c>
      <c r="U26" s="9">
        <f t="shared" si="25"/>
        <v>0</v>
      </c>
      <c r="V26" s="9">
        <f t="shared" si="25"/>
        <v>0</v>
      </c>
      <c r="W26" s="9">
        <f t="shared" si="25"/>
        <v>0</v>
      </c>
    </row>
    <row r="27">
      <c r="A27" s="10" t="s">
        <v>132</v>
      </c>
      <c r="B27" s="1">
        <v>4.0</v>
      </c>
      <c r="C27" s="6">
        <v>45740.0</v>
      </c>
      <c r="E27" s="31"/>
      <c r="H27" s="1" t="s">
        <v>7</v>
      </c>
      <c r="R27" s="9">
        <f t="shared" ref="R27:W27" si="26">IF(AND(R$1=$C27, $H$1=$H27),$B27,0)</f>
        <v>0</v>
      </c>
      <c r="S27" s="9">
        <f t="shared" si="26"/>
        <v>0</v>
      </c>
      <c r="T27" s="9">
        <f t="shared" si="26"/>
        <v>0</v>
      </c>
      <c r="U27" s="9">
        <f t="shared" si="26"/>
        <v>0</v>
      </c>
      <c r="V27" s="9">
        <f t="shared" si="26"/>
        <v>0</v>
      </c>
      <c r="W27" s="9">
        <f t="shared" si="26"/>
        <v>4</v>
      </c>
    </row>
    <row r="28">
      <c r="R28" s="9">
        <f t="shared" ref="R28:W28" si="27">IF(AND(R$1=$C28, $H$1=$H28),$B28,0)</f>
        <v>0</v>
      </c>
      <c r="S28" s="9">
        <f t="shared" si="27"/>
        <v>0</v>
      </c>
      <c r="T28" s="9">
        <f t="shared" si="27"/>
        <v>0</v>
      </c>
      <c r="U28" s="9">
        <f t="shared" si="27"/>
        <v>0</v>
      </c>
      <c r="V28" s="9">
        <f t="shared" si="27"/>
        <v>0</v>
      </c>
      <c r="W28" s="9">
        <f t="shared" si="27"/>
        <v>0</v>
      </c>
    </row>
    <row r="29">
      <c r="R29" s="9">
        <f t="shared" ref="R29:W29" si="28">IF(AND(R$1=$C29, $H$1=$H29),$B29,0)</f>
        <v>0</v>
      </c>
      <c r="S29" s="9">
        <f t="shared" si="28"/>
        <v>0</v>
      </c>
      <c r="T29" s="9">
        <f t="shared" si="28"/>
        <v>0</v>
      </c>
      <c r="U29" s="9">
        <f t="shared" si="28"/>
        <v>0</v>
      </c>
      <c r="V29" s="9">
        <f t="shared" si="28"/>
        <v>0</v>
      </c>
      <c r="W29" s="9">
        <f t="shared" si="28"/>
        <v>0</v>
      </c>
    </row>
    <row r="30">
      <c r="A30" s="38" t="s">
        <v>133</v>
      </c>
      <c r="B30" s="8">
        <f>SUM(B31:B33)</f>
        <v>7</v>
      </c>
      <c r="R30" s="9">
        <f t="shared" ref="R30:W30" si="29">IF(AND(R$1=$C30, $H$1=$H30),$B30,0)</f>
        <v>0</v>
      </c>
      <c r="S30" s="9">
        <f t="shared" si="29"/>
        <v>0</v>
      </c>
      <c r="T30" s="9">
        <f t="shared" si="29"/>
        <v>0</v>
      </c>
      <c r="U30" s="9">
        <f t="shared" si="29"/>
        <v>0</v>
      </c>
      <c r="V30" s="9">
        <f t="shared" si="29"/>
        <v>0</v>
      </c>
      <c r="W30" s="9">
        <f t="shared" si="29"/>
        <v>0</v>
      </c>
    </row>
    <row r="31">
      <c r="A31" s="1" t="s">
        <v>134</v>
      </c>
      <c r="B31" s="1">
        <v>1.0</v>
      </c>
      <c r="C31" s="6">
        <v>45720.0</v>
      </c>
      <c r="G31" s="29"/>
      <c r="H31" s="1" t="s">
        <v>7</v>
      </c>
      <c r="R31" s="9">
        <f t="shared" ref="R31:W31" si="30">IF(AND(R$1=$C31, $H$1=$H31),$B31,0)</f>
        <v>1</v>
      </c>
      <c r="S31" s="9">
        <f t="shared" si="30"/>
        <v>0</v>
      </c>
      <c r="T31" s="9">
        <f t="shared" si="30"/>
        <v>0</v>
      </c>
      <c r="U31" s="9">
        <f t="shared" si="30"/>
        <v>0</v>
      </c>
      <c r="V31" s="9">
        <f t="shared" si="30"/>
        <v>0</v>
      </c>
      <c r="W31" s="9">
        <f t="shared" si="30"/>
        <v>0</v>
      </c>
    </row>
    <row r="32">
      <c r="A32" s="1" t="s">
        <v>135</v>
      </c>
      <c r="B32" s="1">
        <v>2.0</v>
      </c>
      <c r="C32" s="6">
        <v>45720.0</v>
      </c>
      <c r="G32" s="29"/>
      <c r="H32" s="1" t="s">
        <v>7</v>
      </c>
      <c r="R32" s="9">
        <f t="shared" ref="R32:W32" si="31">IF(AND(R$1=$C32, $H$1=$H32),$B32,0)</f>
        <v>2</v>
      </c>
      <c r="S32" s="9">
        <f t="shared" si="31"/>
        <v>0</v>
      </c>
      <c r="T32" s="9">
        <f t="shared" si="31"/>
        <v>0</v>
      </c>
      <c r="U32" s="9">
        <f t="shared" si="31"/>
        <v>0</v>
      </c>
      <c r="V32" s="9">
        <f t="shared" si="31"/>
        <v>0</v>
      </c>
      <c r="W32" s="9">
        <f t="shared" si="31"/>
        <v>0</v>
      </c>
    </row>
    <row r="33">
      <c r="A33" s="1" t="s">
        <v>136</v>
      </c>
      <c r="B33" s="1">
        <v>4.0</v>
      </c>
      <c r="C33" s="6">
        <v>45726.0</v>
      </c>
      <c r="D33" s="33"/>
      <c r="G33" s="29"/>
      <c r="H33" s="1" t="s">
        <v>7</v>
      </c>
      <c r="Q33" s="6"/>
      <c r="R33" s="9">
        <f t="shared" ref="R33:W33" si="32">IF(AND(R$1=$C33, $H$1=$H33),$B33,0)</f>
        <v>0</v>
      </c>
      <c r="S33" s="9">
        <f t="shared" si="32"/>
        <v>4</v>
      </c>
      <c r="T33" s="9">
        <f t="shared" si="32"/>
        <v>0</v>
      </c>
      <c r="U33" s="9">
        <f t="shared" si="32"/>
        <v>0</v>
      </c>
      <c r="V33" s="9">
        <f t="shared" si="32"/>
        <v>0</v>
      </c>
      <c r="W33" s="9">
        <f t="shared" si="32"/>
        <v>0</v>
      </c>
    </row>
    <row r="34">
      <c r="Q34" s="6"/>
      <c r="R34" s="9">
        <f t="shared" ref="R34:W34" si="33">IF(AND(R$1=$C34, $H$1=$H34),$B34,0)</f>
        <v>0</v>
      </c>
      <c r="S34" s="9">
        <f t="shared" si="33"/>
        <v>0</v>
      </c>
      <c r="T34" s="9">
        <f t="shared" si="33"/>
        <v>0</v>
      </c>
      <c r="U34" s="9">
        <f t="shared" si="33"/>
        <v>0</v>
      </c>
      <c r="V34" s="9">
        <f t="shared" si="33"/>
        <v>0</v>
      </c>
      <c r="W34" s="9">
        <f t="shared" si="33"/>
        <v>0</v>
      </c>
    </row>
    <row r="35">
      <c r="A35" s="38" t="s">
        <v>137</v>
      </c>
      <c r="B35" s="8">
        <f>SUM(B37:B39)</f>
        <v>18</v>
      </c>
      <c r="Q35" s="6"/>
      <c r="R35" s="9">
        <f t="shared" ref="R35:W35" si="34">IF(AND(R$1=$C35, $H$1=$H35),$B35,0)</f>
        <v>0</v>
      </c>
      <c r="S35" s="9">
        <f t="shared" si="34"/>
        <v>0</v>
      </c>
      <c r="T35" s="9">
        <f t="shared" si="34"/>
        <v>0</v>
      </c>
      <c r="U35" s="9">
        <f t="shared" si="34"/>
        <v>0</v>
      </c>
      <c r="V35" s="9">
        <f t="shared" si="34"/>
        <v>0</v>
      </c>
      <c r="W35" s="9">
        <f t="shared" si="34"/>
        <v>0</v>
      </c>
    </row>
    <row r="36">
      <c r="A36" s="1" t="s">
        <v>138</v>
      </c>
      <c r="B36" s="1">
        <v>4.0</v>
      </c>
      <c r="C36" s="6">
        <v>45734.0</v>
      </c>
      <c r="F36" s="27"/>
      <c r="G36" s="29"/>
      <c r="H36" s="1" t="s">
        <v>7</v>
      </c>
      <c r="Q36" s="6"/>
      <c r="R36" s="9">
        <f t="shared" ref="R36:W36" si="35">IF(AND(R$1=$C36, $H$1=$H36),$B36,0)</f>
        <v>0</v>
      </c>
      <c r="S36" s="9">
        <f t="shared" si="35"/>
        <v>0</v>
      </c>
      <c r="T36" s="9">
        <f t="shared" si="35"/>
        <v>0</v>
      </c>
      <c r="U36" s="9">
        <f t="shared" si="35"/>
        <v>4</v>
      </c>
      <c r="V36" s="9">
        <f t="shared" si="35"/>
        <v>0</v>
      </c>
      <c r="W36" s="9">
        <f t="shared" si="35"/>
        <v>0</v>
      </c>
    </row>
    <row r="37">
      <c r="A37" s="1" t="s">
        <v>139</v>
      </c>
      <c r="B37" s="1">
        <v>6.0</v>
      </c>
      <c r="C37" s="6">
        <v>45733.0</v>
      </c>
      <c r="F37" s="27"/>
      <c r="G37" s="29"/>
      <c r="H37" s="1" t="s">
        <v>7</v>
      </c>
      <c r="Q37" s="6"/>
      <c r="R37" s="9">
        <f t="shared" ref="R37:W37" si="36">IF(AND(R$1=$C37, $H$1=$H37),$B37,0)</f>
        <v>0</v>
      </c>
      <c r="S37" s="9">
        <f t="shared" si="36"/>
        <v>0</v>
      </c>
      <c r="T37" s="9">
        <f t="shared" si="36"/>
        <v>6</v>
      </c>
      <c r="U37" s="9">
        <f t="shared" si="36"/>
        <v>0</v>
      </c>
      <c r="V37" s="9">
        <f t="shared" si="36"/>
        <v>0</v>
      </c>
      <c r="W37" s="9">
        <f t="shared" si="36"/>
        <v>0</v>
      </c>
    </row>
    <row r="38">
      <c r="A38" s="1" t="s">
        <v>140</v>
      </c>
      <c r="B38" s="1">
        <v>4.0</v>
      </c>
      <c r="C38" s="6">
        <v>45733.0</v>
      </c>
      <c r="E38" s="31"/>
      <c r="F38" s="27"/>
      <c r="H38" s="1" t="s">
        <v>7</v>
      </c>
      <c r="Q38" s="6"/>
      <c r="R38" s="9">
        <f t="shared" ref="R38:W38" si="37">IF(AND(R$1=$C38, $H$1=$H38),$B38,0)</f>
        <v>0</v>
      </c>
      <c r="S38" s="9">
        <f t="shared" si="37"/>
        <v>0</v>
      </c>
      <c r="T38" s="9">
        <f t="shared" si="37"/>
        <v>4</v>
      </c>
      <c r="U38" s="9">
        <f t="shared" si="37"/>
        <v>0</v>
      </c>
      <c r="V38" s="9">
        <f t="shared" si="37"/>
        <v>0</v>
      </c>
      <c r="W38" s="9">
        <f t="shared" si="37"/>
        <v>0</v>
      </c>
    </row>
    <row r="39">
      <c r="A39" s="20" t="s">
        <v>141</v>
      </c>
      <c r="B39" s="1">
        <v>8.0</v>
      </c>
      <c r="C39" s="6">
        <v>45740.0</v>
      </c>
      <c r="G39" s="29"/>
      <c r="H39" s="1" t="s">
        <v>7</v>
      </c>
      <c r="Q39" s="6"/>
      <c r="R39" s="9">
        <f t="shared" ref="R39:W39" si="38">IF(AND(R$1=$C39, $H$1=$H39),$B39,0)</f>
        <v>0</v>
      </c>
      <c r="S39" s="9">
        <f t="shared" si="38"/>
        <v>0</v>
      </c>
      <c r="T39" s="9">
        <f t="shared" si="38"/>
        <v>0</v>
      </c>
      <c r="U39" s="9">
        <f t="shared" si="38"/>
        <v>0</v>
      </c>
      <c r="V39" s="9">
        <f t="shared" si="38"/>
        <v>0</v>
      </c>
      <c r="W39" s="9">
        <f t="shared" si="38"/>
        <v>8</v>
      </c>
    </row>
    <row r="40">
      <c r="A40" s="1" t="s">
        <v>142</v>
      </c>
      <c r="B40" s="1">
        <v>6.0</v>
      </c>
      <c r="C40" s="6">
        <v>45740.0</v>
      </c>
      <c r="F40" s="27"/>
      <c r="G40" s="29"/>
      <c r="H40" s="1" t="s">
        <v>7</v>
      </c>
      <c r="Q40" s="6"/>
      <c r="R40" s="9">
        <f t="shared" ref="R40:W40" si="39">IF(AND(R$1=$C40, $H$1=$H40),$B40,0)</f>
        <v>0</v>
      </c>
      <c r="S40" s="9">
        <f t="shared" si="39"/>
        <v>0</v>
      </c>
      <c r="T40" s="9">
        <f t="shared" si="39"/>
        <v>0</v>
      </c>
      <c r="U40" s="9">
        <f t="shared" si="39"/>
        <v>0</v>
      </c>
      <c r="V40" s="9">
        <f t="shared" si="39"/>
        <v>0</v>
      </c>
      <c r="W40" s="9">
        <f t="shared" si="39"/>
        <v>6</v>
      </c>
    </row>
    <row r="41">
      <c r="R41" s="9">
        <f t="shared" ref="R41:W41" si="40">IF(AND(R$1=$C41, $H$1=$H41),$B41,0)</f>
        <v>0</v>
      </c>
      <c r="S41" s="9">
        <f t="shared" si="40"/>
        <v>0</v>
      </c>
      <c r="T41" s="9">
        <f t="shared" si="40"/>
        <v>0</v>
      </c>
      <c r="U41" s="9">
        <f t="shared" si="40"/>
        <v>0</v>
      </c>
      <c r="V41" s="9">
        <f t="shared" si="40"/>
        <v>0</v>
      </c>
      <c r="W41" s="9">
        <f t="shared" si="40"/>
        <v>0</v>
      </c>
    </row>
    <row r="42">
      <c r="A42" s="38" t="s">
        <v>143</v>
      </c>
      <c r="B42" s="8">
        <f>SUM(B43:B45)</f>
        <v>14</v>
      </c>
      <c r="R42" s="9">
        <f t="shared" ref="R42:W42" si="41">IF(AND(R$1=$C42, $H$1=$H42),$B42,0)</f>
        <v>0</v>
      </c>
      <c r="S42" s="9">
        <f t="shared" si="41"/>
        <v>0</v>
      </c>
      <c r="T42" s="9">
        <f t="shared" si="41"/>
        <v>0</v>
      </c>
      <c r="U42" s="9">
        <f t="shared" si="41"/>
        <v>0</v>
      </c>
      <c r="V42" s="9">
        <f t="shared" si="41"/>
        <v>0</v>
      </c>
      <c r="W42" s="9">
        <f t="shared" si="41"/>
        <v>0</v>
      </c>
    </row>
    <row r="43">
      <c r="A43" s="1" t="s">
        <v>144</v>
      </c>
      <c r="B43" s="1">
        <v>2.0</v>
      </c>
      <c r="C43" s="6">
        <v>45726.0</v>
      </c>
      <c r="F43" s="27"/>
      <c r="G43" s="29"/>
      <c r="H43" s="1" t="s">
        <v>7</v>
      </c>
      <c r="K43" s="32" t="s">
        <v>145</v>
      </c>
      <c r="N43" s="1" t="s">
        <v>146</v>
      </c>
      <c r="O43" s="1" t="s">
        <v>147</v>
      </c>
      <c r="P43" s="1" t="s">
        <v>148</v>
      </c>
      <c r="R43" s="9">
        <f t="shared" ref="R43:W43" si="42">IF(AND(R$1=$C43, $H$1=$H43),$B43,0)</f>
        <v>0</v>
      </c>
      <c r="S43" s="9">
        <f t="shared" si="42"/>
        <v>2</v>
      </c>
      <c r="T43" s="9">
        <f t="shared" si="42"/>
        <v>0</v>
      </c>
      <c r="U43" s="9">
        <f t="shared" si="42"/>
        <v>0</v>
      </c>
      <c r="V43" s="9">
        <f t="shared" si="42"/>
        <v>0</v>
      </c>
      <c r="W43" s="9">
        <f t="shared" si="42"/>
        <v>0</v>
      </c>
    </row>
    <row r="44">
      <c r="A44" s="1" t="s">
        <v>149</v>
      </c>
      <c r="B44" s="1">
        <v>4.0</v>
      </c>
      <c r="C44" s="6">
        <v>45726.0</v>
      </c>
      <c r="F44" s="27"/>
      <c r="G44" s="29"/>
      <c r="H44" s="1" t="s">
        <v>7</v>
      </c>
      <c r="K44" s="1" t="s">
        <v>150</v>
      </c>
      <c r="N44" s="1" t="s">
        <v>151</v>
      </c>
      <c r="R44" s="9">
        <f t="shared" ref="R44:W44" si="43">IF(AND(R$1=$C44, $H$1=$H44),$B44,0)</f>
        <v>0</v>
      </c>
      <c r="S44" s="9">
        <f t="shared" si="43"/>
        <v>4</v>
      </c>
      <c r="T44" s="9">
        <f t="shared" si="43"/>
        <v>0</v>
      </c>
      <c r="U44" s="9">
        <f t="shared" si="43"/>
        <v>0</v>
      </c>
      <c r="V44" s="9">
        <f t="shared" si="43"/>
        <v>0</v>
      </c>
      <c r="W44" s="9">
        <f t="shared" si="43"/>
        <v>0</v>
      </c>
    </row>
    <row r="45">
      <c r="A45" s="1" t="s">
        <v>152</v>
      </c>
      <c r="B45" s="1">
        <v>8.0</v>
      </c>
      <c r="C45" s="6">
        <v>45726.0</v>
      </c>
      <c r="D45" s="33"/>
      <c r="F45" s="27"/>
      <c r="H45" s="1" t="s">
        <v>7</v>
      </c>
      <c r="K45" s="1" t="s">
        <v>153</v>
      </c>
      <c r="N45" s="1" t="s">
        <v>154</v>
      </c>
      <c r="R45" s="9">
        <f t="shared" ref="R45:W45" si="44">IF(AND(R$1=$C45, $H$1=$H45),$B45,0)</f>
        <v>0</v>
      </c>
      <c r="S45" s="9">
        <f t="shared" si="44"/>
        <v>8</v>
      </c>
      <c r="T45" s="9">
        <f t="shared" si="44"/>
        <v>0</v>
      </c>
      <c r="U45" s="9">
        <f t="shared" si="44"/>
        <v>0</v>
      </c>
      <c r="V45" s="9">
        <f t="shared" si="44"/>
        <v>0</v>
      </c>
      <c r="W45" s="9">
        <f t="shared" si="44"/>
        <v>0</v>
      </c>
    </row>
    <row r="46">
      <c r="A46" s="1" t="s">
        <v>155</v>
      </c>
      <c r="B46" s="1">
        <v>6.0</v>
      </c>
      <c r="G46" s="29"/>
      <c r="K46" s="1" t="s">
        <v>156</v>
      </c>
      <c r="N46" s="1" t="s">
        <v>157</v>
      </c>
      <c r="R46" s="9">
        <f t="shared" ref="R46:W46" si="45">IF(AND(R$1=$C46, $H$1=$H46),$B46,0)</f>
        <v>0</v>
      </c>
      <c r="S46" s="9">
        <f t="shared" si="45"/>
        <v>0</v>
      </c>
      <c r="T46" s="9">
        <f t="shared" si="45"/>
        <v>0</v>
      </c>
      <c r="U46" s="9">
        <f t="shared" si="45"/>
        <v>0</v>
      </c>
      <c r="V46" s="9">
        <f t="shared" si="45"/>
        <v>0</v>
      </c>
      <c r="W46" s="9">
        <f t="shared" si="45"/>
        <v>0</v>
      </c>
    </row>
    <row r="47">
      <c r="K47" s="1" t="s">
        <v>158</v>
      </c>
      <c r="R47" s="9">
        <f t="shared" ref="R47:W47" si="46">IF(AND(R$1=$C47, $H$1=$H47),$B47,0)</f>
        <v>0</v>
      </c>
      <c r="S47" s="9">
        <f t="shared" si="46"/>
        <v>0</v>
      </c>
      <c r="T47" s="9">
        <f t="shared" si="46"/>
        <v>0</v>
      </c>
      <c r="U47" s="9">
        <f t="shared" si="46"/>
        <v>0</v>
      </c>
      <c r="V47" s="9">
        <f t="shared" si="46"/>
        <v>0</v>
      </c>
      <c r="W47" s="9">
        <f t="shared" si="46"/>
        <v>0</v>
      </c>
    </row>
    <row r="48">
      <c r="A48" s="38" t="s">
        <v>159</v>
      </c>
      <c r="B48" s="8">
        <f>SUM(B49:B50)</f>
        <v>6</v>
      </c>
      <c r="K48" s="1" t="s">
        <v>160</v>
      </c>
      <c r="R48" s="9">
        <f t="shared" ref="R48:W48" si="47">IF(AND(R$1=$C48, $H$1=$H48),$B48,0)</f>
        <v>0</v>
      </c>
      <c r="S48" s="9">
        <f t="shared" si="47"/>
        <v>0</v>
      </c>
      <c r="T48" s="9">
        <f t="shared" si="47"/>
        <v>0</v>
      </c>
      <c r="U48" s="9">
        <f t="shared" si="47"/>
        <v>0</v>
      </c>
      <c r="V48" s="9">
        <f t="shared" si="47"/>
        <v>0</v>
      </c>
      <c r="W48" s="9">
        <f t="shared" si="47"/>
        <v>0</v>
      </c>
    </row>
    <row r="49">
      <c r="A49" s="1" t="s">
        <v>144</v>
      </c>
      <c r="B49" s="1">
        <v>2.0</v>
      </c>
      <c r="C49" s="6">
        <v>45726.0</v>
      </c>
      <c r="F49" s="27"/>
      <c r="H49" s="1" t="s">
        <v>7</v>
      </c>
      <c r="K49" s="1" t="s">
        <v>161</v>
      </c>
      <c r="R49" s="9">
        <f t="shared" ref="R49:W49" si="48">IF(AND(R$1=$C49, $H$1=$H49),$B49,0)</f>
        <v>0</v>
      </c>
      <c r="S49" s="9">
        <f t="shared" si="48"/>
        <v>2</v>
      </c>
      <c r="T49" s="9">
        <f t="shared" si="48"/>
        <v>0</v>
      </c>
      <c r="U49" s="9">
        <f t="shared" si="48"/>
        <v>0</v>
      </c>
      <c r="V49" s="9">
        <f t="shared" si="48"/>
        <v>0</v>
      </c>
      <c r="W49" s="9">
        <f t="shared" si="48"/>
        <v>0</v>
      </c>
    </row>
    <row r="50">
      <c r="A50" s="1" t="s">
        <v>162</v>
      </c>
      <c r="B50" s="1">
        <v>4.0</v>
      </c>
      <c r="C50" s="6">
        <v>45740.0</v>
      </c>
      <c r="F50" s="27"/>
      <c r="H50" s="1" t="s">
        <v>7</v>
      </c>
      <c r="R50" s="9">
        <f t="shared" ref="R50:W50" si="49">IF(AND(R$1=$C50, $H$1=$H50),$B50,0)</f>
        <v>0</v>
      </c>
      <c r="S50" s="9">
        <f t="shared" si="49"/>
        <v>0</v>
      </c>
      <c r="T50" s="9">
        <f t="shared" si="49"/>
        <v>0</v>
      </c>
      <c r="U50" s="9">
        <f t="shared" si="49"/>
        <v>0</v>
      </c>
      <c r="V50" s="9">
        <f t="shared" si="49"/>
        <v>0</v>
      </c>
      <c r="W50" s="9">
        <f t="shared" si="49"/>
        <v>4</v>
      </c>
    </row>
    <row r="51">
      <c r="R51" s="9">
        <f t="shared" ref="R51:W51" si="50">IF(AND(R$1=$C51, $H$1=$H51),$B51,0)</f>
        <v>0</v>
      </c>
      <c r="S51" s="9">
        <f t="shared" si="50"/>
        <v>0</v>
      </c>
      <c r="T51" s="9">
        <f t="shared" si="50"/>
        <v>0</v>
      </c>
      <c r="U51" s="9">
        <f t="shared" si="50"/>
        <v>0</v>
      </c>
      <c r="V51" s="9">
        <f t="shared" si="50"/>
        <v>0</v>
      </c>
      <c r="W51" s="9">
        <f t="shared" si="50"/>
        <v>0</v>
      </c>
    </row>
    <row r="52">
      <c r="R52" s="9">
        <f t="shared" ref="R52:W52" si="51">IF(AND(R$1=$C52, $H$1=$H52),$B52,0)</f>
        <v>0</v>
      </c>
      <c r="S52" s="9">
        <f t="shared" si="51"/>
        <v>0</v>
      </c>
      <c r="T52" s="9">
        <f t="shared" si="51"/>
        <v>0</v>
      </c>
      <c r="U52" s="9">
        <f t="shared" si="51"/>
        <v>0</v>
      </c>
      <c r="V52" s="9">
        <f t="shared" si="51"/>
        <v>0</v>
      </c>
      <c r="W52" s="9">
        <f t="shared" si="51"/>
        <v>0</v>
      </c>
    </row>
    <row r="53">
      <c r="A53" s="38" t="s">
        <v>163</v>
      </c>
      <c r="B53" s="21">
        <v>10.0</v>
      </c>
      <c r="R53" s="9">
        <f t="shared" ref="R53:W53" si="52">IF(AND(R$1=$C53, $H$1=$H53),$B53,0)</f>
        <v>0</v>
      </c>
      <c r="S53" s="9">
        <f t="shared" si="52"/>
        <v>0</v>
      </c>
      <c r="T53" s="9">
        <f t="shared" si="52"/>
        <v>0</v>
      </c>
      <c r="U53" s="9">
        <f t="shared" si="52"/>
        <v>0</v>
      </c>
      <c r="V53" s="9">
        <f t="shared" si="52"/>
        <v>0</v>
      </c>
      <c r="W53" s="9">
        <f t="shared" si="52"/>
        <v>0</v>
      </c>
    </row>
    <row r="54">
      <c r="R54" s="9">
        <f t="shared" ref="R54:W54" si="53">IF(AND(R$1=$C54, $H$1=$H54),$B54,0)</f>
        <v>0</v>
      </c>
      <c r="S54" s="9">
        <f t="shared" si="53"/>
        <v>0</v>
      </c>
      <c r="T54" s="9">
        <f t="shared" si="53"/>
        <v>0</v>
      </c>
      <c r="U54" s="9">
        <f t="shared" si="53"/>
        <v>0</v>
      </c>
      <c r="V54" s="9">
        <f t="shared" si="53"/>
        <v>0</v>
      </c>
      <c r="W54" s="9">
        <f t="shared" si="53"/>
        <v>0</v>
      </c>
    </row>
    <row r="55">
      <c r="R55" s="9">
        <f t="shared" ref="R55:W55" si="54">IF(AND(R$1=$C55, $H$1=$H55),$B55,0)</f>
        <v>0</v>
      </c>
      <c r="S55" s="9">
        <f t="shared" si="54"/>
        <v>0</v>
      </c>
      <c r="T55" s="9">
        <f t="shared" si="54"/>
        <v>0</v>
      </c>
      <c r="U55" s="9">
        <f t="shared" si="54"/>
        <v>0</v>
      </c>
      <c r="V55" s="9">
        <f t="shared" si="54"/>
        <v>0</v>
      </c>
      <c r="W55" s="9">
        <f t="shared" si="54"/>
        <v>0</v>
      </c>
    </row>
    <row r="59">
      <c r="A59" s="35" t="s">
        <v>120</v>
      </c>
      <c r="B59" s="36">
        <f>B2+B5+B11+B15+B22+B35+B42+B48+B30+B53</f>
        <v>104</v>
      </c>
      <c r="Q59" s="1" t="s">
        <v>122</v>
      </c>
      <c r="R59" s="9">
        <f t="shared" ref="R59:W59" si="55">SUM(R2:R55)</f>
        <v>11</v>
      </c>
      <c r="S59" s="9">
        <f t="shared" si="55"/>
        <v>36</v>
      </c>
      <c r="T59" s="9">
        <f t="shared" si="55"/>
        <v>12</v>
      </c>
      <c r="U59" s="9">
        <f t="shared" si="55"/>
        <v>16</v>
      </c>
      <c r="V59" s="9">
        <f t="shared" si="55"/>
        <v>0</v>
      </c>
      <c r="W59" s="9">
        <f t="shared" si="55"/>
        <v>26</v>
      </c>
    </row>
    <row r="60">
      <c r="A60" s="11" t="s">
        <v>121</v>
      </c>
      <c r="B60" s="9">
        <f>B59/4</f>
        <v>26</v>
      </c>
    </row>
    <row r="1000">
      <c r="D1000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38"/>
    <col customWidth="1" min="2" max="2" width="17.63"/>
    <col customWidth="1" min="3" max="3" width="20.0"/>
    <col customWidth="1" min="10" max="10" width="20.88"/>
  </cols>
  <sheetData>
    <row r="1">
      <c r="A1" s="1" t="s">
        <v>164</v>
      </c>
      <c r="B1" s="1" t="s">
        <v>165</v>
      </c>
      <c r="C1" s="1" t="s">
        <v>166</v>
      </c>
    </row>
    <row r="2">
      <c r="A2" s="1">
        <v>1.0</v>
      </c>
      <c r="B2" s="1">
        <v>153.0</v>
      </c>
      <c r="C2" s="9">
        <f>B2</f>
        <v>153</v>
      </c>
    </row>
    <row r="3">
      <c r="A3" s="1">
        <v>2.0</v>
      </c>
      <c r="B3" s="9">
        <f t="shared" ref="B3:B21" si="1">B2-8.05</f>
        <v>144.95</v>
      </c>
      <c r="C3" s="1">
        <f t="shared" ref="C3:C4" si="2">C2-4</f>
        <v>149</v>
      </c>
    </row>
    <row r="4">
      <c r="A4" s="1">
        <v>3.0</v>
      </c>
      <c r="B4" s="9">
        <f t="shared" si="1"/>
        <v>136.9</v>
      </c>
      <c r="C4" s="1">
        <f t="shared" si="2"/>
        <v>145</v>
      </c>
    </row>
    <row r="5">
      <c r="A5" s="1">
        <v>4.0</v>
      </c>
      <c r="B5" s="9">
        <f t="shared" si="1"/>
        <v>128.85</v>
      </c>
      <c r="C5" s="1">
        <f>C4-6</f>
        <v>139</v>
      </c>
    </row>
    <row r="6">
      <c r="A6" s="1">
        <v>5.0</v>
      </c>
      <c r="B6" s="9">
        <f t="shared" si="1"/>
        <v>120.8</v>
      </c>
      <c r="C6" s="1">
        <f>C5-3</f>
        <v>136</v>
      </c>
    </row>
    <row r="7">
      <c r="A7" s="39">
        <v>6.0</v>
      </c>
      <c r="B7" s="9">
        <f t="shared" si="1"/>
        <v>112.75</v>
      </c>
      <c r="C7" s="9">
        <f>C6-2</f>
        <v>134</v>
      </c>
    </row>
    <row r="8">
      <c r="A8" s="1">
        <v>7.0</v>
      </c>
      <c r="B8" s="9">
        <f t="shared" si="1"/>
        <v>104.7</v>
      </c>
      <c r="C8" s="9">
        <f>C7-8</f>
        <v>126</v>
      </c>
    </row>
    <row r="9">
      <c r="A9" s="40">
        <v>8.0</v>
      </c>
      <c r="B9" s="9">
        <f t="shared" si="1"/>
        <v>96.65</v>
      </c>
      <c r="C9" s="9">
        <f>C8-7</f>
        <v>119</v>
      </c>
    </row>
    <row r="10">
      <c r="A10" s="1">
        <v>9.0</v>
      </c>
      <c r="B10" s="9">
        <f t="shared" si="1"/>
        <v>88.6</v>
      </c>
      <c r="C10" s="9">
        <f t="shared" ref="C10:C13" si="3">C9-8.05</f>
        <v>110.95</v>
      </c>
    </row>
    <row r="11">
      <c r="A11" s="1">
        <v>10.0</v>
      </c>
      <c r="B11" s="9">
        <f t="shared" si="1"/>
        <v>80.55</v>
      </c>
      <c r="C11" s="9">
        <f t="shared" si="3"/>
        <v>102.9</v>
      </c>
    </row>
    <row r="12">
      <c r="A12" s="1">
        <v>11.0</v>
      </c>
      <c r="B12" s="9">
        <f t="shared" si="1"/>
        <v>72.5</v>
      </c>
      <c r="C12" s="9">
        <f t="shared" si="3"/>
        <v>94.85</v>
      </c>
    </row>
    <row r="13">
      <c r="A13" s="1">
        <v>12.0</v>
      </c>
      <c r="B13" s="9">
        <f t="shared" si="1"/>
        <v>64.45</v>
      </c>
      <c r="C13" s="9">
        <f t="shared" si="3"/>
        <v>86.8</v>
      </c>
    </row>
    <row r="14">
      <c r="A14" s="41">
        <v>13.0</v>
      </c>
      <c r="B14" s="9">
        <f t="shared" si="1"/>
        <v>56.4</v>
      </c>
      <c r="C14" s="9">
        <f>C13-12</f>
        <v>74.8</v>
      </c>
    </row>
    <row r="15">
      <c r="A15" s="1">
        <v>14.0</v>
      </c>
      <c r="B15" s="9">
        <f t="shared" si="1"/>
        <v>48.35</v>
      </c>
      <c r="C15" s="9">
        <f t="shared" ref="C15:C16" si="4">C14-8.05</f>
        <v>66.75</v>
      </c>
    </row>
    <row r="16">
      <c r="A16" s="1">
        <v>15.0</v>
      </c>
      <c r="B16" s="9">
        <f t="shared" si="1"/>
        <v>40.3</v>
      </c>
      <c r="C16" s="9">
        <f t="shared" si="4"/>
        <v>58.7</v>
      </c>
    </row>
    <row r="17">
      <c r="A17" s="1">
        <v>16.0</v>
      </c>
      <c r="B17" s="9">
        <f t="shared" si="1"/>
        <v>32.25</v>
      </c>
      <c r="C17" s="9">
        <f>C16-6</f>
        <v>52.7</v>
      </c>
    </row>
    <row r="18">
      <c r="A18" s="1">
        <v>17.0</v>
      </c>
      <c r="B18" s="9">
        <f t="shared" si="1"/>
        <v>24.2</v>
      </c>
      <c r="C18" s="9">
        <f>C17-2</f>
        <v>50.7</v>
      </c>
      <c r="D18" s="1" t="s">
        <v>167</v>
      </c>
    </row>
    <row r="19">
      <c r="A19" s="1">
        <v>18.0</v>
      </c>
      <c r="B19" s="9">
        <f t="shared" si="1"/>
        <v>16.15</v>
      </c>
      <c r="C19" s="9">
        <f t="shared" ref="C19:C20" si="5">C18-8</f>
        <v>42.7</v>
      </c>
    </row>
    <row r="20">
      <c r="A20" s="1">
        <v>19.0</v>
      </c>
      <c r="B20" s="9">
        <f t="shared" si="1"/>
        <v>8.1</v>
      </c>
      <c r="C20" s="9">
        <f t="shared" si="5"/>
        <v>34.7</v>
      </c>
    </row>
    <row r="21">
      <c r="A21" s="42">
        <v>20.0</v>
      </c>
      <c r="B21" s="9">
        <f t="shared" si="1"/>
        <v>0.05</v>
      </c>
      <c r="C21" s="9">
        <f>C20-16</f>
        <v>18.7</v>
      </c>
    </row>
    <row r="24">
      <c r="A24" s="43" t="s">
        <v>168</v>
      </c>
      <c r="B24" s="44" t="s">
        <v>169</v>
      </c>
      <c r="C24" s="44" t="s">
        <v>170</v>
      </c>
      <c r="D24" s="44" t="s">
        <v>171</v>
      </c>
      <c r="E24" s="45" t="s">
        <v>172</v>
      </c>
      <c r="F24" s="46" t="s">
        <v>173</v>
      </c>
      <c r="G24" s="47" t="s">
        <v>174</v>
      </c>
    </row>
    <row r="25">
      <c r="A25" s="48" t="s">
        <v>175</v>
      </c>
      <c r="B25" s="49">
        <v>4.0</v>
      </c>
      <c r="C25" s="49" t="s">
        <v>176</v>
      </c>
      <c r="D25" s="50">
        <f t="shared" ref="D25:D26" si="6">DATE(2025,2,10)</f>
        <v>45698</v>
      </c>
      <c r="E25" s="51"/>
      <c r="F25" s="51"/>
      <c r="G25" s="52"/>
    </row>
    <row r="26">
      <c r="A26" s="53" t="s">
        <v>177</v>
      </c>
      <c r="B26" s="54">
        <f>B25</f>
        <v>4</v>
      </c>
      <c r="C26" s="54"/>
      <c r="D26" s="55">
        <f t="shared" si="6"/>
        <v>45698</v>
      </c>
      <c r="E26" s="56"/>
      <c r="F26" s="54">
        <f>153-1</f>
        <v>152</v>
      </c>
      <c r="G26" s="57">
        <f>152-B26</f>
        <v>148</v>
      </c>
    </row>
    <row r="27">
      <c r="A27" s="48" t="s">
        <v>178</v>
      </c>
      <c r="B27" s="49">
        <v>3.0</v>
      </c>
      <c r="C27" s="49" t="s">
        <v>179</v>
      </c>
      <c r="D27" s="50">
        <f t="shared" ref="D27:D31" si="7">DATE(2025,2,17)</f>
        <v>45705</v>
      </c>
      <c r="E27" s="51"/>
      <c r="F27" s="51"/>
      <c r="G27" s="52"/>
      <c r="H27" s="11"/>
    </row>
    <row r="28">
      <c r="A28" s="58" t="s">
        <v>180</v>
      </c>
      <c r="B28" s="59">
        <v>4.0</v>
      </c>
      <c r="C28" s="59" t="s">
        <v>181</v>
      </c>
      <c r="D28" s="60">
        <f t="shared" si="7"/>
        <v>45705</v>
      </c>
      <c r="E28" s="61"/>
      <c r="F28" s="61"/>
      <c r="G28" s="62"/>
      <c r="H28" s="11"/>
    </row>
    <row r="29">
      <c r="A29" s="48" t="s">
        <v>182</v>
      </c>
      <c r="B29" s="63">
        <v>4.0</v>
      </c>
      <c r="C29" s="63" t="s">
        <v>183</v>
      </c>
      <c r="D29" s="50">
        <f t="shared" si="7"/>
        <v>45705</v>
      </c>
      <c r="E29" s="63" t="s">
        <v>184</v>
      </c>
      <c r="F29" s="64"/>
      <c r="G29" s="65"/>
    </row>
    <row r="30">
      <c r="A30" s="58" t="s">
        <v>185</v>
      </c>
      <c r="B30" s="66">
        <v>2.0</v>
      </c>
      <c r="C30" s="66" t="s">
        <v>3</v>
      </c>
      <c r="D30" s="60">
        <f t="shared" si="7"/>
        <v>45705</v>
      </c>
      <c r="E30" s="66"/>
      <c r="F30" s="67"/>
      <c r="G30" s="68"/>
    </row>
    <row r="31">
      <c r="A31" s="53" t="s">
        <v>186</v>
      </c>
      <c r="B31" s="69">
        <f>SUM(B27:B30)</f>
        <v>13</v>
      </c>
      <c r="C31" s="69"/>
      <c r="D31" s="55">
        <f t="shared" si="7"/>
        <v>45705</v>
      </c>
      <c r="E31" s="69"/>
      <c r="F31" s="70">
        <f>153-7.2*(D31-D26)</f>
        <v>102.6</v>
      </c>
      <c r="G31" s="71">
        <f>G26-B31</f>
        <v>135</v>
      </c>
    </row>
    <row r="32">
      <c r="A32" s="72" t="s">
        <v>187</v>
      </c>
      <c r="B32" s="59">
        <v>4.0</v>
      </c>
      <c r="C32" s="59" t="s">
        <v>179</v>
      </c>
      <c r="D32" s="60">
        <f t="shared" ref="D32:D37" si="8">DATE(2025,2,19)</f>
        <v>45707</v>
      </c>
      <c r="E32" s="61"/>
      <c r="F32" s="73"/>
      <c r="G32" s="74"/>
    </row>
    <row r="33">
      <c r="A33" s="48" t="s">
        <v>188</v>
      </c>
      <c r="B33" s="49">
        <v>4.0</v>
      </c>
      <c r="C33" s="49" t="s">
        <v>181</v>
      </c>
      <c r="D33" s="50">
        <f t="shared" si="8"/>
        <v>45707</v>
      </c>
      <c r="E33" s="75" t="s">
        <v>189</v>
      </c>
      <c r="F33" s="76"/>
      <c r="G33" s="77"/>
    </row>
    <row r="34">
      <c r="A34" s="78" t="s">
        <v>190</v>
      </c>
      <c r="B34" s="66">
        <v>6.0</v>
      </c>
      <c r="C34" s="66" t="s">
        <v>183</v>
      </c>
      <c r="D34" s="60">
        <f t="shared" si="8"/>
        <v>45707</v>
      </c>
      <c r="E34" s="79" t="s">
        <v>191</v>
      </c>
      <c r="F34" s="67"/>
      <c r="G34" s="68"/>
    </row>
    <row r="35">
      <c r="A35" s="48" t="s">
        <v>192</v>
      </c>
      <c r="B35" s="49">
        <v>2.0</v>
      </c>
      <c r="C35" s="49" t="s">
        <v>3</v>
      </c>
      <c r="D35" s="50">
        <f t="shared" si="8"/>
        <v>45707</v>
      </c>
      <c r="E35" s="51"/>
      <c r="F35" s="64"/>
      <c r="G35" s="65"/>
    </row>
    <row r="36">
      <c r="A36" s="58" t="s">
        <v>193</v>
      </c>
      <c r="B36" s="59">
        <v>2.0</v>
      </c>
      <c r="C36" s="59" t="s">
        <v>3</v>
      </c>
      <c r="D36" s="60">
        <f t="shared" si="8"/>
        <v>45707</v>
      </c>
      <c r="E36" s="61"/>
      <c r="F36" s="67"/>
      <c r="G36" s="68"/>
    </row>
    <row r="37">
      <c r="A37" s="53" t="s">
        <v>194</v>
      </c>
      <c r="B37" s="54">
        <f>SUM(B32:B36)</f>
        <v>18</v>
      </c>
      <c r="C37" s="54"/>
      <c r="D37" s="55">
        <f t="shared" si="8"/>
        <v>45707</v>
      </c>
      <c r="E37" s="56"/>
      <c r="F37" s="70">
        <f>F31-8.05*(D37-D31)</f>
        <v>86.5</v>
      </c>
      <c r="G37" s="71">
        <f>G31-B37</f>
        <v>117</v>
      </c>
    </row>
    <row r="38">
      <c r="A38" s="58" t="s">
        <v>195</v>
      </c>
      <c r="B38" s="59">
        <v>6.0</v>
      </c>
      <c r="C38" s="59" t="s">
        <v>183</v>
      </c>
      <c r="D38" s="60">
        <f>DATE(2025,3,24)</f>
        <v>45740</v>
      </c>
      <c r="E38" s="79" t="s">
        <v>196</v>
      </c>
      <c r="F38" s="67"/>
      <c r="G38" s="68"/>
    </row>
    <row r="39">
      <c r="A39" s="48" t="s">
        <v>197</v>
      </c>
      <c r="B39" s="49">
        <v>4.0</v>
      </c>
      <c r="C39" s="49" t="s">
        <v>181</v>
      </c>
      <c r="D39" s="80">
        <v>45712.0</v>
      </c>
      <c r="F39" s="51"/>
      <c r="G39" s="52"/>
    </row>
    <row r="40">
      <c r="A40" s="58" t="s">
        <v>198</v>
      </c>
      <c r="B40" s="59">
        <v>3.0</v>
      </c>
      <c r="C40" s="59" t="s">
        <v>179</v>
      </c>
      <c r="D40" s="81">
        <v>45712.0</v>
      </c>
      <c r="E40" s="67"/>
      <c r="F40" s="67"/>
      <c r="G40" s="68"/>
    </row>
    <row r="41">
      <c r="A41" s="48" t="s">
        <v>199</v>
      </c>
      <c r="B41" s="49">
        <v>4.0</v>
      </c>
      <c r="C41" s="49" t="s">
        <v>200</v>
      </c>
      <c r="D41" s="80">
        <v>45712.0</v>
      </c>
      <c r="E41" s="64"/>
      <c r="F41" s="64"/>
      <c r="G41" s="65"/>
    </row>
    <row r="42">
      <c r="A42" s="53" t="s">
        <v>201</v>
      </c>
      <c r="B42" s="54">
        <f>SUM(B38:B41)</f>
        <v>17</v>
      </c>
      <c r="C42" s="54"/>
      <c r="D42" s="82">
        <v>45712.0</v>
      </c>
      <c r="E42" s="70"/>
      <c r="F42" s="70">
        <f>F37-8.05*(D42-D37)</f>
        <v>46.25</v>
      </c>
      <c r="G42" s="83">
        <f>G37-B42</f>
        <v>100</v>
      </c>
    </row>
    <row r="43">
      <c r="A43" s="48" t="s">
        <v>202</v>
      </c>
      <c r="B43" s="49">
        <v>2.0</v>
      </c>
      <c r="C43" s="49" t="s">
        <v>179</v>
      </c>
      <c r="D43" s="80">
        <v>45719.0</v>
      </c>
      <c r="E43" s="64"/>
      <c r="F43" s="64"/>
      <c r="G43" s="65"/>
    </row>
    <row r="44">
      <c r="A44" s="58" t="s">
        <v>203</v>
      </c>
      <c r="B44" s="59">
        <v>1.0</v>
      </c>
      <c r="D44" s="81">
        <v>45719.0</v>
      </c>
      <c r="E44" s="67"/>
      <c r="F44" s="67"/>
      <c r="G44" s="68"/>
    </row>
    <row r="45">
      <c r="A45" s="48" t="s">
        <v>197</v>
      </c>
      <c r="B45" s="49">
        <v>2.0</v>
      </c>
      <c r="C45" s="49" t="s">
        <v>181</v>
      </c>
      <c r="D45" s="80">
        <f t="shared" ref="D45:D49" si="9">TODAY()</f>
        <v>45743</v>
      </c>
      <c r="E45" s="64"/>
      <c r="F45" s="64"/>
      <c r="G45" s="65"/>
    </row>
    <row r="46">
      <c r="A46" s="58" t="s">
        <v>197</v>
      </c>
      <c r="B46" s="59">
        <v>3.0</v>
      </c>
      <c r="C46" s="59" t="s">
        <v>183</v>
      </c>
      <c r="D46" s="81">
        <f t="shared" si="9"/>
        <v>45743</v>
      </c>
      <c r="E46" s="67"/>
      <c r="F46" s="67"/>
      <c r="G46" s="68"/>
    </row>
    <row r="47">
      <c r="A47" s="48" t="s">
        <v>204</v>
      </c>
      <c r="B47" s="49">
        <v>4.0</v>
      </c>
      <c r="C47" s="49" t="s">
        <v>3</v>
      </c>
      <c r="D47" s="80">
        <f t="shared" si="9"/>
        <v>45743</v>
      </c>
      <c r="E47" s="64"/>
      <c r="F47" s="64"/>
      <c r="G47" s="65"/>
    </row>
    <row r="48">
      <c r="A48" s="58" t="s">
        <v>205</v>
      </c>
      <c r="B48" s="59">
        <v>4.0</v>
      </c>
      <c r="C48" s="59" t="s">
        <v>3</v>
      </c>
      <c r="D48" s="81">
        <f t="shared" si="9"/>
        <v>45743</v>
      </c>
      <c r="E48" s="67"/>
      <c r="F48" s="67"/>
      <c r="G48" s="68"/>
    </row>
    <row r="49">
      <c r="A49" s="53" t="s">
        <v>206</v>
      </c>
      <c r="B49" s="56">
        <f>SUM(B43:B48)</f>
        <v>16</v>
      </c>
      <c r="C49" s="56"/>
      <c r="D49" s="82">
        <f t="shared" si="9"/>
        <v>45743</v>
      </c>
      <c r="E49" s="70"/>
      <c r="F49" s="70">
        <f>F42-8.05*(D49-D42)</f>
        <v>-203.3</v>
      </c>
      <c r="G49" s="71">
        <f>G42-B49</f>
        <v>84</v>
      </c>
    </row>
    <row r="50">
      <c r="A50" s="58"/>
      <c r="B50" s="59"/>
      <c r="D50" s="81"/>
      <c r="E50" s="67"/>
      <c r="F50" s="67"/>
      <c r="G50" s="68"/>
    </row>
    <row r="51">
      <c r="A51" s="48"/>
      <c r="B51" s="49"/>
      <c r="D51" s="80"/>
      <c r="E51" s="64"/>
      <c r="F51" s="64"/>
      <c r="G51" s="65"/>
    </row>
    <row r="52">
      <c r="A52" s="58"/>
      <c r="B52" s="59"/>
      <c r="D52" s="81"/>
      <c r="E52" s="67"/>
      <c r="F52" s="67"/>
      <c r="G52" s="68"/>
    </row>
    <row r="53">
      <c r="A53" s="48"/>
      <c r="B53" s="49"/>
      <c r="D53" s="80"/>
      <c r="E53" s="64"/>
      <c r="F53" s="64"/>
      <c r="G53" s="65"/>
    </row>
    <row r="54">
      <c r="A54" s="58"/>
      <c r="B54" s="59"/>
      <c r="D54" s="81"/>
      <c r="E54" s="67"/>
      <c r="F54" s="67"/>
      <c r="G54" s="68"/>
    </row>
    <row r="55">
      <c r="A55" s="84"/>
      <c r="B55" s="85"/>
      <c r="C55" s="85"/>
      <c r="D55" s="85"/>
      <c r="E55" s="85"/>
      <c r="F55" s="85"/>
      <c r="G55" s="86"/>
    </row>
    <row r="56">
      <c r="J56" s="87" t="s">
        <v>207</v>
      </c>
      <c r="K56" s="87" t="s">
        <v>208</v>
      </c>
      <c r="L56" s="87" t="s">
        <v>209</v>
      </c>
      <c r="O56" s="10" t="s">
        <v>210</v>
      </c>
      <c r="P56" s="10" t="s">
        <v>211</v>
      </c>
      <c r="Q56" s="10" t="s">
        <v>212</v>
      </c>
      <c r="R56" s="10" t="s">
        <v>213</v>
      </c>
      <c r="S56" s="10" t="s">
        <v>214</v>
      </c>
    </row>
    <row r="57">
      <c r="J57" s="88">
        <f>DATE(2025,2,10)</f>
        <v>45698</v>
      </c>
      <c r="K57" s="89">
        <f>153-1</f>
        <v>152</v>
      </c>
      <c r="L57" s="87">
        <v>148.0</v>
      </c>
      <c r="O57" s="89">
        <v>4.0</v>
      </c>
      <c r="P57" s="10">
        <v>240.0</v>
      </c>
      <c r="Q57" s="10">
        <f>P57</f>
        <v>240</v>
      </c>
      <c r="R57" s="9">
        <f t="array" ref="R57:R61">TRANSPOSE('Sprint 1'!R77:V77)</f>
        <v>4</v>
      </c>
      <c r="S57" s="9">
        <f t="shared" ref="S57:S67" si="10">Q57-R57</f>
        <v>236</v>
      </c>
    </row>
    <row r="58">
      <c r="J58" s="88">
        <f>DATE(2025,2,17)</f>
        <v>45705</v>
      </c>
      <c r="K58" s="90">
        <f>152-1.14*(J58-J57)</f>
        <v>144.02</v>
      </c>
      <c r="L58" s="87">
        <v>137.0</v>
      </c>
      <c r="O58" s="89">
        <v>5.0</v>
      </c>
      <c r="P58" s="13">
        <f t="shared" ref="P58:P63" si="11">P57-16</f>
        <v>224</v>
      </c>
      <c r="Q58" s="10">
        <f t="shared" ref="Q58:Q67" si="12">S57</f>
        <v>236</v>
      </c>
      <c r="R58" s="9">
        <v>19.0</v>
      </c>
      <c r="S58" s="9">
        <f t="shared" si="10"/>
        <v>217</v>
      </c>
    </row>
    <row r="59">
      <c r="J59" s="88">
        <f>DATE(2025,2,19)</f>
        <v>45707</v>
      </c>
      <c r="K59" s="90">
        <f>152-1.14*(J59-J57)</f>
        <v>141.74</v>
      </c>
      <c r="L59" s="87">
        <v>121.0</v>
      </c>
      <c r="O59" s="89">
        <v>6.0</v>
      </c>
      <c r="P59" s="13">
        <f t="shared" si="11"/>
        <v>208</v>
      </c>
      <c r="Q59" s="10">
        <f t="shared" si="12"/>
        <v>217</v>
      </c>
      <c r="R59" s="9">
        <v>29.0</v>
      </c>
      <c r="S59" s="9">
        <f t="shared" si="10"/>
        <v>188</v>
      </c>
    </row>
    <row r="60">
      <c r="J60" s="91">
        <v>45712.0</v>
      </c>
      <c r="K60" s="87">
        <f>152-1.14*(J60-J57)</f>
        <v>136.04</v>
      </c>
      <c r="L60" s="87">
        <v>108.0</v>
      </c>
      <c r="O60" s="89">
        <v>7.0</v>
      </c>
      <c r="P60" s="13">
        <f t="shared" si="11"/>
        <v>192</v>
      </c>
      <c r="Q60" s="10">
        <f t="shared" si="12"/>
        <v>188</v>
      </c>
      <c r="R60" s="9">
        <v>3.5</v>
      </c>
      <c r="S60" s="9">
        <f t="shared" si="10"/>
        <v>184.5</v>
      </c>
    </row>
    <row r="61">
      <c r="J61" s="91">
        <f>TODAY()</f>
        <v>45743</v>
      </c>
      <c r="K61" s="87">
        <f>152-24</f>
        <v>128</v>
      </c>
      <c r="L61" s="87">
        <v>97.0</v>
      </c>
      <c r="O61" s="89">
        <v>8.0</v>
      </c>
      <c r="P61" s="13">
        <f t="shared" si="11"/>
        <v>176</v>
      </c>
      <c r="Q61" s="10">
        <f t="shared" si="12"/>
        <v>184.5</v>
      </c>
      <c r="R61" s="9">
        <v>16.0</v>
      </c>
      <c r="S61" s="9">
        <f t="shared" si="10"/>
        <v>168.5</v>
      </c>
    </row>
    <row r="62">
      <c r="N62" s="92">
        <f t="array" ref="N62:N67">TRANSPOSE('Sprint 2'!R1:W1)</f>
        <v>45720</v>
      </c>
      <c r="O62" s="89">
        <v>9.0</v>
      </c>
      <c r="P62" s="13">
        <f t="shared" si="11"/>
        <v>160</v>
      </c>
      <c r="Q62" s="10">
        <f t="shared" si="12"/>
        <v>168.5</v>
      </c>
      <c r="R62" s="9">
        <f t="array" ref="R62:R67">TRANSPOSE('Sprint 2'!R59:W59)</f>
        <v>11</v>
      </c>
      <c r="S62" s="9">
        <f t="shared" si="10"/>
        <v>157.5</v>
      </c>
    </row>
    <row r="63">
      <c r="N63" s="92">
        <v>45726.0</v>
      </c>
      <c r="O63" s="89">
        <v>10.0</v>
      </c>
      <c r="P63" s="13">
        <f t="shared" si="11"/>
        <v>144</v>
      </c>
      <c r="Q63" s="10">
        <f t="shared" si="12"/>
        <v>157.5</v>
      </c>
      <c r="R63" s="9">
        <v>36.0</v>
      </c>
      <c r="S63" s="9">
        <f t="shared" si="10"/>
        <v>121.5</v>
      </c>
    </row>
    <row r="64">
      <c r="N64" s="92">
        <v>45733.0</v>
      </c>
      <c r="O64" s="89">
        <v>11.0</v>
      </c>
      <c r="P64" s="13">
        <f>P63-16-16</f>
        <v>112</v>
      </c>
      <c r="Q64" s="10">
        <f t="shared" si="12"/>
        <v>121.5</v>
      </c>
      <c r="R64" s="9">
        <v>12.0</v>
      </c>
      <c r="S64" s="9">
        <f t="shared" si="10"/>
        <v>109.5</v>
      </c>
    </row>
    <row r="65">
      <c r="N65" s="92">
        <v>45734.0</v>
      </c>
      <c r="O65" s="89">
        <v>12.0</v>
      </c>
      <c r="P65" s="13">
        <f t="shared" ref="P65:P67" si="13">P64-16</f>
        <v>96</v>
      </c>
      <c r="Q65" s="10">
        <f t="shared" si="12"/>
        <v>109.5</v>
      </c>
      <c r="R65" s="9">
        <v>16.0</v>
      </c>
      <c r="S65" s="9">
        <f t="shared" si="10"/>
        <v>93.5</v>
      </c>
    </row>
    <row r="66">
      <c r="N66" s="92">
        <v>45737.0</v>
      </c>
      <c r="O66" s="89">
        <v>13.0</v>
      </c>
      <c r="P66" s="13">
        <f t="shared" si="13"/>
        <v>80</v>
      </c>
      <c r="Q66" s="10">
        <f t="shared" si="12"/>
        <v>93.5</v>
      </c>
      <c r="R66" s="9">
        <v>0.0</v>
      </c>
      <c r="S66" s="9">
        <f t="shared" si="10"/>
        <v>93.5</v>
      </c>
    </row>
    <row r="67">
      <c r="N67" s="92">
        <v>45740.0</v>
      </c>
      <c r="O67" s="89">
        <v>14.0</v>
      </c>
      <c r="P67" s="13">
        <f t="shared" si="13"/>
        <v>64</v>
      </c>
      <c r="Q67" s="10">
        <f t="shared" si="12"/>
        <v>93.5</v>
      </c>
      <c r="R67" s="9">
        <v>26.0</v>
      </c>
      <c r="S67" s="9">
        <f t="shared" si="10"/>
        <v>67.5</v>
      </c>
    </row>
  </sheetData>
  <drawing r:id="rId1"/>
  <tableParts count="1">
    <tablePart r:id="rId3"/>
  </tableParts>
</worksheet>
</file>