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ummary" sheetId="1" state="visible" r:id="rId2"/>
    <sheet name="mads" sheetId="2" state="visible" r:id="rId3"/>
    <sheet name="mads_tightened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<sst xmlns="http://schemas.openxmlformats.org/spreadsheetml/2006/main" count="65" uniqueCount="48">
  <si>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</si>
  <si>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</si>
  <si>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</si>
  <si>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</si>
  <si>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</si>
  <si>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</si>
  <si>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</si>
  <si>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</si>
  <si>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</si>
  <si>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</si>
  <si>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</si>
  <si>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</si>
  <si>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fraction</t>
  </si>
  <si>
    <t>-</t>
  </si>
  <si>
    <t>k_fe2_o2_fast</t>
  </si>
  <si>
    <t>g mol^-1 s^-1</t>
  </si>
  <si>
    <t>factor_k_fe2_o2_slow</t>
  </si>
  <si>
    <t>k_fe2_o2_slow</t>
  </si>
  <si>
    <t>k_fe2_cr6_fast</t>
  </si>
  <si>
    <t>factor_k_fe2_cr6_slow</t>
  </si>
  <si>
    <t>k_fe2_cr6_slow</t>
  </si>
  <si>
    <t>is2o4</t>
  </si>
  <si>
    <t>M</t>
  </si>
  <si>
    <t>ifeoh3_wt%</t>
  </si>
  <si>
    <t>Wt %</t>
  </si>
  <si>
    <t>must convert to volume fraction</t>
  </si>
  <si>
    <t>ifeoh3_vf</t>
  </si>
  <si>
    <t>M^3/m^3_bulk</t>
  </si>
  <si>
    <t>d</t>
  </si>
  <si>
    <t>m/s^2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</si>
  <si>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</si>
  <si>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</si>
  <si>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</si>
  <si>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</si>
  <si>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</si>
  <si>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</si>
  <si>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</si>
  <si>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</si>
  <si>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</si>
  <si>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</si>
  <si>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</si>
  <si>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</si>
  <si>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</si>
  <si>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</si>
  <si>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</si>
  <si>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</si>
  <si>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ifeoh3</t>
  </si>
  <si>
    <t>**cannot have fraction &gt;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</si>
</sst>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FF420E"/>
      <name val="Arial"/>
      <family val="2"/>
    </font>
    <font>
      <sz val="10"/>
      <color rgb="FFFF420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32" activeCellId="0" sqref="E32"/>
    </sheetView>
  </sheetViews>
  <sheetFormatPr defaultRowHeight="12.8"/>
  <cols>
    <col collapsed="false" hidden="false" max="1" min="1" style="0" width="22.3979591836735"/>
    <col collapsed="false" hidden="false" max="2" min="2" style="0" width="11.5204081632653"/>
    <col collapsed="false" hidden="false" max="3" min="3" style="0" width="20.663265306122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3" t="n">
        <v>3.61E-005</v>
      </c>
      <c r="C2" s="4" t="s">
        <v>6</v>
      </c>
      <c r="D2" s="4" t="n">
        <v>1E-007</v>
      </c>
      <c r="E2" s="4" t="n">
        <v>0.01</v>
      </c>
      <c r="F2" s="1"/>
    </row>
    <row r="3" customFormat="false" ht="12.8" hidden="false" customHeight="false" outlineLevel="0" collapsed="false">
      <c r="A3" s="2" t="s">
        <v>7</v>
      </c>
      <c r="B3" s="3" t="n">
        <v>1</v>
      </c>
      <c r="C3" s="4" t="s">
        <v>8</v>
      </c>
      <c r="D3" s="4" t="n">
        <v>0.001</v>
      </c>
      <c r="E3" s="4" t="n">
        <v>100</v>
      </c>
      <c r="F3" s="1"/>
    </row>
    <row r="4" customFormat="false" ht="12.8" hidden="false" customHeight="false" outlineLevel="0" collapsed="false">
      <c r="A4" s="2" t="s">
        <v>9</v>
      </c>
      <c r="B4" s="3" t="n">
        <f aca="false">0.00001</f>
        <v>1E-005</v>
      </c>
      <c r="C4" s="4" t="s">
        <v>10</v>
      </c>
      <c r="D4" s="4" t="n">
        <f aca="false">0.0000001</f>
        <v>1E-007</v>
      </c>
      <c r="E4" s="4" t="n">
        <f aca="false">0.01</f>
        <v>0.01</v>
      </c>
      <c r="F4" s="1" t="s">
        <v>11</v>
      </c>
    </row>
    <row r="5" customFormat="false" ht="12.8" hidden="false" customHeight="false" outlineLevel="0" collapsed="false">
      <c r="A5" s="2" t="s">
        <v>12</v>
      </c>
      <c r="B5" s="3" t="n">
        <v>0.6</v>
      </c>
      <c r="C5" s="4" t="s">
        <v>13</v>
      </c>
      <c r="D5" s="4" t="n">
        <v>0.0001</v>
      </c>
      <c r="E5" s="4" t="n">
        <v>1</v>
      </c>
      <c r="F5" s="1"/>
    </row>
    <row r="6" customFormat="false" ht="12.8" hidden="false" customHeight="false" outlineLevel="0" collapsed="false">
      <c r="A6" s="2" t="s">
        <v>14</v>
      </c>
      <c r="B6" s="3" t="n">
        <v>10</v>
      </c>
      <c r="C6" s="4" t="s">
        <v>15</v>
      </c>
      <c r="D6" s="4" t="n">
        <v>0.1</v>
      </c>
      <c r="E6" s="4" t="n">
        <v>10000</v>
      </c>
      <c r="F6" s="1"/>
    </row>
    <row r="7" customFormat="false" ht="12.8" hidden="false" customHeight="false" outlineLevel="0" collapsed="false">
      <c r="A7" s="0" t="s">
        <v>16</v>
      </c>
      <c r="B7" s="0" t="n">
        <v>0.1</v>
      </c>
      <c r="C7" s="0" t="s">
        <v>13</v>
      </c>
      <c r="D7" s="0" t="n">
        <f aca="false">1/1000</f>
        <v>0.001</v>
      </c>
      <c r="E7" s="0" t="n">
        <f aca="false">1/10</f>
        <v>0.1</v>
      </c>
      <c r="F7" s="1"/>
    </row>
    <row r="8" customFormat="false" ht="12.8" hidden="false" customHeight="false" outlineLevel="0" collapsed="false">
      <c r="A8" s="2" t="s">
        <v>17</v>
      </c>
      <c r="B8" s="2" t="n">
        <f aca="false">B7*B6</f>
        <v>1</v>
      </c>
      <c r="D8" s="0" t="n">
        <f aca="false">B6*D7</f>
        <v>0.01</v>
      </c>
      <c r="E8" s="0" t="n">
        <f aca="false">B6*E7</f>
        <v>1</v>
      </c>
      <c r="F8" s="1"/>
    </row>
    <row r="9" customFormat="false" ht="12.8" hidden="false" customHeight="false" outlineLevel="0" collapsed="false">
      <c r="A9" s="2" t="s">
        <v>18</v>
      </c>
      <c r="B9" s="3" t="n">
        <v>10</v>
      </c>
      <c r="C9" s="4" t="s">
        <v>15</v>
      </c>
      <c r="D9" s="4" t="n">
        <v>0.1</v>
      </c>
      <c r="E9" s="4" t="n">
        <v>10000</v>
      </c>
      <c r="F9" s="1"/>
    </row>
    <row r="10" customFormat="false" ht="12.8" hidden="false" customHeight="false" outlineLevel="0" collapsed="false">
      <c r="A10" s="0" t="s">
        <v>19</v>
      </c>
      <c r="B10" s="0" t="n">
        <v>0.1</v>
      </c>
      <c r="C10" s="0" t="s">
        <v>13</v>
      </c>
      <c r="D10" s="0" t="n">
        <f aca="false">1/1000</f>
        <v>0.001</v>
      </c>
      <c r="E10" s="0" t="n">
        <f aca="false">1/10</f>
        <v>0.1</v>
      </c>
      <c r="F10" s="1"/>
    </row>
    <row r="11" customFormat="false" ht="12.8" hidden="false" customHeight="false" outlineLevel="0" collapsed="false">
      <c r="A11" s="2" t="s">
        <v>20</v>
      </c>
      <c r="B11" s="2" t="n">
        <f aca="false">B10*B9</f>
        <v>1</v>
      </c>
      <c r="D11" s="0" t="n">
        <f aca="false">B9*D10</f>
        <v>0.01</v>
      </c>
      <c r="E11" s="0" t="n">
        <f aca="false">B9*E10</f>
        <v>1</v>
      </c>
      <c r="F11" s="1"/>
    </row>
    <row r="12" customFormat="false" ht="12.8" hidden="false" customHeight="false" outlineLevel="0" collapsed="false">
      <c r="A12" s="0" t="s">
        <v>21</v>
      </c>
      <c r="B12" s="0" t="n">
        <v>0.1</v>
      </c>
      <c r="C12" s="0" t="s">
        <v>22</v>
      </c>
      <c r="D12" s="0" t="n">
        <v>0.01</v>
      </c>
      <c r="E12" s="0" t="n">
        <v>0.5</v>
      </c>
      <c r="F12" s="1"/>
    </row>
    <row r="13" customFormat="false" ht="12.8" hidden="false" customHeight="false" outlineLevel="0" collapsed="false">
      <c r="A13" s="1" t="s">
        <v>23</v>
      </c>
      <c r="B13" s="1" t="n">
        <v>1</v>
      </c>
      <c r="C13" s="1" t="s">
        <v>24</v>
      </c>
      <c r="D13" s="1" t="n">
        <f aca="false">0.5/100</f>
        <v>0.005</v>
      </c>
      <c r="E13" s="1" t="n">
        <v>5</v>
      </c>
      <c r="F13" s="1" t="s">
        <v>25</v>
      </c>
    </row>
    <row r="14" customFormat="false" ht="12.8" hidden="false" customHeight="false" outlineLevel="0" collapsed="false">
      <c r="A14" s="2" t="s">
        <v>26</v>
      </c>
      <c r="B14" s="2" t="n">
        <f aca="false">B13/100*$B$21*($B$22/100^3)/($B$23/1000)</f>
        <v>0.00385814541031159</v>
      </c>
      <c r="C14" s="0" t="s">
        <v>27</v>
      </c>
      <c r="D14" s="0" t="n">
        <f aca="false">D13/100*$B$21*($B$22/100^3)/($B$23/1000)</f>
        <v>1.9290727051558E-005</v>
      </c>
      <c r="E14" s="0" t="n">
        <f aca="false">E13/100*$B$21*($B$22/100^3)/($B$23/1000)</f>
        <v>0.019290727051558</v>
      </c>
      <c r="F14" s="1"/>
    </row>
    <row r="15" customFormat="false" ht="12.8" hidden="false" customHeight="false" outlineLevel="0" collapsed="false">
      <c r="A15" s="2" t="s">
        <v>28</v>
      </c>
      <c r="B15" s="3" t="n">
        <v>1E-009</v>
      </c>
      <c r="C15" s="4" t="s">
        <v>29</v>
      </c>
      <c r="D15" s="4" t="n">
        <v>1E-012</v>
      </c>
      <c r="E15" s="4" t="n">
        <v>1E-007</v>
      </c>
      <c r="F15" s="1"/>
    </row>
    <row r="16" customFormat="false" ht="12.8" hidden="false" customHeight="false" outlineLevel="0" collapsed="false">
      <c r="A16" s="5" t="s">
        <v>30</v>
      </c>
      <c r="B16" s="5" t="n">
        <v>1</v>
      </c>
      <c r="C16" s="1" t="s">
        <v>31</v>
      </c>
      <c r="D16" s="1" t="n">
        <v>0.01</v>
      </c>
      <c r="E16" s="1" t="n">
        <v>10</v>
      </c>
      <c r="F16" s="1" t="s">
        <v>32</v>
      </c>
    </row>
    <row r="17" customFormat="false" ht="12.8" hidden="false" customHeight="false" outlineLevel="0" collapsed="false">
      <c r="A17" s="2" t="s">
        <v>33</v>
      </c>
      <c r="B17" s="2" t="n">
        <f aca="false">B16*$B$26</f>
        <v>0.15</v>
      </c>
      <c r="C17" s="0" t="s">
        <v>31</v>
      </c>
      <c r="D17" s="0" t="n">
        <f aca="false">D16*$B$26</f>
        <v>0.0015</v>
      </c>
      <c r="E17" s="6" t="n">
        <v>15</v>
      </c>
    </row>
    <row r="20" customFormat="false" ht="12.8" hidden="false" customHeight="false" outlineLevel="0" collapsed="false">
      <c r="A20" s="0" t="s">
        <v>34</v>
      </c>
    </row>
    <row r="21" customFormat="false" ht="12.8" hidden="false" customHeight="false" outlineLevel="0" collapsed="false">
      <c r="A21" s="0" t="s">
        <v>35</v>
      </c>
      <c r="B21" s="0" t="n">
        <v>1200</v>
      </c>
      <c r="C21" s="0" t="s">
        <v>36</v>
      </c>
    </row>
    <row r="22" customFormat="false" ht="12.8" hidden="false" customHeight="false" outlineLevel="0" collapsed="false">
      <c r="A22" s="0" t="s">
        <v>37</v>
      </c>
      <c r="B22" s="0" t="n">
        <v>34.36</v>
      </c>
      <c r="C22" s="0" t="s">
        <v>38</v>
      </c>
    </row>
    <row r="23" customFormat="false" ht="12.8" hidden="false" customHeight="false" outlineLevel="0" collapsed="false">
      <c r="A23" s="0" t="s">
        <v>39</v>
      </c>
      <c r="B23" s="0" t="n">
        <v>106.87</v>
      </c>
      <c r="C23" s="0" t="s">
        <v>40</v>
      </c>
    </row>
    <row r="25" customFormat="false" ht="12.8" hidden="false" customHeight="false" outlineLevel="0" collapsed="false">
      <c r="A25" s="0" t="s">
        <v>41</v>
      </c>
    </row>
    <row r="26" customFormat="false" ht="12.8" hidden="false" customHeight="false" outlineLevel="0" collapsed="false">
      <c r="A26" s="0" t="s">
        <v>42</v>
      </c>
      <c r="B26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9" activeCellId="0" sqref="C29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</v>
      </c>
      <c r="B1" s="0" t="s">
        <v>44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summary!A2</f>
        <v>k_s2o4_disp</v>
      </c>
      <c r="B2" s="0" t="n">
        <f aca="false">LOG10(summary!B2)</f>
        <v>-4.44249279809434</v>
      </c>
      <c r="C2" s="0" t="n">
        <f aca="false">LOG10(summary!D2)</f>
        <v>-7</v>
      </c>
      <c r="D2" s="0" t="n">
        <v>-3</v>
      </c>
    </row>
    <row r="3" customFormat="false" ht="12.8" hidden="false" customHeight="false" outlineLevel="0" collapsed="false">
      <c r="A3" s="0" t="str">
        <f aca="false">summary!A3</f>
        <v>k_s2o4_o2</v>
      </c>
      <c r="B3" s="0" t="n">
        <f aca="false">LOG10(summary!B3)</f>
        <v>0</v>
      </c>
      <c r="C3" s="0" t="n">
        <f aca="false">LOG10(summary!D3)</f>
        <v>-3</v>
      </c>
      <c r="D3" s="0" t="n">
        <f aca="false">LOG10(summary!E3)</f>
        <v>2</v>
      </c>
    </row>
    <row r="4" customFormat="false" ht="12.8" hidden="false" customHeight="false" outlineLevel="0" collapsed="false">
      <c r="A4" s="7" t="s">
        <v>45</v>
      </c>
      <c r="B4" s="0" t="n">
        <f aca="false">LOG10(summary!B4)</f>
        <v>-5</v>
      </c>
      <c r="C4" s="0" t="n">
        <f aca="false">LOG10(summary!D4)</f>
        <v>-7</v>
      </c>
      <c r="D4" s="0" t="n">
        <v>-3</v>
      </c>
    </row>
    <row r="5" customFormat="false" ht="12.8" hidden="false" customHeight="false" outlineLevel="0" collapsed="false">
      <c r="A5" s="0" t="str">
        <f aca="false">summary!A5</f>
        <v>fraction</v>
      </c>
      <c r="B5" s="0" t="n">
        <f aca="false">LOG10(summary!B5)</f>
        <v>-0.221848749616356</v>
      </c>
      <c r="C5" s="0" t="n">
        <f aca="false">LOG10(summary!D5)</f>
        <v>-4</v>
      </c>
      <c r="D5" s="0" t="n">
        <f aca="false">LOG10(summary!E6)</f>
        <v>4</v>
      </c>
    </row>
    <row r="6" customFormat="false" ht="12.8" hidden="false" customHeight="false" outlineLevel="0" collapsed="false">
      <c r="A6" s="0" t="str">
        <f aca="false">summary!A6</f>
        <v>k_fe2_o2_fast</v>
      </c>
      <c r="B6" s="0" t="n">
        <f aca="false">LOG10(summary!B6)</f>
        <v>1</v>
      </c>
      <c r="C6" s="0" t="n">
        <f aca="false">LOG10(summary!D6)</f>
        <v>-1</v>
      </c>
      <c r="D6" s="0" t="n">
        <f aca="false">LOG10(summary!E6)</f>
        <v>4</v>
      </c>
    </row>
    <row r="7" customFormat="false" ht="12.8" hidden="false" customHeight="false" outlineLevel="0" collapsed="false">
      <c r="A7" s="0" t="str">
        <f aca="false">summary!A7</f>
        <v>factor_k_fe2_o2_slow</v>
      </c>
      <c r="B7" s="0" t="n">
        <f aca="false">LOG10(summary!B7)</f>
        <v>-1</v>
      </c>
      <c r="C7" s="0" t="n">
        <f aca="false">LOG10(summary!D7)</f>
        <v>-3</v>
      </c>
      <c r="D7" s="0" t="n">
        <f aca="false">LOG10(summary!E9)</f>
        <v>4</v>
      </c>
    </row>
    <row r="8" customFormat="false" ht="12.8" hidden="false" customHeight="false" outlineLevel="0" collapsed="false">
      <c r="A8" s="0" t="str">
        <f aca="false">summary!A9</f>
        <v>k_fe2_cr6_fast</v>
      </c>
      <c r="B8" s="0" t="n">
        <f aca="false">LOG10(summary!B9)</f>
        <v>1</v>
      </c>
      <c r="C8" s="0" t="n">
        <f aca="false">LOG10(summary!D9)</f>
        <v>-1</v>
      </c>
      <c r="D8" s="0" t="n">
        <f aca="false">LOG10(summary!E9)</f>
        <v>4</v>
      </c>
    </row>
    <row r="9" customFormat="false" ht="12.8" hidden="false" customHeight="false" outlineLevel="0" collapsed="false">
      <c r="A9" s="0" t="str">
        <f aca="false">summary!A10</f>
        <v>factor_k_fe2_cr6_slow</v>
      </c>
      <c r="B9" s="0" t="n">
        <f aca="false">LOG10(summary!B10)</f>
        <v>-1</v>
      </c>
      <c r="C9" s="0" t="n">
        <f aca="false">LOG10(summary!D10)</f>
        <v>-3</v>
      </c>
      <c r="D9" s="0" t="n">
        <f aca="false">LOG10(summary!D10)</f>
        <v>-3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LOG10(summary!D12)</f>
        <v>-2</v>
      </c>
      <c r="D10" s="0" t="n">
        <f aca="false">LOG10(summary!E12)</f>
        <v>-0.301029995663981</v>
      </c>
    </row>
    <row r="11" customFormat="false" ht="12.8" hidden="false" customHeight="false" outlineLevel="0" collapsed="false">
      <c r="A11" s="0" t="s">
        <v>46</v>
      </c>
      <c r="B11" s="0" t="n">
        <f aca="false">LOG10(summary!B14)</f>
        <v>-2.41362140818361</v>
      </c>
      <c r="C11" s="0" t="n">
        <f aca="false">LOG10(summary!D14)</f>
        <v>-4.7146514038476</v>
      </c>
      <c r="D11" s="0" t="n">
        <f aca="false">LOG10(summary!E14)</f>
        <v>-1.7146514038476</v>
      </c>
    </row>
    <row r="12" customFormat="false" ht="12.8" hidden="false" customHeight="false" outlineLevel="0" collapsed="false">
      <c r="A12" s="0" t="s">
        <v>28</v>
      </c>
      <c r="B12" s="0" t="n">
        <f aca="false">LOG10(summary!B15)</f>
        <v>-9</v>
      </c>
      <c r="C12" s="0" t="n">
        <f aca="false">LOG10(summary!D15)</f>
        <v>-12</v>
      </c>
      <c r="D12" s="0" t="n">
        <f aca="false">LOG10(summary!E15)</f>
        <v>-7</v>
      </c>
    </row>
    <row r="13" customFormat="false" ht="12.8" hidden="false" customHeight="false" outlineLevel="0" collapsed="false">
      <c r="A13" s="0" t="s">
        <v>33</v>
      </c>
      <c r="B13" s="0" t="n">
        <f aca="false">LOG10(summary!B17)</f>
        <v>-0.823908740944319</v>
      </c>
      <c r="C13" s="0" t="n">
        <f aca="false">LOG10(summary!D17)</f>
        <v>-2.82390874094432</v>
      </c>
      <c r="D13" s="0" t="n">
        <f aca="false">LOG10(summary!E17)</f>
        <v>1.17609125905568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37" activeCellId="0" sqref="B37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43</v>
      </c>
      <c r="B1" s="0" t="s">
        <v>44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mads!A2</f>
        <v>k_s2o4_disp</v>
      </c>
      <c r="B2" s="0" t="n">
        <f aca="false">LOG10(summary!B2)</f>
        <v>-4.44249279809434</v>
      </c>
      <c r="C2" s="0" t="n">
        <f aca="false">B2-1</f>
        <v>-5.44249279809434</v>
      </c>
      <c r="D2" s="0" t="n">
        <f aca="false">B2+1</f>
        <v>-3.44249279809434</v>
      </c>
    </row>
    <row r="3" customFormat="false" ht="12.8" hidden="false" customHeight="false" outlineLevel="0" collapsed="false">
      <c r="A3" s="0" t="str">
        <f aca="false">mads!A3</f>
        <v>k_s2o4_o2</v>
      </c>
      <c r="B3" s="0" t="n">
        <f aca="false">LOG10(summary!B3)</f>
        <v>0</v>
      </c>
      <c r="C3" s="0" t="n">
        <f aca="false">B3-1</f>
        <v>-1</v>
      </c>
      <c r="D3" s="0" t="n">
        <f aca="false">B3+1</f>
        <v>1</v>
      </c>
    </row>
    <row r="4" customFormat="false" ht="12.8" hidden="false" customHeight="false" outlineLevel="0" collapsed="false">
      <c r="A4" s="0" t="str">
        <f aca="false">mads!A4</f>
        <v>k_s2o4_fe3</v>
      </c>
      <c r="B4" s="0" t="n">
        <f aca="false">LOG10(summary!B4)</f>
        <v>-5</v>
      </c>
      <c r="C4" s="0" t="n">
        <f aca="false">B4-1</f>
        <v>-6</v>
      </c>
      <c r="D4" s="0" t="n">
        <f aca="false">B4+1</f>
        <v>-4</v>
      </c>
    </row>
    <row r="5" customFormat="false" ht="12.8" hidden="false" customHeight="false" outlineLevel="0" collapsed="false">
      <c r="A5" s="0" t="str">
        <f aca="false">mads!A5</f>
        <v>fraction</v>
      </c>
      <c r="B5" s="0" t="n">
        <f aca="false">LOG10(summary!B5)</f>
        <v>-0.221848749616356</v>
      </c>
      <c r="C5" s="0" t="n">
        <f aca="false">B5-1</f>
        <v>-1.22184874961636</v>
      </c>
      <c r="D5" s="8" t="n">
        <f aca="false">LOG10(1)</f>
        <v>0</v>
      </c>
      <c r="E5" s="1" t="s">
        <v>47</v>
      </c>
    </row>
    <row r="6" customFormat="false" ht="12.8" hidden="false" customHeight="false" outlineLevel="0" collapsed="false">
      <c r="A6" s="0" t="str">
        <f aca="false">mads!A6</f>
        <v>k_fe2_o2_fast</v>
      </c>
      <c r="B6" s="0" t="n">
        <f aca="false">LOG10(summary!B6)</f>
        <v>1</v>
      </c>
      <c r="C6" s="0" t="n">
        <f aca="false">B6-1</f>
        <v>0</v>
      </c>
      <c r="D6" s="0" t="n">
        <f aca="false">B6+1</f>
        <v>2</v>
      </c>
    </row>
    <row r="7" customFormat="false" ht="12.8" hidden="false" customHeight="false" outlineLevel="0" collapsed="false">
      <c r="A7" s="8" t="str">
        <f aca="false">mads!A7</f>
        <v>factor_k_fe2_o2_slow</v>
      </c>
      <c r="B7" s="0" t="n">
        <f aca="false">LOG10(summary!B7)</f>
        <v>-1</v>
      </c>
      <c r="C7" s="0" t="n">
        <f aca="false">B7-1</f>
        <v>-2</v>
      </c>
      <c r="D7" s="0" t="n">
        <f aca="false">B7+1</f>
        <v>0</v>
      </c>
    </row>
    <row r="8" customFormat="false" ht="12.8" hidden="false" customHeight="false" outlineLevel="0" collapsed="false">
      <c r="A8" s="0" t="str">
        <f aca="false">mads!A8</f>
        <v>k_fe2_cr6_fast</v>
      </c>
      <c r="B8" s="0" t="n">
        <f aca="false">LOG10(summary!B9)</f>
        <v>1</v>
      </c>
      <c r="C8" s="0" t="n">
        <f aca="false">B8-1</f>
        <v>0</v>
      </c>
      <c r="D8" s="0" t="n">
        <f aca="false">B8+1</f>
        <v>2</v>
      </c>
    </row>
    <row r="9" customFormat="false" ht="12.8" hidden="false" customHeight="false" outlineLevel="0" collapsed="false">
      <c r="A9" s="8" t="str">
        <f aca="false">mads!A9</f>
        <v>factor_k_fe2_cr6_slow</v>
      </c>
      <c r="B9" s="0" t="n">
        <f aca="false">LOG10(summary!B10)</f>
        <v>-1</v>
      </c>
      <c r="C9" s="0" t="n">
        <f aca="false">B9-1</f>
        <v>-2</v>
      </c>
      <c r="D9" s="0" t="n">
        <f aca="false">B9+1</f>
        <v>0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B10-1</f>
        <v>-2</v>
      </c>
      <c r="D10" s="0" t="n">
        <f aca="false">B10+1</f>
        <v>0</v>
      </c>
    </row>
    <row r="11" customFormat="false" ht="12.8" hidden="false" customHeight="false" outlineLevel="0" collapsed="false">
      <c r="A11" s="0" t="s">
        <v>46</v>
      </c>
      <c r="B11" s="0" t="n">
        <f aca="false">LOG10(summary!B14)</f>
        <v>-2.41362140818361</v>
      </c>
      <c r="C11" s="0" t="n">
        <f aca="false">B11-1</f>
        <v>-3.41362140818361</v>
      </c>
      <c r="D11" s="0" t="n">
        <f aca="false">B11+1</f>
        <v>-1.41362140818361</v>
      </c>
    </row>
    <row r="12" customFormat="false" ht="12.8" hidden="false" customHeight="false" outlineLevel="0" collapsed="false">
      <c r="A12" s="0" t="s">
        <v>28</v>
      </c>
      <c r="B12" s="0" t="n">
        <f aca="false">LOG10(summary!B15)</f>
        <v>-9</v>
      </c>
      <c r="C12" s="0" t="n">
        <f aca="false">B12-1</f>
        <v>-10</v>
      </c>
      <c r="D12" s="0" t="n">
        <f aca="false">B12+1</f>
        <v>-8</v>
      </c>
    </row>
    <row r="13" customFormat="false" ht="12.8" hidden="false" customHeight="false" outlineLevel="0" collapsed="false">
      <c r="A13" s="0" t="s">
        <v>33</v>
      </c>
      <c r="B13" s="0" t="n">
        <f aca="false">LOG10(summary!B17)</f>
        <v>-0.823908740944319</v>
      </c>
      <c r="C13" s="0" t="n">
        <f aca="false">B13-1</f>
        <v>-1.82390874094432</v>
      </c>
      <c r="D13" s="0" t="n">
        <f aca="false">B13+1</f>
        <v>0.176091259055681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2017-05-23T14:24:29Z</dcterms:modified>
  <cp:revision>11</cp:revision>
</cp:coreProperties>
</file>