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3515" windowHeight="5715" tabRatio="766" activeTab="2"/>
  </bookViews>
  <sheets>
    <sheet name="Resumen" sheetId="7" r:id="rId1"/>
    <sheet name="Input" sheetId="8" r:id="rId2"/>
    <sheet name="Tarificador" sheetId="1" r:id="rId3"/>
    <sheet name="46-55" sheetId="4" state="hidden" r:id="rId4"/>
    <sheet name="Auxiliares" sheetId="2" r:id="rId5"/>
    <sheet name="TB" sheetId="5" r:id="rId6"/>
    <sheet name="Primas Objetivas" sheetId="6" r:id="rId7"/>
    <sheet name="Hoja1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0" hidden="1">Resumen!$B$1:$K$51</definedName>
    <definedName name="Base1" localSheetId="6">#REF!</definedName>
    <definedName name="Base1">#REF!</definedName>
    <definedName name="Matriz" localSheetId="6">#REF!</definedName>
    <definedName name="Matriz">#REF!</definedName>
  </definedNames>
  <calcPr calcId="145621"/>
</workbook>
</file>

<file path=xl/calcChain.xml><?xml version="1.0" encoding="utf-8"?>
<calcChain xmlns="http://schemas.openxmlformats.org/spreadsheetml/2006/main">
  <c r="G6" i="1" l="1"/>
  <c r="G5" i="1"/>
  <c r="G4" i="1"/>
  <c r="M25" i="1"/>
  <c r="F33" i="2" l="1"/>
  <c r="F113" i="1" l="1"/>
  <c r="G113" i="1" s="1"/>
  <c r="F112" i="1"/>
  <c r="G112" i="1" s="1"/>
  <c r="F65" i="1"/>
  <c r="G65" i="1" s="1"/>
  <c r="G33" i="1"/>
  <c r="P332" i="1"/>
  <c r="O332" i="1"/>
  <c r="N332" i="1"/>
  <c r="M332" i="1"/>
  <c r="L332" i="1"/>
  <c r="K332" i="1"/>
  <c r="J332" i="1"/>
  <c r="I332" i="1"/>
  <c r="H332" i="1"/>
  <c r="G332" i="1"/>
  <c r="F332" i="1"/>
  <c r="E332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7" i="1"/>
  <c r="N56" i="1"/>
  <c r="N55" i="1"/>
  <c r="N54" i="1"/>
  <c r="N53" i="1"/>
  <c r="N40" i="1"/>
  <c r="N38" i="1"/>
  <c r="N34" i="1"/>
  <c r="N24" i="1"/>
  <c r="N23" i="1"/>
  <c r="N12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7" i="1"/>
  <c r="M56" i="1"/>
  <c r="M55" i="1"/>
  <c r="M54" i="1"/>
  <c r="M53" i="1"/>
  <c r="M40" i="1"/>
  <c r="M38" i="1"/>
  <c r="M34" i="1"/>
  <c r="M23" i="1"/>
  <c r="M37" i="1" s="1"/>
  <c r="M12" i="1"/>
  <c r="J12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4" i="1"/>
  <c r="H63" i="1"/>
  <c r="H62" i="1"/>
  <c r="H61" i="1"/>
  <c r="H60" i="1"/>
  <c r="H59" i="1"/>
  <c r="H57" i="1"/>
  <c r="H56" i="1"/>
  <c r="H55" i="1"/>
  <c r="H54" i="1"/>
  <c r="H53" i="1"/>
  <c r="H43" i="1" s="1"/>
  <c r="H284" i="1" s="1"/>
  <c r="H52" i="1"/>
  <c r="H40" i="1"/>
  <c r="H38" i="1"/>
  <c r="H34" i="1"/>
  <c r="H25" i="1"/>
  <c r="H24" i="1"/>
  <c r="H23" i="1"/>
  <c r="H12" i="1"/>
  <c r="G2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1" i="1"/>
  <c r="F110" i="1"/>
  <c r="F109" i="1"/>
  <c r="F108" i="1"/>
  <c r="F107" i="1"/>
  <c r="F106" i="1"/>
  <c r="F105" i="1"/>
  <c r="F104" i="1"/>
  <c r="F103" i="1"/>
  <c r="F102" i="1"/>
  <c r="F100" i="1"/>
  <c r="F99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40" i="1"/>
  <c r="F38" i="1"/>
  <c r="F25" i="1"/>
  <c r="F24" i="1"/>
  <c r="F23" i="1"/>
  <c r="F12" i="1"/>
  <c r="K25" i="1"/>
  <c r="J25" i="1"/>
  <c r="I25" i="1"/>
  <c r="G25" i="1"/>
  <c r="E25" i="1"/>
  <c r="L24" i="1"/>
  <c r="M24" i="1" s="1"/>
  <c r="K24" i="1"/>
  <c r="J24" i="1"/>
  <c r="I24" i="1"/>
  <c r="G24" i="1"/>
  <c r="E24" i="1"/>
  <c r="O23" i="1"/>
  <c r="O37" i="1" s="1"/>
  <c r="L23" i="1"/>
  <c r="K23" i="1"/>
  <c r="J23" i="1"/>
  <c r="I23" i="1"/>
  <c r="I37" i="1" s="1"/>
  <c r="G23" i="1"/>
  <c r="G37" i="1" s="1"/>
  <c r="E23" i="1"/>
  <c r="D23" i="1"/>
  <c r="D24" i="1"/>
  <c r="D25" i="1"/>
  <c r="O12" i="1"/>
  <c r="L12" i="1"/>
  <c r="K12" i="1"/>
  <c r="I12" i="1"/>
  <c r="G12" i="1"/>
  <c r="E12" i="1"/>
  <c r="O40" i="1"/>
  <c r="L40" i="1"/>
  <c r="I40" i="1"/>
  <c r="G40" i="1"/>
  <c r="E40" i="1"/>
  <c r="O38" i="1"/>
  <c r="L38" i="1"/>
  <c r="K38" i="1"/>
  <c r="J38" i="1"/>
  <c r="I38" i="1"/>
  <c r="G38" i="1"/>
  <c r="E38" i="1"/>
  <c r="C66" i="1"/>
  <c r="F66" i="1" s="1"/>
  <c r="G66" i="1" s="1"/>
  <c r="D33" i="1"/>
  <c r="H243" i="1" l="1"/>
  <c r="F46" i="1"/>
  <c r="H46" i="1"/>
  <c r="D66" i="1"/>
  <c r="I66" i="1" s="1"/>
  <c r="H242" i="1"/>
  <c r="H246" i="1"/>
  <c r="H250" i="1"/>
  <c r="H254" i="1"/>
  <c r="H258" i="1"/>
  <c r="H262" i="1"/>
  <c r="H266" i="1"/>
  <c r="H270" i="1"/>
  <c r="H274" i="1"/>
  <c r="H278" i="1"/>
  <c r="H282" i="1"/>
  <c r="H247" i="1"/>
  <c r="H251" i="1"/>
  <c r="H255" i="1"/>
  <c r="H259" i="1"/>
  <c r="H263" i="1"/>
  <c r="H267" i="1"/>
  <c r="H271" i="1"/>
  <c r="H275" i="1"/>
  <c r="H279" i="1"/>
  <c r="H283" i="1"/>
  <c r="H240" i="1"/>
  <c r="H244" i="1"/>
  <c r="H248" i="1"/>
  <c r="H252" i="1"/>
  <c r="H256" i="1"/>
  <c r="H260" i="1"/>
  <c r="H264" i="1"/>
  <c r="H268" i="1"/>
  <c r="H272" i="1"/>
  <c r="H276" i="1"/>
  <c r="H280" i="1"/>
  <c r="H241" i="1"/>
  <c r="H245" i="1"/>
  <c r="H249" i="1"/>
  <c r="H253" i="1"/>
  <c r="H257" i="1"/>
  <c r="H261" i="1"/>
  <c r="H265" i="1"/>
  <c r="H269" i="1"/>
  <c r="H273" i="1"/>
  <c r="H277" i="1"/>
  <c r="H281" i="1"/>
  <c r="H286" i="1" l="1"/>
  <c r="H32" i="1" l="1"/>
  <c r="H35" i="1" s="1"/>
  <c r="H48" i="1" s="1"/>
  <c r="H376" i="1"/>
  <c r="H372" i="1"/>
  <c r="H368" i="1"/>
  <c r="H364" i="1"/>
  <c r="H360" i="1"/>
  <c r="H356" i="1"/>
  <c r="H378" i="1"/>
  <c r="H371" i="1"/>
  <c r="H369" i="1"/>
  <c r="H362" i="1"/>
  <c r="H355" i="1"/>
  <c r="H354" i="1"/>
  <c r="H350" i="1"/>
  <c r="H375" i="1"/>
  <c r="H373" i="1"/>
  <c r="H366" i="1"/>
  <c r="H359" i="1"/>
  <c r="H357" i="1"/>
  <c r="H353" i="1"/>
  <c r="H377" i="1"/>
  <c r="H370" i="1"/>
  <c r="H363" i="1"/>
  <c r="H361" i="1"/>
  <c r="H352" i="1"/>
  <c r="H374" i="1"/>
  <c r="H367" i="1"/>
  <c r="H365" i="1"/>
  <c r="H358" i="1"/>
  <c r="H351" i="1"/>
  <c r="H347" i="1"/>
  <c r="H343" i="1"/>
  <c r="H339" i="1"/>
  <c r="H335" i="1"/>
  <c r="H342" i="1"/>
  <c r="H340" i="1"/>
  <c r="H349" i="1"/>
  <c r="H346" i="1"/>
  <c r="H344" i="1"/>
  <c r="H337" i="1"/>
  <c r="H341" i="1"/>
  <c r="H348" i="1"/>
  <c r="H345" i="1"/>
  <c r="H338" i="1"/>
  <c r="H336" i="1"/>
  <c r="H379" i="1"/>
  <c r="H36" i="1"/>
  <c r="H49" i="1" s="1"/>
  <c r="H41" i="1" l="1"/>
  <c r="H47" i="1"/>
  <c r="H50" i="1"/>
  <c r="H39" i="1"/>
  <c r="H382" i="1"/>
  <c r="H383" i="1" s="1"/>
  <c r="O34" i="1"/>
  <c r="L34" i="1"/>
  <c r="K34" i="1"/>
  <c r="J34" i="1"/>
  <c r="I34" i="1"/>
  <c r="G34" i="1"/>
  <c r="F34" i="1" s="1"/>
  <c r="E34" i="1"/>
  <c r="O187" i="1"/>
  <c r="L187" i="1"/>
  <c r="K187" i="1"/>
  <c r="J187" i="1"/>
  <c r="I187" i="1"/>
  <c r="G187" i="1"/>
  <c r="E187" i="1"/>
  <c r="O182" i="1"/>
  <c r="L182" i="1"/>
  <c r="K182" i="1"/>
  <c r="J182" i="1"/>
  <c r="I182" i="1"/>
  <c r="G182" i="1"/>
  <c r="E182" i="1"/>
  <c r="O181" i="1"/>
  <c r="L181" i="1"/>
  <c r="K181" i="1"/>
  <c r="J181" i="1"/>
  <c r="I181" i="1"/>
  <c r="G181" i="1"/>
  <c r="E181" i="1"/>
  <c r="O172" i="1"/>
  <c r="L172" i="1"/>
  <c r="K172" i="1"/>
  <c r="J172" i="1"/>
  <c r="I172" i="1"/>
  <c r="G172" i="1"/>
  <c r="E172" i="1"/>
  <c r="O171" i="1"/>
  <c r="L171" i="1"/>
  <c r="K171" i="1"/>
  <c r="J171" i="1"/>
  <c r="I171" i="1"/>
  <c r="G171" i="1"/>
  <c r="E171" i="1"/>
  <c r="O170" i="1"/>
  <c r="L170" i="1"/>
  <c r="K170" i="1"/>
  <c r="J170" i="1"/>
  <c r="I170" i="1"/>
  <c r="G170" i="1"/>
  <c r="E170" i="1"/>
  <c r="O169" i="1"/>
  <c r="L169" i="1"/>
  <c r="K169" i="1"/>
  <c r="J169" i="1"/>
  <c r="I169" i="1"/>
  <c r="G169" i="1"/>
  <c r="E169" i="1"/>
  <c r="O163" i="1"/>
  <c r="L163" i="1"/>
  <c r="K163" i="1"/>
  <c r="J163" i="1"/>
  <c r="I163" i="1"/>
  <c r="G163" i="1"/>
  <c r="E163" i="1"/>
  <c r="O152" i="1"/>
  <c r="L152" i="1"/>
  <c r="I152" i="1"/>
  <c r="G152" i="1"/>
  <c r="E152" i="1"/>
  <c r="E100" i="1"/>
  <c r="G100" i="1"/>
  <c r="I100" i="1"/>
  <c r="J100" i="1"/>
  <c r="K100" i="1"/>
  <c r="L100" i="1"/>
  <c r="O100" i="1"/>
  <c r="G101" i="1"/>
  <c r="I101" i="1"/>
  <c r="J101" i="1"/>
  <c r="K101" i="1"/>
  <c r="L101" i="1"/>
  <c r="O101" i="1"/>
  <c r="E102" i="1"/>
  <c r="G102" i="1"/>
  <c r="I102" i="1"/>
  <c r="J102" i="1"/>
  <c r="K102" i="1"/>
  <c r="L102" i="1"/>
  <c r="O102" i="1"/>
  <c r="E103" i="1"/>
  <c r="G103" i="1"/>
  <c r="I103" i="1"/>
  <c r="J103" i="1"/>
  <c r="K103" i="1"/>
  <c r="L103" i="1"/>
  <c r="O103" i="1"/>
  <c r="E104" i="1"/>
  <c r="G104" i="1"/>
  <c r="I104" i="1"/>
  <c r="J104" i="1"/>
  <c r="K104" i="1"/>
  <c r="L104" i="1"/>
  <c r="O104" i="1"/>
  <c r="E105" i="1"/>
  <c r="G105" i="1"/>
  <c r="I105" i="1"/>
  <c r="J105" i="1"/>
  <c r="K105" i="1"/>
  <c r="L105" i="1"/>
  <c r="O105" i="1"/>
  <c r="E106" i="1"/>
  <c r="G106" i="1"/>
  <c r="I106" i="1"/>
  <c r="J106" i="1"/>
  <c r="K106" i="1"/>
  <c r="L106" i="1"/>
  <c r="O106" i="1"/>
  <c r="E107" i="1"/>
  <c r="G107" i="1"/>
  <c r="I107" i="1"/>
  <c r="J107" i="1"/>
  <c r="K107" i="1"/>
  <c r="L107" i="1"/>
  <c r="O107" i="1"/>
  <c r="E108" i="1"/>
  <c r="G108" i="1"/>
  <c r="I108" i="1"/>
  <c r="J108" i="1"/>
  <c r="K108" i="1"/>
  <c r="L108" i="1"/>
  <c r="O108" i="1"/>
  <c r="E109" i="1"/>
  <c r="G109" i="1"/>
  <c r="I109" i="1"/>
  <c r="J109" i="1"/>
  <c r="K109" i="1"/>
  <c r="L109" i="1"/>
  <c r="O109" i="1"/>
  <c r="E110" i="1"/>
  <c r="G110" i="1"/>
  <c r="I110" i="1"/>
  <c r="J110" i="1"/>
  <c r="K110" i="1"/>
  <c r="L110" i="1"/>
  <c r="O110" i="1"/>
  <c r="E111" i="1"/>
  <c r="G111" i="1"/>
  <c r="I111" i="1"/>
  <c r="J111" i="1"/>
  <c r="K111" i="1"/>
  <c r="L111" i="1"/>
  <c r="O111" i="1"/>
  <c r="E112" i="1"/>
  <c r="I112" i="1"/>
  <c r="J112" i="1"/>
  <c r="K112" i="1"/>
  <c r="L112" i="1"/>
  <c r="O112" i="1"/>
  <c r="E113" i="1"/>
  <c r="J113" i="1"/>
  <c r="K113" i="1"/>
  <c r="L113" i="1"/>
  <c r="O113" i="1"/>
  <c r="E115" i="1"/>
  <c r="G115" i="1"/>
  <c r="I115" i="1"/>
  <c r="J115" i="1"/>
  <c r="K115" i="1"/>
  <c r="L115" i="1"/>
  <c r="O115" i="1"/>
  <c r="E116" i="1"/>
  <c r="G116" i="1"/>
  <c r="I116" i="1"/>
  <c r="J116" i="1"/>
  <c r="K116" i="1"/>
  <c r="L116" i="1"/>
  <c r="O116" i="1"/>
  <c r="E117" i="1"/>
  <c r="G117" i="1"/>
  <c r="I117" i="1"/>
  <c r="J117" i="1"/>
  <c r="K117" i="1"/>
  <c r="L117" i="1"/>
  <c r="O117" i="1"/>
  <c r="E118" i="1"/>
  <c r="G118" i="1"/>
  <c r="I118" i="1"/>
  <c r="J118" i="1"/>
  <c r="K118" i="1"/>
  <c r="L118" i="1"/>
  <c r="O118" i="1"/>
  <c r="E119" i="1"/>
  <c r="G119" i="1"/>
  <c r="I119" i="1"/>
  <c r="J119" i="1"/>
  <c r="K119" i="1"/>
  <c r="L119" i="1"/>
  <c r="O119" i="1"/>
  <c r="E120" i="1"/>
  <c r="G120" i="1"/>
  <c r="I120" i="1"/>
  <c r="J120" i="1"/>
  <c r="K120" i="1"/>
  <c r="L120" i="1"/>
  <c r="O120" i="1"/>
  <c r="E121" i="1"/>
  <c r="G121" i="1"/>
  <c r="I121" i="1"/>
  <c r="J121" i="1"/>
  <c r="K121" i="1"/>
  <c r="L121" i="1"/>
  <c r="O121" i="1"/>
  <c r="E123" i="1"/>
  <c r="G123" i="1"/>
  <c r="I123" i="1"/>
  <c r="J123" i="1"/>
  <c r="K123" i="1"/>
  <c r="L123" i="1"/>
  <c r="O123" i="1"/>
  <c r="E124" i="1"/>
  <c r="G124" i="1"/>
  <c r="I124" i="1"/>
  <c r="J124" i="1"/>
  <c r="K124" i="1"/>
  <c r="L124" i="1"/>
  <c r="O124" i="1"/>
  <c r="E125" i="1"/>
  <c r="G125" i="1"/>
  <c r="I125" i="1"/>
  <c r="J125" i="1"/>
  <c r="K125" i="1"/>
  <c r="L125" i="1"/>
  <c r="O125" i="1"/>
  <c r="E126" i="1"/>
  <c r="G126" i="1"/>
  <c r="I126" i="1"/>
  <c r="J126" i="1"/>
  <c r="K126" i="1"/>
  <c r="L126" i="1"/>
  <c r="O126" i="1"/>
  <c r="E127" i="1"/>
  <c r="G127" i="1"/>
  <c r="I127" i="1"/>
  <c r="J127" i="1"/>
  <c r="K127" i="1"/>
  <c r="L127" i="1"/>
  <c r="O127" i="1"/>
  <c r="E128" i="1"/>
  <c r="G128" i="1"/>
  <c r="I128" i="1"/>
  <c r="J128" i="1"/>
  <c r="K128" i="1"/>
  <c r="L128" i="1"/>
  <c r="O128" i="1"/>
  <c r="E129" i="1"/>
  <c r="G129" i="1"/>
  <c r="I129" i="1"/>
  <c r="J129" i="1"/>
  <c r="K129" i="1"/>
  <c r="L129" i="1"/>
  <c r="O129" i="1"/>
  <c r="E130" i="1"/>
  <c r="G130" i="1"/>
  <c r="I130" i="1"/>
  <c r="J130" i="1"/>
  <c r="K130" i="1"/>
  <c r="L130" i="1"/>
  <c r="O130" i="1"/>
  <c r="E131" i="1"/>
  <c r="G131" i="1"/>
  <c r="I131" i="1"/>
  <c r="J131" i="1"/>
  <c r="K131" i="1"/>
  <c r="L131" i="1"/>
  <c r="O131" i="1"/>
  <c r="E132" i="1"/>
  <c r="G132" i="1"/>
  <c r="I132" i="1"/>
  <c r="J132" i="1"/>
  <c r="K132" i="1"/>
  <c r="L132" i="1"/>
  <c r="O132" i="1"/>
  <c r="E133" i="1"/>
  <c r="G133" i="1"/>
  <c r="I133" i="1"/>
  <c r="J133" i="1"/>
  <c r="K133" i="1"/>
  <c r="L133" i="1"/>
  <c r="O133" i="1"/>
  <c r="E134" i="1"/>
  <c r="G134" i="1"/>
  <c r="I134" i="1"/>
  <c r="J134" i="1"/>
  <c r="K134" i="1"/>
  <c r="L134" i="1"/>
  <c r="O134" i="1"/>
  <c r="E135" i="1"/>
  <c r="G135" i="1"/>
  <c r="I135" i="1"/>
  <c r="J135" i="1"/>
  <c r="K135" i="1"/>
  <c r="L135" i="1"/>
  <c r="O135" i="1"/>
  <c r="E136" i="1"/>
  <c r="G136" i="1"/>
  <c r="I136" i="1"/>
  <c r="J136" i="1"/>
  <c r="K136" i="1"/>
  <c r="L136" i="1"/>
  <c r="O136" i="1"/>
  <c r="E137" i="1"/>
  <c r="G137" i="1"/>
  <c r="I137" i="1"/>
  <c r="J137" i="1"/>
  <c r="K137" i="1"/>
  <c r="L137" i="1"/>
  <c r="O137" i="1"/>
  <c r="E138" i="1"/>
  <c r="G138" i="1"/>
  <c r="I138" i="1"/>
  <c r="J138" i="1"/>
  <c r="K138" i="1"/>
  <c r="L138" i="1"/>
  <c r="O138" i="1"/>
  <c r="E139" i="1"/>
  <c r="G139" i="1"/>
  <c r="I139" i="1"/>
  <c r="J139" i="1"/>
  <c r="K139" i="1"/>
  <c r="L139" i="1"/>
  <c r="O139" i="1"/>
  <c r="E140" i="1"/>
  <c r="G140" i="1"/>
  <c r="I140" i="1"/>
  <c r="J140" i="1"/>
  <c r="K140" i="1"/>
  <c r="L140" i="1"/>
  <c r="O140" i="1"/>
  <c r="E141" i="1"/>
  <c r="G141" i="1"/>
  <c r="I141" i="1"/>
  <c r="J141" i="1"/>
  <c r="K141" i="1"/>
  <c r="L141" i="1"/>
  <c r="O141" i="1"/>
  <c r="E142" i="1"/>
  <c r="G142" i="1"/>
  <c r="I142" i="1"/>
  <c r="J142" i="1"/>
  <c r="K142" i="1"/>
  <c r="L142" i="1"/>
  <c r="O142" i="1"/>
  <c r="O99" i="1"/>
  <c r="L99" i="1"/>
  <c r="K99" i="1"/>
  <c r="J99" i="1"/>
  <c r="I99" i="1"/>
  <c r="G99" i="1"/>
  <c r="E99" i="1"/>
  <c r="O95" i="1"/>
  <c r="L95" i="1"/>
  <c r="K95" i="1"/>
  <c r="J95" i="1"/>
  <c r="I95" i="1"/>
  <c r="G95" i="1"/>
  <c r="E95" i="1"/>
  <c r="O94" i="1"/>
  <c r="L94" i="1"/>
  <c r="K94" i="1"/>
  <c r="J94" i="1"/>
  <c r="I94" i="1"/>
  <c r="G94" i="1"/>
  <c r="E94" i="1"/>
  <c r="O93" i="1"/>
  <c r="L93" i="1"/>
  <c r="K93" i="1"/>
  <c r="J93" i="1"/>
  <c r="I93" i="1"/>
  <c r="G93" i="1"/>
  <c r="E93" i="1"/>
  <c r="O92" i="1"/>
  <c r="L92" i="1"/>
  <c r="K92" i="1"/>
  <c r="J92" i="1"/>
  <c r="I92" i="1"/>
  <c r="G92" i="1"/>
  <c r="E92" i="1"/>
  <c r="O91" i="1"/>
  <c r="L91" i="1"/>
  <c r="K91" i="1"/>
  <c r="J91" i="1"/>
  <c r="I91" i="1"/>
  <c r="G91" i="1"/>
  <c r="E91" i="1"/>
  <c r="O90" i="1"/>
  <c r="L90" i="1"/>
  <c r="K90" i="1"/>
  <c r="J90" i="1"/>
  <c r="I90" i="1"/>
  <c r="G90" i="1"/>
  <c r="E90" i="1"/>
  <c r="O89" i="1"/>
  <c r="L89" i="1"/>
  <c r="K89" i="1"/>
  <c r="J89" i="1"/>
  <c r="I89" i="1"/>
  <c r="G89" i="1"/>
  <c r="E89" i="1"/>
  <c r="O88" i="1"/>
  <c r="L88" i="1"/>
  <c r="K88" i="1"/>
  <c r="J88" i="1"/>
  <c r="I88" i="1"/>
  <c r="G88" i="1"/>
  <c r="E88" i="1"/>
  <c r="O87" i="1"/>
  <c r="L87" i="1"/>
  <c r="K87" i="1"/>
  <c r="J87" i="1"/>
  <c r="I87" i="1"/>
  <c r="G87" i="1"/>
  <c r="E87" i="1"/>
  <c r="O86" i="1"/>
  <c r="L86" i="1"/>
  <c r="K86" i="1"/>
  <c r="J86" i="1"/>
  <c r="I86" i="1"/>
  <c r="G86" i="1"/>
  <c r="E86" i="1"/>
  <c r="O85" i="1"/>
  <c r="L85" i="1"/>
  <c r="K85" i="1"/>
  <c r="J85" i="1"/>
  <c r="I85" i="1"/>
  <c r="G85" i="1"/>
  <c r="E85" i="1"/>
  <c r="O84" i="1"/>
  <c r="L84" i="1"/>
  <c r="K84" i="1"/>
  <c r="J84" i="1"/>
  <c r="I84" i="1"/>
  <c r="G84" i="1"/>
  <c r="E84" i="1"/>
  <c r="O83" i="1"/>
  <c r="L83" i="1"/>
  <c r="K83" i="1"/>
  <c r="J83" i="1"/>
  <c r="I83" i="1"/>
  <c r="G83" i="1"/>
  <c r="E83" i="1"/>
  <c r="O82" i="1"/>
  <c r="L82" i="1"/>
  <c r="K82" i="1"/>
  <c r="J82" i="1"/>
  <c r="I82" i="1"/>
  <c r="G82" i="1"/>
  <c r="E82" i="1"/>
  <c r="O81" i="1"/>
  <c r="L81" i="1"/>
  <c r="K81" i="1"/>
  <c r="J81" i="1"/>
  <c r="I81" i="1"/>
  <c r="G81" i="1"/>
  <c r="E81" i="1"/>
  <c r="O80" i="1"/>
  <c r="L80" i="1"/>
  <c r="K80" i="1"/>
  <c r="J80" i="1"/>
  <c r="I80" i="1"/>
  <c r="G80" i="1"/>
  <c r="E80" i="1"/>
  <c r="O79" i="1"/>
  <c r="L79" i="1"/>
  <c r="K79" i="1"/>
  <c r="J79" i="1"/>
  <c r="I79" i="1"/>
  <c r="G79" i="1"/>
  <c r="E79" i="1"/>
  <c r="O78" i="1"/>
  <c r="L78" i="1"/>
  <c r="K78" i="1"/>
  <c r="J78" i="1"/>
  <c r="I78" i="1"/>
  <c r="G78" i="1"/>
  <c r="E78" i="1"/>
  <c r="O77" i="1"/>
  <c r="L77" i="1"/>
  <c r="K77" i="1"/>
  <c r="J77" i="1"/>
  <c r="I77" i="1"/>
  <c r="G77" i="1"/>
  <c r="E77" i="1"/>
  <c r="O76" i="1"/>
  <c r="L76" i="1"/>
  <c r="K76" i="1"/>
  <c r="J76" i="1"/>
  <c r="I76" i="1"/>
  <c r="G76" i="1"/>
  <c r="E76" i="1"/>
  <c r="O75" i="1"/>
  <c r="L75" i="1"/>
  <c r="K75" i="1"/>
  <c r="J75" i="1"/>
  <c r="I75" i="1"/>
  <c r="G75" i="1"/>
  <c r="E75" i="1"/>
  <c r="O74" i="1"/>
  <c r="L74" i="1"/>
  <c r="K74" i="1"/>
  <c r="J74" i="1"/>
  <c r="I74" i="1"/>
  <c r="G74" i="1"/>
  <c r="E74" i="1"/>
  <c r="O73" i="1"/>
  <c r="L73" i="1"/>
  <c r="K73" i="1"/>
  <c r="J73" i="1"/>
  <c r="I73" i="1"/>
  <c r="G73" i="1"/>
  <c r="E73" i="1"/>
  <c r="O72" i="1"/>
  <c r="L72" i="1"/>
  <c r="K72" i="1"/>
  <c r="J72" i="1"/>
  <c r="I72" i="1"/>
  <c r="G72" i="1"/>
  <c r="E72" i="1"/>
  <c r="O71" i="1"/>
  <c r="L71" i="1"/>
  <c r="K71" i="1"/>
  <c r="J71" i="1"/>
  <c r="I71" i="1"/>
  <c r="G71" i="1"/>
  <c r="E71" i="1"/>
  <c r="O70" i="1"/>
  <c r="L70" i="1"/>
  <c r="K70" i="1"/>
  <c r="J70" i="1"/>
  <c r="I70" i="1"/>
  <c r="G70" i="1"/>
  <c r="E70" i="1"/>
  <c r="O69" i="1"/>
  <c r="L69" i="1"/>
  <c r="K69" i="1"/>
  <c r="J69" i="1"/>
  <c r="I69" i="1"/>
  <c r="G69" i="1"/>
  <c r="E69" i="1"/>
  <c r="O68" i="1"/>
  <c r="L68" i="1"/>
  <c r="K68" i="1"/>
  <c r="J68" i="1"/>
  <c r="I68" i="1"/>
  <c r="G68" i="1"/>
  <c r="E68" i="1"/>
  <c r="O67" i="1"/>
  <c r="L67" i="1"/>
  <c r="K67" i="1"/>
  <c r="J67" i="1"/>
  <c r="I67" i="1"/>
  <c r="G67" i="1"/>
  <c r="E67" i="1"/>
  <c r="O66" i="1"/>
  <c r="L66" i="1"/>
  <c r="K66" i="1"/>
  <c r="J66" i="1"/>
  <c r="E66" i="1"/>
  <c r="O65" i="1"/>
  <c r="L65" i="1"/>
  <c r="K65" i="1"/>
  <c r="J65" i="1"/>
  <c r="I65" i="1"/>
  <c r="E65" i="1"/>
  <c r="O64" i="1"/>
  <c r="L64" i="1"/>
  <c r="K64" i="1"/>
  <c r="J64" i="1"/>
  <c r="I64" i="1"/>
  <c r="G64" i="1"/>
  <c r="E64" i="1"/>
  <c r="O63" i="1"/>
  <c r="L63" i="1"/>
  <c r="K63" i="1"/>
  <c r="J63" i="1"/>
  <c r="G63" i="1"/>
  <c r="E63" i="1"/>
  <c r="O62" i="1"/>
  <c r="L62" i="1"/>
  <c r="K62" i="1"/>
  <c r="J62" i="1"/>
  <c r="G62" i="1"/>
  <c r="E62" i="1"/>
  <c r="O61" i="1"/>
  <c r="L61" i="1"/>
  <c r="K61" i="1"/>
  <c r="J61" i="1"/>
  <c r="G61" i="1"/>
  <c r="E61" i="1"/>
  <c r="O60" i="1"/>
  <c r="L60" i="1"/>
  <c r="K60" i="1"/>
  <c r="J60" i="1"/>
  <c r="G60" i="1"/>
  <c r="E60" i="1"/>
  <c r="O59" i="1"/>
  <c r="L59" i="1"/>
  <c r="K59" i="1"/>
  <c r="J59" i="1"/>
  <c r="G59" i="1"/>
  <c r="E59" i="1"/>
  <c r="O58" i="1"/>
  <c r="L58" i="1"/>
  <c r="M58" i="1" s="1"/>
  <c r="K58" i="1"/>
  <c r="J58" i="1"/>
  <c r="I58" i="1"/>
  <c r="G58" i="1"/>
  <c r="E58" i="1"/>
  <c r="O57" i="1"/>
  <c r="L57" i="1"/>
  <c r="K57" i="1"/>
  <c r="J57" i="1"/>
  <c r="I57" i="1"/>
  <c r="G57" i="1"/>
  <c r="E57" i="1"/>
  <c r="O56" i="1"/>
  <c r="L56" i="1"/>
  <c r="K56" i="1"/>
  <c r="J56" i="1"/>
  <c r="E56" i="1"/>
  <c r="O55" i="1"/>
  <c r="L55" i="1"/>
  <c r="K55" i="1"/>
  <c r="J55" i="1"/>
  <c r="E55" i="1"/>
  <c r="O54" i="1"/>
  <c r="L54" i="1"/>
  <c r="K54" i="1"/>
  <c r="J54" i="1"/>
  <c r="E54" i="1"/>
  <c r="O53" i="1"/>
  <c r="L53" i="1"/>
  <c r="K53" i="1"/>
  <c r="J53" i="1"/>
  <c r="E53" i="1"/>
  <c r="O52" i="1"/>
  <c r="L52" i="1"/>
  <c r="K52" i="1"/>
  <c r="J52" i="1"/>
  <c r="I52" i="1"/>
  <c r="G52" i="1"/>
  <c r="E52" i="1"/>
  <c r="D34" i="1"/>
  <c r="C34" i="1"/>
  <c r="D187" i="1"/>
  <c r="C187" i="1"/>
  <c r="D182" i="1"/>
  <c r="C182" i="1"/>
  <c r="D181" i="1"/>
  <c r="C181" i="1"/>
  <c r="D172" i="1"/>
  <c r="C172" i="1"/>
  <c r="D171" i="1"/>
  <c r="C171" i="1"/>
  <c r="D170" i="1"/>
  <c r="C170" i="1"/>
  <c r="D169" i="1"/>
  <c r="C169" i="1"/>
  <c r="D163" i="1"/>
  <c r="C163" i="1"/>
  <c r="D152" i="1"/>
  <c r="C152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M52" i="1" l="1"/>
  <c r="M246" i="1"/>
  <c r="D12" i="1"/>
  <c r="C12" i="1"/>
  <c r="M46" i="1" l="1"/>
  <c r="M249" i="1"/>
  <c r="M265" i="1"/>
  <c r="M281" i="1"/>
  <c r="M258" i="1"/>
  <c r="M274" i="1"/>
  <c r="M243" i="1"/>
  <c r="M259" i="1"/>
  <c r="M275" i="1"/>
  <c r="M240" i="1"/>
  <c r="M256" i="1"/>
  <c r="M272" i="1"/>
  <c r="M253" i="1"/>
  <c r="M269" i="1"/>
  <c r="M262" i="1"/>
  <c r="M278" i="1"/>
  <c r="M247" i="1"/>
  <c r="M263" i="1"/>
  <c r="M279" i="1"/>
  <c r="M244" i="1"/>
  <c r="M260" i="1"/>
  <c r="M276" i="1"/>
  <c r="M242" i="1"/>
  <c r="M241" i="1"/>
  <c r="M257" i="1"/>
  <c r="M273" i="1"/>
  <c r="M250" i="1"/>
  <c r="M266" i="1"/>
  <c r="M282" i="1"/>
  <c r="M251" i="1"/>
  <c r="M267" i="1"/>
  <c r="M283" i="1"/>
  <c r="M248" i="1"/>
  <c r="M264" i="1"/>
  <c r="M280" i="1"/>
  <c r="M245" i="1"/>
  <c r="M261" i="1"/>
  <c r="M277" i="1"/>
  <c r="M254" i="1"/>
  <c r="M270" i="1"/>
  <c r="M43" i="1"/>
  <c r="M255" i="1"/>
  <c r="M271" i="1"/>
  <c r="M252" i="1"/>
  <c r="M268" i="1"/>
  <c r="D40" i="1"/>
  <c r="D38" i="1"/>
  <c r="D332" i="1"/>
  <c r="D145" i="1"/>
  <c r="M284" i="1" l="1"/>
  <c r="M286" i="1"/>
  <c r="M340" i="1" s="1"/>
  <c r="C38" i="1"/>
  <c r="M365" i="1" l="1"/>
  <c r="M377" i="1"/>
  <c r="M354" i="1"/>
  <c r="M342" i="1"/>
  <c r="M343" i="1"/>
  <c r="M364" i="1"/>
  <c r="M361" i="1"/>
  <c r="M353" i="1"/>
  <c r="M358" i="1"/>
  <c r="M359" i="1"/>
  <c r="M351" i="1"/>
  <c r="M345" i="1"/>
  <c r="M366" i="1"/>
  <c r="M379" i="1"/>
  <c r="M373" i="1"/>
  <c r="M378" i="1"/>
  <c r="M370" i="1"/>
  <c r="M352" i="1"/>
  <c r="M363" i="1"/>
  <c r="M335" i="1"/>
  <c r="M371" i="1"/>
  <c r="M372" i="1"/>
  <c r="M357" i="1"/>
  <c r="M362" i="1"/>
  <c r="M32" i="1"/>
  <c r="M341" i="1"/>
  <c r="M368" i="1"/>
  <c r="M360" i="1"/>
  <c r="M374" i="1"/>
  <c r="M375" i="1"/>
  <c r="M347" i="1"/>
  <c r="M339" i="1"/>
  <c r="M336" i="1"/>
  <c r="M369" i="1"/>
  <c r="M346" i="1"/>
  <c r="M338" i="1"/>
  <c r="M337" i="1"/>
  <c r="M349" i="1"/>
  <c r="M376" i="1"/>
  <c r="M348" i="1"/>
  <c r="M344" i="1"/>
  <c r="M350" i="1"/>
  <c r="M367" i="1"/>
  <c r="M355" i="1"/>
  <c r="M356" i="1"/>
  <c r="C23" i="1"/>
  <c r="I31" i="8"/>
  <c r="H31" i="8"/>
  <c r="G31" i="8"/>
  <c r="F31" i="8"/>
  <c r="E31" i="8"/>
  <c r="D31" i="8"/>
  <c r="C31" i="8"/>
  <c r="C33" i="8" s="1"/>
  <c r="J32" i="8"/>
  <c r="M41" i="1" l="1"/>
  <c r="M36" i="1"/>
  <c r="M49" i="1" s="1"/>
  <c r="M39" i="1"/>
  <c r="M50" i="1"/>
  <c r="M35" i="1"/>
  <c r="M48" i="1" s="1"/>
  <c r="M47" i="1"/>
  <c r="M382" i="1"/>
  <c r="M383" i="1" s="1"/>
  <c r="C40" i="1"/>
  <c r="D20" i="8"/>
  <c r="C21" i="8" s="1" a="1"/>
  <c r="C21" i="8" s="1"/>
  <c r="C24" i="1"/>
  <c r="C25" i="1"/>
  <c r="F9" i="8"/>
  <c r="E9" i="8"/>
  <c r="D9" i="8"/>
  <c r="C9" i="8"/>
  <c r="A1" i="7" l="1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133" i="1"/>
  <c r="B180" i="1" s="1"/>
  <c r="A49" i="7" l="1"/>
  <c r="A51" i="7"/>
  <c r="A50" i="7"/>
  <c r="A48" i="7"/>
  <c r="A47" i="7"/>
  <c r="A46" i="7"/>
  <c r="A42" i="7"/>
  <c r="A41" i="7"/>
  <c r="A40" i="7"/>
  <c r="A45" i="7"/>
  <c r="A44" i="7"/>
  <c r="A43" i="7"/>
  <c r="A39" i="7"/>
  <c r="A38" i="7"/>
  <c r="A37" i="7"/>
  <c r="A36" i="7"/>
  <c r="A35" i="7"/>
  <c r="A34" i="7"/>
  <c r="A33" i="7"/>
  <c r="A32" i="7"/>
  <c r="A31" i="7"/>
  <c r="A30" i="7"/>
  <c r="A29" i="7" l="1"/>
  <c r="A28" i="7"/>
  <c r="A27" i="7"/>
  <c r="A26" i="7" l="1"/>
  <c r="A25" i="7"/>
  <c r="A24" i="7"/>
  <c r="A22" i="7" l="1"/>
  <c r="A23" i="7" l="1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E3" i="2"/>
  <c r="D4" i="2"/>
  <c r="C4" i="2"/>
  <c r="E4" i="2" l="1"/>
  <c r="F3" i="2"/>
  <c r="F4" i="2" s="1"/>
  <c r="A3" i="7"/>
  <c r="C332" i="1" l="1"/>
  <c r="D6" i="1" l="1"/>
  <c r="D5" i="1"/>
  <c r="X29" i="6" l="1"/>
  <c r="X30" i="6" s="1"/>
  <c r="Y30" i="6" s="1"/>
  <c r="C29" i="6"/>
  <c r="T28" i="6"/>
  <c r="P28" i="6"/>
  <c r="P29" i="6" s="1"/>
  <c r="P30" i="6" s="1"/>
  <c r="J28" i="6"/>
  <c r="D28" i="6"/>
  <c r="AA27" i="6"/>
  <c r="T27" i="6"/>
  <c r="U27" i="6" s="1"/>
  <c r="R27" i="6"/>
  <c r="Q27" i="6"/>
  <c r="Q28" i="6" s="1"/>
  <c r="Q29" i="6" s="1"/>
  <c r="Q30" i="6" s="1"/>
  <c r="R30" i="6" s="1"/>
  <c r="F27" i="6"/>
  <c r="M27" i="6" s="1"/>
  <c r="D27" i="6"/>
  <c r="K27" i="6" s="1"/>
  <c r="X25" i="6"/>
  <c r="X27" i="6" s="1"/>
  <c r="X28" i="6" s="1"/>
  <c r="Y28" i="6" s="1"/>
  <c r="J22" i="6"/>
  <c r="C22" i="6" s="1"/>
  <c r="Q21" i="6"/>
  <c r="Q22" i="6" s="1"/>
  <c r="R22" i="6" s="1"/>
  <c r="L21" i="6"/>
  <c r="N21" i="6" s="1"/>
  <c r="K21" i="6"/>
  <c r="D21" i="6"/>
  <c r="F21" i="6" s="1"/>
  <c r="AG20" i="6"/>
  <c r="M20" i="6"/>
  <c r="L20" i="6"/>
  <c r="N20" i="6" s="1"/>
  <c r="K20" i="6"/>
  <c r="AG19" i="6"/>
  <c r="AA19" i="6"/>
  <c r="AB19" i="6" s="1"/>
  <c r="T19" i="6"/>
  <c r="U19" i="6" s="1"/>
  <c r="Q19" i="6"/>
  <c r="Q20" i="6" s="1"/>
  <c r="R20" i="6" s="1"/>
  <c r="M19" i="6"/>
  <c r="K19" i="6"/>
  <c r="L19" i="6" s="1"/>
  <c r="E19" i="6" s="1"/>
  <c r="C19" i="6"/>
  <c r="C14" i="6"/>
  <c r="C21" i="6" s="1"/>
  <c r="L10" i="6"/>
  <c r="E9" i="6"/>
  <c r="L9" i="6" s="1"/>
  <c r="E8" i="6"/>
  <c r="L8" i="6" s="1"/>
  <c r="D8" i="6"/>
  <c r="C8" i="6"/>
  <c r="C9" i="6" s="1"/>
  <c r="K7" i="6"/>
  <c r="J7" i="6"/>
  <c r="G7" i="6"/>
  <c r="F7" i="6"/>
  <c r="G19" i="6" l="1"/>
  <c r="C10" i="6"/>
  <c r="J10" i="6" s="1"/>
  <c r="J9" i="6"/>
  <c r="AH19" i="6"/>
  <c r="J8" i="6"/>
  <c r="T20" i="6"/>
  <c r="R28" i="6"/>
  <c r="F8" i="6"/>
  <c r="K8" i="6"/>
  <c r="T29" i="6"/>
  <c r="U28" i="6"/>
  <c r="C30" i="6"/>
  <c r="J29" i="6"/>
  <c r="D29" i="6"/>
  <c r="Y29" i="6"/>
  <c r="N19" i="6"/>
  <c r="E20" i="6"/>
  <c r="AA20" i="6"/>
  <c r="E21" i="6"/>
  <c r="G21" i="6" s="1"/>
  <c r="R21" i="6"/>
  <c r="K22" i="6"/>
  <c r="AE25" i="6"/>
  <c r="AE27" i="6" s="1"/>
  <c r="F28" i="6"/>
  <c r="M28" i="6" s="1"/>
  <c r="K28" i="6"/>
  <c r="E28" i="6"/>
  <c r="G8" i="6"/>
  <c r="D9" i="6"/>
  <c r="AG21" i="6"/>
  <c r="M21" i="6"/>
  <c r="Y27" i="6"/>
  <c r="AA28" i="6"/>
  <c r="R29" i="6"/>
  <c r="D19" i="6"/>
  <c r="F19" i="6" s="1"/>
  <c r="C20" i="6"/>
  <c r="J27" i="6"/>
  <c r="N30" i="6"/>
  <c r="L7" i="6"/>
  <c r="R19" i="6"/>
  <c r="X17" i="6" s="1"/>
  <c r="D20" i="6"/>
  <c r="F20" i="6" s="1"/>
  <c r="E27" i="6"/>
  <c r="AA29" i="6" l="1"/>
  <c r="AB28" i="6"/>
  <c r="F9" i="6"/>
  <c r="K9" i="6"/>
  <c r="D10" i="6"/>
  <c r="T21" i="6"/>
  <c r="U20" i="6"/>
  <c r="AE19" i="6"/>
  <c r="X19" i="6"/>
  <c r="AE17" i="6"/>
  <c r="AE28" i="6"/>
  <c r="AF27" i="6"/>
  <c r="AA21" i="6"/>
  <c r="AB20" i="6"/>
  <c r="AH20" i="6" s="1"/>
  <c r="K29" i="6"/>
  <c r="E29" i="6"/>
  <c r="F29" i="6"/>
  <c r="M29" i="6" s="1"/>
  <c r="U29" i="6"/>
  <c r="T30" i="6"/>
  <c r="L28" i="6"/>
  <c r="G28" i="6"/>
  <c r="N28" i="6" s="1"/>
  <c r="M22" i="6"/>
  <c r="AG22" i="6"/>
  <c r="L22" i="6"/>
  <c r="E22" i="6" s="1"/>
  <c r="D22" i="6"/>
  <c r="F22" i="6" s="1"/>
  <c r="G20" i="6"/>
  <c r="G9" i="6"/>
  <c r="L27" i="6"/>
  <c r="AB27" i="6" s="1"/>
  <c r="G27" i="6"/>
  <c r="N27" i="6" s="1"/>
  <c r="D30" i="6"/>
  <c r="J30" i="6"/>
  <c r="U21" i="6" l="1"/>
  <c r="T22" i="6"/>
  <c r="U22" i="6" s="1"/>
  <c r="G29" i="6"/>
  <c r="N29" i="6" s="1"/>
  <c r="L29" i="6"/>
  <c r="AE20" i="6"/>
  <c r="AF19" i="6"/>
  <c r="K30" i="6"/>
  <c r="F30" i="6"/>
  <c r="M30" i="6" s="1"/>
  <c r="E30" i="6"/>
  <c r="L30" i="6" s="1"/>
  <c r="AH22" i="6"/>
  <c r="U30" i="6"/>
  <c r="AE29" i="6"/>
  <c r="AF28" i="6"/>
  <c r="AB21" i="6"/>
  <c r="AH21" i="6" s="1"/>
  <c r="AA22" i="6"/>
  <c r="AB22" i="6" s="1"/>
  <c r="X20" i="6"/>
  <c r="Y19" i="6"/>
  <c r="F10" i="6"/>
  <c r="K10" i="6"/>
  <c r="AB29" i="6"/>
  <c r="AA30" i="6"/>
  <c r="AB30" i="6" s="1"/>
  <c r="AF20" i="6" l="1"/>
  <c r="AE21" i="6"/>
  <c r="X21" i="6"/>
  <c r="Y20" i="6"/>
  <c r="AF29" i="6"/>
  <c r="AE30" i="6"/>
  <c r="AF30" i="6" s="1"/>
  <c r="AE22" i="6" l="1"/>
  <c r="AF22" i="6" s="1"/>
  <c r="AF21" i="6"/>
  <c r="X22" i="6"/>
  <c r="Y22" i="6" s="1"/>
  <c r="Y21" i="6"/>
  <c r="E6" i="1" l="1"/>
  <c r="C7" i="1" s="1"/>
  <c r="G25" i="2"/>
  <c r="G24" i="2"/>
  <c r="G23" i="2"/>
  <c r="G21" i="2"/>
  <c r="G20" i="2"/>
  <c r="C20" i="2"/>
  <c r="D20" i="2" s="1"/>
  <c r="F20" i="2" s="1"/>
  <c r="C19" i="2"/>
  <c r="D19" i="2" s="1"/>
  <c r="E19" i="2" s="1"/>
  <c r="F19" i="2" s="1"/>
  <c r="G19" i="2" s="1"/>
  <c r="G18" i="2"/>
  <c r="E18" i="2"/>
  <c r="D18" i="2"/>
  <c r="A18" i="2"/>
  <c r="H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G11" i="2"/>
  <c r="H11" i="2" s="1"/>
  <c r="F11" i="2"/>
  <c r="E11" i="2"/>
  <c r="D11" i="2"/>
  <c r="C11" i="2"/>
  <c r="F9" i="2"/>
  <c r="E9" i="2"/>
  <c r="D9" i="2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F10" i="2" s="1"/>
  <c r="E5" i="2"/>
  <c r="E10" i="2" s="1"/>
  <c r="D5" i="2"/>
  <c r="D10" i="2" s="1"/>
  <c r="C5" i="2"/>
  <c r="C10" i="2" s="1"/>
  <c r="A2" i="7" l="1"/>
  <c r="C32" i="7"/>
  <c r="D38" i="7"/>
  <c r="E31" i="7"/>
  <c r="D42" i="7"/>
  <c r="E51" i="7"/>
  <c r="D36" i="7"/>
  <c r="D41" i="7"/>
  <c r="D46" i="7"/>
  <c r="D45" i="7"/>
  <c r="F37" i="7"/>
  <c r="E33" i="7"/>
  <c r="E44" i="7"/>
  <c r="F34" i="7"/>
  <c r="F50" i="7"/>
  <c r="E43" i="7"/>
  <c r="F40" i="7"/>
  <c r="D47" i="7"/>
  <c r="F49" i="7"/>
  <c r="F32" i="7"/>
  <c r="C44" i="7"/>
  <c r="G30" i="7"/>
  <c r="C39" i="7"/>
  <c r="C45" i="7"/>
  <c r="G42" i="7"/>
  <c r="H51" i="7"/>
  <c r="C36" i="7"/>
  <c r="C34" i="7"/>
  <c r="G43" i="7"/>
  <c r="C40" i="7"/>
  <c r="G31" i="7"/>
  <c r="G49" i="7"/>
  <c r="F38" i="7"/>
  <c r="D31" i="7"/>
  <c r="F42" i="7"/>
  <c r="E35" i="7"/>
  <c r="F51" i="7"/>
  <c r="E36" i="7"/>
  <c r="E41" i="7"/>
  <c r="D30" i="7"/>
  <c r="F46" i="7"/>
  <c r="F39" i="7"/>
  <c r="F45" i="7"/>
  <c r="D33" i="7"/>
  <c r="E34" i="7"/>
  <c r="E50" i="7"/>
  <c r="F43" i="7"/>
  <c r="F48" i="7"/>
  <c r="D40" i="7"/>
  <c r="D32" i="7"/>
  <c r="C46" i="7"/>
  <c r="G37" i="7"/>
  <c r="C33" i="7"/>
  <c r="G47" i="7"/>
  <c r="G35" i="7"/>
  <c r="C51" i="7"/>
  <c r="G36" i="7"/>
  <c r="G34" i="7"/>
  <c r="C43" i="7"/>
  <c r="G40" i="7"/>
  <c r="C31" i="7"/>
  <c r="C49" i="7"/>
  <c r="E38" i="7"/>
  <c r="E42" i="7"/>
  <c r="F35" i="7"/>
  <c r="D51" i="7"/>
  <c r="F41" i="7"/>
  <c r="F30" i="7"/>
  <c r="E46" i="7"/>
  <c r="E39" i="7"/>
  <c r="E37" i="7"/>
  <c r="F33" i="7"/>
  <c r="F44" i="7"/>
  <c r="D34" i="7"/>
  <c r="D43" i="7"/>
  <c r="D48" i="7"/>
  <c r="E40" i="7"/>
  <c r="E47" i="7"/>
  <c r="E49" i="7"/>
  <c r="E32" i="7"/>
  <c r="G46" i="7"/>
  <c r="C37" i="7"/>
  <c r="G33" i="7"/>
  <c r="C47" i="7"/>
  <c r="C35" i="7"/>
  <c r="J51" i="7"/>
  <c r="G41" i="7"/>
  <c r="C50" i="7"/>
  <c r="C48" i="7"/>
  <c r="C38" i="7"/>
  <c r="G32" i="7"/>
  <c r="F31" i="7"/>
  <c r="D35" i="7"/>
  <c r="F36" i="7"/>
  <c r="E30" i="7"/>
  <c r="D39" i="7"/>
  <c r="E45" i="7"/>
  <c r="D37" i="7"/>
  <c r="D44" i="7"/>
  <c r="D50" i="7"/>
  <c r="E48" i="7"/>
  <c r="F47" i="7"/>
  <c r="D49" i="7"/>
  <c r="G44" i="7"/>
  <c r="C30" i="7"/>
  <c r="G39" i="7"/>
  <c r="G45" i="7"/>
  <c r="C42" i="7"/>
  <c r="G51" i="7"/>
  <c r="I51" i="7"/>
  <c r="C41" i="7"/>
  <c r="G50" i="7"/>
  <c r="G48" i="7"/>
  <c r="G38" i="7"/>
  <c r="C29" i="7"/>
  <c r="G29" i="7"/>
  <c r="F28" i="7"/>
  <c r="G27" i="7"/>
  <c r="E29" i="7"/>
  <c r="E28" i="7"/>
  <c r="G28" i="7"/>
  <c r="D27" i="7"/>
  <c r="D29" i="7"/>
  <c r="D28" i="7"/>
  <c r="E27" i="7"/>
  <c r="C27" i="7"/>
  <c r="F29" i="7"/>
  <c r="C28" i="7"/>
  <c r="F27" i="7"/>
  <c r="F24" i="7"/>
  <c r="G24" i="7"/>
  <c r="G26" i="7"/>
  <c r="D24" i="7"/>
  <c r="F26" i="7"/>
  <c r="D26" i="7"/>
  <c r="E25" i="7"/>
  <c r="C24" i="7"/>
  <c r="C26" i="7"/>
  <c r="D25" i="7"/>
  <c r="G25" i="7"/>
  <c r="E24" i="7"/>
  <c r="E26" i="7"/>
  <c r="F25" i="7"/>
  <c r="C25" i="7"/>
  <c r="C22" i="7"/>
  <c r="F22" i="7"/>
  <c r="G22" i="7"/>
  <c r="D22" i="7"/>
  <c r="E22" i="7"/>
  <c r="E6" i="7"/>
  <c r="C6" i="7"/>
  <c r="E10" i="7"/>
  <c r="D14" i="7"/>
  <c r="E18" i="7"/>
  <c r="F7" i="7"/>
  <c r="G7" i="7"/>
  <c r="E11" i="7"/>
  <c r="D15" i="7"/>
  <c r="C19" i="7"/>
  <c r="D4" i="7"/>
  <c r="G4" i="7"/>
  <c r="D8" i="7"/>
  <c r="G12" i="7"/>
  <c r="G16" i="7"/>
  <c r="C20" i="7"/>
  <c r="E20" i="7"/>
  <c r="C23" i="7"/>
  <c r="C5" i="7"/>
  <c r="C9" i="7"/>
  <c r="D13" i="7"/>
  <c r="C13" i="7"/>
  <c r="G17" i="7"/>
  <c r="G21" i="7"/>
  <c r="G6" i="7"/>
  <c r="D10" i="7"/>
  <c r="C10" i="7"/>
  <c r="G14" i="7"/>
  <c r="C18" i="7"/>
  <c r="C7" i="7"/>
  <c r="D11" i="7"/>
  <c r="F11" i="7"/>
  <c r="F15" i="7"/>
  <c r="F19" i="7"/>
  <c r="F4" i="7"/>
  <c r="F8" i="7"/>
  <c r="G8" i="7"/>
  <c r="D12" i="7"/>
  <c r="D16" i="7"/>
  <c r="D20" i="7"/>
  <c r="D23" i="7"/>
  <c r="E23" i="7"/>
  <c r="E5" i="7"/>
  <c r="F9" i="7"/>
  <c r="F13" i="7"/>
  <c r="E17" i="7"/>
  <c r="F17" i="7"/>
  <c r="E21" i="7"/>
  <c r="D6" i="7"/>
  <c r="G10" i="7"/>
  <c r="E14" i="7"/>
  <c r="F14" i="7"/>
  <c r="D18" i="7"/>
  <c r="D7" i="7"/>
  <c r="G11" i="7"/>
  <c r="E15" i="7"/>
  <c r="G15" i="7"/>
  <c r="E19" i="7"/>
  <c r="C4" i="7"/>
  <c r="E8" i="7"/>
  <c r="E12" i="7"/>
  <c r="F12" i="7"/>
  <c r="E16" i="7"/>
  <c r="G20" i="7"/>
  <c r="G23" i="7"/>
  <c r="F5" i="7"/>
  <c r="D5" i="7"/>
  <c r="G9" i="7"/>
  <c r="G13" i="7"/>
  <c r="C17" i="7"/>
  <c r="F21" i="7"/>
  <c r="D21" i="7"/>
  <c r="F6" i="7"/>
  <c r="F10" i="7"/>
  <c r="C14" i="7"/>
  <c r="F18" i="7"/>
  <c r="G18" i="7"/>
  <c r="E7" i="7"/>
  <c r="C11" i="7"/>
  <c r="C15" i="7"/>
  <c r="D19" i="7"/>
  <c r="G19" i="7"/>
  <c r="E4" i="7"/>
  <c r="C8" i="7"/>
  <c r="C12" i="7"/>
  <c r="F16" i="7"/>
  <c r="C16" i="7"/>
  <c r="F20" i="7"/>
  <c r="F23" i="7"/>
  <c r="G5" i="7"/>
  <c r="D9" i="7"/>
  <c r="E9" i="7"/>
  <c r="E13" i="7"/>
  <c r="D17" i="7"/>
  <c r="C21" i="7"/>
  <c r="C3" i="7"/>
  <c r="D3" i="7"/>
  <c r="F3" i="7"/>
  <c r="E3" i="7"/>
  <c r="G3" i="7"/>
  <c r="A19" i="2"/>
  <c r="H19" i="2"/>
  <c r="G22" i="2"/>
  <c r="E20" i="2"/>
  <c r="H5" i="2"/>
  <c r="H10" i="2" s="1"/>
  <c r="F18" i="2"/>
  <c r="D334" i="5"/>
  <c r="C334" i="5"/>
  <c r="C337" i="5" s="1"/>
  <c r="C338" i="5" s="1"/>
  <c r="C341" i="5" s="1"/>
  <c r="E320" i="5"/>
  <c r="F302" i="5" s="1"/>
  <c r="E319" i="5"/>
  <c r="E318" i="5"/>
  <c r="F300" i="5" s="1"/>
  <c r="E317" i="5"/>
  <c r="E316" i="5"/>
  <c r="F298" i="5" s="1"/>
  <c r="H311" i="5"/>
  <c r="H310" i="5"/>
  <c r="H309" i="5"/>
  <c r="F303" i="5"/>
  <c r="F301" i="5"/>
  <c r="F299" i="5"/>
  <c r="F297" i="5"/>
  <c r="F296" i="5"/>
  <c r="P295" i="5"/>
  <c r="F295" i="5"/>
  <c r="P294" i="5"/>
  <c r="F294" i="5"/>
  <c r="F293" i="5"/>
  <c r="C282" i="5"/>
  <c r="C281" i="5"/>
  <c r="D276" i="5"/>
  <c r="D275" i="5"/>
  <c r="I274" i="5"/>
  <c r="D274" i="5"/>
  <c r="I273" i="5"/>
  <c r="D273" i="5"/>
  <c r="I272" i="5"/>
  <c r="D272" i="5"/>
  <c r="I271" i="5"/>
  <c r="D271" i="5"/>
  <c r="D270" i="5"/>
  <c r="D266" i="5"/>
  <c r="D265" i="5"/>
  <c r="D264" i="5"/>
  <c r="E264" i="5" s="1"/>
  <c r="D263" i="5"/>
  <c r="D262" i="5"/>
  <c r="D257" i="5"/>
  <c r="D254" i="5"/>
  <c r="D253" i="5"/>
  <c r="D252" i="5"/>
  <c r="D251" i="5"/>
  <c r="D240" i="5"/>
  <c r="D238" i="5"/>
  <c r="D237" i="5"/>
  <c r="D235" i="5"/>
  <c r="M229" i="5"/>
  <c r="U183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5" i="5" s="1"/>
  <c r="G134" i="5" s="1"/>
  <c r="M137" i="5"/>
  <c r="L137" i="5"/>
  <c r="K137" i="5"/>
  <c r="J137" i="5"/>
  <c r="M136" i="5"/>
  <c r="L136" i="5"/>
  <c r="K136" i="5"/>
  <c r="J136" i="5"/>
  <c r="M135" i="5"/>
  <c r="L135" i="5"/>
  <c r="K135" i="5"/>
  <c r="J135" i="5"/>
  <c r="M134" i="5"/>
  <c r="L134" i="5"/>
  <c r="K134" i="5"/>
  <c r="J134" i="5"/>
  <c r="M133" i="5"/>
  <c r="L133" i="5"/>
  <c r="K133" i="5"/>
  <c r="J133" i="5"/>
  <c r="M132" i="5"/>
  <c r="L132" i="5"/>
  <c r="K132" i="5"/>
  <c r="J132" i="5"/>
  <c r="M131" i="5"/>
  <c r="L131" i="5"/>
  <c r="K131" i="5"/>
  <c r="J131" i="5"/>
  <c r="M130" i="5"/>
  <c r="L130" i="5"/>
  <c r="K130" i="5"/>
  <c r="J130" i="5"/>
  <c r="M129" i="5"/>
  <c r="L129" i="5"/>
  <c r="K129" i="5"/>
  <c r="J129" i="5"/>
  <c r="D129" i="5"/>
  <c r="M128" i="5"/>
  <c r="L128" i="5"/>
  <c r="K128" i="5"/>
  <c r="J128" i="5"/>
  <c r="E128" i="5"/>
  <c r="M127" i="5"/>
  <c r="L127" i="5"/>
  <c r="K127" i="5"/>
  <c r="J127" i="5"/>
  <c r="E127" i="5"/>
  <c r="E129" i="5" s="1"/>
  <c r="D127" i="5"/>
  <c r="M126" i="5"/>
  <c r="L126" i="5"/>
  <c r="K126" i="5"/>
  <c r="J126" i="5"/>
  <c r="A49" i="5"/>
  <c r="A48" i="5"/>
  <c r="L45" i="5"/>
  <c r="A45" i="5"/>
  <c r="A46" i="5" s="1"/>
  <c r="O40" i="5"/>
  <c r="L40" i="5"/>
  <c r="D40" i="5"/>
  <c r="O39" i="5"/>
  <c r="D39" i="5"/>
  <c r="L39" i="5" s="1"/>
  <c r="O38" i="5"/>
  <c r="L38" i="5"/>
  <c r="D38" i="5"/>
  <c r="O37" i="5"/>
  <c r="D37" i="5"/>
  <c r="L37" i="5" s="1"/>
  <c r="O36" i="5"/>
  <c r="L36" i="5"/>
  <c r="D36" i="5"/>
  <c r="O35" i="5"/>
  <c r="D35" i="5"/>
  <c r="L35" i="5" s="1"/>
  <c r="O34" i="5"/>
  <c r="L34" i="5"/>
  <c r="D34" i="5"/>
  <c r="O33" i="5"/>
  <c r="L33" i="5"/>
  <c r="M33" i="5" s="1"/>
  <c r="D33" i="5"/>
  <c r="O32" i="5"/>
  <c r="D32" i="5"/>
  <c r="L32" i="5" s="1"/>
  <c r="H27" i="5" s="1"/>
  <c r="O31" i="5"/>
  <c r="L31" i="5"/>
  <c r="D31" i="5"/>
  <c r="O30" i="5"/>
  <c r="D30" i="5"/>
  <c r="L30" i="5" s="1"/>
  <c r="F26" i="5"/>
  <c r="P22" i="5"/>
  <c r="N22" i="5"/>
  <c r="K22" i="5"/>
  <c r="J22" i="5"/>
  <c r="H20" i="5"/>
  <c r="D18" i="5"/>
  <c r="C17" i="5"/>
  <c r="C18" i="5" s="1"/>
  <c r="C26" i="5" s="1"/>
  <c r="D26" i="5" s="1"/>
  <c r="O14" i="5"/>
  <c r="O15" i="5" s="1"/>
  <c r="O16" i="5" s="1"/>
  <c r="F9" i="5"/>
  <c r="D9" i="5"/>
  <c r="X8" i="5"/>
  <c r="W8" i="5"/>
  <c r="V8" i="5"/>
  <c r="U8" i="5"/>
  <c r="T8" i="5"/>
  <c r="W7" i="5"/>
  <c r="T7" i="5"/>
  <c r="X6" i="5"/>
  <c r="U6" i="5"/>
  <c r="C6" i="5"/>
  <c r="D6" i="5" s="1"/>
  <c r="V6" i="5" s="1"/>
  <c r="T5" i="5"/>
  <c r="X3" i="5"/>
  <c r="W3" i="5"/>
  <c r="V3" i="5"/>
  <c r="U3" i="5"/>
  <c r="T3" i="5"/>
  <c r="K51" i="7" l="1"/>
  <c r="F2" i="7"/>
  <c r="C2" i="7"/>
  <c r="E2" i="7"/>
  <c r="G2" i="7"/>
  <c r="D2" i="7"/>
  <c r="E252" i="5"/>
  <c r="F257" i="5"/>
  <c r="D17" i="5"/>
  <c r="B142" i="1"/>
  <c r="B189" i="1" s="1"/>
  <c r="B141" i="1"/>
  <c r="B188" i="1" s="1"/>
  <c r="B140" i="1"/>
  <c r="B187" i="1" s="1"/>
  <c r="B139" i="1"/>
  <c r="B186" i="1" s="1"/>
  <c r="B138" i="1"/>
  <c r="B185" i="1" s="1"/>
  <c r="B137" i="1"/>
  <c r="B184" i="1" s="1"/>
  <c r="B136" i="1"/>
  <c r="B183" i="1" s="1"/>
  <c r="B135" i="1"/>
  <c r="B182" i="1" s="1"/>
  <c r="B134" i="1"/>
  <c r="B181" i="1" s="1"/>
  <c r="B227" i="1"/>
  <c r="B274" i="1" s="1"/>
  <c r="B322" i="1" s="1"/>
  <c r="B369" i="1" s="1"/>
  <c r="B132" i="1"/>
  <c r="B179" i="1" s="1"/>
  <c r="B131" i="1"/>
  <c r="B178" i="1" s="1"/>
  <c r="B130" i="1"/>
  <c r="B177" i="1" s="1"/>
  <c r="B129" i="1"/>
  <c r="B176" i="1" s="1"/>
  <c r="B128" i="1"/>
  <c r="B175" i="1" s="1"/>
  <c r="B127" i="1"/>
  <c r="B174" i="1" s="1"/>
  <c r="B126" i="1"/>
  <c r="B173" i="1" s="1"/>
  <c r="B125" i="1"/>
  <c r="B172" i="1" s="1"/>
  <c r="B124" i="1"/>
  <c r="B171" i="1" s="1"/>
  <c r="B123" i="1"/>
  <c r="B170" i="1" s="1"/>
  <c r="B122" i="1"/>
  <c r="B169" i="1" s="1"/>
  <c r="B121" i="1"/>
  <c r="B168" i="1" s="1"/>
  <c r="B120" i="1"/>
  <c r="B167" i="1" s="1"/>
  <c r="B119" i="1"/>
  <c r="B166" i="1" s="1"/>
  <c r="B118" i="1"/>
  <c r="B165" i="1" s="1"/>
  <c r="B117" i="1"/>
  <c r="B164" i="1" s="1"/>
  <c r="B116" i="1"/>
  <c r="B163" i="1" s="1"/>
  <c r="B115" i="1"/>
  <c r="B162" i="1" s="1"/>
  <c r="B209" i="1" s="1"/>
  <c r="B256" i="1" s="1"/>
  <c r="B304" i="1" s="1"/>
  <c r="B351" i="1" s="1"/>
  <c r="B114" i="1"/>
  <c r="B161" i="1" s="1"/>
  <c r="B113" i="1"/>
  <c r="B160" i="1" s="1"/>
  <c r="B112" i="1"/>
  <c r="B159" i="1" s="1"/>
  <c r="B111" i="1"/>
  <c r="B158" i="1" s="1"/>
  <c r="B110" i="1"/>
  <c r="B157" i="1" s="1"/>
  <c r="B109" i="1"/>
  <c r="B156" i="1" s="1"/>
  <c r="B108" i="1"/>
  <c r="B155" i="1" s="1"/>
  <c r="B107" i="1"/>
  <c r="B154" i="1" s="1"/>
  <c r="B106" i="1"/>
  <c r="B153" i="1" s="1"/>
  <c r="B105" i="1"/>
  <c r="B152" i="1" s="1"/>
  <c r="B104" i="1"/>
  <c r="B151" i="1" s="1"/>
  <c r="B103" i="1"/>
  <c r="B150" i="1" s="1"/>
  <c r="B102" i="1"/>
  <c r="B149" i="1" s="1"/>
  <c r="B101" i="1"/>
  <c r="B148" i="1" s="1"/>
  <c r="B100" i="1"/>
  <c r="B147" i="1" s="1"/>
  <c r="B99" i="1"/>
  <c r="B146" i="1" s="1"/>
  <c r="B196" i="1" l="1"/>
  <c r="B243" i="1" s="1"/>
  <c r="B291" i="1" s="1"/>
  <c r="B338" i="1" s="1"/>
  <c r="B208" i="1"/>
  <c r="B255" i="1" s="1"/>
  <c r="B303" i="1" s="1"/>
  <c r="B350" i="1" s="1"/>
  <c r="B195" i="1"/>
  <c r="B242" i="1" s="1"/>
  <c r="B290" i="1" s="1"/>
  <c r="B337" i="1" s="1"/>
  <c r="B199" i="1"/>
  <c r="B246" i="1" s="1"/>
  <c r="B294" i="1" s="1"/>
  <c r="B207" i="1"/>
  <c r="B254" i="1" s="1"/>
  <c r="B302" i="1" s="1"/>
  <c r="B349" i="1" s="1"/>
  <c r="B211" i="1"/>
  <c r="B258" i="1" s="1"/>
  <c r="B306" i="1" s="1"/>
  <c r="B353" i="1" s="1"/>
  <c r="B215" i="1"/>
  <c r="B262" i="1" s="1"/>
  <c r="B310" i="1" s="1"/>
  <c r="B357" i="1" s="1"/>
  <c r="B219" i="1"/>
  <c r="B266" i="1" s="1"/>
  <c r="B314" i="1" s="1"/>
  <c r="B361" i="1" s="1"/>
  <c r="B235" i="1"/>
  <c r="B282" i="1" s="1"/>
  <c r="B330" i="1" s="1"/>
  <c r="B377" i="1" s="1"/>
  <c r="B212" i="1"/>
  <c r="B259" i="1" s="1"/>
  <c r="B307" i="1" s="1"/>
  <c r="B354" i="1" s="1"/>
  <c r="B228" i="1"/>
  <c r="B275" i="1" s="1"/>
  <c r="B323" i="1" s="1"/>
  <c r="B370" i="1" s="1"/>
  <c r="B236" i="1"/>
  <c r="B283" i="1" s="1"/>
  <c r="B200" i="1"/>
  <c r="B247" i="1" s="1"/>
  <c r="B295" i="1" s="1"/>
  <c r="B342" i="1" s="1"/>
  <c r="B216" i="1"/>
  <c r="B263" i="1" s="1"/>
  <c r="B311" i="1" s="1"/>
  <c r="B358" i="1" s="1"/>
  <c r="B193" i="1"/>
  <c r="B240" i="1" s="1"/>
  <c r="B288" i="1" s="1"/>
  <c r="B335" i="1" s="1"/>
  <c r="B217" i="1"/>
  <c r="B264" i="1" s="1"/>
  <c r="B312" i="1" s="1"/>
  <c r="B359" i="1" s="1"/>
  <c r="B221" i="1"/>
  <c r="B268" i="1" s="1"/>
  <c r="B316" i="1" s="1"/>
  <c r="B363" i="1" s="1"/>
  <c r="B229" i="1"/>
  <c r="B276" i="1" s="1"/>
  <c r="B324" i="1" s="1"/>
  <c r="B371" i="1" s="1"/>
  <c r="B204" i="1"/>
  <c r="B251" i="1" s="1"/>
  <c r="B299" i="1" s="1"/>
  <c r="B346" i="1" s="1"/>
  <c r="B220" i="1"/>
  <c r="B267" i="1" s="1"/>
  <c r="B315" i="1" s="1"/>
  <c r="B362" i="1" s="1"/>
  <c r="B197" i="1"/>
  <c r="B244" i="1" s="1"/>
  <c r="B292" i="1" s="1"/>
  <c r="B339" i="1" s="1"/>
  <c r="B205" i="1"/>
  <c r="B252" i="1" s="1"/>
  <c r="B300" i="1" s="1"/>
  <c r="B347" i="1" s="1"/>
  <c r="B213" i="1"/>
  <c r="B260" i="1" s="1"/>
  <c r="B308" i="1" s="1"/>
  <c r="B355" i="1" s="1"/>
  <c r="B194" i="1"/>
  <c r="B241" i="1" s="1"/>
  <c r="B289" i="1" s="1"/>
  <c r="B336" i="1" s="1"/>
  <c r="B198" i="1"/>
  <c r="B245" i="1" s="1"/>
  <c r="B293" i="1" s="1"/>
  <c r="B340" i="1" s="1"/>
  <c r="B206" i="1"/>
  <c r="B253" i="1" s="1"/>
  <c r="B301" i="1" s="1"/>
  <c r="B348" i="1" s="1"/>
  <c r="B210" i="1"/>
  <c r="B257" i="1" s="1"/>
  <c r="B305" i="1" s="1"/>
  <c r="B352" i="1" s="1"/>
  <c r="B214" i="1"/>
  <c r="B261" i="1" s="1"/>
  <c r="B309" i="1" s="1"/>
  <c r="B356" i="1" s="1"/>
  <c r="B218" i="1"/>
  <c r="B265" i="1" s="1"/>
  <c r="B313" i="1" s="1"/>
  <c r="B360" i="1" s="1"/>
  <c r="B226" i="1"/>
  <c r="B273" i="1" s="1"/>
  <c r="B321" i="1" s="1"/>
  <c r="B368" i="1" s="1"/>
  <c r="B234" i="1"/>
  <c r="B281" i="1" s="1"/>
  <c r="B329" i="1" s="1"/>
  <c r="B376" i="1" s="1"/>
  <c r="B203" i="1"/>
  <c r="B250" i="1" s="1"/>
  <c r="B298" i="1" s="1"/>
  <c r="B345" i="1" s="1"/>
  <c r="B201" i="1"/>
  <c r="B248" i="1" s="1"/>
  <c r="B296" i="1" s="1"/>
  <c r="B343" i="1" s="1"/>
  <c r="B202" i="1"/>
  <c r="B249" i="1" s="1"/>
  <c r="B331" i="1"/>
  <c r="B378" i="1" s="1"/>
  <c r="B225" i="1"/>
  <c r="B272" i="1" s="1"/>
  <c r="B320" i="1" s="1"/>
  <c r="B367" i="1" s="1"/>
  <c r="B233" i="1"/>
  <c r="B280" i="1" s="1"/>
  <c r="B328" i="1" s="1"/>
  <c r="B375" i="1" s="1"/>
  <c r="B223" i="1"/>
  <c r="B270" i="1" s="1"/>
  <c r="B318" i="1" s="1"/>
  <c r="B365" i="1" s="1"/>
  <c r="B231" i="1"/>
  <c r="B278" i="1" s="1"/>
  <c r="B326" i="1" s="1"/>
  <c r="B373" i="1" s="1"/>
  <c r="B222" i="1"/>
  <c r="B269" i="1" s="1"/>
  <c r="B317" i="1" s="1"/>
  <c r="B364" i="1" s="1"/>
  <c r="B230" i="1"/>
  <c r="B277" i="1" s="1"/>
  <c r="B325" i="1" s="1"/>
  <c r="B372" i="1" s="1"/>
  <c r="B224" i="1"/>
  <c r="B271" i="1" s="1"/>
  <c r="B319" i="1" s="1"/>
  <c r="B366" i="1" s="1"/>
  <c r="B232" i="1"/>
  <c r="B279" i="1" s="1"/>
  <c r="B327" i="1" s="1"/>
  <c r="B374" i="1" s="1"/>
  <c r="B341" i="1"/>
  <c r="I36" i="7" l="1"/>
  <c r="I22" i="7"/>
  <c r="B297" i="1"/>
  <c r="B344" i="1" s="1"/>
  <c r="I49" i="7" l="1"/>
  <c r="I50" i="7"/>
  <c r="I46" i="7"/>
  <c r="I47" i="7"/>
  <c r="I48" i="7"/>
  <c r="I41" i="7"/>
  <c r="I40" i="7"/>
  <c r="I42" i="7"/>
  <c r="I43" i="7"/>
  <c r="I44" i="7"/>
  <c r="I45" i="7"/>
  <c r="I39" i="7"/>
  <c r="I38" i="7"/>
  <c r="I37" i="7"/>
  <c r="I25" i="7"/>
  <c r="I24" i="7"/>
  <c r="I26" i="7"/>
  <c r="I20" i="7"/>
  <c r="I30" i="7"/>
  <c r="I31" i="7"/>
  <c r="I32" i="7"/>
  <c r="I18" i="7"/>
  <c r="I23" i="7"/>
  <c r="I17" i="7"/>
  <c r="I21" i="7"/>
  <c r="I19" i="7"/>
  <c r="I27" i="7"/>
  <c r="I29" i="7"/>
  <c r="I28" i="7"/>
  <c r="I33" i="7"/>
  <c r="I35" i="7"/>
  <c r="I34" i="7"/>
  <c r="H18" i="7" l="1"/>
  <c r="H23" i="7"/>
  <c r="H20" i="7" l="1"/>
  <c r="H19" i="7"/>
  <c r="H21" i="7"/>
  <c r="H17" i="7"/>
  <c r="H27" i="7"/>
  <c r="H26" i="7"/>
  <c r="H25" i="7"/>
  <c r="H24" i="7"/>
  <c r="H28" i="7" l="1"/>
  <c r="H29" i="7"/>
  <c r="H22" i="7"/>
  <c r="H36" i="7"/>
  <c r="H48" i="7"/>
  <c r="H46" i="7"/>
  <c r="H47" i="7"/>
  <c r="H50" i="7"/>
  <c r="H38" i="7"/>
  <c r="H39" i="7"/>
  <c r="H37" i="7"/>
  <c r="H42" i="7"/>
  <c r="H40" i="7"/>
  <c r="H41" i="7"/>
  <c r="H43" i="7"/>
  <c r="H45" i="7"/>
  <c r="H44" i="7"/>
  <c r="H49" i="7"/>
  <c r="J18" i="7"/>
  <c r="K18" i="7" s="1"/>
  <c r="H30" i="7"/>
  <c r="H32" i="7"/>
  <c r="H31" i="7"/>
  <c r="H34" i="7"/>
  <c r="H33" i="7"/>
  <c r="H35" i="7"/>
  <c r="J20" i="7"/>
  <c r="K20" i="7" s="1"/>
  <c r="J21" i="7"/>
  <c r="K21" i="7" s="1"/>
  <c r="J23" i="7"/>
  <c r="K23" i="7" s="1"/>
  <c r="J17" i="7"/>
  <c r="K17" i="7" s="1"/>
  <c r="J19" i="7" l="1"/>
  <c r="K19" i="7" s="1"/>
  <c r="J39" i="7"/>
  <c r="K39" i="7" s="1"/>
  <c r="J41" i="7"/>
  <c r="K41" i="7" s="1"/>
  <c r="J27" i="7"/>
  <c r="K27" i="7" s="1"/>
  <c r="J25" i="7"/>
  <c r="K25" i="7" s="1"/>
  <c r="J26" i="7"/>
  <c r="K26" i="7" s="1"/>
  <c r="J24" i="7"/>
  <c r="K24" i="7" s="1"/>
  <c r="EI136" i="4"/>
  <c r="EH136" i="4"/>
  <c r="EE136" i="4"/>
  <c r="DY136" i="4"/>
  <c r="EE133" i="4"/>
  <c r="DY133" i="4"/>
  <c r="EI132" i="4"/>
  <c r="EH132" i="4"/>
  <c r="B132" i="4"/>
  <c r="EI131" i="4"/>
  <c r="EH131" i="4"/>
  <c r="EI130" i="4"/>
  <c r="EH130" i="4"/>
  <c r="B130" i="4"/>
  <c r="EI129" i="4"/>
  <c r="EH129" i="4"/>
  <c r="B129" i="4"/>
  <c r="EI128" i="4"/>
  <c r="EH128" i="4"/>
  <c r="B128" i="4"/>
  <c r="EI127" i="4"/>
  <c r="EH127" i="4"/>
  <c r="EE127" i="4"/>
  <c r="DY127" i="4"/>
  <c r="B127" i="4"/>
  <c r="EI126" i="4"/>
  <c r="EH126" i="4"/>
  <c r="EE126" i="4"/>
  <c r="DY126" i="4"/>
  <c r="B126" i="4"/>
  <c r="EI125" i="4"/>
  <c r="EH125" i="4"/>
  <c r="EE125" i="4"/>
  <c r="DY125" i="4"/>
  <c r="B125" i="4"/>
  <c r="EI124" i="4"/>
  <c r="EH124" i="4"/>
  <c r="EE124" i="4"/>
  <c r="DY124" i="4"/>
  <c r="B124" i="4"/>
  <c r="EI123" i="4"/>
  <c r="EH123" i="4"/>
  <c r="EE123" i="4"/>
  <c r="DY123" i="4"/>
  <c r="B123" i="4"/>
  <c r="EI122" i="4"/>
  <c r="EH122" i="4"/>
  <c r="EE122" i="4"/>
  <c r="DY122" i="4"/>
  <c r="B122" i="4"/>
  <c r="B121" i="4"/>
  <c r="EI120" i="4"/>
  <c r="EH120" i="4"/>
  <c r="EE120" i="4"/>
  <c r="DY120" i="4"/>
  <c r="B120" i="4"/>
  <c r="EI119" i="4"/>
  <c r="EH119" i="4"/>
  <c r="EE119" i="4"/>
  <c r="DY119" i="4"/>
  <c r="B119" i="4"/>
  <c r="EI118" i="4"/>
  <c r="EH118" i="4"/>
  <c r="EE118" i="4"/>
  <c r="DY118" i="4"/>
  <c r="B118" i="4"/>
  <c r="EI117" i="4"/>
  <c r="EH117" i="4"/>
  <c r="EE117" i="4"/>
  <c r="DY117" i="4"/>
  <c r="B117" i="4"/>
  <c r="EI116" i="4"/>
  <c r="EH116" i="4"/>
  <c r="EE116" i="4"/>
  <c r="DY116" i="4"/>
  <c r="B116" i="4"/>
  <c r="EI115" i="4"/>
  <c r="EH115" i="4"/>
  <c r="EE115" i="4"/>
  <c r="DY115" i="4"/>
  <c r="B115" i="4"/>
  <c r="CM105" i="4"/>
  <c r="CK105" i="4"/>
  <c r="CH105" i="4"/>
  <c r="CI105" i="4" s="1"/>
  <c r="BU105" i="4"/>
  <c r="BV105" i="4" s="1"/>
  <c r="BW105" i="4" s="1"/>
  <c r="BX105" i="4" s="1"/>
  <c r="BY105" i="4" s="1"/>
  <c r="BZ105" i="4" s="1"/>
  <c r="CA105" i="4" s="1"/>
  <c r="CB105" i="4" s="1"/>
  <c r="CC105" i="4" s="1"/>
  <c r="CD105" i="4" s="1"/>
  <c r="CE105" i="4" s="1"/>
  <c r="CF105" i="4" s="1"/>
  <c r="CM88" i="4"/>
  <c r="CK88" i="4"/>
  <c r="CH88" i="4"/>
  <c r="CI88" i="4" s="1"/>
  <c r="BQ88" i="4"/>
  <c r="BR88" i="4" s="1"/>
  <c r="BS88" i="4" s="1"/>
  <c r="BT88" i="4" s="1"/>
  <c r="BU88" i="4" s="1"/>
  <c r="BV88" i="4" s="1"/>
  <c r="BW88" i="4" s="1"/>
  <c r="BX88" i="4" s="1"/>
  <c r="BY88" i="4" s="1"/>
  <c r="BZ88" i="4" s="1"/>
  <c r="CA88" i="4" s="1"/>
  <c r="CB88" i="4" s="1"/>
  <c r="CC88" i="4" s="1"/>
  <c r="CD88" i="4" s="1"/>
  <c r="CE88" i="4" s="1"/>
  <c r="BH88" i="4"/>
  <c r="BI88" i="4" s="1"/>
  <c r="BD88" i="4"/>
  <c r="BE88" i="4" s="1"/>
  <c r="BF88" i="4" s="1"/>
  <c r="BG88" i="4" s="1"/>
  <c r="BL88" i="4" s="1"/>
  <c r="BM88" i="4" s="1"/>
  <c r="B80" i="4"/>
  <c r="B108" i="4" s="1"/>
  <c r="B79" i="4"/>
  <c r="B107" i="4" s="1"/>
  <c r="B78" i="4"/>
  <c r="B106" i="4" s="1"/>
  <c r="B133" i="4" s="1"/>
  <c r="CL77" i="4"/>
  <c r="CJ77" i="4"/>
  <c r="B76" i="4"/>
  <c r="B104" i="4" s="1"/>
  <c r="B131" i="4" s="1"/>
  <c r="DL75" i="4"/>
  <c r="DK75" i="4"/>
  <c r="DJ75" i="4"/>
  <c r="DI75" i="4"/>
  <c r="DH75" i="4"/>
  <c r="DG75" i="4"/>
  <c r="DF75" i="4"/>
  <c r="DL74" i="4"/>
  <c r="DK74" i="4"/>
  <c r="DJ74" i="4"/>
  <c r="DI74" i="4"/>
  <c r="DH74" i="4"/>
  <c r="DG74" i="4"/>
  <c r="DF74" i="4"/>
  <c r="DL73" i="4"/>
  <c r="DK73" i="4"/>
  <c r="DJ73" i="4"/>
  <c r="DI73" i="4"/>
  <c r="DH73" i="4"/>
  <c r="DG73" i="4"/>
  <c r="DF73" i="4"/>
  <c r="DE73" i="4"/>
  <c r="DD73" i="4"/>
  <c r="DC73" i="4"/>
  <c r="DB73" i="4"/>
  <c r="DA73" i="4"/>
  <c r="CZ73" i="4"/>
  <c r="CY73" i="4"/>
  <c r="CX73" i="4"/>
  <c r="CW73" i="4"/>
  <c r="CV73" i="4"/>
  <c r="CU73" i="4"/>
  <c r="CT73" i="4"/>
  <c r="CS73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E73" i="4"/>
  <c r="CD73" i="4"/>
  <c r="CC73" i="4"/>
  <c r="CB73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C73" i="4"/>
  <c r="D73" i="4" s="1"/>
  <c r="DE72" i="4"/>
  <c r="DD72" i="4"/>
  <c r="DC72" i="4"/>
  <c r="DB72" i="4"/>
  <c r="DA72" i="4"/>
  <c r="CZ72" i="4"/>
  <c r="CY72" i="4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C72" i="4"/>
  <c r="D72" i="4" s="1"/>
  <c r="DL71" i="4"/>
  <c r="DK71" i="4"/>
  <c r="DJ71" i="4"/>
  <c r="DI71" i="4"/>
  <c r="DH71" i="4"/>
  <c r="DG71" i="4"/>
  <c r="DF71" i="4"/>
  <c r="DL70" i="4"/>
  <c r="DK70" i="4"/>
  <c r="DJ70" i="4"/>
  <c r="DI70" i="4"/>
  <c r="DH70" i="4"/>
  <c r="DG70" i="4"/>
  <c r="DF70" i="4"/>
  <c r="DL69" i="4"/>
  <c r="DK69" i="4"/>
  <c r="DJ69" i="4"/>
  <c r="DI69" i="4"/>
  <c r="DH69" i="4"/>
  <c r="DG69" i="4"/>
  <c r="DF69" i="4"/>
  <c r="DL68" i="4"/>
  <c r="DK68" i="4"/>
  <c r="DJ68" i="4"/>
  <c r="DI68" i="4"/>
  <c r="DH68" i="4"/>
  <c r="DG68" i="4"/>
  <c r="DF68" i="4"/>
  <c r="DL67" i="4"/>
  <c r="DK67" i="4"/>
  <c r="DJ67" i="4"/>
  <c r="DI67" i="4"/>
  <c r="DH67" i="4"/>
  <c r="DG67" i="4"/>
  <c r="DF67" i="4"/>
  <c r="DL64" i="4"/>
  <c r="DK64" i="4"/>
  <c r="DJ64" i="4"/>
  <c r="DI64" i="4"/>
  <c r="DH64" i="4"/>
  <c r="DG64" i="4"/>
  <c r="DF64" i="4"/>
  <c r="DL63" i="4"/>
  <c r="DK63" i="4"/>
  <c r="DJ63" i="4"/>
  <c r="DI63" i="4"/>
  <c r="DH63" i="4"/>
  <c r="DG63" i="4"/>
  <c r="DF63" i="4"/>
  <c r="DL62" i="4"/>
  <c r="DK62" i="4"/>
  <c r="DJ62" i="4"/>
  <c r="DI62" i="4"/>
  <c r="DH62" i="4"/>
  <c r="DG62" i="4"/>
  <c r="DF62" i="4"/>
  <c r="DL61" i="4"/>
  <c r="DK61" i="4"/>
  <c r="DJ61" i="4"/>
  <c r="DI61" i="4"/>
  <c r="DH61" i="4"/>
  <c r="DG61" i="4"/>
  <c r="DF61" i="4"/>
  <c r="CF60" i="4"/>
  <c r="AU60" i="4"/>
  <c r="CE54" i="4"/>
  <c r="BO54" i="4"/>
  <c r="EI53" i="4"/>
  <c r="EH53" i="4"/>
  <c r="EE50" i="4"/>
  <c r="DY50" i="4"/>
  <c r="DV50" i="4"/>
  <c r="CI50" i="4"/>
  <c r="CC50" i="4"/>
  <c r="BU50" i="4"/>
  <c r="BV50" i="4" s="1"/>
  <c r="BW50" i="4" s="1"/>
  <c r="DY49" i="4"/>
  <c r="DV49" i="4"/>
  <c r="EE48" i="4"/>
  <c r="DY48" i="4"/>
  <c r="AR48" i="4"/>
  <c r="EE47" i="4"/>
  <c r="EB47" i="4"/>
  <c r="DY47" i="4"/>
  <c r="DV47" i="4"/>
  <c r="CL47" i="4"/>
  <c r="CL48" i="4" s="1"/>
  <c r="CJ47" i="4"/>
  <c r="CJ48" i="4" s="1"/>
  <c r="CG47" i="4"/>
  <c r="CG48" i="4" s="1"/>
  <c r="CF47" i="4"/>
  <c r="EB46" i="4"/>
  <c r="DV46" i="4"/>
  <c r="CX46" i="4"/>
  <c r="CV46" i="4"/>
  <c r="CW46" i="4" s="1"/>
  <c r="DC46" i="4" s="1"/>
  <c r="CT46" i="4"/>
  <c r="CU46" i="4" s="1"/>
  <c r="DA46" i="4" s="1"/>
  <c r="CD46" i="4"/>
  <c r="CE48" i="4" s="1"/>
  <c r="CB46" i="4"/>
  <c r="CB47" i="4" s="1"/>
  <c r="CC47" i="4" s="1"/>
  <c r="BX46" i="4"/>
  <c r="BT46" i="4"/>
  <c r="BV46" i="4" s="1"/>
  <c r="BP46" i="4"/>
  <c r="BQ48" i="4" s="1"/>
  <c r="BS48" i="4" s="1"/>
  <c r="BN46" i="4"/>
  <c r="BO48" i="4" s="1"/>
  <c r="BL46" i="4"/>
  <c r="BM48" i="4" s="1"/>
  <c r="BH46" i="4"/>
  <c r="BH47" i="4" s="1"/>
  <c r="BI47" i="4" s="1"/>
  <c r="BI48" i="4" s="1"/>
  <c r="BK48" i="4" s="1"/>
  <c r="BD46" i="4"/>
  <c r="BF46" i="4" s="1"/>
  <c r="AZ46" i="4"/>
  <c r="AS46" i="4"/>
  <c r="AR46" i="4"/>
  <c r="AR47" i="4" s="1"/>
  <c r="AS47" i="4" s="1"/>
  <c r="AS48" i="4" s="1"/>
  <c r="AN46" i="4"/>
  <c r="AC46" i="4"/>
  <c r="DK45" i="4"/>
  <c r="DL45" i="4" s="1"/>
  <c r="DH45" i="4"/>
  <c r="DF45" i="4"/>
  <c r="DI45" i="4" s="1"/>
  <c r="DJ45" i="4" s="1"/>
  <c r="DE45" i="4"/>
  <c r="DD45" i="4"/>
  <c r="CX44" i="4"/>
  <c r="DD44" i="4" s="1"/>
  <c r="CT44" i="4"/>
  <c r="CE44" i="4"/>
  <c r="BO44" i="4"/>
  <c r="BJ44" i="4"/>
  <c r="BK44" i="4" s="1"/>
  <c r="AT44" i="4"/>
  <c r="AS44" i="4"/>
  <c r="AO44" i="4"/>
  <c r="CQ44" i="4" s="1"/>
  <c r="AN44" i="4"/>
  <c r="CP44" i="4" s="1"/>
  <c r="AM44" i="4"/>
  <c r="AH44" i="4"/>
  <c r="AI44" i="4" s="1"/>
  <c r="AJ44" i="4" s="1"/>
  <c r="Z44" i="4"/>
  <c r="AB44" i="4" s="1"/>
  <c r="Y44" i="4"/>
  <c r="AA44" i="4" s="1"/>
  <c r="O44" i="4"/>
  <c r="N44" i="4"/>
  <c r="P44" i="4" s="1"/>
  <c r="M44" i="4"/>
  <c r="J44" i="4"/>
  <c r="L44" i="4" s="1"/>
  <c r="I44" i="4"/>
  <c r="K44" i="4" s="1"/>
  <c r="DU43" i="4"/>
  <c r="DT43" i="4"/>
  <c r="DS43" i="4"/>
  <c r="DR43" i="4"/>
  <c r="DQ43" i="4"/>
  <c r="DP43" i="4"/>
  <c r="DO43" i="4"/>
  <c r="DN43" i="4"/>
  <c r="DM43" i="4"/>
  <c r="CX43" i="4"/>
  <c r="CY43" i="4" s="1"/>
  <c r="DE43" i="4" s="1"/>
  <c r="CT43" i="4"/>
  <c r="CE43" i="4"/>
  <c r="BO43" i="4"/>
  <c r="BJ43" i="4"/>
  <c r="BK43" i="4" s="1"/>
  <c r="AS43" i="4"/>
  <c r="Z43" i="4"/>
  <c r="AB43" i="4" s="1"/>
  <c r="Y43" i="4"/>
  <c r="AA43" i="4" s="1"/>
  <c r="O43" i="4"/>
  <c r="N43" i="4"/>
  <c r="P43" i="4" s="1"/>
  <c r="M43" i="4"/>
  <c r="J43" i="4"/>
  <c r="L43" i="4" s="1"/>
  <c r="I43" i="4"/>
  <c r="K43" i="4" s="1"/>
  <c r="CX42" i="4"/>
  <c r="CT42" i="4"/>
  <c r="CZ42" i="4" s="1"/>
  <c r="CF42" i="4"/>
  <c r="CF43" i="4" s="1"/>
  <c r="CE42" i="4"/>
  <c r="BO42" i="4"/>
  <c r="BJ42" i="4"/>
  <c r="BK42" i="4" s="1"/>
  <c r="AT42" i="4"/>
  <c r="AT43" i="4" s="1"/>
  <c r="AS42" i="4"/>
  <c r="AN42" i="4"/>
  <c r="AN43" i="4" s="1"/>
  <c r="CP43" i="4" s="1"/>
  <c r="AL42" i="4"/>
  <c r="AL43" i="4" s="1"/>
  <c r="AJ42" i="4"/>
  <c r="AJ43" i="4" s="1"/>
  <c r="AI42" i="4"/>
  <c r="AI43" i="4" s="1"/>
  <c r="AH42" i="4"/>
  <c r="AH43" i="4" s="1"/>
  <c r="AG42" i="4"/>
  <c r="AG43" i="4" s="1"/>
  <c r="Z42" i="4"/>
  <c r="AB42" i="4" s="1"/>
  <c r="Y42" i="4"/>
  <c r="AA42" i="4" s="1"/>
  <c r="O42" i="4"/>
  <c r="N42" i="4"/>
  <c r="P42" i="4" s="1"/>
  <c r="M42" i="4"/>
  <c r="J42" i="4"/>
  <c r="L42" i="4" s="1"/>
  <c r="I42" i="4"/>
  <c r="K42" i="4" s="1"/>
  <c r="DU41" i="4"/>
  <c r="DT41" i="4"/>
  <c r="DS41" i="4"/>
  <c r="DR41" i="4"/>
  <c r="DQ41" i="4"/>
  <c r="DP41" i="4"/>
  <c r="DO41" i="4"/>
  <c r="DN41" i="4"/>
  <c r="DM41" i="4"/>
  <c r="CX41" i="4"/>
  <c r="CT41" i="4"/>
  <c r="CZ41" i="4" s="1"/>
  <c r="CP41" i="4"/>
  <c r="CE41" i="4"/>
  <c r="BO41" i="4"/>
  <c r="BJ41" i="4"/>
  <c r="BK41" i="4" s="1"/>
  <c r="AS41" i="4"/>
  <c r="AP41" i="4"/>
  <c r="AO41" i="4"/>
  <c r="AO42" i="4" s="1"/>
  <c r="AO43" i="4" s="1"/>
  <c r="CQ43" i="4" s="1"/>
  <c r="AM41" i="4"/>
  <c r="AM42" i="4" s="1"/>
  <c r="AM43" i="4" s="1"/>
  <c r="Z41" i="4"/>
  <c r="AB41" i="4" s="1"/>
  <c r="Y41" i="4"/>
  <c r="AA41" i="4" s="1"/>
  <c r="O41" i="4"/>
  <c r="N41" i="4"/>
  <c r="P41" i="4" s="1"/>
  <c r="M41" i="4"/>
  <c r="J41" i="4"/>
  <c r="L41" i="4" s="1"/>
  <c r="I41" i="4"/>
  <c r="K41" i="4" s="1"/>
  <c r="CX40" i="4"/>
  <c r="DD40" i="4" s="1"/>
  <c r="CT40" i="4"/>
  <c r="CE40" i="4"/>
  <c r="BO40" i="4"/>
  <c r="BJ40" i="4"/>
  <c r="BK40" i="4" s="1"/>
  <c r="AT40" i="4"/>
  <c r="AS40" i="4"/>
  <c r="AO40" i="4"/>
  <c r="AN40" i="4"/>
  <c r="AP40" i="4" s="1"/>
  <c r="CR40" i="4" s="1"/>
  <c r="AM40" i="4"/>
  <c r="AH40" i="4"/>
  <c r="AI40" i="4" s="1"/>
  <c r="AJ40" i="4" s="1"/>
  <c r="Z40" i="4"/>
  <c r="AB40" i="4" s="1"/>
  <c r="Y40" i="4"/>
  <c r="AA40" i="4" s="1"/>
  <c r="O40" i="4"/>
  <c r="N40" i="4"/>
  <c r="P40" i="4" s="1"/>
  <c r="M40" i="4"/>
  <c r="J40" i="4"/>
  <c r="L40" i="4" s="1"/>
  <c r="I40" i="4"/>
  <c r="K40" i="4" s="1"/>
  <c r="EE39" i="4"/>
  <c r="DY39" i="4"/>
  <c r="DK39" i="4"/>
  <c r="DL39" i="4" s="1"/>
  <c r="DH39" i="4"/>
  <c r="DF39" i="4"/>
  <c r="DG39" i="4" s="1"/>
  <c r="CX39" i="4"/>
  <c r="CY39" i="4" s="1"/>
  <c r="DE39" i="4" s="1"/>
  <c r="CT39" i="4"/>
  <c r="CZ39" i="4" s="1"/>
  <c r="CP39" i="4"/>
  <c r="CG39" i="4"/>
  <c r="CH39" i="4" s="1"/>
  <c r="CI39" i="4" s="1"/>
  <c r="CD39" i="4"/>
  <c r="CE39" i="4" s="1"/>
  <c r="CC39" i="4"/>
  <c r="BZ39" i="4"/>
  <c r="CA39" i="4" s="1"/>
  <c r="BU39" i="4"/>
  <c r="BV39" i="4" s="1"/>
  <c r="BW39" i="4" s="1"/>
  <c r="BN39" i="4"/>
  <c r="BO39" i="4" s="1"/>
  <c r="BM39" i="4"/>
  <c r="BJ39" i="4"/>
  <c r="BK39" i="4" s="1"/>
  <c r="BE39" i="4"/>
  <c r="BF39" i="4" s="1"/>
  <c r="BG39" i="4" s="1"/>
  <c r="AW39" i="4"/>
  <c r="AX39" i="4" s="1"/>
  <c r="AY39" i="4" s="1"/>
  <c r="AR39" i="4"/>
  <c r="AS39" i="4" s="1"/>
  <c r="AO39" i="4"/>
  <c r="AP39" i="4" s="1"/>
  <c r="Z39" i="4"/>
  <c r="AB39" i="4" s="1"/>
  <c r="Y39" i="4"/>
  <c r="AA39" i="4" s="1"/>
  <c r="O39" i="4"/>
  <c r="N39" i="4"/>
  <c r="P39" i="4" s="1"/>
  <c r="M39" i="4"/>
  <c r="J39" i="4"/>
  <c r="L39" i="4" s="1"/>
  <c r="I39" i="4"/>
  <c r="K39" i="4" s="1"/>
  <c r="C39" i="4"/>
  <c r="D39" i="4" s="1"/>
  <c r="DU38" i="4"/>
  <c r="DT38" i="4"/>
  <c r="DS38" i="4"/>
  <c r="DR38" i="4"/>
  <c r="DQ38" i="4"/>
  <c r="DP38" i="4"/>
  <c r="DO38" i="4"/>
  <c r="DN38" i="4"/>
  <c r="DM38" i="4"/>
  <c r="DK38" i="4"/>
  <c r="DL38" i="4" s="1"/>
  <c r="DH38" i="4"/>
  <c r="DF38" i="4"/>
  <c r="DE38" i="4"/>
  <c r="DD38" i="4"/>
  <c r="CE38" i="4"/>
  <c r="BO38" i="4"/>
  <c r="AS38" i="4"/>
  <c r="U38" i="4"/>
  <c r="V38" i="4" s="1"/>
  <c r="W38" i="4" s="1"/>
  <c r="X38" i="4" s="1"/>
  <c r="Q38" i="4"/>
  <c r="R38" i="4" s="1"/>
  <c r="S38" i="4" s="1"/>
  <c r="T38" i="4" s="1"/>
  <c r="E38" i="4"/>
  <c r="F38" i="4" s="1"/>
  <c r="G38" i="4" s="1"/>
  <c r="H38" i="4" s="1"/>
  <c r="C38" i="4"/>
  <c r="D38" i="4" s="1"/>
  <c r="CX37" i="4"/>
  <c r="DD37" i="4" s="1"/>
  <c r="CT37" i="4"/>
  <c r="CE37" i="4"/>
  <c r="BZ37" i="4"/>
  <c r="CA37" i="4" s="1"/>
  <c r="BO37" i="4"/>
  <c r="BJ37" i="4"/>
  <c r="BK37" i="4" s="1"/>
  <c r="AS37" i="4"/>
  <c r="Z37" i="4"/>
  <c r="AB37" i="4" s="1"/>
  <c r="Y37" i="4"/>
  <c r="AA37" i="4" s="1"/>
  <c r="Q37" i="4"/>
  <c r="U37" i="4" s="1"/>
  <c r="O37" i="4"/>
  <c r="N37" i="4"/>
  <c r="P37" i="4" s="1"/>
  <c r="M37" i="4"/>
  <c r="J37" i="4"/>
  <c r="L37" i="4" s="1"/>
  <c r="I37" i="4"/>
  <c r="K37" i="4" s="1"/>
  <c r="E37" i="4"/>
  <c r="F37" i="4" s="1"/>
  <c r="G37" i="4" s="1"/>
  <c r="H37" i="4" s="1"/>
  <c r="C37" i="4"/>
  <c r="D37" i="4" s="1"/>
  <c r="CX36" i="4"/>
  <c r="CT36" i="4"/>
  <c r="CZ36" i="4" s="1"/>
  <c r="CE36" i="4"/>
  <c r="BZ36" i="4"/>
  <c r="CA36" i="4" s="1"/>
  <c r="BO36" i="4"/>
  <c r="BJ36" i="4"/>
  <c r="BK36" i="4" s="1"/>
  <c r="AS36" i="4"/>
  <c r="Z36" i="4"/>
  <c r="AB36" i="4" s="1"/>
  <c r="Y36" i="4"/>
  <c r="AA36" i="4" s="1"/>
  <c r="Q36" i="4"/>
  <c r="R36" i="4" s="1"/>
  <c r="O36" i="4"/>
  <c r="N36" i="4"/>
  <c r="P36" i="4" s="1"/>
  <c r="M36" i="4"/>
  <c r="J36" i="4"/>
  <c r="L36" i="4" s="1"/>
  <c r="I36" i="4"/>
  <c r="K36" i="4" s="1"/>
  <c r="E36" i="4"/>
  <c r="F36" i="4" s="1"/>
  <c r="G36" i="4" s="1"/>
  <c r="H36" i="4" s="1"/>
  <c r="C36" i="4"/>
  <c r="CX35" i="4"/>
  <c r="CT35" i="4"/>
  <c r="CU35" i="4" s="1"/>
  <c r="DA35" i="4" s="1"/>
  <c r="CF35" i="4"/>
  <c r="CF36" i="4" s="1"/>
  <c r="CF37" i="4" s="1"/>
  <c r="CE35" i="4"/>
  <c r="BZ35" i="4"/>
  <c r="CA35" i="4" s="1"/>
  <c r="BO35" i="4"/>
  <c r="BJ35" i="4"/>
  <c r="BK35" i="4" s="1"/>
  <c r="AT35" i="4"/>
  <c r="AS35" i="4"/>
  <c r="AN35" i="4"/>
  <c r="AN36" i="4" s="1"/>
  <c r="AL35" i="4"/>
  <c r="AL36" i="4" s="1"/>
  <c r="AL37" i="4" s="1"/>
  <c r="AJ35" i="4"/>
  <c r="AJ36" i="4" s="1"/>
  <c r="AJ37" i="4" s="1"/>
  <c r="AI35" i="4"/>
  <c r="AI36" i="4" s="1"/>
  <c r="AI37" i="4" s="1"/>
  <c r="AH35" i="4"/>
  <c r="AH36" i="4" s="1"/>
  <c r="AH37" i="4" s="1"/>
  <c r="AG35" i="4"/>
  <c r="AG36" i="4" s="1"/>
  <c r="AG37" i="4" s="1"/>
  <c r="Z35" i="4"/>
  <c r="AB35" i="4" s="1"/>
  <c r="Y35" i="4"/>
  <c r="AA35" i="4" s="1"/>
  <c r="Q35" i="4"/>
  <c r="O35" i="4"/>
  <c r="N35" i="4"/>
  <c r="P35" i="4" s="1"/>
  <c r="M35" i="4"/>
  <c r="J35" i="4"/>
  <c r="L35" i="4" s="1"/>
  <c r="I35" i="4"/>
  <c r="K35" i="4" s="1"/>
  <c r="E35" i="4"/>
  <c r="F35" i="4" s="1"/>
  <c r="G35" i="4" s="1"/>
  <c r="H35" i="4" s="1"/>
  <c r="C35" i="4"/>
  <c r="D35" i="4" s="1"/>
  <c r="CX34" i="4"/>
  <c r="CY34" i="4" s="1"/>
  <c r="DE34" i="4" s="1"/>
  <c r="CT34" i="4"/>
  <c r="CZ34" i="4" s="1"/>
  <c r="CP34" i="4"/>
  <c r="CE34" i="4"/>
  <c r="BZ34" i="4"/>
  <c r="CA34" i="4" s="1"/>
  <c r="BO34" i="4"/>
  <c r="BJ34" i="4"/>
  <c r="BK34" i="4" s="1"/>
  <c r="AS34" i="4"/>
  <c r="AO34" i="4"/>
  <c r="AM34" i="4"/>
  <c r="AM35" i="4" s="1"/>
  <c r="AM36" i="4" s="1"/>
  <c r="AM37" i="4" s="1"/>
  <c r="Z34" i="4"/>
  <c r="AB34" i="4" s="1"/>
  <c r="Y34" i="4"/>
  <c r="AA34" i="4" s="1"/>
  <c r="Q34" i="4"/>
  <c r="R34" i="4" s="1"/>
  <c r="V34" i="4" s="1"/>
  <c r="O34" i="4"/>
  <c r="N34" i="4"/>
  <c r="M34" i="4"/>
  <c r="J34" i="4"/>
  <c r="L34" i="4" s="1"/>
  <c r="I34" i="4"/>
  <c r="E34" i="4"/>
  <c r="F34" i="4" s="1"/>
  <c r="G34" i="4" s="1"/>
  <c r="H34" i="4" s="1"/>
  <c r="DU33" i="4"/>
  <c r="DT33" i="4"/>
  <c r="DS33" i="4"/>
  <c r="DR33" i="4"/>
  <c r="DQ33" i="4"/>
  <c r="DP33" i="4"/>
  <c r="DO33" i="4"/>
  <c r="DN33" i="4"/>
  <c r="DM33" i="4"/>
  <c r="DK33" i="4"/>
  <c r="DH33" i="4"/>
  <c r="DF33" i="4"/>
  <c r="CX33" i="4"/>
  <c r="DD33" i="4" s="1"/>
  <c r="CV33" i="4"/>
  <c r="CM33" i="4"/>
  <c r="CK33" i="4"/>
  <c r="CH33" i="4"/>
  <c r="CI33" i="4" s="1"/>
  <c r="CE33" i="4"/>
  <c r="CC33" i="4"/>
  <c r="BY33" i="4"/>
  <c r="BZ33" i="4" s="1"/>
  <c r="BU33" i="4"/>
  <c r="BQ33" i="4"/>
  <c r="BO33" i="4"/>
  <c r="BM33" i="4"/>
  <c r="BI33" i="4"/>
  <c r="BJ33" i="4" s="1"/>
  <c r="BE33" i="4"/>
  <c r="BF33" i="4" s="1"/>
  <c r="BG33" i="4" s="1"/>
  <c r="BA33" i="4"/>
  <c r="BB33" i="4" s="1"/>
  <c r="BC33" i="4" s="1"/>
  <c r="AW33" i="4"/>
  <c r="AH33" i="4"/>
  <c r="AD33" i="4"/>
  <c r="Z33" i="4"/>
  <c r="AB33" i="4" s="1"/>
  <c r="Y33" i="4"/>
  <c r="U33" i="4"/>
  <c r="V33" i="4" s="1"/>
  <c r="W33" i="4" s="1"/>
  <c r="X33" i="4" s="1"/>
  <c r="Q33" i="4"/>
  <c r="E33" i="4"/>
  <c r="C33" i="4"/>
  <c r="D33" i="4" s="1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C31" i="4"/>
  <c r="D31" i="4" s="1"/>
  <c r="AU29" i="4"/>
  <c r="EH23" i="4"/>
  <c r="CL23" i="4"/>
  <c r="CF23" i="4"/>
  <c r="CD23" i="4"/>
  <c r="CB23" i="4"/>
  <c r="BX23" i="4"/>
  <c r="BT23" i="4"/>
  <c r="BP23" i="4"/>
  <c r="BN23" i="4"/>
  <c r="BL23" i="4"/>
  <c r="BH23" i="4"/>
  <c r="BD23" i="4"/>
  <c r="AZ23" i="4"/>
  <c r="AY23" i="4"/>
  <c r="AX23" i="4"/>
  <c r="AW23" i="4"/>
  <c r="AV23" i="4"/>
  <c r="AU23" i="4"/>
  <c r="AT23" i="4"/>
  <c r="AR23" i="4"/>
  <c r="AN23" i="4"/>
  <c r="AM23" i="4"/>
  <c r="AL23" i="4"/>
  <c r="AK23" i="4"/>
  <c r="AJ23" i="4"/>
  <c r="AI23" i="4"/>
  <c r="AG23" i="4"/>
  <c r="AC23" i="4"/>
  <c r="EI21" i="4"/>
  <c r="EH21" i="4"/>
  <c r="EE21" i="4"/>
  <c r="EG21" i="4" s="1"/>
  <c r="EB21" i="4"/>
  <c r="EC21" i="4" s="1"/>
  <c r="DY21" i="4"/>
  <c r="DZ21" i="4" s="1"/>
  <c r="DV21" i="4"/>
  <c r="DX21" i="4" s="1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EI20" i="4"/>
  <c r="EE20" i="4"/>
  <c r="EB20" i="4"/>
  <c r="EC20" i="4" s="1"/>
  <c r="DV20" i="4"/>
  <c r="DL20" i="4"/>
  <c r="DK20" i="4"/>
  <c r="DJ20" i="4"/>
  <c r="DI20" i="4"/>
  <c r="DG20" i="4"/>
  <c r="CK20" i="4"/>
  <c r="CI20" i="4"/>
  <c r="AK20" i="4"/>
  <c r="EB19" i="4"/>
  <c r="ED19" i="4" s="1"/>
  <c r="DV19" i="4"/>
  <c r="DT18" i="4"/>
  <c r="DU18" i="4" s="1"/>
  <c r="DV18" i="4" s="1"/>
  <c r="DR18" i="4"/>
  <c r="DS18" i="4" s="1"/>
  <c r="DP18" i="4"/>
  <c r="DQ18" i="4" s="1"/>
  <c r="DM18" i="4"/>
  <c r="DN18" i="4" s="1"/>
  <c r="DO18" i="4" s="1"/>
  <c r="DJ18" i="4"/>
  <c r="DK18" i="4" s="1"/>
  <c r="DL18" i="4" s="1"/>
  <c r="DI18" i="4"/>
  <c r="DH18" i="4"/>
  <c r="DF18" i="4"/>
  <c r="DG18" i="4" s="1"/>
  <c r="CW18" i="4"/>
  <c r="CV18" i="4"/>
  <c r="CU18" i="4"/>
  <c r="CT18" i="4"/>
  <c r="CO18" i="4"/>
  <c r="CN18" i="4"/>
  <c r="CH18" i="4"/>
  <c r="CI18" i="4" s="1"/>
  <c r="CF18" i="4"/>
  <c r="CG18" i="4" s="1"/>
  <c r="CD18" i="4"/>
  <c r="CE18" i="4" s="1"/>
  <c r="CB18" i="4"/>
  <c r="CC18" i="4" s="1"/>
  <c r="BZ18" i="4"/>
  <c r="CA18" i="4" s="1"/>
  <c r="BX18" i="4"/>
  <c r="BY18" i="4" s="1"/>
  <c r="BV18" i="4"/>
  <c r="BW18" i="4" s="1"/>
  <c r="BT18" i="4"/>
  <c r="BU18" i="4" s="1"/>
  <c r="BR18" i="4"/>
  <c r="BS18" i="4" s="1"/>
  <c r="BP18" i="4"/>
  <c r="BQ18" i="4" s="1"/>
  <c r="BN18" i="4"/>
  <c r="BO18" i="4" s="1"/>
  <c r="BL18" i="4"/>
  <c r="BM18" i="4" s="1"/>
  <c r="BJ18" i="4"/>
  <c r="BK18" i="4" s="1"/>
  <c r="BH18" i="4"/>
  <c r="BI18" i="4" s="1"/>
  <c r="BF18" i="4"/>
  <c r="BG18" i="4" s="1"/>
  <c r="BD18" i="4"/>
  <c r="BE18" i="4" s="1"/>
  <c r="BB18" i="4"/>
  <c r="BC18" i="4" s="1"/>
  <c r="AZ18" i="4"/>
  <c r="BA18" i="4" s="1"/>
  <c r="AX18" i="4"/>
  <c r="AY18" i="4" s="1"/>
  <c r="AV18" i="4"/>
  <c r="AW18" i="4" s="1"/>
  <c r="AT18" i="4"/>
  <c r="AR18" i="4"/>
  <c r="AS18" i="4" s="1"/>
  <c r="AQ18" i="4"/>
  <c r="CS18" i="4" s="1"/>
  <c r="AP18" i="4"/>
  <c r="CR18" i="4" s="1"/>
  <c r="AO18" i="4"/>
  <c r="CQ18" i="4" s="1"/>
  <c r="AN18" i="4"/>
  <c r="CP18" i="4" s="1"/>
  <c r="AM18" i="4"/>
  <c r="AL18" i="4"/>
  <c r="AJ18" i="4"/>
  <c r="AI18" i="4"/>
  <c r="AH18" i="4"/>
  <c r="AG18" i="4"/>
  <c r="AE18" i="4"/>
  <c r="AF18" i="4" s="1"/>
  <c r="AC18" i="4"/>
  <c r="AD18" i="4" s="1"/>
  <c r="AB18" i="4"/>
  <c r="AA18" i="4"/>
  <c r="Z18" i="4"/>
  <c r="Y18" i="4"/>
  <c r="U18" i="4"/>
  <c r="V18" i="4" s="1"/>
  <c r="W18" i="4" s="1"/>
  <c r="X18" i="4" s="1"/>
  <c r="I18" i="4"/>
  <c r="J18" i="4" s="1"/>
  <c r="K18" i="4" s="1"/>
  <c r="L18" i="4" s="1"/>
  <c r="F18" i="4"/>
  <c r="G18" i="4" s="1"/>
  <c r="H18" i="4" s="1"/>
  <c r="M18" i="4" s="1"/>
  <c r="C18" i="4"/>
  <c r="D18" i="4" s="1"/>
  <c r="EI17" i="4"/>
  <c r="EI23" i="4" s="1"/>
  <c r="EB17" i="4"/>
  <c r="DV17" i="4"/>
  <c r="DU17" i="4"/>
  <c r="DT17" i="4"/>
  <c r="DS17" i="4"/>
  <c r="DR17" i="4"/>
  <c r="DQ17" i="4"/>
  <c r="DP17" i="4"/>
  <c r="DO17" i="4"/>
  <c r="DN17" i="4"/>
  <c r="DM17" i="4"/>
  <c r="DL17" i="4"/>
  <c r="DL23" i="4" s="1"/>
  <c r="DK17" i="4"/>
  <c r="DJ17" i="4"/>
  <c r="DI17" i="4"/>
  <c r="DH17" i="4"/>
  <c r="DF17" i="4"/>
  <c r="DE17" i="4"/>
  <c r="DD17" i="4"/>
  <c r="DD23" i="4" s="1"/>
  <c r="DC17" i="4"/>
  <c r="DC23" i="4" s="1"/>
  <c r="DB17" i="4"/>
  <c r="DA17" i="4"/>
  <c r="CZ17" i="4"/>
  <c r="CY17" i="4"/>
  <c r="CY23" i="4" s="1"/>
  <c r="CX17" i="4"/>
  <c r="CW17" i="4"/>
  <c r="CV17" i="4"/>
  <c r="CV23" i="4" s="1"/>
  <c r="CU17" i="4"/>
  <c r="CT17" i="4"/>
  <c r="CS17" i="4"/>
  <c r="CR17" i="4"/>
  <c r="CR23" i="4" s="1"/>
  <c r="CQ17" i="4"/>
  <c r="CQ23" i="4" s="1"/>
  <c r="CP17" i="4"/>
  <c r="CO17" i="4"/>
  <c r="CN17" i="4"/>
  <c r="CN23" i="4" s="1"/>
  <c r="CM17" i="4"/>
  <c r="CM23" i="4" s="1"/>
  <c r="CG17" i="4"/>
  <c r="CE17" i="4"/>
  <c r="CE23" i="4" s="1"/>
  <c r="CC17" i="4"/>
  <c r="BY17" i="4"/>
  <c r="BU17" i="4"/>
  <c r="BV17" i="4" s="1"/>
  <c r="BQ17" i="4"/>
  <c r="BR17" i="4" s="1"/>
  <c r="BR23" i="4" s="1"/>
  <c r="BO17" i="4"/>
  <c r="BM17" i="4"/>
  <c r="BI17" i="4"/>
  <c r="BE17" i="4"/>
  <c r="BF17" i="4" s="1"/>
  <c r="BA17" i="4"/>
  <c r="AS17" i="4"/>
  <c r="AO17" i="4"/>
  <c r="AH17" i="4"/>
  <c r="AH23" i="4" s="1"/>
  <c r="AD17" i="4"/>
  <c r="Y17" i="4"/>
  <c r="Q17" i="4"/>
  <c r="P17" i="4"/>
  <c r="O17" i="4"/>
  <c r="O23" i="4" s="1"/>
  <c r="N17" i="4"/>
  <c r="N23" i="4" s="1"/>
  <c r="M17" i="4"/>
  <c r="L17" i="4"/>
  <c r="K17" i="4"/>
  <c r="K23" i="4" s="1"/>
  <c r="J17" i="4"/>
  <c r="J23" i="4" s="1"/>
  <c r="I17" i="4"/>
  <c r="H17" i="4"/>
  <c r="G17" i="4"/>
  <c r="F17" i="4"/>
  <c r="V17" i="4" s="1"/>
  <c r="V23" i="4" s="1"/>
  <c r="E17" i="4"/>
  <c r="U17" i="4" s="1"/>
  <c r="C17" i="4"/>
  <c r="C23" i="4" s="1"/>
  <c r="ED16" i="4"/>
  <c r="EC16" i="4"/>
  <c r="DX16" i="4"/>
  <c r="DW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L16" i="4"/>
  <c r="CF16" i="4"/>
  <c r="CE16" i="4"/>
  <c r="CD16" i="4"/>
  <c r="CD8" i="4" s="1"/>
  <c r="CB16" i="4"/>
  <c r="BY16" i="4"/>
  <c r="BX16" i="4"/>
  <c r="BX8" i="4" s="1"/>
  <c r="BT16" i="4"/>
  <c r="BN16" i="4"/>
  <c r="BN8" i="4" s="1"/>
  <c r="BL16" i="4"/>
  <c r="BH16" i="4"/>
  <c r="BD16" i="4"/>
  <c r="AW16" i="4"/>
  <c r="AW8" i="4" s="1"/>
  <c r="AU16" i="4"/>
  <c r="AU8" i="4" s="1"/>
  <c r="AR16" i="4"/>
  <c r="AR19" i="4" s="1"/>
  <c r="AN16" i="4"/>
  <c r="AB16" i="4"/>
  <c r="AA16" i="4"/>
  <c r="Z16" i="4"/>
  <c r="Y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V16" i="4" s="1"/>
  <c r="E16" i="4"/>
  <c r="U16" i="4" s="1"/>
  <c r="C16" i="4"/>
  <c r="D16" i="4" s="1"/>
  <c r="D13" i="4"/>
  <c r="DJ12" i="4"/>
  <c r="DI12" i="4"/>
  <c r="DH12" i="4"/>
  <c r="DG12" i="4"/>
  <c r="DL12" i="4" s="1"/>
  <c r="DF12" i="4"/>
  <c r="DK12" i="4" s="1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Q12" i="4"/>
  <c r="AP12" i="4"/>
  <c r="AO12" i="4"/>
  <c r="AN12" i="4"/>
  <c r="AN19" i="4" s="1"/>
  <c r="AI12" i="4"/>
  <c r="AL12" i="4" s="1"/>
  <c r="AM12" i="4" s="1"/>
  <c r="AH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D11" i="4"/>
  <c r="C11" i="4"/>
  <c r="CE8" i="4"/>
  <c r="D6" i="4"/>
  <c r="D5" i="4"/>
  <c r="A5" i="4"/>
  <c r="CT11" i="4" s="1"/>
  <c r="EB4" i="4"/>
  <c r="DV4" i="4"/>
  <c r="AR3" i="4"/>
  <c r="AR4" i="4" s="1"/>
  <c r="G2" i="4"/>
  <c r="EB1" i="4"/>
  <c r="AS1" i="4"/>
  <c r="AM1" i="4"/>
  <c r="J29" i="7" l="1"/>
  <c r="K29" i="7" s="1"/>
  <c r="J28" i="7"/>
  <c r="K28" i="7" s="1"/>
  <c r="J38" i="7"/>
  <c r="K38" i="7" s="1"/>
  <c r="J37" i="7"/>
  <c r="K37" i="7" s="1"/>
  <c r="J42" i="7"/>
  <c r="K42" i="7" s="1"/>
  <c r="J49" i="7"/>
  <c r="K49" i="7" s="1"/>
  <c r="J40" i="7"/>
  <c r="K40" i="7" s="1"/>
  <c r="J50" i="7"/>
  <c r="K50" i="7" s="1"/>
  <c r="J45" i="7"/>
  <c r="K45" i="7" s="1"/>
  <c r="J44" i="7"/>
  <c r="K44" i="7" s="1"/>
  <c r="J43" i="7"/>
  <c r="K43" i="7" s="1"/>
  <c r="J46" i="7"/>
  <c r="K46" i="7" s="1"/>
  <c r="J47" i="7"/>
  <c r="K47" i="7" s="1"/>
  <c r="J48" i="7"/>
  <c r="K48" i="7" s="1"/>
  <c r="J30" i="7"/>
  <c r="K30" i="7" s="1"/>
  <c r="J31" i="7"/>
  <c r="K31" i="7" s="1"/>
  <c r="J32" i="7"/>
  <c r="K32" i="7" s="1"/>
  <c r="J22" i="7"/>
  <c r="K22" i="7" s="1"/>
  <c r="J34" i="7"/>
  <c r="K34" i="7" s="1"/>
  <c r="J35" i="7"/>
  <c r="K35" i="7" s="1"/>
  <c r="J33" i="7"/>
  <c r="K33" i="7" s="1"/>
  <c r="J36" i="7"/>
  <c r="K36" i="7" s="1"/>
  <c r="BL19" i="4"/>
  <c r="BY8" i="4"/>
  <c r="CD19" i="4"/>
  <c r="V8" i="4"/>
  <c r="BZ17" i="4"/>
  <c r="BZ23" i="4" s="1"/>
  <c r="BX19" i="4"/>
  <c r="AQ41" i="4"/>
  <c r="CS41" i="4" s="1"/>
  <c r="EF21" i="4"/>
  <c r="AW19" i="4"/>
  <c r="BY19" i="4"/>
  <c r="CM16" i="4"/>
  <c r="CM19" i="4" s="1"/>
  <c r="CI47" i="4"/>
  <c r="CM47" i="4" s="1"/>
  <c r="BL8" i="4"/>
  <c r="BM16" i="4"/>
  <c r="BM8" i="4" s="1"/>
  <c r="ED21" i="4"/>
  <c r="CD47" i="4"/>
  <c r="CE47" i="4" s="1"/>
  <c r="BN19" i="4"/>
  <c r="CQ41" i="4"/>
  <c r="CR39" i="4"/>
  <c r="AQ39" i="4"/>
  <c r="CS39" i="4" s="1"/>
  <c r="CO11" i="4"/>
  <c r="CO20" i="4" s="1"/>
  <c r="F11" i="4"/>
  <c r="F20" i="4" s="1"/>
  <c r="K11" i="4"/>
  <c r="K20" i="4" s="1"/>
  <c r="V11" i="4"/>
  <c r="V20" i="4" s="1"/>
  <c r="AD11" i="4"/>
  <c r="AI11" i="4"/>
  <c r="AQ11" i="4"/>
  <c r="AQ20" i="4" s="1"/>
  <c r="AX11" i="4"/>
  <c r="AX20" i="4" s="1"/>
  <c r="BC11" i="4"/>
  <c r="BC20" i="4" s="1"/>
  <c r="BJ11" i="4"/>
  <c r="BJ20" i="4" s="1"/>
  <c r="BR11" i="4"/>
  <c r="BR20" i="4" s="1"/>
  <c r="BZ11" i="4"/>
  <c r="BZ20" i="4" s="1"/>
  <c r="CH11" i="4"/>
  <c r="CH20" i="4" s="1"/>
  <c r="CW11" i="4"/>
  <c r="CW20" i="4" s="1"/>
  <c r="CR19" i="4"/>
  <c r="CZ19" i="4"/>
  <c r="ED20" i="4"/>
  <c r="EA21" i="4"/>
  <c r="CQ39" i="4"/>
  <c r="BP47" i="4"/>
  <c r="BQ47" i="4" s="1"/>
  <c r="BR47" i="4" s="1"/>
  <c r="BS47" i="4" s="1"/>
  <c r="G11" i="4"/>
  <c r="G20" i="4" s="1"/>
  <c r="L11" i="4"/>
  <c r="L20" i="4" s="1"/>
  <c r="Z11" i="4"/>
  <c r="Z20" i="4" s="1"/>
  <c r="AE11" i="4"/>
  <c r="AE20" i="4" s="1"/>
  <c r="AJ11" i="4"/>
  <c r="AJ20" i="4" s="1"/>
  <c r="AT11" i="4"/>
  <c r="AT20" i="4" s="1"/>
  <c r="AY11" i="4"/>
  <c r="AY20" i="4" s="1"/>
  <c r="BE11" i="4"/>
  <c r="BK11" i="4"/>
  <c r="BK20" i="4" s="1"/>
  <c r="BT11" i="4"/>
  <c r="BT20" i="4" s="1"/>
  <c r="BU20" i="4" s="1"/>
  <c r="CA11" i="4"/>
  <c r="CA20" i="4" s="1"/>
  <c r="CL11" i="4"/>
  <c r="CM11" i="4" s="1"/>
  <c r="CM20" i="4" s="1"/>
  <c r="CX11" i="4"/>
  <c r="L19" i="4"/>
  <c r="AB19" i="4"/>
  <c r="DE19" i="4"/>
  <c r="EC19" i="4"/>
  <c r="DW21" i="4"/>
  <c r="CP35" i="4"/>
  <c r="BJ46" i="4"/>
  <c r="BR46" i="4"/>
  <c r="BL47" i="4"/>
  <c r="BM47" i="4" s="1"/>
  <c r="BT47" i="4"/>
  <c r="BU47" i="4" s="1"/>
  <c r="CC48" i="4"/>
  <c r="H11" i="4"/>
  <c r="H20" i="4" s="1"/>
  <c r="N11" i="4"/>
  <c r="N20" i="4" s="1"/>
  <c r="AA11" i="4"/>
  <c r="AA20" i="4" s="1"/>
  <c r="AF11" i="4"/>
  <c r="AF20" i="4" s="1"/>
  <c r="AO11" i="4"/>
  <c r="AU11" i="4"/>
  <c r="AU20" i="4" s="1"/>
  <c r="BA11" i="4"/>
  <c r="BF11" i="4"/>
  <c r="BF20" i="4" s="1"/>
  <c r="BL11" i="4"/>
  <c r="BM11" i="4" s="1"/>
  <c r="BV11" i="4"/>
  <c r="BV20" i="4" s="1"/>
  <c r="CB11" i="4"/>
  <c r="CD11" i="4" s="1"/>
  <c r="CE11" i="4" s="1"/>
  <c r="CR11" i="4"/>
  <c r="CR20" i="4" s="1"/>
  <c r="Q19" i="4"/>
  <c r="BD19" i="4"/>
  <c r="AQ42" i="4"/>
  <c r="AQ43" i="4" s="1"/>
  <c r="CS43" i="4" s="1"/>
  <c r="CP42" i="4"/>
  <c r="BN47" i="4"/>
  <c r="BO47" i="4" s="1"/>
  <c r="J11" i="4"/>
  <c r="J20" i="4" s="1"/>
  <c r="R11" i="4"/>
  <c r="R20" i="4" s="1"/>
  <c r="AB11" i="4"/>
  <c r="AB20" i="4" s="1"/>
  <c r="AH11" i="4"/>
  <c r="AH20" i="4" s="1"/>
  <c r="AP11" i="4"/>
  <c r="AP20" i="4" s="1"/>
  <c r="AW11" i="4"/>
  <c r="BB11" i="4"/>
  <c r="BB20" i="4" s="1"/>
  <c r="BG11" i="4"/>
  <c r="BG20" i="4" s="1"/>
  <c r="BP11" i="4"/>
  <c r="BW11" i="4"/>
  <c r="BW20" i="4" s="1"/>
  <c r="CF11" i="4"/>
  <c r="CF20" i="4" s="1"/>
  <c r="J19" i="4"/>
  <c r="R19" i="4"/>
  <c r="DH19" i="4"/>
  <c r="DQ8" i="4"/>
  <c r="CQ42" i="4"/>
  <c r="BJ47" i="4"/>
  <c r="BK47" i="4" s="1"/>
  <c r="CS19" i="4"/>
  <c r="CW19" i="4"/>
  <c r="DI19" i="4"/>
  <c r="DI24" i="4" s="1"/>
  <c r="DI8" i="4"/>
  <c r="DM8" i="4"/>
  <c r="DU8" i="4"/>
  <c r="AP44" i="4"/>
  <c r="CR44" i="4" s="1"/>
  <c r="DB46" i="4"/>
  <c r="CY44" i="4"/>
  <c r="DE44" i="4" s="1"/>
  <c r="DD34" i="4"/>
  <c r="AQ44" i="4"/>
  <c r="CS44" i="4" s="1"/>
  <c r="DA19" i="4"/>
  <c r="F23" i="4"/>
  <c r="DI39" i="4"/>
  <c r="DJ39" i="4" s="1"/>
  <c r="F8" i="4"/>
  <c r="D17" i="4"/>
  <c r="D23" i="4" s="1"/>
  <c r="O8" i="4"/>
  <c r="CU42" i="4"/>
  <c r="DA42" i="4" s="1"/>
  <c r="DK8" i="4"/>
  <c r="Q8" i="4"/>
  <c r="E19" i="4"/>
  <c r="I19" i="4"/>
  <c r="M19" i="4"/>
  <c r="U8" i="4"/>
  <c r="M8" i="4"/>
  <c r="DP8" i="4"/>
  <c r="DT8" i="4"/>
  <c r="DD39" i="4"/>
  <c r="DD43" i="4"/>
  <c r="DG45" i="4"/>
  <c r="DS8" i="4"/>
  <c r="F19" i="4"/>
  <c r="F24" i="4" s="1"/>
  <c r="U34" i="4"/>
  <c r="CY40" i="4"/>
  <c r="DE40" i="4" s="1"/>
  <c r="DO8" i="4"/>
  <c r="CO8" i="4"/>
  <c r="CZ35" i="4"/>
  <c r="CP40" i="4"/>
  <c r="DY22" i="4"/>
  <c r="EA22" i="4" s="1"/>
  <c r="DF22" i="4"/>
  <c r="E8" i="4"/>
  <c r="G8" i="4"/>
  <c r="W16" i="4"/>
  <c r="W19" i="4" s="1"/>
  <c r="BO22" i="4"/>
  <c r="DD42" i="4"/>
  <c r="CY42" i="4"/>
  <c r="DE42" i="4" s="1"/>
  <c r="DD36" i="4"/>
  <c r="CY36" i="4"/>
  <c r="DE36" i="4" s="1"/>
  <c r="CY46" i="4"/>
  <c r="DE46" i="4" s="1"/>
  <c r="DD46" i="4"/>
  <c r="CU39" i="4"/>
  <c r="DA39" i="4" s="1"/>
  <c r="W22" i="4"/>
  <c r="CU34" i="4"/>
  <c r="DA34" i="4" s="1"/>
  <c r="CY35" i="4"/>
  <c r="DE35" i="4" s="1"/>
  <c r="DD35" i="4"/>
  <c r="CY37" i="4"/>
  <c r="DE37" i="4" s="1"/>
  <c r="CU43" i="4"/>
  <c r="DA43" i="4" s="1"/>
  <c r="CZ43" i="4"/>
  <c r="Y19" i="4"/>
  <c r="S34" i="4"/>
  <c r="T34" i="4" s="1"/>
  <c r="X34" i="4" s="1"/>
  <c r="U36" i="4"/>
  <c r="R37" i="4"/>
  <c r="V37" i="4" s="1"/>
  <c r="CU41" i="4"/>
  <c r="DA41" i="4" s="1"/>
  <c r="CO19" i="4"/>
  <c r="DN8" i="4"/>
  <c r="DE11" i="4"/>
  <c r="DE20" i="4" s="1"/>
  <c r="W11" i="4"/>
  <c r="W20" i="4" s="1"/>
  <c r="S11" i="4"/>
  <c r="S20" i="4" s="1"/>
  <c r="CZ11" i="4"/>
  <c r="CZ20" i="4" s="1"/>
  <c r="DD11" i="4"/>
  <c r="DD20" i="4" s="1"/>
  <c r="O11" i="4"/>
  <c r="O20" i="4" s="1"/>
  <c r="U23" i="4"/>
  <c r="BO16" i="4"/>
  <c r="BV23" i="4"/>
  <c r="BW17" i="4"/>
  <c r="BV16" i="4"/>
  <c r="M22" i="4"/>
  <c r="BD22" i="4"/>
  <c r="CU22" i="4"/>
  <c r="DJ19" i="4"/>
  <c r="DJ24" i="4" s="1"/>
  <c r="BG17" i="4"/>
  <c r="BF23" i="4"/>
  <c r="BF16" i="4"/>
  <c r="DV24" i="4"/>
  <c r="DV23" i="4"/>
  <c r="DY17" i="4"/>
  <c r="DX17" i="4"/>
  <c r="DW17" i="4"/>
  <c r="BH8" i="4"/>
  <c r="CP19" i="4"/>
  <c r="CX20" i="4"/>
  <c r="H8" i="4"/>
  <c r="H23" i="4"/>
  <c r="X17" i="4"/>
  <c r="P23" i="4"/>
  <c r="CT23" i="4"/>
  <c r="DB23" i="4"/>
  <c r="N18" i="4"/>
  <c r="O18" i="4"/>
  <c r="DX18" i="4"/>
  <c r="DY18" i="4"/>
  <c r="DW18" i="4"/>
  <c r="DX20" i="4"/>
  <c r="DW20" i="4"/>
  <c r="AH22" i="4"/>
  <c r="BZ22" i="4"/>
  <c r="DJ23" i="4"/>
  <c r="DJ8" i="4"/>
  <c r="DR8" i="4"/>
  <c r="CJ18" i="4"/>
  <c r="CK18" i="4" s="1"/>
  <c r="CL18" i="4"/>
  <c r="CM18" i="4" s="1"/>
  <c r="CX18" i="4"/>
  <c r="CY18" i="4" s="1"/>
  <c r="EH22" i="4"/>
  <c r="DV22" i="4"/>
  <c r="DI22" i="4"/>
  <c r="DE22" i="4"/>
  <c r="DA22" i="4"/>
  <c r="CW22" i="4"/>
  <c r="CS22" i="4"/>
  <c r="CO22" i="4"/>
  <c r="CK22" i="4"/>
  <c r="CG22" i="4"/>
  <c r="CC22" i="4"/>
  <c r="BY22" i="4"/>
  <c r="BU22" i="4"/>
  <c r="BQ22" i="4"/>
  <c r="BM22" i="4"/>
  <c r="BI22" i="4"/>
  <c r="BE22" i="4"/>
  <c r="BA22" i="4"/>
  <c r="AW22" i="4"/>
  <c r="AS22" i="4"/>
  <c r="AO22" i="4"/>
  <c r="AJ22" i="4"/>
  <c r="AF22" i="4"/>
  <c r="AB22" i="4"/>
  <c r="X22" i="4"/>
  <c r="T22" i="4"/>
  <c r="P22" i="4"/>
  <c r="L22" i="4"/>
  <c r="H22" i="4"/>
  <c r="D22" i="4"/>
  <c r="DL22" i="4"/>
  <c r="DG22" i="4"/>
  <c r="DB22" i="4"/>
  <c r="CV22" i="4"/>
  <c r="CQ22" i="4"/>
  <c r="CL22" i="4"/>
  <c r="CF22" i="4"/>
  <c r="CA22" i="4"/>
  <c r="BV22" i="4"/>
  <c r="BP22" i="4"/>
  <c r="BK22" i="4"/>
  <c r="BF22" i="4"/>
  <c r="AZ22" i="4"/>
  <c r="AU22" i="4"/>
  <c r="AP22" i="4"/>
  <c r="AI22" i="4"/>
  <c r="AD22" i="4"/>
  <c r="Y22" i="4"/>
  <c r="S22" i="4"/>
  <c r="N22" i="4"/>
  <c r="I22" i="4"/>
  <c r="C22" i="4"/>
  <c r="EI22" i="4"/>
  <c r="DJ22" i="4"/>
  <c r="DD22" i="4"/>
  <c r="CY22" i="4"/>
  <c r="CT22" i="4"/>
  <c r="CN22" i="4"/>
  <c r="CI22" i="4"/>
  <c r="CD22" i="4"/>
  <c r="BX22" i="4"/>
  <c r="BS22" i="4"/>
  <c r="BN22" i="4"/>
  <c r="BH22" i="4"/>
  <c r="BC22" i="4"/>
  <c r="AX22" i="4"/>
  <c r="AR22" i="4"/>
  <c r="AM22" i="4"/>
  <c r="AG22" i="4"/>
  <c r="AA22" i="4"/>
  <c r="V22" i="4"/>
  <c r="Q22" i="4"/>
  <c r="K22" i="4"/>
  <c r="F22" i="4"/>
  <c r="DC22" i="4"/>
  <c r="CR22" i="4"/>
  <c r="CH22" i="4"/>
  <c r="BW22" i="4"/>
  <c r="BL22" i="4"/>
  <c r="BB22" i="4"/>
  <c r="AQ22" i="4"/>
  <c r="AE22" i="4"/>
  <c r="U22" i="4"/>
  <c r="J22" i="4"/>
  <c r="EB22" i="4"/>
  <c r="DH22" i="4"/>
  <c r="CX22" i="4"/>
  <c r="CB22" i="4"/>
  <c r="BR22" i="4"/>
  <c r="BG22" i="4"/>
  <c r="AL22" i="4"/>
  <c r="Z22" i="4"/>
  <c r="E22" i="4"/>
  <c r="EE22" i="4"/>
  <c r="DK22" i="4"/>
  <c r="CZ22" i="4"/>
  <c r="CP22" i="4"/>
  <c r="CE22" i="4"/>
  <c r="BT22" i="4"/>
  <c r="BJ22" i="4"/>
  <c r="AY22" i="4"/>
  <c r="AN22" i="4"/>
  <c r="AC22" i="4"/>
  <c r="R22" i="4"/>
  <c r="G22" i="4"/>
  <c r="CM22" i="4"/>
  <c r="AV22" i="4"/>
  <c r="O22" i="4"/>
  <c r="CL8" i="4"/>
  <c r="CL19" i="4"/>
  <c r="CT20" i="4"/>
  <c r="CT19" i="4"/>
  <c r="DB19" i="4"/>
  <c r="DF20" i="4"/>
  <c r="DF19" i="4"/>
  <c r="DG16" i="4"/>
  <c r="L23" i="4"/>
  <c r="AE17" i="4"/>
  <c r="AD23" i="4"/>
  <c r="CP23" i="4"/>
  <c r="CX23" i="4"/>
  <c r="DF8" i="4"/>
  <c r="DF23" i="4"/>
  <c r="DG17" i="4"/>
  <c r="EC17" i="4"/>
  <c r="EE17" i="4"/>
  <c r="ED17" i="4"/>
  <c r="EB23" i="4"/>
  <c r="DB11" i="4"/>
  <c r="DB20" i="4" s="1"/>
  <c r="AD16" i="4"/>
  <c r="BH19" i="4"/>
  <c r="CX19" i="4"/>
  <c r="AT22" i="4"/>
  <c r="CJ22" i="4"/>
  <c r="BO23" i="4"/>
  <c r="AP42" i="4"/>
  <c r="CR41" i="4"/>
  <c r="AE33" i="4"/>
  <c r="CN11" i="4"/>
  <c r="CN20" i="4" s="1"/>
  <c r="D19" i="4"/>
  <c r="X16" i="4"/>
  <c r="T19" i="4"/>
  <c r="CU19" i="4"/>
  <c r="AS23" i="4"/>
  <c r="AA33" i="4"/>
  <c r="BK33" i="4"/>
  <c r="CU37" i="4"/>
  <c r="DA37" i="4" s="1"/>
  <c r="CZ37" i="4"/>
  <c r="X11" i="4"/>
  <c r="X20" i="4" s="1"/>
  <c r="AA19" i="4"/>
  <c r="CV19" i="4"/>
  <c r="DH20" i="4"/>
  <c r="U19" i="4"/>
  <c r="CN19" i="4"/>
  <c r="EF20" i="4"/>
  <c r="EG20" i="4"/>
  <c r="DH23" i="4"/>
  <c r="R33" i="4"/>
  <c r="AX33" i="4"/>
  <c r="DL33" i="4"/>
  <c r="K34" i="4"/>
  <c r="CS11" i="4"/>
  <c r="CS20" i="4" s="1"/>
  <c r="CF19" i="4"/>
  <c r="CQ19" i="4"/>
  <c r="CY19" i="4"/>
  <c r="DC19" i="4"/>
  <c r="DK19" i="4"/>
  <c r="DK24" i="4" s="1"/>
  <c r="BI23" i="4"/>
  <c r="BI16" i="4"/>
  <c r="BJ17" i="4"/>
  <c r="Z19" i="4"/>
  <c r="CU23" i="4"/>
  <c r="BV33" i="4"/>
  <c r="CQ34" i="4"/>
  <c r="AP34" i="4"/>
  <c r="AO35" i="4"/>
  <c r="AT36" i="4"/>
  <c r="AT37" i="4" s="1"/>
  <c r="CP36" i="4"/>
  <c r="AN37" i="4"/>
  <c r="CP37" i="4" s="1"/>
  <c r="P11" i="4"/>
  <c r="P20" i="4" s="1"/>
  <c r="T11" i="4"/>
  <c r="T20" i="4" s="1"/>
  <c r="DL19" i="4"/>
  <c r="DL24" i="4" s="1"/>
  <c r="Y23" i="4"/>
  <c r="Z17" i="4"/>
  <c r="BA23" i="4"/>
  <c r="BB17" i="4"/>
  <c r="BA16" i="4"/>
  <c r="BS17" i="4"/>
  <c r="CG23" i="4"/>
  <c r="CG16" i="4"/>
  <c r="EB49" i="4"/>
  <c r="EE49" i="4"/>
  <c r="DC11" i="4"/>
  <c r="DC20" i="4" s="1"/>
  <c r="CY11" i="4"/>
  <c r="CY20" i="4" s="1"/>
  <c r="CU11" i="4"/>
  <c r="CU20" i="4" s="1"/>
  <c r="CQ11" i="4"/>
  <c r="CQ20" i="4" s="1"/>
  <c r="CG11" i="4"/>
  <c r="CC11" i="4"/>
  <c r="BY11" i="4"/>
  <c r="BU11" i="4"/>
  <c r="BQ11" i="4"/>
  <c r="BI11" i="4"/>
  <c r="BD8" i="4"/>
  <c r="BT8" i="4"/>
  <c r="CB8" i="4"/>
  <c r="CF8" i="4"/>
  <c r="CN8" i="4"/>
  <c r="DH8" i="4"/>
  <c r="DL8" i="4"/>
  <c r="E11" i="4"/>
  <c r="E20" i="4" s="1"/>
  <c r="I11" i="4"/>
  <c r="I20" i="4" s="1"/>
  <c r="M11" i="4"/>
  <c r="M20" i="4" s="1"/>
  <c r="Q11" i="4"/>
  <c r="Q20" i="4" s="1"/>
  <c r="U11" i="4"/>
  <c r="U20" i="4" s="1"/>
  <c r="Y11" i="4"/>
  <c r="Y20" i="4" s="1"/>
  <c r="AC11" i="4"/>
  <c r="AG11" i="4"/>
  <c r="AN11" i="4"/>
  <c r="AN20" i="4" s="1"/>
  <c r="AR11" i="4"/>
  <c r="AS11" i="4" s="1"/>
  <c r="AS20" i="4" s="1"/>
  <c r="AV11" i="4"/>
  <c r="AZ11" i="4"/>
  <c r="BD11" i="4"/>
  <c r="BD20" i="4" s="1"/>
  <c r="BH11" i="4"/>
  <c r="BH20" i="4" s="1"/>
  <c r="BI20" i="4" s="1"/>
  <c r="BS11" i="4"/>
  <c r="BS20" i="4" s="1"/>
  <c r="BX11" i="4"/>
  <c r="BX20" i="4" s="1"/>
  <c r="CJ11" i="4"/>
  <c r="CP11" i="4"/>
  <c r="CP20" i="4" s="1"/>
  <c r="CV11" i="4"/>
  <c r="CV20" i="4" s="1"/>
  <c r="DA11" i="4"/>
  <c r="DA20" i="4" s="1"/>
  <c r="N19" i="4"/>
  <c r="AU19" i="4"/>
  <c r="G23" i="4"/>
  <c r="W17" i="4"/>
  <c r="BE23" i="4"/>
  <c r="BE16" i="4"/>
  <c r="BU23" i="4"/>
  <c r="BU16" i="4"/>
  <c r="CH17" i="4"/>
  <c r="H19" i="4"/>
  <c r="P19" i="4"/>
  <c r="V19" i="4"/>
  <c r="BT19" i="4"/>
  <c r="CB19" i="4"/>
  <c r="DD19" i="4"/>
  <c r="DX19" i="4"/>
  <c r="DW19" i="4"/>
  <c r="D20" i="4"/>
  <c r="CZ23" i="4"/>
  <c r="DK23" i="4"/>
  <c r="C20" i="4"/>
  <c r="C19" i="4"/>
  <c r="G19" i="4"/>
  <c r="K19" i="4"/>
  <c r="O19" i="4"/>
  <c r="S19" i="4"/>
  <c r="CE19" i="4"/>
  <c r="E23" i="4"/>
  <c r="I23" i="4"/>
  <c r="M23" i="4"/>
  <c r="Q23" i="4"/>
  <c r="R17" i="4"/>
  <c r="AO23" i="4"/>
  <c r="AP17" i="4"/>
  <c r="AO16" i="4"/>
  <c r="BQ23" i="4"/>
  <c r="BQ16" i="4"/>
  <c r="CC23" i="4"/>
  <c r="CC16" i="4"/>
  <c r="DB33" i="4"/>
  <c r="CW33" i="4"/>
  <c r="CZ46" i="4"/>
  <c r="BD47" i="4"/>
  <c r="BE47" i="4" s="1"/>
  <c r="F33" i="4"/>
  <c r="D36" i="4"/>
  <c r="DI38" i="4"/>
  <c r="DJ38" i="4" s="1"/>
  <c r="DG38" i="4"/>
  <c r="CJ39" i="4"/>
  <c r="CL39" i="4"/>
  <c r="AO48" i="4"/>
  <c r="AP46" i="4"/>
  <c r="CR46" i="4" s="1"/>
  <c r="CP46" i="4"/>
  <c r="BX47" i="4"/>
  <c r="BZ46" i="4"/>
  <c r="AN47" i="4"/>
  <c r="BR33" i="4"/>
  <c r="CA33" i="4"/>
  <c r="P34" i="4"/>
  <c r="CU36" i="4"/>
  <c r="DA36" i="4" s="1"/>
  <c r="CY41" i="4"/>
  <c r="DE41" i="4" s="1"/>
  <c r="DD41" i="4"/>
  <c r="CI48" i="4"/>
  <c r="CY33" i="4"/>
  <c r="U35" i="4"/>
  <c r="R35" i="4"/>
  <c r="V36" i="4"/>
  <c r="S36" i="4"/>
  <c r="CQ40" i="4"/>
  <c r="AQ40" i="4"/>
  <c r="CS40" i="4" s="1"/>
  <c r="CU40" i="4"/>
  <c r="DA40" i="4" s="1"/>
  <c r="CZ40" i="4"/>
  <c r="CU44" i="4"/>
  <c r="DA44" i="4" s="1"/>
  <c r="CZ44" i="4"/>
  <c r="AE46" i="4"/>
  <c r="AD48" i="4"/>
  <c r="AF48" i="4" s="1"/>
  <c r="AC47" i="4"/>
  <c r="AD47" i="4" s="1"/>
  <c r="AE47" i="4" s="1"/>
  <c r="AF47" i="4" s="1"/>
  <c r="BA48" i="4"/>
  <c r="BC48" i="4" s="1"/>
  <c r="BB46" i="4"/>
  <c r="AZ47" i="4"/>
  <c r="BM23" i="4"/>
  <c r="BY23" i="4"/>
  <c r="CO23" i="4"/>
  <c r="CS23" i="4"/>
  <c r="CW23" i="4"/>
  <c r="DA23" i="4"/>
  <c r="DE23" i="4"/>
  <c r="DI23" i="4"/>
  <c r="DI33" i="4"/>
  <c r="DG33" i="4"/>
  <c r="CM50" i="4"/>
  <c r="CK50" i="4"/>
  <c r="BN88" i="4"/>
  <c r="BO88" i="4" s="1"/>
  <c r="BJ88" i="4"/>
  <c r="BK88" i="4" s="1"/>
  <c r="CS42" i="4" l="1"/>
  <c r="CW24" i="4"/>
  <c r="CR24" i="4"/>
  <c r="CD20" i="4"/>
  <c r="CE20" i="4" s="1"/>
  <c r="CE24" i="4" s="1"/>
  <c r="L24" i="4"/>
  <c r="CA17" i="4"/>
  <c r="CA23" i="4" s="1"/>
  <c r="BN11" i="4"/>
  <c r="BO11" i="4" s="1"/>
  <c r="BZ16" i="4"/>
  <c r="BZ19" i="4" s="1"/>
  <c r="CF24" i="4"/>
  <c r="CO24" i="4"/>
  <c r="J24" i="4"/>
  <c r="CK47" i="4"/>
  <c r="AR20" i="4"/>
  <c r="AR24" i="4" s="1"/>
  <c r="CB20" i="4"/>
  <c r="CC20" i="4" s="1"/>
  <c r="BM19" i="4"/>
  <c r="DH24" i="4"/>
  <c r="CL20" i="4"/>
  <c r="CL24" i="4" s="1"/>
  <c r="BL20" i="4"/>
  <c r="CM24" i="4"/>
  <c r="BU48" i="4"/>
  <c r="BW48" i="4" s="1"/>
  <c r="BV47" i="4"/>
  <c r="BW47" i="4" s="1"/>
  <c r="CS24" i="4"/>
  <c r="Y24" i="4"/>
  <c r="S37" i="4"/>
  <c r="T37" i="4" s="1"/>
  <c r="X37" i="4" s="1"/>
  <c r="O24" i="4"/>
  <c r="DZ22" i="4"/>
  <c r="I24" i="4"/>
  <c r="M24" i="4"/>
  <c r="CV24" i="4"/>
  <c r="CX24" i="4"/>
  <c r="N24" i="4"/>
  <c r="CU24" i="4"/>
  <c r="CT24" i="4"/>
  <c r="K24" i="4"/>
  <c r="C24" i="4"/>
  <c r="W34" i="4"/>
  <c r="CP24" i="4"/>
  <c r="U24" i="4"/>
  <c r="D24" i="4"/>
  <c r="H24" i="4"/>
  <c r="BT24" i="4"/>
  <c r="AN24" i="4"/>
  <c r="BY20" i="4"/>
  <c r="BX24" i="4"/>
  <c r="BE20" i="4"/>
  <c r="BD24" i="4"/>
  <c r="DJ33" i="4"/>
  <c r="CM48" i="4"/>
  <c r="CK48" i="4"/>
  <c r="BA19" i="4"/>
  <c r="Z23" i="4"/>
  <c r="Z24" i="4"/>
  <c r="AA17" i="4"/>
  <c r="DG23" i="4"/>
  <c r="DG8" i="4"/>
  <c r="T36" i="4"/>
  <c r="X36" i="4" s="1"/>
  <c r="W36" i="4"/>
  <c r="S35" i="4"/>
  <c r="V35" i="4"/>
  <c r="BS33" i="4"/>
  <c r="CK39" i="4"/>
  <c r="BQ19" i="4"/>
  <c r="AP23" i="4"/>
  <c r="AQ17" i="4"/>
  <c r="G24" i="4"/>
  <c r="BS23" i="4"/>
  <c r="BS16" i="4"/>
  <c r="V24" i="4"/>
  <c r="BK17" i="4"/>
  <c r="BJ23" i="4"/>
  <c r="BJ16" i="4"/>
  <c r="AY33" i="4"/>
  <c r="S33" i="4"/>
  <c r="CQ24" i="4"/>
  <c r="X19" i="4"/>
  <c r="X24" i="4" s="1"/>
  <c r="AD19" i="4"/>
  <c r="ED23" i="4"/>
  <c r="EC23" i="4"/>
  <c r="DF24" i="4"/>
  <c r="DG19" i="4"/>
  <c r="DG24" i="4" s="1"/>
  <c r="X8" i="4"/>
  <c r="X23" i="4"/>
  <c r="DX23" i="4"/>
  <c r="DW23" i="4"/>
  <c r="BV19" i="4"/>
  <c r="BV24" i="4" s="1"/>
  <c r="BO19" i="4"/>
  <c r="G33" i="4"/>
  <c r="BE19" i="4"/>
  <c r="BE8" i="4"/>
  <c r="BI19" i="4"/>
  <c r="BI24" i="4" s="1"/>
  <c r="EF22" i="4"/>
  <c r="EG22" i="4"/>
  <c r="BA47" i="4"/>
  <c r="CQ48" i="4"/>
  <c r="AQ48" i="4"/>
  <c r="CS48" i="4" s="1"/>
  <c r="DC33" i="4"/>
  <c r="AU24" i="4"/>
  <c r="CG20" i="4"/>
  <c r="CG19" i="4"/>
  <c r="CG8" i="4"/>
  <c r="BC17" i="4"/>
  <c r="BB23" i="4"/>
  <c r="AO36" i="4"/>
  <c r="CQ35" i="4"/>
  <c r="CR42" i="4"/>
  <c r="AP43" i="4"/>
  <c r="CR43" i="4" s="1"/>
  <c r="BH24" i="4"/>
  <c r="EG17" i="4"/>
  <c r="EE23" i="4"/>
  <c r="EF17" i="4"/>
  <c r="ED22" i="4"/>
  <c r="EC22" i="4"/>
  <c r="Q18" i="4"/>
  <c r="P18" i="4"/>
  <c r="BF19" i="4"/>
  <c r="BF24" i="4" s="1"/>
  <c r="AP47" i="4"/>
  <c r="CR47" i="4" s="1"/>
  <c r="AO47" i="4"/>
  <c r="CP47" i="4"/>
  <c r="CC8" i="4"/>
  <c r="CC19" i="4"/>
  <c r="BU19" i="4"/>
  <c r="BU24" i="4" s="1"/>
  <c r="BU8" i="4"/>
  <c r="W23" i="4"/>
  <c r="W24" i="4"/>
  <c r="W8" i="4"/>
  <c r="AF33" i="4"/>
  <c r="DX22" i="4"/>
  <c r="DW22" i="4"/>
  <c r="BI8" i="4"/>
  <c r="DW24" i="4"/>
  <c r="DX24" i="4"/>
  <c r="BG16" i="4"/>
  <c r="BG23" i="4"/>
  <c r="BW16" i="4"/>
  <c r="BW23" i="4"/>
  <c r="DE33" i="4"/>
  <c r="BY47" i="4"/>
  <c r="CM39" i="4"/>
  <c r="BF47" i="4"/>
  <c r="BE48" i="4"/>
  <c r="AO19" i="4"/>
  <c r="AO20" i="4"/>
  <c r="R23" i="4"/>
  <c r="R8" i="4"/>
  <c r="S17" i="4"/>
  <c r="E24" i="4"/>
  <c r="CI17" i="4"/>
  <c r="CH23" i="4"/>
  <c r="CH16" i="4"/>
  <c r="AQ34" i="4"/>
  <c r="CR34" i="4"/>
  <c r="AP35" i="4"/>
  <c r="BW33" i="4"/>
  <c r="CN24" i="4"/>
  <c r="AF17" i="4"/>
  <c r="AE23" i="4"/>
  <c r="CZ18" i="4"/>
  <c r="CY24" i="4"/>
  <c r="EB18" i="4"/>
  <c r="DZ18" i="4"/>
  <c r="EA18" i="4"/>
  <c r="DZ17" i="4"/>
  <c r="EA17" i="4"/>
  <c r="DY23" i="4"/>
  <c r="BO8" i="4"/>
  <c r="BE24" i="4" l="1"/>
  <c r="CD24" i="4"/>
  <c r="BZ24" i="4"/>
  <c r="CA16" i="4"/>
  <c r="CA19" i="4" s="1"/>
  <c r="CA24" i="4" s="1"/>
  <c r="CB24" i="4"/>
  <c r="BN20" i="4"/>
  <c r="BN24" i="4" s="1"/>
  <c r="CC24" i="4"/>
  <c r="W37" i="4"/>
  <c r="AO24" i="4"/>
  <c r="BM20" i="4"/>
  <c r="BM24" i="4" s="1"/>
  <c r="BL24" i="4"/>
  <c r="CG24" i="4"/>
  <c r="DZ23" i="4"/>
  <c r="EA23" i="4"/>
  <c r="AO37" i="4"/>
  <c r="CQ37" i="4" s="1"/>
  <c r="CQ36" i="4"/>
  <c r="AQ23" i="4"/>
  <c r="AQ16" i="4"/>
  <c r="DA18" i="4"/>
  <c r="CZ24" i="4"/>
  <c r="AF23" i="4"/>
  <c r="AF16" i="4"/>
  <c r="BG47" i="4"/>
  <c r="BG19" i="4"/>
  <c r="BG24" i="4" s="1"/>
  <c r="CH19" i="4"/>
  <c r="CH24" i="4" s="1"/>
  <c r="AR33" i="4"/>
  <c r="AN33" i="4"/>
  <c r="BB47" i="4"/>
  <c r="H33" i="4"/>
  <c r="T33" i="4"/>
  <c r="AQ35" i="4"/>
  <c r="CS34" i="4"/>
  <c r="CJ17" i="4"/>
  <c r="CI23" i="4"/>
  <c r="CI16" i="4"/>
  <c r="S23" i="4"/>
  <c r="T17" i="4"/>
  <c r="S8" i="4"/>
  <c r="BY48" i="4"/>
  <c r="CA48" i="4" s="1"/>
  <c r="BZ47" i="4"/>
  <c r="AQ47" i="4"/>
  <c r="CS47" i="4" s="1"/>
  <c r="CQ47" i="4"/>
  <c r="R18" i="4"/>
  <c r="Q24" i="4"/>
  <c r="EF23" i="4"/>
  <c r="EG23" i="4"/>
  <c r="BY24" i="4"/>
  <c r="BC23" i="4"/>
  <c r="BC16" i="4"/>
  <c r="BJ19" i="4"/>
  <c r="BJ24" i="4" s="1"/>
  <c r="AP36" i="4"/>
  <c r="CR35" i="4"/>
  <c r="BW19" i="4"/>
  <c r="BW24" i="4" s="1"/>
  <c r="EE18" i="4"/>
  <c r="ED18" i="4"/>
  <c r="EC18" i="4"/>
  <c r="EB24" i="4"/>
  <c r="BG48" i="4"/>
  <c r="P24" i="4"/>
  <c r="BK23" i="4"/>
  <c r="BK16" i="4"/>
  <c r="BS19" i="4"/>
  <c r="BS24" i="4" s="1"/>
  <c r="W35" i="4"/>
  <c r="T35" i="4"/>
  <c r="X35" i="4" s="1"/>
  <c r="AA24" i="4"/>
  <c r="AB17" i="4"/>
  <c r="AA23" i="4"/>
  <c r="BO20" i="4" l="1"/>
  <c r="BO24" i="4" s="1"/>
  <c r="CJ16" i="4"/>
  <c r="CJ8" i="4" s="1"/>
  <c r="CK17" i="4"/>
  <c r="CJ23" i="4"/>
  <c r="AP37" i="4"/>
  <c r="CR37" i="4" s="1"/>
  <c r="CR36" i="4"/>
  <c r="AF19" i="4"/>
  <c r="AF24" i="4" s="1"/>
  <c r="BC19" i="4"/>
  <c r="BC24" i="4" s="1"/>
  <c r="T23" i="4"/>
  <c r="T8" i="4"/>
  <c r="CI19" i="4"/>
  <c r="CI24" i="4" s="1"/>
  <c r="AQ36" i="4"/>
  <c r="CS35" i="4"/>
  <c r="AS33" i="4"/>
  <c r="DB18" i="4"/>
  <c r="DA24" i="4"/>
  <c r="BK19" i="4"/>
  <c r="BK24" i="4" s="1"/>
  <c r="AO33" i="4"/>
  <c r="AB23" i="4"/>
  <c r="AB24" i="4"/>
  <c r="ED24" i="4"/>
  <c r="EC24" i="4"/>
  <c r="EF18" i="4"/>
  <c r="EH18" i="4"/>
  <c r="EG18" i="4"/>
  <c r="S18" i="4"/>
  <c r="R24" i="4"/>
  <c r="CA47" i="4"/>
  <c r="BC47" i="4"/>
  <c r="AQ19" i="4"/>
  <c r="AQ24" i="4" s="1"/>
  <c r="CK23" i="4" l="1"/>
  <c r="CK16" i="4"/>
  <c r="T18" i="4"/>
  <c r="S24" i="4"/>
  <c r="AP33" i="4"/>
  <c r="DC18" i="4"/>
  <c r="DB24" i="4"/>
  <c r="AQ37" i="4"/>
  <c r="CS37" i="4" s="1"/>
  <c r="CS36" i="4"/>
  <c r="EI18" i="4"/>
  <c r="CJ20" i="4"/>
  <c r="CJ19" i="4"/>
  <c r="T24" i="4" l="1"/>
  <c r="DD18" i="4"/>
  <c r="DC24" i="4"/>
  <c r="CK19" i="4"/>
  <c r="CK24" i="4" s="1"/>
  <c r="CJ24" i="4"/>
  <c r="AQ33" i="4"/>
  <c r="DE18" i="4" l="1"/>
  <c r="DD24" i="4"/>
  <c r="DE24" i="4" l="1"/>
  <c r="CQ63" i="4" l="1"/>
  <c r="CE63" i="4"/>
  <c r="BO63" i="4"/>
  <c r="AU63" i="4"/>
  <c r="AI63" i="4"/>
  <c r="CN63" i="4"/>
  <c r="CJ63" i="4"/>
  <c r="CF63" i="4"/>
  <c r="CB63" i="4"/>
  <c r="BX63" i="4"/>
  <c r="BT63" i="4"/>
  <c r="BP63" i="4"/>
  <c r="BL63" i="4"/>
  <c r="BH63" i="4"/>
  <c r="BD63" i="4"/>
  <c r="AZ63" i="4"/>
  <c r="AV63" i="4"/>
  <c r="AN63" i="4"/>
  <c r="AJ63" i="4"/>
  <c r="AB63" i="4"/>
  <c r="X63" i="4"/>
  <c r="T63" i="4"/>
  <c r="L63" i="4"/>
  <c r="H63" i="4"/>
  <c r="CC63" i="4"/>
  <c r="BU63" i="4"/>
  <c r="BM63" i="4"/>
  <c r="BE63" i="4"/>
  <c r="AO63" i="4"/>
  <c r="AG63" i="4"/>
  <c r="CP63" i="4"/>
  <c r="AD63" i="4"/>
  <c r="N63" i="4"/>
  <c r="CL63" i="4"/>
  <c r="CO63" i="4"/>
  <c r="BY63" i="4"/>
  <c r="BI63" i="4"/>
  <c r="AC63" i="4"/>
  <c r="CG63" i="4"/>
  <c r="BA63" i="4"/>
  <c r="CD63" i="4"/>
  <c r="BQ63" i="4"/>
  <c r="BN63" i="4"/>
  <c r="CO64" i="4"/>
  <c r="CG64" i="4"/>
  <c r="CC64" i="4"/>
  <c r="BY64" i="4"/>
  <c r="BU64" i="4"/>
  <c r="BQ64" i="4"/>
  <c r="BM64" i="4"/>
  <c r="BI64" i="4"/>
  <c r="BE64" i="4"/>
  <c r="BA64" i="4"/>
  <c r="AO64" i="4"/>
  <c r="AG64" i="4"/>
  <c r="AC64" i="4"/>
  <c r="CP64" i="4"/>
  <c r="CL64" i="4"/>
  <c r="CD64" i="4"/>
  <c r="BN64" i="4"/>
  <c r="AD64" i="4"/>
  <c r="N64" i="4"/>
  <c r="CQ64" i="4"/>
  <c r="AU64" i="4"/>
  <c r="CN64" i="4"/>
  <c r="CF64" i="4"/>
  <c r="BX64" i="4"/>
  <c r="BP64" i="4"/>
  <c r="BH64" i="4"/>
  <c r="AZ64" i="4"/>
  <c r="AJ64" i="4"/>
  <c r="AB64" i="4"/>
  <c r="T64" i="4"/>
  <c r="L64" i="4"/>
  <c r="CB64" i="4"/>
  <c r="BL64" i="4"/>
  <c r="AV64" i="4"/>
  <c r="CE64" i="4"/>
  <c r="BO64" i="4"/>
  <c r="AI64" i="4"/>
  <c r="CJ64" i="4"/>
  <c r="BD64" i="4"/>
  <c r="X64" i="4"/>
  <c r="BT64" i="4"/>
  <c r="H64" i="4"/>
  <c r="AN64" i="4"/>
  <c r="AS81" i="4" l="1"/>
  <c r="AR81" i="4"/>
  <c r="DI72" i="4" l="1"/>
  <c r="DL72" i="4"/>
  <c r="DH72" i="4"/>
  <c r="DK72" i="4"/>
  <c r="DG72" i="4"/>
  <c r="DJ72" i="4"/>
  <c r="DF72" i="4"/>
  <c r="EH78" i="4" l="1"/>
  <c r="EH79" i="4"/>
  <c r="EH80" i="4"/>
  <c r="EH134" i="4" l="1"/>
  <c r="EI79" i="4"/>
  <c r="EI134" i="4" s="1"/>
  <c r="EI80" i="4"/>
  <c r="EI135" i="4" s="1"/>
  <c r="EH135" i="4"/>
  <c r="EH133" i="4"/>
  <c r="EI78" i="4"/>
  <c r="EI133" i="4" s="1"/>
  <c r="EF75" i="4" l="1"/>
  <c r="DZ75" i="4"/>
  <c r="DV75" i="4"/>
  <c r="EE75" i="4"/>
  <c r="EE130" i="4" s="1"/>
  <c r="DY75" i="4"/>
  <c r="DY130" i="4" s="1"/>
  <c r="EC75" i="4"/>
  <c r="DW75" i="4"/>
  <c r="EB75" i="4"/>
  <c r="EC73" i="4"/>
  <c r="DW73" i="4"/>
  <c r="DY73" i="4"/>
  <c r="DY128" i="4" s="1"/>
  <c r="EB73" i="4"/>
  <c r="DV73" i="4"/>
  <c r="EE73" i="4"/>
  <c r="EE128" i="4" s="1"/>
  <c r="EF73" i="4"/>
  <c r="DZ73" i="4"/>
  <c r="EE66" i="4" l="1"/>
  <c r="EE121" i="4" s="1"/>
  <c r="EH66" i="4"/>
  <c r="DY66" i="4"/>
  <c r="DY121" i="4" s="1"/>
  <c r="DJ66" i="4" l="1"/>
  <c r="DF66" i="4"/>
  <c r="DK66" i="4"/>
  <c r="DG66" i="4"/>
  <c r="DL66" i="4"/>
  <c r="DH66" i="4"/>
  <c r="DI66" i="4"/>
  <c r="EH121" i="4"/>
  <c r="EH138" i="4" s="1"/>
  <c r="EH16" i="4" s="1"/>
  <c r="EH25" i="4"/>
  <c r="EI66" i="4"/>
  <c r="EH20" i="4" l="1"/>
  <c r="EH19" i="4"/>
  <c r="EI121" i="4"/>
  <c r="EI138" i="4" s="1"/>
  <c r="EI16" i="4" s="1"/>
  <c r="EI25" i="4"/>
  <c r="EB76" i="4" l="1"/>
  <c r="DV76" i="4"/>
  <c r="EF76" i="4"/>
  <c r="DZ76" i="4"/>
  <c r="EE76" i="4"/>
  <c r="EE131" i="4" s="1"/>
  <c r="DY76" i="4"/>
  <c r="DY131" i="4" s="1"/>
  <c r="EC76" i="4"/>
  <c r="DW76" i="4"/>
  <c r="EH24" i="4"/>
  <c r="EH26" i="4" s="1"/>
  <c r="EH27" i="4" s="1"/>
  <c r="EH28" i="4" s="1"/>
  <c r="EI19" i="4"/>
  <c r="EI24" i="4" s="1"/>
  <c r="EI26" i="4" s="1"/>
  <c r="EI27" i="4" s="1"/>
  <c r="EI28" i="4" s="1"/>
  <c r="AW74" i="4" l="1"/>
  <c r="M74" i="4"/>
  <c r="DD74" i="4"/>
  <c r="CZ74" i="4"/>
  <c r="CV74" i="4"/>
  <c r="C74" i="4"/>
  <c r="DB74" i="4"/>
  <c r="AA74" i="4"/>
  <c r="W74" i="4"/>
  <c r="S74" i="4"/>
  <c r="K74" i="4"/>
  <c r="G74" i="4"/>
  <c r="CX74" i="4"/>
  <c r="CT74" i="4"/>
  <c r="CO74" i="4"/>
  <c r="CG74" i="4"/>
  <c r="CC74" i="4"/>
  <c r="BY74" i="4"/>
  <c r="BU74" i="4"/>
  <c r="BQ74" i="4"/>
  <c r="BM74" i="4"/>
  <c r="BI74" i="4"/>
  <c r="BE74" i="4"/>
  <c r="BA74" i="4"/>
  <c r="AO74" i="4"/>
  <c r="AG74" i="4"/>
  <c r="AC74" i="4"/>
  <c r="CN74" i="4"/>
  <c r="CJ74" i="4"/>
  <c r="CF74" i="4"/>
  <c r="CB74" i="4"/>
  <c r="BX74" i="4"/>
  <c r="BT74" i="4"/>
  <c r="BP74" i="4"/>
  <c r="BL74" i="4"/>
  <c r="BH74" i="4"/>
  <c r="BD74" i="4"/>
  <c r="AZ74" i="4"/>
  <c r="AV74" i="4"/>
  <c r="AN74" i="4"/>
  <c r="AJ74" i="4"/>
  <c r="AB74" i="4"/>
  <c r="X74" i="4"/>
  <c r="T74" i="4"/>
  <c r="L74" i="4"/>
  <c r="H74" i="4"/>
  <c r="CP74" i="4"/>
  <c r="BN74" i="4"/>
  <c r="CQ74" i="4"/>
  <c r="CE74" i="4"/>
  <c r="BO74" i="4"/>
  <c r="AU74" i="4"/>
  <c r="AI74" i="4"/>
  <c r="CL74" i="4"/>
  <c r="CD74" i="4"/>
  <c r="AD74" i="4"/>
  <c r="N74" i="4"/>
  <c r="DE74" i="4"/>
  <c r="DA74" i="4"/>
  <c r="CW74" i="4"/>
  <c r="Y74" i="4"/>
  <c r="U74" i="4"/>
  <c r="Q74" i="4"/>
  <c r="I74" i="4"/>
  <c r="E74" i="4"/>
  <c r="DC74" i="4"/>
  <c r="CY74" i="4"/>
  <c r="CU74" i="4"/>
  <c r="AY74" i="4"/>
  <c r="O74" i="4"/>
  <c r="CS74" i="4"/>
  <c r="CK74" i="4"/>
  <c r="AS74" i="4"/>
  <c r="AK74" i="4"/>
  <c r="Z74" i="4"/>
  <c r="CR74" i="4"/>
  <c r="AR74" i="4"/>
  <c r="AF74" i="4"/>
  <c r="P74" i="4"/>
  <c r="CH74" i="4"/>
  <c r="BV74" i="4"/>
  <c r="BF74" i="4"/>
  <c r="AX74" i="4"/>
  <c r="AP74" i="4"/>
  <c r="AH74" i="4"/>
  <c r="R74" i="4"/>
  <c r="J74" i="4"/>
  <c r="CM74" i="4"/>
  <c r="CI74" i="4"/>
  <c r="CA74" i="4"/>
  <c r="BW74" i="4"/>
  <c r="BS74" i="4"/>
  <c r="BK74" i="4"/>
  <c r="BG74" i="4"/>
  <c r="BC74" i="4"/>
  <c r="AQ74" i="4"/>
  <c r="AM74" i="4"/>
  <c r="AE74" i="4"/>
  <c r="BZ74" i="4"/>
  <c r="BR74" i="4"/>
  <c r="BJ74" i="4"/>
  <c r="BB74" i="4"/>
  <c r="AT74" i="4"/>
  <c r="AL74" i="4"/>
  <c r="V74" i="4"/>
  <c r="F74" i="4"/>
  <c r="DV77" i="4" l="1"/>
  <c r="EB74" i="4"/>
  <c r="DV74" i="4"/>
  <c r="EF74" i="4"/>
  <c r="DZ74" i="4"/>
  <c r="EC74" i="4"/>
  <c r="EE74" i="4"/>
  <c r="DY74" i="4"/>
  <c r="DW74" i="4"/>
  <c r="D74" i="4"/>
  <c r="CN29" i="4"/>
  <c r="E2" i="1"/>
  <c r="DZ77" i="4" l="1"/>
  <c r="EF77" i="4"/>
  <c r="EB77" i="4"/>
  <c r="EB25" i="4" s="1"/>
  <c r="EE77" i="4"/>
  <c r="EE132" i="4" s="1"/>
  <c r="DW77" i="4"/>
  <c r="DY77" i="4"/>
  <c r="DY132" i="4" s="1"/>
  <c r="BT77" i="4"/>
  <c r="CB77" i="4" s="1"/>
  <c r="CC77" i="4" s="1"/>
  <c r="CG77" i="4" s="1"/>
  <c r="EC77" i="4"/>
  <c r="DB70" i="4"/>
  <c r="CX70" i="4"/>
  <c r="CT70" i="4"/>
  <c r="DD70" i="4"/>
  <c r="CV70" i="4"/>
  <c r="AW70" i="4"/>
  <c r="M70" i="4"/>
  <c r="W70" i="4"/>
  <c r="G70" i="4"/>
  <c r="CZ70" i="4"/>
  <c r="S70" i="4"/>
  <c r="C70" i="4"/>
  <c r="D70" i="4" s="1"/>
  <c r="AA70" i="4"/>
  <c r="K70" i="4"/>
  <c r="DB69" i="4"/>
  <c r="CX69" i="4"/>
  <c r="CT69" i="4"/>
  <c r="CZ69" i="4"/>
  <c r="AA69" i="4"/>
  <c r="K69" i="4"/>
  <c r="AW69" i="4"/>
  <c r="W69" i="4"/>
  <c r="G69" i="4"/>
  <c r="DD69" i="4"/>
  <c r="S69" i="4"/>
  <c r="C69" i="4"/>
  <c r="D69" i="4" s="1"/>
  <c r="M69" i="4"/>
  <c r="CV69" i="4"/>
  <c r="DB68" i="4"/>
  <c r="CX68" i="4"/>
  <c r="CT68" i="4"/>
  <c r="AA68" i="4"/>
  <c r="W68" i="4"/>
  <c r="S68" i="4"/>
  <c r="K68" i="4"/>
  <c r="G68" i="4"/>
  <c r="CZ68" i="4"/>
  <c r="AW68" i="4"/>
  <c r="M68" i="4"/>
  <c r="DD68" i="4"/>
  <c r="CV68" i="4"/>
  <c r="C68" i="4"/>
  <c r="D68" i="4" s="1"/>
  <c r="EE129" i="4"/>
  <c r="EE29" i="4"/>
  <c r="DV29" i="4"/>
  <c r="DV25" i="4"/>
  <c r="EB29" i="4"/>
  <c r="DY25" i="4"/>
  <c r="DY29" i="4"/>
  <c r="DY129" i="4"/>
  <c r="EE25" i="4" l="1"/>
  <c r="EG25" i="4" s="1"/>
  <c r="DY138" i="4"/>
  <c r="DY16" i="4" s="1"/>
  <c r="EA16" i="4" s="1"/>
  <c r="BU77" i="4"/>
  <c r="BV77" i="4" s="1"/>
  <c r="BW77" i="4" s="1"/>
  <c r="EE138" i="4"/>
  <c r="EE16" i="4" s="1"/>
  <c r="EF16" i="4" s="1"/>
  <c r="CN62" i="4"/>
  <c r="CJ62" i="4"/>
  <c r="CF62" i="4"/>
  <c r="CB62" i="4"/>
  <c r="BX62" i="4"/>
  <c r="BT62" i="4"/>
  <c r="BP62" i="4"/>
  <c r="BL62" i="4"/>
  <c r="BH62" i="4"/>
  <c r="BD62" i="4"/>
  <c r="AZ62" i="4"/>
  <c r="AV62" i="4"/>
  <c r="AN62" i="4"/>
  <c r="AJ62" i="4"/>
  <c r="AB62" i="4"/>
  <c r="X62" i="4"/>
  <c r="T62" i="4"/>
  <c r="L62" i="4"/>
  <c r="H62" i="4"/>
  <c r="CQ62" i="4"/>
  <c r="CE62" i="4"/>
  <c r="BO62" i="4"/>
  <c r="AU62" i="4"/>
  <c r="AI62" i="4"/>
  <c r="CC62" i="4"/>
  <c r="BU62" i="4"/>
  <c r="BM62" i="4"/>
  <c r="BE62" i="4"/>
  <c r="AO62" i="4"/>
  <c r="AG62" i="4"/>
  <c r="CL62" i="4"/>
  <c r="CD62" i="4"/>
  <c r="BN62" i="4"/>
  <c r="CG62" i="4"/>
  <c r="BA62" i="4"/>
  <c r="N62" i="4"/>
  <c r="CO62" i="4"/>
  <c r="BY62" i="4"/>
  <c r="BI62" i="4"/>
  <c r="AC62" i="4"/>
  <c r="BQ62" i="4"/>
  <c r="CP62" i="4"/>
  <c r="AD62" i="4"/>
  <c r="CO70" i="4"/>
  <c r="CG70" i="4"/>
  <c r="CC70" i="4"/>
  <c r="BY70" i="4"/>
  <c r="BU70" i="4"/>
  <c r="CP70" i="4"/>
  <c r="CL70" i="4"/>
  <c r="CD70" i="4"/>
  <c r="CN70" i="4"/>
  <c r="CF70" i="4"/>
  <c r="BX70" i="4"/>
  <c r="BN70" i="4"/>
  <c r="AD70" i="4"/>
  <c r="N70" i="4"/>
  <c r="CE70" i="4"/>
  <c r="BQ70" i="4"/>
  <c r="BM70" i="4"/>
  <c r="BI70" i="4"/>
  <c r="BE70" i="4"/>
  <c r="BA70" i="4"/>
  <c r="AO70" i="4"/>
  <c r="AG70" i="4"/>
  <c r="AC70" i="4"/>
  <c r="AU70" i="4"/>
  <c r="CJ70" i="4"/>
  <c r="BT70" i="4"/>
  <c r="BL70" i="4"/>
  <c r="BD70" i="4"/>
  <c r="AV70" i="4"/>
  <c r="AN70" i="4"/>
  <c r="X70" i="4"/>
  <c r="H70" i="4"/>
  <c r="CQ70" i="4"/>
  <c r="BO70" i="4"/>
  <c r="AI70" i="4"/>
  <c r="BP70" i="4"/>
  <c r="AZ70" i="4"/>
  <c r="AJ70" i="4"/>
  <c r="T70" i="4"/>
  <c r="CB70" i="4"/>
  <c r="L70" i="4"/>
  <c r="AB70" i="4"/>
  <c r="BH70" i="4"/>
  <c r="DC62" i="4"/>
  <c r="CY62" i="4"/>
  <c r="CU62" i="4"/>
  <c r="AY62" i="4"/>
  <c r="O62" i="4"/>
  <c r="DA62" i="4"/>
  <c r="Y62" i="4"/>
  <c r="Q62" i="4"/>
  <c r="I62" i="4"/>
  <c r="U62" i="4"/>
  <c r="DE62" i="4"/>
  <c r="CW62" i="4"/>
  <c r="E62" i="4"/>
  <c r="DB66" i="4"/>
  <c r="CX66" i="4"/>
  <c r="CT66" i="4"/>
  <c r="AA66" i="4"/>
  <c r="W66" i="4"/>
  <c r="S66" i="4"/>
  <c r="K66" i="4"/>
  <c r="G66" i="4"/>
  <c r="C66" i="4"/>
  <c r="D66" i="4" s="1"/>
  <c r="M66" i="4"/>
  <c r="DD66" i="4"/>
  <c r="CV66" i="4"/>
  <c r="AW66" i="4"/>
  <c r="CZ66" i="4"/>
  <c r="CN71" i="4"/>
  <c r="CJ71" i="4"/>
  <c r="CF71" i="4"/>
  <c r="CB71" i="4"/>
  <c r="BX71" i="4"/>
  <c r="BT71" i="4"/>
  <c r="BP71" i="4"/>
  <c r="BL71" i="4"/>
  <c r="BH71" i="4"/>
  <c r="BD71" i="4"/>
  <c r="AZ71" i="4"/>
  <c r="AV71" i="4"/>
  <c r="AN71" i="4"/>
  <c r="AJ71" i="4"/>
  <c r="AB71" i="4"/>
  <c r="X71" i="4"/>
  <c r="T71" i="4"/>
  <c r="L71" i="4"/>
  <c r="H71" i="4"/>
  <c r="CO71" i="4"/>
  <c r="CG71" i="4"/>
  <c r="CC71" i="4"/>
  <c r="BY71" i="4"/>
  <c r="BU71" i="4"/>
  <c r="BQ71" i="4"/>
  <c r="BM71" i="4"/>
  <c r="BI71" i="4"/>
  <c r="BE71" i="4"/>
  <c r="BA71" i="4"/>
  <c r="AO71" i="4"/>
  <c r="AG71" i="4"/>
  <c r="AC71" i="4"/>
  <c r="CP71" i="4"/>
  <c r="AD71" i="4"/>
  <c r="N71" i="4"/>
  <c r="CE71" i="4"/>
  <c r="BO71" i="4"/>
  <c r="AI71" i="4"/>
  <c r="CD71" i="4"/>
  <c r="BN71" i="4"/>
  <c r="CQ71" i="4"/>
  <c r="CL71" i="4"/>
  <c r="AU71" i="4"/>
  <c r="CS61" i="4"/>
  <c r="CK61" i="4"/>
  <c r="AS61" i="4"/>
  <c r="AK61" i="4"/>
  <c r="CR61" i="4"/>
  <c r="AR61" i="4"/>
  <c r="AF61" i="4"/>
  <c r="P61" i="4"/>
  <c r="CI61" i="4"/>
  <c r="CA61" i="4"/>
  <c r="BS61" i="4"/>
  <c r="BK61" i="4"/>
  <c r="BC61" i="4"/>
  <c r="AM61" i="4"/>
  <c r="AE61" i="4"/>
  <c r="BV61" i="4"/>
  <c r="BF61" i="4"/>
  <c r="AX61" i="4"/>
  <c r="AP61" i="4"/>
  <c r="AH61" i="4"/>
  <c r="Z61" i="4"/>
  <c r="R61" i="4"/>
  <c r="J61" i="4"/>
  <c r="BZ61" i="4"/>
  <c r="BJ61" i="4"/>
  <c r="AT61" i="4"/>
  <c r="BW61" i="4"/>
  <c r="AQ61" i="4"/>
  <c r="CH61" i="4"/>
  <c r="BB61" i="4"/>
  <c r="V61" i="4"/>
  <c r="CM61" i="4"/>
  <c r="BG61" i="4"/>
  <c r="BR61" i="4"/>
  <c r="AL61" i="4"/>
  <c r="F61" i="4"/>
  <c r="DE70" i="4"/>
  <c r="DA70" i="4"/>
  <c r="CW70" i="4"/>
  <c r="DC70" i="4"/>
  <c r="CU70" i="4"/>
  <c r="Y70" i="4"/>
  <c r="U70" i="4"/>
  <c r="Q70" i="4"/>
  <c r="I70" i="4"/>
  <c r="E70" i="4"/>
  <c r="CY70" i="4"/>
  <c r="O70" i="4"/>
  <c r="AY70" i="4"/>
  <c r="CH69" i="4"/>
  <c r="BZ69" i="4"/>
  <c r="BV69" i="4"/>
  <c r="BR69" i="4"/>
  <c r="BJ69" i="4"/>
  <c r="BF69" i="4"/>
  <c r="BB69" i="4"/>
  <c r="AX69" i="4"/>
  <c r="AT69" i="4"/>
  <c r="AP69" i="4"/>
  <c r="AL69" i="4"/>
  <c r="AH69" i="4"/>
  <c r="Z69" i="4"/>
  <c r="V69" i="4"/>
  <c r="R69" i="4"/>
  <c r="J69" i="4"/>
  <c r="F69" i="4"/>
  <c r="CR69" i="4"/>
  <c r="CM69" i="4"/>
  <c r="BW69" i="4"/>
  <c r="BG69" i="4"/>
  <c r="AQ69" i="4"/>
  <c r="AK69" i="4"/>
  <c r="AF69" i="4"/>
  <c r="P69" i="4"/>
  <c r="CS69" i="4"/>
  <c r="CI69" i="4"/>
  <c r="BS69" i="4"/>
  <c r="BC69" i="4"/>
  <c r="AR69" i="4"/>
  <c r="AM69" i="4"/>
  <c r="BK69" i="4"/>
  <c r="AE69" i="4"/>
  <c r="CK69" i="4"/>
  <c r="AS69" i="4"/>
  <c r="CA69" i="4"/>
  <c r="CS60" i="4"/>
  <c r="AP60" i="4"/>
  <c r="AL60" i="4"/>
  <c r="AH60" i="4"/>
  <c r="Z60" i="4"/>
  <c r="V60" i="4"/>
  <c r="R60" i="4"/>
  <c r="J60" i="4"/>
  <c r="F60" i="4"/>
  <c r="CR60" i="4"/>
  <c r="BV60" i="4"/>
  <c r="BJ60" i="4"/>
  <c r="AT60" i="4"/>
  <c r="AM60" i="4"/>
  <c r="BW60" i="4"/>
  <c r="BK60" i="4"/>
  <c r="BF60" i="4"/>
  <c r="CA60" i="4"/>
  <c r="BC60" i="4"/>
  <c r="AQ60" i="4"/>
  <c r="BR60" i="4"/>
  <c r="BG60" i="4"/>
  <c r="AK60" i="4"/>
  <c r="P60" i="4"/>
  <c r="BZ60" i="4"/>
  <c r="BB60" i="4"/>
  <c r="AF60" i="4"/>
  <c r="BS60" i="4"/>
  <c r="AX60" i="4"/>
  <c r="AE60" i="4"/>
  <c r="CP66" i="4"/>
  <c r="CL66" i="4"/>
  <c r="CD66" i="4"/>
  <c r="BN66" i="4"/>
  <c r="AD66" i="4"/>
  <c r="N66" i="4"/>
  <c r="CQ66" i="4"/>
  <c r="CE66" i="4"/>
  <c r="BO66" i="4"/>
  <c r="AU66" i="4"/>
  <c r="AI66" i="4"/>
  <c r="CO66" i="4"/>
  <c r="CG66" i="4"/>
  <c r="BY66" i="4"/>
  <c r="BQ66" i="4"/>
  <c r="BI66" i="4"/>
  <c r="BA66" i="4"/>
  <c r="AC66" i="4"/>
  <c r="CN66" i="4"/>
  <c r="CF66" i="4"/>
  <c r="BX66" i="4"/>
  <c r="BP66" i="4"/>
  <c r="BH66" i="4"/>
  <c r="AZ66" i="4"/>
  <c r="AJ66" i="4"/>
  <c r="AB66" i="4"/>
  <c r="T66" i="4"/>
  <c r="L66" i="4"/>
  <c r="BU66" i="4"/>
  <c r="BE66" i="4"/>
  <c r="AO66" i="4"/>
  <c r="CB66" i="4"/>
  <c r="BL66" i="4"/>
  <c r="AV66" i="4"/>
  <c r="BM66" i="4"/>
  <c r="AG66" i="4"/>
  <c r="CJ66" i="4"/>
  <c r="X66" i="4"/>
  <c r="BT66" i="4"/>
  <c r="AN66" i="4"/>
  <c r="H66" i="4"/>
  <c r="BD66" i="4"/>
  <c r="CC66" i="4"/>
  <c r="CP68" i="4"/>
  <c r="CL68" i="4"/>
  <c r="CD68" i="4"/>
  <c r="BN68" i="4"/>
  <c r="AD68" i="4"/>
  <c r="N68" i="4"/>
  <c r="CQ68" i="4"/>
  <c r="CE68" i="4"/>
  <c r="BO68" i="4"/>
  <c r="AU68" i="4"/>
  <c r="AI68" i="4"/>
  <c r="CJ68" i="4"/>
  <c r="CB68" i="4"/>
  <c r="BT68" i="4"/>
  <c r="BL68" i="4"/>
  <c r="BD68" i="4"/>
  <c r="AV68" i="4"/>
  <c r="AN68" i="4"/>
  <c r="X68" i="4"/>
  <c r="H68" i="4"/>
  <c r="CC68" i="4"/>
  <c r="BU68" i="4"/>
  <c r="BM68" i="4"/>
  <c r="BE68" i="4"/>
  <c r="AO68" i="4"/>
  <c r="AG68" i="4"/>
  <c r="CO68" i="4"/>
  <c r="BY68" i="4"/>
  <c r="BI68" i="4"/>
  <c r="AC68" i="4"/>
  <c r="CN68" i="4"/>
  <c r="BX68" i="4"/>
  <c r="BH68" i="4"/>
  <c r="AB68" i="4"/>
  <c r="L68" i="4"/>
  <c r="CG68" i="4"/>
  <c r="BA68" i="4"/>
  <c r="BP68" i="4"/>
  <c r="AJ68" i="4"/>
  <c r="AZ68" i="4"/>
  <c r="T68" i="4"/>
  <c r="BQ68" i="4"/>
  <c r="CF68" i="4"/>
  <c r="AW61" i="4"/>
  <c r="M61" i="4"/>
  <c r="DD61" i="4"/>
  <c r="CZ61" i="4"/>
  <c r="CV61" i="4"/>
  <c r="C61" i="4"/>
  <c r="D61" i="4" s="1"/>
  <c r="W61" i="4"/>
  <c r="G61" i="4"/>
  <c r="DB61" i="4"/>
  <c r="CT61" i="4"/>
  <c r="K61" i="4"/>
  <c r="S61" i="4"/>
  <c r="AA61" i="4"/>
  <c r="CX61" i="4"/>
  <c r="CS64" i="4"/>
  <c r="CK64" i="4"/>
  <c r="AS64" i="4"/>
  <c r="AK64" i="4"/>
  <c r="CH64" i="4"/>
  <c r="BZ64" i="4"/>
  <c r="BV64" i="4"/>
  <c r="BR64" i="4"/>
  <c r="BJ64" i="4"/>
  <c r="BF64" i="4"/>
  <c r="BB64" i="4"/>
  <c r="AX64" i="4"/>
  <c r="AT64" i="4"/>
  <c r="AP64" i="4"/>
  <c r="AL64" i="4"/>
  <c r="AH64" i="4"/>
  <c r="Z64" i="4"/>
  <c r="V64" i="4"/>
  <c r="R64" i="4"/>
  <c r="J64" i="4"/>
  <c r="F64" i="4"/>
  <c r="CI64" i="4"/>
  <c r="CA64" i="4"/>
  <c r="BS64" i="4"/>
  <c r="BK64" i="4"/>
  <c r="BC64" i="4"/>
  <c r="AM64" i="4"/>
  <c r="AE64" i="4"/>
  <c r="AR64" i="4"/>
  <c r="CR64" i="4"/>
  <c r="AF64" i="4"/>
  <c r="P64" i="4"/>
  <c r="AQ64" i="4"/>
  <c r="CM64" i="4"/>
  <c r="BG64" i="4"/>
  <c r="BW64" i="4"/>
  <c r="DE64" i="4"/>
  <c r="DA64" i="4"/>
  <c r="CW64" i="4"/>
  <c r="Y64" i="4"/>
  <c r="U64" i="4"/>
  <c r="Q64" i="4"/>
  <c r="I64" i="4"/>
  <c r="E64" i="4"/>
  <c r="CY64" i="4"/>
  <c r="O64" i="4"/>
  <c r="CU64" i="4"/>
  <c r="AY64" i="4"/>
  <c r="DC64" i="4"/>
  <c r="DE71" i="4"/>
  <c r="DA71" i="4"/>
  <c r="CW71" i="4"/>
  <c r="Y71" i="4"/>
  <c r="U71" i="4"/>
  <c r="Q71" i="4"/>
  <c r="I71" i="4"/>
  <c r="E71" i="4"/>
  <c r="DC71" i="4"/>
  <c r="CU71" i="4"/>
  <c r="AY71" i="4"/>
  <c r="CY71" i="4"/>
  <c r="O71" i="4"/>
  <c r="CS70" i="4"/>
  <c r="CK70" i="4"/>
  <c r="CH70" i="4"/>
  <c r="BZ70" i="4"/>
  <c r="BV70" i="4"/>
  <c r="BR70" i="4"/>
  <c r="BJ70" i="4"/>
  <c r="BF70" i="4"/>
  <c r="BB70" i="4"/>
  <c r="AX70" i="4"/>
  <c r="AT70" i="4"/>
  <c r="AP70" i="4"/>
  <c r="AL70" i="4"/>
  <c r="AH70" i="4"/>
  <c r="Z70" i="4"/>
  <c r="V70" i="4"/>
  <c r="R70" i="4"/>
  <c r="J70" i="4"/>
  <c r="F70" i="4"/>
  <c r="CM70" i="4"/>
  <c r="BW70" i="4"/>
  <c r="AS70" i="4"/>
  <c r="AK70" i="4"/>
  <c r="CI70" i="4"/>
  <c r="BS70" i="4"/>
  <c r="BK70" i="4"/>
  <c r="BC70" i="4"/>
  <c r="AM70" i="4"/>
  <c r="AE70" i="4"/>
  <c r="AF70" i="4"/>
  <c r="P70" i="4"/>
  <c r="CR70" i="4"/>
  <c r="BG70" i="4"/>
  <c r="AR70" i="4"/>
  <c r="AQ70" i="4"/>
  <c r="CA70" i="4"/>
  <c r="DC68" i="4"/>
  <c r="CY68" i="4"/>
  <c r="CU68" i="4"/>
  <c r="AY68" i="4"/>
  <c r="O68" i="4"/>
  <c r="DA68" i="4"/>
  <c r="Y68" i="4"/>
  <c r="Q68" i="4"/>
  <c r="I68" i="4"/>
  <c r="DE68" i="4"/>
  <c r="U68" i="4"/>
  <c r="CW68" i="4"/>
  <c r="E68" i="4"/>
  <c r="CM67" i="4"/>
  <c r="CI67" i="4"/>
  <c r="CA67" i="4"/>
  <c r="CR67" i="4"/>
  <c r="CS67" i="4"/>
  <c r="CK67" i="4"/>
  <c r="BV67" i="4"/>
  <c r="AS67" i="4"/>
  <c r="AK67" i="4"/>
  <c r="BW67" i="4"/>
  <c r="BR67" i="4"/>
  <c r="BJ67" i="4"/>
  <c r="BF67" i="4"/>
  <c r="BB67" i="4"/>
  <c r="AX67" i="4"/>
  <c r="AT67" i="4"/>
  <c r="AP67" i="4"/>
  <c r="AL67" i="4"/>
  <c r="AH67" i="4"/>
  <c r="Z67" i="4"/>
  <c r="V67" i="4"/>
  <c r="R67" i="4"/>
  <c r="J67" i="4"/>
  <c r="F67" i="4"/>
  <c r="CH67" i="4"/>
  <c r="AF67" i="4"/>
  <c r="P67" i="4"/>
  <c r="BS67" i="4"/>
  <c r="BK67" i="4"/>
  <c r="BC67" i="4"/>
  <c r="AM67" i="4"/>
  <c r="AE67" i="4"/>
  <c r="BG67" i="4"/>
  <c r="AQ67" i="4"/>
  <c r="BZ67" i="4"/>
  <c r="AR67" i="4"/>
  <c r="CP60" i="4"/>
  <c r="CL60" i="4"/>
  <c r="CG60" i="4"/>
  <c r="CC60" i="4"/>
  <c r="BY60" i="4"/>
  <c r="BU60" i="4"/>
  <c r="CO60" i="4"/>
  <c r="CB60" i="4"/>
  <c r="BX60" i="4"/>
  <c r="BT60" i="4"/>
  <c r="BP60" i="4"/>
  <c r="BL60" i="4"/>
  <c r="BH60" i="4"/>
  <c r="BD60" i="4"/>
  <c r="AZ60" i="4"/>
  <c r="AV60" i="4"/>
  <c r="AD60" i="4"/>
  <c r="N60" i="4"/>
  <c r="CJ60" i="4"/>
  <c r="CD60" i="4"/>
  <c r="BO60" i="4"/>
  <c r="BE60" i="4"/>
  <c r="AG60" i="4"/>
  <c r="AB60" i="4"/>
  <c r="L60" i="4"/>
  <c r="CE60" i="4"/>
  <c r="BQ60" i="4"/>
  <c r="BA60" i="4"/>
  <c r="AN60" i="4"/>
  <c r="AI60" i="4"/>
  <c r="AC60" i="4"/>
  <c r="X60" i="4"/>
  <c r="H60" i="4"/>
  <c r="CQ60" i="4"/>
  <c r="BN60" i="4"/>
  <c r="AJ60" i="4"/>
  <c r="CN60" i="4"/>
  <c r="BM60" i="4"/>
  <c r="BI60" i="4"/>
  <c r="AO60" i="4"/>
  <c r="T60" i="4"/>
  <c r="CH66" i="4"/>
  <c r="BZ66" i="4"/>
  <c r="BV66" i="4"/>
  <c r="BR66" i="4"/>
  <c r="BJ66" i="4"/>
  <c r="BF66" i="4"/>
  <c r="BB66" i="4"/>
  <c r="AX66" i="4"/>
  <c r="AT66" i="4"/>
  <c r="AP66" i="4"/>
  <c r="AL66" i="4"/>
  <c r="AH66" i="4"/>
  <c r="Z66" i="4"/>
  <c r="V66" i="4"/>
  <c r="R66" i="4"/>
  <c r="J66" i="4"/>
  <c r="F66" i="4"/>
  <c r="CM66" i="4"/>
  <c r="CI66" i="4"/>
  <c r="CA66" i="4"/>
  <c r="BW66" i="4"/>
  <c r="BS66" i="4"/>
  <c r="BK66" i="4"/>
  <c r="BG66" i="4"/>
  <c r="BC66" i="4"/>
  <c r="AQ66" i="4"/>
  <c r="AM66" i="4"/>
  <c r="AE66" i="4"/>
  <c r="AS66" i="4"/>
  <c r="AK66" i="4"/>
  <c r="AR66" i="4"/>
  <c r="CK66" i="4"/>
  <c r="CR66" i="4"/>
  <c r="AF66" i="4"/>
  <c r="P66" i="4"/>
  <c r="CS66" i="4"/>
  <c r="AA63" i="4"/>
  <c r="W63" i="4"/>
  <c r="S63" i="4"/>
  <c r="K63" i="4"/>
  <c r="G63" i="4"/>
  <c r="DD63" i="4"/>
  <c r="CZ63" i="4"/>
  <c r="CV63" i="4"/>
  <c r="AW63" i="4"/>
  <c r="CX63" i="4"/>
  <c r="DB63" i="4"/>
  <c r="M63" i="4"/>
  <c r="CT63" i="4"/>
  <c r="C63" i="4"/>
  <c r="D63" i="4" s="1"/>
  <c r="CR62" i="4"/>
  <c r="AR62" i="4"/>
  <c r="AF62" i="4"/>
  <c r="P62" i="4"/>
  <c r="CM62" i="4"/>
  <c r="CI62" i="4"/>
  <c r="CA62" i="4"/>
  <c r="BW62" i="4"/>
  <c r="BS62" i="4"/>
  <c r="BK62" i="4"/>
  <c r="BG62" i="4"/>
  <c r="BC62" i="4"/>
  <c r="AQ62" i="4"/>
  <c r="AM62" i="4"/>
  <c r="AE62" i="4"/>
  <c r="CS62" i="4"/>
  <c r="CK62" i="4"/>
  <c r="BV62" i="4"/>
  <c r="BF62" i="4"/>
  <c r="AX62" i="4"/>
  <c r="AP62" i="4"/>
  <c r="AH62" i="4"/>
  <c r="Z62" i="4"/>
  <c r="R62" i="4"/>
  <c r="J62" i="4"/>
  <c r="CH62" i="4"/>
  <c r="BR62" i="4"/>
  <c r="BB62" i="4"/>
  <c r="AL62" i="4"/>
  <c r="V62" i="4"/>
  <c r="F62" i="4"/>
  <c r="BZ62" i="4"/>
  <c r="AT62" i="4"/>
  <c r="AS62" i="4"/>
  <c r="AK62" i="4"/>
  <c r="BJ62" i="4"/>
  <c r="DD71" i="4"/>
  <c r="CZ71" i="4"/>
  <c r="CV71" i="4"/>
  <c r="C71" i="4"/>
  <c r="D71" i="4" s="1"/>
  <c r="AW71" i="4"/>
  <c r="M71" i="4"/>
  <c r="CX71" i="4"/>
  <c r="AA71" i="4"/>
  <c r="S71" i="4"/>
  <c r="K71" i="4"/>
  <c r="CT71" i="4"/>
  <c r="W71" i="4"/>
  <c r="G71" i="4"/>
  <c r="DB71" i="4"/>
  <c r="DC69" i="4"/>
  <c r="CY69" i="4"/>
  <c r="CU69" i="4"/>
  <c r="U69" i="4"/>
  <c r="E69" i="4"/>
  <c r="DA69" i="4"/>
  <c r="Q69" i="4"/>
  <c r="AY69" i="4"/>
  <c r="DE69" i="4"/>
  <c r="I69" i="4"/>
  <c r="Y69" i="4"/>
  <c r="CW69" i="4"/>
  <c r="O69" i="4"/>
  <c r="DE60" i="4"/>
  <c r="DA60" i="4"/>
  <c r="CW60" i="4"/>
  <c r="AY60" i="4"/>
  <c r="Q60" i="4"/>
  <c r="DC60" i="4"/>
  <c r="CU60" i="4"/>
  <c r="Y60" i="4"/>
  <c r="O60" i="4"/>
  <c r="U60" i="4"/>
  <c r="CY60" i="4"/>
  <c r="E60" i="4"/>
  <c r="I60" i="4"/>
  <c r="CQ67" i="4"/>
  <c r="CE67" i="4"/>
  <c r="CN67" i="4"/>
  <c r="CJ67" i="4"/>
  <c r="CF67" i="4"/>
  <c r="CB67" i="4"/>
  <c r="BX67" i="4"/>
  <c r="BT67" i="4"/>
  <c r="CC67" i="4"/>
  <c r="BQ67" i="4"/>
  <c r="BM67" i="4"/>
  <c r="BI67" i="4"/>
  <c r="BE67" i="4"/>
  <c r="BA67" i="4"/>
  <c r="AO67" i="4"/>
  <c r="AG67" i="4"/>
  <c r="AC67" i="4"/>
  <c r="CL67" i="4"/>
  <c r="CD67" i="4"/>
  <c r="BN67" i="4"/>
  <c r="AD67" i="4"/>
  <c r="N67" i="4"/>
  <c r="BU67" i="4"/>
  <c r="BL67" i="4"/>
  <c r="BD67" i="4"/>
  <c r="AV67" i="4"/>
  <c r="AN67" i="4"/>
  <c r="X67" i="4"/>
  <c r="H67" i="4"/>
  <c r="CG67" i="4"/>
  <c r="AU67" i="4"/>
  <c r="CP67" i="4"/>
  <c r="BP67" i="4"/>
  <c r="AZ67" i="4"/>
  <c r="AJ67" i="4"/>
  <c r="T67" i="4"/>
  <c r="BY67" i="4"/>
  <c r="L67" i="4"/>
  <c r="AI67" i="4"/>
  <c r="AB67" i="4"/>
  <c r="CO67" i="4"/>
  <c r="BO67" i="4"/>
  <c r="BH67" i="4"/>
  <c r="AW64" i="4"/>
  <c r="M64" i="4"/>
  <c r="DB64" i="4"/>
  <c r="CX64" i="4"/>
  <c r="CT64" i="4"/>
  <c r="W64" i="4"/>
  <c r="G64" i="4"/>
  <c r="DD64" i="4"/>
  <c r="CV64" i="4"/>
  <c r="S64" i="4"/>
  <c r="C64" i="4"/>
  <c r="D64" i="4" s="1"/>
  <c r="AA64" i="4"/>
  <c r="K64" i="4"/>
  <c r="CZ64" i="4"/>
  <c r="DE61" i="4"/>
  <c r="DA61" i="4"/>
  <c r="CW61" i="4"/>
  <c r="Y61" i="4"/>
  <c r="U61" i="4"/>
  <c r="Q61" i="4"/>
  <c r="I61" i="4"/>
  <c r="E61" i="4"/>
  <c r="CY61" i="4"/>
  <c r="O61" i="4"/>
  <c r="DC61" i="4"/>
  <c r="CU61" i="4"/>
  <c r="AY61" i="4"/>
  <c r="DC67" i="4"/>
  <c r="CY67" i="4"/>
  <c r="CU67" i="4"/>
  <c r="DA67" i="4"/>
  <c r="Y67" i="4"/>
  <c r="U67" i="4"/>
  <c r="Q67" i="4"/>
  <c r="I67" i="4"/>
  <c r="E67" i="4"/>
  <c r="CW67" i="4"/>
  <c r="O67" i="4"/>
  <c r="DE67" i="4"/>
  <c r="AY67" i="4"/>
  <c r="DB60" i="4"/>
  <c r="CX60" i="4"/>
  <c r="CT60" i="4"/>
  <c r="CZ60" i="4"/>
  <c r="W60" i="4"/>
  <c r="G60" i="4"/>
  <c r="S60" i="4"/>
  <c r="M60" i="4"/>
  <c r="C60" i="4"/>
  <c r="CV60" i="4"/>
  <c r="AW60" i="4"/>
  <c r="AA60" i="4"/>
  <c r="DD60" i="4"/>
  <c r="K60" i="4"/>
  <c r="CO61" i="4"/>
  <c r="CG61" i="4"/>
  <c r="CC61" i="4"/>
  <c r="BY61" i="4"/>
  <c r="BU61" i="4"/>
  <c r="BQ61" i="4"/>
  <c r="BM61" i="4"/>
  <c r="BI61" i="4"/>
  <c r="BE61" i="4"/>
  <c r="BA61" i="4"/>
  <c r="AO61" i="4"/>
  <c r="AG61" i="4"/>
  <c r="AC61" i="4"/>
  <c r="CN61" i="4"/>
  <c r="CJ61" i="4"/>
  <c r="CF61" i="4"/>
  <c r="CB61" i="4"/>
  <c r="BX61" i="4"/>
  <c r="BT61" i="4"/>
  <c r="BP61" i="4"/>
  <c r="BL61" i="4"/>
  <c r="BH61" i="4"/>
  <c r="BD61" i="4"/>
  <c r="AZ61" i="4"/>
  <c r="AV61" i="4"/>
  <c r="AN61" i="4"/>
  <c r="AJ61" i="4"/>
  <c r="AB61" i="4"/>
  <c r="X61" i="4"/>
  <c r="T61" i="4"/>
  <c r="L61" i="4"/>
  <c r="H61" i="4"/>
  <c r="CQ61" i="4"/>
  <c r="AU61" i="4"/>
  <c r="CL61" i="4"/>
  <c r="CD61" i="4"/>
  <c r="BN61" i="4"/>
  <c r="CP61" i="4"/>
  <c r="AD61" i="4"/>
  <c r="N61" i="4"/>
  <c r="CE61" i="4"/>
  <c r="BO61" i="4"/>
  <c r="AI61" i="4"/>
  <c r="DC66" i="4"/>
  <c r="CY66" i="4"/>
  <c r="CU66" i="4"/>
  <c r="AY66" i="4"/>
  <c r="O66" i="4"/>
  <c r="DE66" i="4"/>
  <c r="CW66" i="4"/>
  <c r="U66" i="4"/>
  <c r="E66" i="4"/>
  <c r="DA66" i="4"/>
  <c r="Y66" i="4"/>
  <c r="I66" i="4"/>
  <c r="Q66" i="4"/>
  <c r="CP69" i="4"/>
  <c r="CL69" i="4"/>
  <c r="CD69" i="4"/>
  <c r="BN69" i="4"/>
  <c r="AD69" i="4"/>
  <c r="N69" i="4"/>
  <c r="CG69" i="4"/>
  <c r="CB69" i="4"/>
  <c r="BQ69" i="4"/>
  <c r="BL69" i="4"/>
  <c r="BA69" i="4"/>
  <c r="AV69" i="4"/>
  <c r="CN69" i="4"/>
  <c r="CC69" i="4"/>
  <c r="BX69" i="4"/>
  <c r="BM69" i="4"/>
  <c r="BH69" i="4"/>
  <c r="AG69" i="4"/>
  <c r="AB69" i="4"/>
  <c r="L69" i="4"/>
  <c r="CO69" i="4"/>
  <c r="CE69" i="4"/>
  <c r="BT69" i="4"/>
  <c r="BI69" i="4"/>
  <c r="AN69" i="4"/>
  <c r="AC69" i="4"/>
  <c r="H69" i="4"/>
  <c r="CQ69" i="4"/>
  <c r="CF69" i="4"/>
  <c r="BU69" i="4"/>
  <c r="AZ69" i="4"/>
  <c r="AO69" i="4"/>
  <c r="T69" i="4"/>
  <c r="BP69" i="4"/>
  <c r="AU69" i="4"/>
  <c r="CJ69" i="4"/>
  <c r="BO69" i="4"/>
  <c r="X69" i="4"/>
  <c r="BY69" i="4"/>
  <c r="AI69" i="4"/>
  <c r="AJ69" i="4"/>
  <c r="BE69" i="4"/>
  <c r="BD69" i="4"/>
  <c r="DD62" i="4"/>
  <c r="CZ62" i="4"/>
  <c r="CV62" i="4"/>
  <c r="C62" i="4"/>
  <c r="D62" i="4" s="1"/>
  <c r="AA62" i="4"/>
  <c r="W62" i="4"/>
  <c r="S62" i="4"/>
  <c r="K62" i="4"/>
  <c r="G62" i="4"/>
  <c r="AW62" i="4"/>
  <c r="DB62" i="4"/>
  <c r="CT62" i="4"/>
  <c r="CX62" i="4"/>
  <c r="M62" i="4"/>
  <c r="CM63" i="4"/>
  <c r="CI63" i="4"/>
  <c r="CA63" i="4"/>
  <c r="BW63" i="4"/>
  <c r="BS63" i="4"/>
  <c r="BK63" i="4"/>
  <c r="BG63" i="4"/>
  <c r="BC63" i="4"/>
  <c r="AQ63" i="4"/>
  <c r="AM63" i="4"/>
  <c r="AE63" i="4"/>
  <c r="CR63" i="4"/>
  <c r="AR63" i="4"/>
  <c r="AF63" i="4"/>
  <c r="P63" i="4"/>
  <c r="CS63" i="4"/>
  <c r="CK63" i="4"/>
  <c r="CH63" i="4"/>
  <c r="BZ63" i="4"/>
  <c r="BR63" i="4"/>
  <c r="BJ63" i="4"/>
  <c r="BB63" i="4"/>
  <c r="AT63" i="4"/>
  <c r="AL63" i="4"/>
  <c r="V63" i="4"/>
  <c r="F63" i="4"/>
  <c r="BV63" i="4"/>
  <c r="BF63" i="4"/>
  <c r="AP63" i="4"/>
  <c r="Z63" i="4"/>
  <c r="J63" i="4"/>
  <c r="AS63" i="4"/>
  <c r="R63" i="4"/>
  <c r="AH63" i="4"/>
  <c r="AX63" i="4"/>
  <c r="AK63" i="4"/>
  <c r="DC63" i="4"/>
  <c r="CY63" i="4"/>
  <c r="CU63" i="4"/>
  <c r="AY63" i="4"/>
  <c r="O63" i="4"/>
  <c r="DA63" i="4"/>
  <c r="Y63" i="4"/>
  <c r="Q63" i="4"/>
  <c r="I63" i="4"/>
  <c r="DE63" i="4"/>
  <c r="U63" i="4"/>
  <c r="E63" i="4"/>
  <c r="CW63" i="4"/>
  <c r="CR71" i="4"/>
  <c r="AR71" i="4"/>
  <c r="AF71" i="4"/>
  <c r="P71" i="4"/>
  <c r="CS71" i="4"/>
  <c r="CK71" i="4"/>
  <c r="AS71" i="4"/>
  <c r="AK71" i="4"/>
  <c r="CH71" i="4"/>
  <c r="BZ71" i="4"/>
  <c r="BR71" i="4"/>
  <c r="BJ71" i="4"/>
  <c r="BB71" i="4"/>
  <c r="AT71" i="4"/>
  <c r="AL71" i="4"/>
  <c r="V71" i="4"/>
  <c r="F71" i="4"/>
  <c r="CM71" i="4"/>
  <c r="BW71" i="4"/>
  <c r="BG71" i="4"/>
  <c r="AQ71" i="4"/>
  <c r="AX71" i="4"/>
  <c r="AH71" i="4"/>
  <c r="R71" i="4"/>
  <c r="CI71" i="4"/>
  <c r="BS71" i="4"/>
  <c r="BC71" i="4"/>
  <c r="AM71" i="4"/>
  <c r="BK71" i="4"/>
  <c r="AE71" i="4"/>
  <c r="BV71" i="4"/>
  <c r="AP71" i="4"/>
  <c r="J71" i="4"/>
  <c r="Z71" i="4"/>
  <c r="CA71" i="4"/>
  <c r="BF71" i="4"/>
  <c r="CH68" i="4"/>
  <c r="BZ68" i="4"/>
  <c r="BV68" i="4"/>
  <c r="BR68" i="4"/>
  <c r="BJ68" i="4"/>
  <c r="BF68" i="4"/>
  <c r="BB68" i="4"/>
  <c r="AX68" i="4"/>
  <c r="AT68" i="4"/>
  <c r="AP68" i="4"/>
  <c r="AL68" i="4"/>
  <c r="AH68" i="4"/>
  <c r="Z68" i="4"/>
  <c r="V68" i="4"/>
  <c r="R68" i="4"/>
  <c r="J68" i="4"/>
  <c r="F68" i="4"/>
  <c r="CM68" i="4"/>
  <c r="CI68" i="4"/>
  <c r="CA68" i="4"/>
  <c r="BW68" i="4"/>
  <c r="BS68" i="4"/>
  <c r="BK68" i="4"/>
  <c r="BG68" i="4"/>
  <c r="BC68" i="4"/>
  <c r="AQ68" i="4"/>
  <c r="AM68" i="4"/>
  <c r="AE68" i="4"/>
  <c r="CR68" i="4"/>
  <c r="AF68" i="4"/>
  <c r="P68" i="4"/>
  <c r="CS68" i="4"/>
  <c r="CK68" i="4"/>
  <c r="AS68" i="4"/>
  <c r="AR68" i="4"/>
  <c r="AK68" i="4"/>
  <c r="DD67" i="4"/>
  <c r="CZ67" i="4"/>
  <c r="CV67" i="4"/>
  <c r="AW67" i="4"/>
  <c r="M67" i="4"/>
  <c r="DB67" i="4"/>
  <c r="CT67" i="4"/>
  <c r="CX67" i="4"/>
  <c r="W67" i="4"/>
  <c r="G67" i="4"/>
  <c r="C67" i="4"/>
  <c r="D67" i="4" s="1"/>
  <c r="AA67" i="4"/>
  <c r="K67" i="4"/>
  <c r="S67" i="4"/>
  <c r="CI77" i="4"/>
  <c r="DW25" i="4"/>
  <c r="DX25" i="4"/>
  <c r="DV26" i="4"/>
  <c r="EA25" i="4"/>
  <c r="DZ25" i="4"/>
  <c r="EC25" i="4"/>
  <c r="ED25" i="4"/>
  <c r="EB26" i="4"/>
  <c r="DY19" i="4" l="1"/>
  <c r="DZ19" i="4" s="1"/>
  <c r="DY20" i="4"/>
  <c r="DZ20" i="4" s="1"/>
  <c r="DZ16" i="4"/>
  <c r="EF25" i="4"/>
  <c r="EG16" i="4"/>
  <c r="EE19" i="4"/>
  <c r="EE24" i="4" s="1"/>
  <c r="I29" i="4"/>
  <c r="CX29" i="4"/>
  <c r="O29" i="4"/>
  <c r="CZ29" i="4"/>
  <c r="BJ29" i="4"/>
  <c r="CN65" i="4"/>
  <c r="CJ65" i="4"/>
  <c r="CF65" i="4"/>
  <c r="CB65" i="4"/>
  <c r="BX65" i="4"/>
  <c r="BT65" i="4"/>
  <c r="BP65" i="4"/>
  <c r="BL65" i="4"/>
  <c r="BH65" i="4"/>
  <c r="BD65" i="4"/>
  <c r="AZ65" i="4"/>
  <c r="AV65" i="4"/>
  <c r="AN65" i="4"/>
  <c r="AJ65" i="4"/>
  <c r="AB65" i="4"/>
  <c r="X65" i="4"/>
  <c r="X29" i="4" s="1"/>
  <c r="T65" i="4"/>
  <c r="T29" i="4" s="1"/>
  <c r="L65" i="4"/>
  <c r="H65" i="4"/>
  <c r="H29" i="4" s="1"/>
  <c r="CO65" i="4"/>
  <c r="CG65" i="4"/>
  <c r="CC65" i="4"/>
  <c r="BY65" i="4"/>
  <c r="BU65" i="4"/>
  <c r="BQ65" i="4"/>
  <c r="BM65" i="4"/>
  <c r="BI65" i="4"/>
  <c r="BE65" i="4"/>
  <c r="BA65" i="4"/>
  <c r="AO65" i="4"/>
  <c r="AG65" i="4"/>
  <c r="AC65" i="4"/>
  <c r="CQ65" i="4"/>
  <c r="AU65" i="4"/>
  <c r="CP65" i="4"/>
  <c r="AD65" i="4"/>
  <c r="N65" i="4"/>
  <c r="CD65" i="4"/>
  <c r="CD29" i="4" s="1"/>
  <c r="BN65" i="4"/>
  <c r="BN29" i="4" s="1"/>
  <c r="CE65" i="4"/>
  <c r="AI65" i="4"/>
  <c r="CL65" i="4"/>
  <c r="BO65" i="4"/>
  <c r="AH29" i="4"/>
  <c r="AY29" i="4"/>
  <c r="AM29" i="4"/>
  <c r="AC29" i="4"/>
  <c r="BH29" i="4"/>
  <c r="K29" i="4"/>
  <c r="AE29" i="4"/>
  <c r="AK29" i="4"/>
  <c r="AK59" i="4"/>
  <c r="DD65" i="4"/>
  <c r="CZ65" i="4"/>
  <c r="CV65" i="4"/>
  <c r="C65" i="4"/>
  <c r="D65" i="4" s="1"/>
  <c r="AW65" i="4"/>
  <c r="M65" i="4"/>
  <c r="W65" i="4"/>
  <c r="W29" i="4" s="1"/>
  <c r="G65" i="4"/>
  <c r="G29" i="4" s="1"/>
  <c r="CX65" i="4"/>
  <c r="AA65" i="4"/>
  <c r="K65" i="4"/>
  <c r="CT65" i="4"/>
  <c r="S65" i="4"/>
  <c r="S29" i="4" s="1"/>
  <c r="DB65" i="4"/>
  <c r="CF29" i="4"/>
  <c r="DD29" i="4"/>
  <c r="D60" i="4"/>
  <c r="C29" i="4"/>
  <c r="DB29" i="4"/>
  <c r="CY29" i="4"/>
  <c r="CW29" i="4"/>
  <c r="AI32" i="4"/>
  <c r="AI29" i="4"/>
  <c r="AB29" i="4"/>
  <c r="AV29" i="4"/>
  <c r="BL29" i="4"/>
  <c r="CB29" i="4"/>
  <c r="CT29" i="4"/>
  <c r="M29" i="4"/>
  <c r="AX29" i="4"/>
  <c r="BB29" i="4"/>
  <c r="AP29" i="4"/>
  <c r="CR29" i="4"/>
  <c r="AW29" i="4"/>
  <c r="DE29" i="4"/>
  <c r="BD29" i="4"/>
  <c r="BT29" i="4"/>
  <c r="CM60" i="4"/>
  <c r="N29" i="4"/>
  <c r="CV29" i="4"/>
  <c r="DA29" i="4"/>
  <c r="Y29" i="4"/>
  <c r="BX29" i="4"/>
  <c r="AR60" i="4"/>
  <c r="BV29" i="4"/>
  <c r="AL29" i="4"/>
  <c r="CR65" i="4"/>
  <c r="AR65" i="4"/>
  <c r="AF65" i="4"/>
  <c r="P65" i="4"/>
  <c r="CS65" i="4"/>
  <c r="CK65" i="4"/>
  <c r="AS65" i="4"/>
  <c r="AK65" i="4"/>
  <c r="CI65" i="4"/>
  <c r="CA65" i="4"/>
  <c r="BS65" i="4"/>
  <c r="BK65" i="4"/>
  <c r="BC65" i="4"/>
  <c r="AM65" i="4"/>
  <c r="AE65" i="4"/>
  <c r="CH65" i="4"/>
  <c r="BZ65" i="4"/>
  <c r="BR65" i="4"/>
  <c r="BJ65" i="4"/>
  <c r="BB65" i="4"/>
  <c r="AT65" i="4"/>
  <c r="AL65" i="4"/>
  <c r="V65" i="4"/>
  <c r="F65" i="4"/>
  <c r="F29" i="4" s="1"/>
  <c r="CM65" i="4"/>
  <c r="BW65" i="4"/>
  <c r="BG65" i="4"/>
  <c r="AQ65" i="4"/>
  <c r="AX65" i="4"/>
  <c r="AH65" i="4"/>
  <c r="R65" i="4"/>
  <c r="R29" i="4" s="1"/>
  <c r="AP65" i="4"/>
  <c r="BF65" i="4"/>
  <c r="Z65" i="4"/>
  <c r="BV65" i="4"/>
  <c r="J65" i="4"/>
  <c r="DE65" i="4"/>
  <c r="DA65" i="4"/>
  <c r="CW65" i="4"/>
  <c r="Y65" i="4"/>
  <c r="U65" i="4"/>
  <c r="U29" i="4" s="1"/>
  <c r="Q65" i="4"/>
  <c r="I65" i="4"/>
  <c r="E65" i="4"/>
  <c r="E29" i="4" s="1"/>
  <c r="CY65" i="4"/>
  <c r="O65" i="4"/>
  <c r="DC65" i="4"/>
  <c r="AY65" i="4"/>
  <c r="CU65" i="4"/>
  <c r="DJ60" i="4"/>
  <c r="DF60" i="4"/>
  <c r="DI60" i="4"/>
  <c r="DH60" i="4"/>
  <c r="DK60" i="4"/>
  <c r="DG60" i="4"/>
  <c r="DL60" i="4"/>
  <c r="CP29" i="4"/>
  <c r="L29" i="4"/>
  <c r="AA29" i="4"/>
  <c r="CU29" i="4"/>
  <c r="DC29" i="4"/>
  <c r="AJ32" i="4"/>
  <c r="AJ29" i="4"/>
  <c r="AN29" i="4"/>
  <c r="AG29" i="4"/>
  <c r="CK60" i="4"/>
  <c r="AZ29" i="4"/>
  <c r="BP29" i="4"/>
  <c r="CH60" i="4"/>
  <c r="BZ29" i="4"/>
  <c r="BR29" i="4"/>
  <c r="BF29" i="4"/>
  <c r="AT29" i="4"/>
  <c r="Z29" i="4"/>
  <c r="J29" i="4"/>
  <c r="P29" i="4"/>
  <c r="CM77" i="4"/>
  <c r="CK77" i="4"/>
  <c r="EC26" i="4"/>
  <c r="EC27" i="4" s="1"/>
  <c r="EB27" i="4"/>
  <c r="EB28" i="4" s="1"/>
  <c r="ED26" i="4"/>
  <c r="ED27" i="4" s="1"/>
  <c r="DV27" i="4"/>
  <c r="DV28" i="4" s="1"/>
  <c r="DX26" i="4"/>
  <c r="DX27" i="4" s="1"/>
  <c r="DW26" i="4"/>
  <c r="DW27" i="4" s="1"/>
  <c r="EA20" i="4" l="1"/>
  <c r="EA19" i="4"/>
  <c r="DY24" i="4"/>
  <c r="DY26" i="4" s="1"/>
  <c r="DY27" i="4" s="1"/>
  <c r="DY28" i="4" s="1"/>
  <c r="EF19" i="4"/>
  <c r="EG19" i="4"/>
  <c r="D29" i="4"/>
  <c r="Q29" i="4"/>
  <c r="V29" i="4"/>
  <c r="DL65" i="4"/>
  <c r="DL29" i="4" s="1"/>
  <c r="DH65" i="4"/>
  <c r="DH29" i="4" s="1"/>
  <c r="DI65" i="4"/>
  <c r="DI29" i="4" s="1"/>
  <c r="DG65" i="4"/>
  <c r="DG25" i="4" s="1"/>
  <c r="DG26" i="4" s="1"/>
  <c r="DG27" i="4" s="1"/>
  <c r="DF65" i="4"/>
  <c r="DF29" i="4" s="1"/>
  <c r="DJ65" i="4"/>
  <c r="DJ25" i="4" s="1"/>
  <c r="DJ26" i="4" s="1"/>
  <c r="DJ27" i="4" s="1"/>
  <c r="DK65" i="4"/>
  <c r="DK29" i="4" s="1"/>
  <c r="CH29" i="4"/>
  <c r="CI60" i="4"/>
  <c r="AS60" i="4"/>
  <c r="AR29" i="4"/>
  <c r="EE26" i="4"/>
  <c r="EG24" i="4"/>
  <c r="EF24" i="4"/>
  <c r="DZ26" i="4" l="1"/>
  <c r="DZ27" i="4" s="1"/>
  <c r="EA26" i="4"/>
  <c r="EA27" i="4" s="1"/>
  <c r="EA24" i="4"/>
  <c r="DZ24" i="4"/>
  <c r="DF25" i="4"/>
  <c r="DF26" i="4" s="1"/>
  <c r="DF27" i="4" s="1"/>
  <c r="DG29" i="4"/>
  <c r="DL25" i="4"/>
  <c r="DL26" i="4" s="1"/>
  <c r="DL27" i="4" s="1"/>
  <c r="DJ29" i="4"/>
  <c r="DB75" i="4"/>
  <c r="DB25" i="4" s="1"/>
  <c r="DB26" i="4" s="1"/>
  <c r="DB27" i="4" s="1"/>
  <c r="CX75" i="4"/>
  <c r="CX25" i="4" s="1"/>
  <c r="CX26" i="4" s="1"/>
  <c r="CX27" i="4" s="1"/>
  <c r="CT75" i="4"/>
  <c r="CT25" i="4" s="1"/>
  <c r="CT26" i="4" s="1"/>
  <c r="CT27" i="4" s="1"/>
  <c r="AA75" i="4"/>
  <c r="AA25" i="4" s="1"/>
  <c r="AA26" i="4" s="1"/>
  <c r="AA27" i="4" s="1"/>
  <c r="W75" i="4"/>
  <c r="W25" i="4" s="1"/>
  <c r="W26" i="4" s="1"/>
  <c r="W27" i="4" s="1"/>
  <c r="S75" i="4"/>
  <c r="S25" i="4" s="1"/>
  <c r="S26" i="4" s="1"/>
  <c r="S27" i="4" s="1"/>
  <c r="K75" i="4"/>
  <c r="K25" i="4" s="1"/>
  <c r="K26" i="4" s="1"/>
  <c r="K27" i="4" s="1"/>
  <c r="G75" i="4"/>
  <c r="G25" i="4" s="1"/>
  <c r="G26" i="4" s="1"/>
  <c r="G27" i="4" s="1"/>
  <c r="DD75" i="4"/>
  <c r="DD25" i="4" s="1"/>
  <c r="DD26" i="4" s="1"/>
  <c r="DD27" i="4" s="1"/>
  <c r="CV75" i="4"/>
  <c r="CV25" i="4" s="1"/>
  <c r="CV26" i="4" s="1"/>
  <c r="CV27" i="4" s="1"/>
  <c r="C75" i="4"/>
  <c r="AW75" i="4"/>
  <c r="AW25" i="4" s="1"/>
  <c r="CZ75" i="4"/>
  <c r="CZ25" i="4" s="1"/>
  <c r="CZ26" i="4" s="1"/>
  <c r="CZ27" i="4" s="1"/>
  <c r="M75" i="4"/>
  <c r="M25" i="4" s="1"/>
  <c r="M26" i="4" s="1"/>
  <c r="M27" i="4" s="1"/>
  <c r="DH25" i="4"/>
  <c r="DH26" i="4" s="1"/>
  <c r="DH27" i="4" s="1"/>
  <c r="DI25" i="4"/>
  <c r="DI26" i="4" s="1"/>
  <c r="DI27" i="4" s="1"/>
  <c r="DK25" i="4"/>
  <c r="DK26" i="4" s="1"/>
  <c r="DK27" i="4" s="1"/>
  <c r="EE27" i="4"/>
  <c r="EE28" i="4" s="1"/>
  <c r="EG26" i="4"/>
  <c r="EG27" i="4" s="1"/>
  <c r="EF26" i="4"/>
  <c r="EF27" i="4" s="1"/>
  <c r="D75" i="4" l="1"/>
  <c r="D25" i="4" s="1"/>
  <c r="D26" i="4" s="1"/>
  <c r="D27" i="4" s="1"/>
  <c r="C25" i="4"/>
  <c r="C26" i="4" s="1"/>
  <c r="C27" i="4" s="1"/>
  <c r="DC75" i="4"/>
  <c r="DC25" i="4" s="1"/>
  <c r="DC26" i="4" s="1"/>
  <c r="DC27" i="4" s="1"/>
  <c r="CY75" i="4"/>
  <c r="CY25" i="4" s="1"/>
  <c r="CY26" i="4" s="1"/>
  <c r="CY27" i="4" s="1"/>
  <c r="CU75" i="4"/>
  <c r="CU25" i="4" s="1"/>
  <c r="CU26" i="4" s="1"/>
  <c r="CU27" i="4" s="1"/>
  <c r="AY75" i="4"/>
  <c r="O75" i="4"/>
  <c r="O25" i="4" s="1"/>
  <c r="O26" i="4" s="1"/>
  <c r="O27" i="4" s="1"/>
  <c r="DA75" i="4"/>
  <c r="DA25" i="4" s="1"/>
  <c r="DA26" i="4" s="1"/>
  <c r="DA27" i="4" s="1"/>
  <c r="Y75" i="4"/>
  <c r="Y25" i="4" s="1"/>
  <c r="Y26" i="4" s="1"/>
  <c r="Y27" i="4" s="1"/>
  <c r="Q75" i="4"/>
  <c r="Q25" i="4" s="1"/>
  <c r="Q26" i="4" s="1"/>
  <c r="Q27" i="4" s="1"/>
  <c r="I75" i="4"/>
  <c r="I25" i="4" s="1"/>
  <c r="I26" i="4" s="1"/>
  <c r="I27" i="4" s="1"/>
  <c r="DE75" i="4"/>
  <c r="DE25" i="4" s="1"/>
  <c r="DE26" i="4" s="1"/>
  <c r="DE27" i="4" s="1"/>
  <c r="U75" i="4"/>
  <c r="U25" i="4" s="1"/>
  <c r="U26" i="4" s="1"/>
  <c r="U27" i="4" s="1"/>
  <c r="CW75" i="4"/>
  <c r="CW25" i="4" s="1"/>
  <c r="CW26" i="4" s="1"/>
  <c r="CW27" i="4" s="1"/>
  <c r="E75" i="4"/>
  <c r="E25" i="4" s="1"/>
  <c r="E26" i="4" s="1"/>
  <c r="E27" i="4" s="1"/>
  <c r="CP75" i="4"/>
  <c r="CP25" i="4" s="1"/>
  <c r="CP26" i="4" s="1"/>
  <c r="CP27" i="4" s="1"/>
  <c r="CL75" i="4"/>
  <c r="CD75" i="4"/>
  <c r="CD25" i="4" s="1"/>
  <c r="CD26" i="4" s="1"/>
  <c r="CD27" i="4" s="1"/>
  <c r="BN75" i="4"/>
  <c r="BN25" i="4" s="1"/>
  <c r="BN26" i="4" s="1"/>
  <c r="BN27" i="4" s="1"/>
  <c r="AD75" i="4"/>
  <c r="N75" i="4"/>
  <c r="N25" i="4" s="1"/>
  <c r="N26" i="4" s="1"/>
  <c r="N27" i="4" s="1"/>
  <c r="CQ75" i="4"/>
  <c r="CE75" i="4"/>
  <c r="BO75" i="4"/>
  <c r="AU75" i="4"/>
  <c r="AU25" i="4" s="1"/>
  <c r="AU26" i="4" s="1"/>
  <c r="AU27" i="4" s="1"/>
  <c r="AI75" i="4"/>
  <c r="CN75" i="4"/>
  <c r="CN25" i="4" s="1"/>
  <c r="CN26" i="4" s="1"/>
  <c r="CN27" i="4" s="1"/>
  <c r="CF75" i="4"/>
  <c r="CF25" i="4" s="1"/>
  <c r="CF26" i="4" s="1"/>
  <c r="CF27" i="4" s="1"/>
  <c r="BX75" i="4"/>
  <c r="BX25" i="4" s="1"/>
  <c r="BX26" i="4" s="1"/>
  <c r="BX27" i="4" s="1"/>
  <c r="BP75" i="4"/>
  <c r="BH75" i="4"/>
  <c r="BH25" i="4" s="1"/>
  <c r="BH26" i="4" s="1"/>
  <c r="BH27" i="4" s="1"/>
  <c r="AZ75" i="4"/>
  <c r="AJ75" i="4"/>
  <c r="AB75" i="4"/>
  <c r="AB25" i="4" s="1"/>
  <c r="AB26" i="4" s="1"/>
  <c r="AB27" i="4" s="1"/>
  <c r="T75" i="4"/>
  <c r="T25" i="4" s="1"/>
  <c r="T26" i="4" s="1"/>
  <c r="T27" i="4" s="1"/>
  <c r="L75" i="4"/>
  <c r="L25" i="4" s="1"/>
  <c r="L26" i="4" s="1"/>
  <c r="L27" i="4" s="1"/>
  <c r="CC75" i="4"/>
  <c r="BU75" i="4"/>
  <c r="BM75" i="4"/>
  <c r="BE75" i="4"/>
  <c r="AO75" i="4"/>
  <c r="AG75" i="4"/>
  <c r="CJ75" i="4"/>
  <c r="BT75" i="4"/>
  <c r="BT25" i="4" s="1"/>
  <c r="BT26" i="4" s="1"/>
  <c r="BT27" i="4" s="1"/>
  <c r="BD75" i="4"/>
  <c r="BD25" i="4" s="1"/>
  <c r="BD26" i="4" s="1"/>
  <c r="BD27" i="4" s="1"/>
  <c r="AN75" i="4"/>
  <c r="AN25" i="4" s="1"/>
  <c r="AN26" i="4" s="1"/>
  <c r="AN27" i="4" s="1"/>
  <c r="X75" i="4"/>
  <c r="X25" i="4" s="1"/>
  <c r="X26" i="4" s="1"/>
  <c r="X27" i="4" s="1"/>
  <c r="H75" i="4"/>
  <c r="H25" i="4" s="1"/>
  <c r="H26" i="4" s="1"/>
  <c r="H27" i="4" s="1"/>
  <c r="CO75" i="4"/>
  <c r="BY75" i="4"/>
  <c r="BI75" i="4"/>
  <c r="AC75" i="4"/>
  <c r="CG75" i="4"/>
  <c r="BA75" i="4"/>
  <c r="BL75" i="4"/>
  <c r="BL25" i="4" s="1"/>
  <c r="BL26" i="4" s="1"/>
  <c r="BL27" i="4" s="1"/>
  <c r="AV75" i="4"/>
  <c r="CB75" i="4"/>
  <c r="CB25" i="4" s="1"/>
  <c r="CB26" i="4" s="1"/>
  <c r="CB27" i="4" s="1"/>
  <c r="BQ75" i="4"/>
  <c r="AI16" i="4" l="1"/>
  <c r="AI25" i="4"/>
  <c r="CQ29" i="4"/>
  <c r="CQ25" i="4"/>
  <c r="CQ26" i="4" s="1"/>
  <c r="CQ27" i="4" s="1"/>
  <c r="AV16" i="4"/>
  <c r="AV25" i="4"/>
  <c r="CC29" i="4"/>
  <c r="CC25" i="4"/>
  <c r="CC26" i="4" s="1"/>
  <c r="CC27" i="4" s="1"/>
  <c r="AJ25" i="4"/>
  <c r="AJ16" i="4"/>
  <c r="CL29" i="4"/>
  <c r="CL25" i="4"/>
  <c r="CL26" i="4" s="1"/>
  <c r="CL27" i="4" s="1"/>
  <c r="CH75" i="4"/>
  <c r="CH25" i="4" s="1"/>
  <c r="CH26" i="4" s="1"/>
  <c r="CH27" i="4" s="1"/>
  <c r="BZ75" i="4"/>
  <c r="BZ25" i="4" s="1"/>
  <c r="BZ26" i="4" s="1"/>
  <c r="BZ27" i="4" s="1"/>
  <c r="BV75" i="4"/>
  <c r="BV25" i="4" s="1"/>
  <c r="BV26" i="4" s="1"/>
  <c r="BV27" i="4" s="1"/>
  <c r="BR75" i="4"/>
  <c r="BJ75" i="4"/>
  <c r="BJ25" i="4" s="1"/>
  <c r="BJ26" i="4" s="1"/>
  <c r="BJ27" i="4" s="1"/>
  <c r="BF75" i="4"/>
  <c r="BF25" i="4" s="1"/>
  <c r="BF26" i="4" s="1"/>
  <c r="BF27" i="4" s="1"/>
  <c r="BB75" i="4"/>
  <c r="AX75" i="4"/>
  <c r="AT75" i="4"/>
  <c r="AP75" i="4"/>
  <c r="AL75" i="4"/>
  <c r="AH75" i="4"/>
  <c r="AH25" i="4" s="1"/>
  <c r="Z75" i="4"/>
  <c r="Z25" i="4" s="1"/>
  <c r="Z26" i="4" s="1"/>
  <c r="Z27" i="4" s="1"/>
  <c r="V75" i="4"/>
  <c r="V25" i="4" s="1"/>
  <c r="V26" i="4" s="1"/>
  <c r="V27" i="4" s="1"/>
  <c r="R75" i="4"/>
  <c r="R25" i="4" s="1"/>
  <c r="R26" i="4" s="1"/>
  <c r="R27" i="4" s="1"/>
  <c r="J75" i="4"/>
  <c r="J25" i="4" s="1"/>
  <c r="J26" i="4" s="1"/>
  <c r="J27" i="4" s="1"/>
  <c r="F75" i="4"/>
  <c r="F25" i="4" s="1"/>
  <c r="F26" i="4" s="1"/>
  <c r="F27" i="4" s="1"/>
  <c r="CM75" i="4"/>
  <c r="CI75" i="4"/>
  <c r="CA75" i="4"/>
  <c r="BW75" i="4"/>
  <c r="BS75" i="4"/>
  <c r="BK75" i="4"/>
  <c r="BG75" i="4"/>
  <c r="BC75" i="4"/>
  <c r="AQ75" i="4"/>
  <c r="AM75" i="4"/>
  <c r="AE75" i="4"/>
  <c r="AR75" i="4"/>
  <c r="AR25" i="4" s="1"/>
  <c r="AR26" i="4" s="1"/>
  <c r="AR27" i="4" s="1"/>
  <c r="CS75" i="4"/>
  <c r="CK75" i="4"/>
  <c r="AS75" i="4"/>
  <c r="CR75" i="4"/>
  <c r="CR25" i="4" s="1"/>
  <c r="CR26" i="4" s="1"/>
  <c r="CR27" i="4" s="1"/>
  <c r="AF75" i="4"/>
  <c r="AK75" i="4"/>
  <c r="P75" i="4"/>
  <c r="P25" i="4" s="1"/>
  <c r="P26" i="4" s="1"/>
  <c r="P27" i="4" s="1"/>
  <c r="AC25" i="4"/>
  <c r="AC16" i="4"/>
  <c r="BE76" i="4"/>
  <c r="BE25" i="4" s="1"/>
  <c r="BE26" i="4" s="1"/>
  <c r="BE27" i="4" s="1"/>
  <c r="BE29" i="4"/>
  <c r="AZ16" i="4"/>
  <c r="AZ25" i="4"/>
  <c r="BO29" i="4"/>
  <c r="BO25" i="4"/>
  <c r="BO26" i="4" s="1"/>
  <c r="BO27" i="4" s="1"/>
  <c r="AD29" i="4"/>
  <c r="AD25" i="4"/>
  <c r="BQ29" i="4"/>
  <c r="BQ25" i="4"/>
  <c r="BA29" i="4"/>
  <c r="BA25" i="4"/>
  <c r="BY76" i="4"/>
  <c r="BY25" i="4" s="1"/>
  <c r="BY26" i="4" s="1"/>
  <c r="BY27" i="4" s="1"/>
  <c r="BY29" i="4"/>
  <c r="AG16" i="4"/>
  <c r="AG25" i="4"/>
  <c r="BU76" i="4"/>
  <c r="BU25" i="4" s="1"/>
  <c r="BU26" i="4" s="1"/>
  <c r="BU27" i="4" s="1"/>
  <c r="BU29" i="4"/>
  <c r="BP16" i="4"/>
  <c r="BP25" i="4"/>
  <c r="CG29" i="4"/>
  <c r="CG25" i="4"/>
  <c r="CG26" i="4" s="1"/>
  <c r="CG27" i="4" s="1"/>
  <c r="CO29" i="4"/>
  <c r="CO25" i="4"/>
  <c r="CO26" i="4" s="1"/>
  <c r="CO27" i="4" s="1"/>
  <c r="AO25" i="4"/>
  <c r="AO26" i="4" s="1"/>
  <c r="AO27" i="4" s="1"/>
  <c r="AO29" i="4"/>
  <c r="BI76" i="4"/>
  <c r="BI25" i="4" s="1"/>
  <c r="BI26" i="4" s="1"/>
  <c r="BI27" i="4" s="1"/>
  <c r="BI29" i="4"/>
  <c r="CJ29" i="4"/>
  <c r="CJ25" i="4"/>
  <c r="CJ26" i="4" s="1"/>
  <c r="CJ27" i="4" s="1"/>
  <c r="BM29" i="4"/>
  <c r="BM25" i="4"/>
  <c r="BM26" i="4" s="1"/>
  <c r="BM27" i="4" s="1"/>
  <c r="CE29" i="4"/>
  <c r="CE25" i="4"/>
  <c r="CE26" i="4" s="1"/>
  <c r="CE27" i="4" s="1"/>
  <c r="AY16" i="4"/>
  <c r="AY25" i="4"/>
  <c r="AK16" i="4" l="1"/>
  <c r="AK19" i="4" s="1"/>
  <c r="AK24" i="4" s="1"/>
  <c r="AK25" i="4"/>
  <c r="AE25" i="4"/>
  <c r="AE16" i="4"/>
  <c r="CA29" i="4"/>
  <c r="CA25" i="4"/>
  <c r="CA26" i="4" s="1"/>
  <c r="CA27" i="4" s="1"/>
  <c r="AZ19" i="4"/>
  <c r="AZ20" i="4"/>
  <c r="BA20" i="4" s="1"/>
  <c r="BA24" i="4" s="1"/>
  <c r="BA26" i="4" s="1"/>
  <c r="BA27" i="4" s="1"/>
  <c r="AF29" i="4"/>
  <c r="AF25" i="4"/>
  <c r="AF26" i="4" s="1"/>
  <c r="AF27" i="4" s="1"/>
  <c r="AM16" i="4"/>
  <c r="AM19" i="4" s="1"/>
  <c r="AM25" i="4"/>
  <c r="CI29" i="4"/>
  <c r="CI25" i="4"/>
  <c r="CI26" i="4" s="1"/>
  <c r="CI27" i="4" s="1"/>
  <c r="BR16" i="4"/>
  <c r="BR25" i="4"/>
  <c r="AY19" i="4"/>
  <c r="AY24" i="4" s="1"/>
  <c r="AQ29" i="4"/>
  <c r="AQ25" i="4"/>
  <c r="AQ26" i="4" s="1"/>
  <c r="AQ27" i="4" s="1"/>
  <c r="BS29" i="4"/>
  <c r="BS25" i="4"/>
  <c r="BS26" i="4" s="1"/>
  <c r="BS27" i="4" s="1"/>
  <c r="CM29" i="4"/>
  <c r="CM25" i="4"/>
  <c r="CM26" i="4" s="1"/>
  <c r="CM27" i="4" s="1"/>
  <c r="AL25" i="4"/>
  <c r="AL16" i="4"/>
  <c r="BB25" i="4"/>
  <c r="BB16" i="4"/>
  <c r="AG19" i="4"/>
  <c r="AG20" i="4"/>
  <c r="AG4" i="4"/>
  <c r="AH16" i="4"/>
  <c r="AH19" i="4" s="1"/>
  <c r="AH24" i="4" s="1"/>
  <c r="AH26" i="4" s="1"/>
  <c r="AH27" i="4" s="1"/>
  <c r="CK25" i="4"/>
  <c r="CK26" i="4" s="1"/>
  <c r="CK27" i="4" s="1"/>
  <c r="CK29" i="4"/>
  <c r="BG29" i="4"/>
  <c r="BG25" i="4"/>
  <c r="BG26" i="4" s="1"/>
  <c r="BG27" i="4" s="1"/>
  <c r="AT16" i="4"/>
  <c r="AT25" i="4"/>
  <c r="AV20" i="4"/>
  <c r="AW20" i="4" s="1"/>
  <c r="AW24" i="4" s="1"/>
  <c r="AW26" i="4" s="1"/>
  <c r="AW27" i="4" s="1"/>
  <c r="AV19" i="4"/>
  <c r="AV8" i="4"/>
  <c r="AC19" i="4"/>
  <c r="AC20" i="4"/>
  <c r="AD20" i="4" s="1"/>
  <c r="AD24" i="4" s="1"/>
  <c r="AD26" i="4" s="1"/>
  <c r="AD27" i="4" s="1"/>
  <c r="CS29" i="4"/>
  <c r="CS25" i="4"/>
  <c r="CS26" i="4" s="1"/>
  <c r="CS27" i="4" s="1"/>
  <c r="BK29" i="4"/>
  <c r="BK25" i="4"/>
  <c r="BK26" i="4" s="1"/>
  <c r="BK27" i="4" s="1"/>
  <c r="AX16" i="4"/>
  <c r="AX25" i="4"/>
  <c r="BP19" i="4"/>
  <c r="BP20" i="4"/>
  <c r="BQ20" i="4" s="1"/>
  <c r="BQ24" i="4" s="1"/>
  <c r="BQ26" i="4" s="1"/>
  <c r="BQ27" i="4" s="1"/>
  <c r="AS16" i="4"/>
  <c r="AS29" i="4"/>
  <c r="AS25" i="4"/>
  <c r="BC29" i="4"/>
  <c r="BC25" i="4"/>
  <c r="BC26" i="4" s="1"/>
  <c r="BC27" i="4" s="1"/>
  <c r="BW25" i="4"/>
  <c r="BW26" i="4" s="1"/>
  <c r="BW27" i="4" s="1"/>
  <c r="BW29" i="4"/>
  <c r="AP16" i="4"/>
  <c r="AP19" i="4" s="1"/>
  <c r="AP24" i="4" s="1"/>
  <c r="AP25" i="4"/>
  <c r="AJ19" i="4"/>
  <c r="AJ24" i="4" s="1"/>
  <c r="AJ26" i="4" s="1"/>
  <c r="AJ27" i="4" s="1"/>
  <c r="AM20" i="4"/>
  <c r="AI20" i="4"/>
  <c r="AL4" i="4" s="1"/>
  <c r="AI19" i="4"/>
  <c r="AL20" i="4"/>
  <c r="AM24" i="4" l="1"/>
  <c r="AM26" i="4" s="1"/>
  <c r="AM27" i="4" s="1"/>
  <c r="AI24" i="4"/>
  <c r="AI26" i="4" s="1"/>
  <c r="AI27" i="4" s="1"/>
  <c r="AC24" i="4"/>
  <c r="AC26" i="4" s="1"/>
  <c r="AC27" i="4" s="1"/>
  <c r="AY26" i="4"/>
  <c r="AY27" i="4" s="1"/>
  <c r="AZ24" i="4"/>
  <c r="AZ26" i="4" s="1"/>
  <c r="AZ27" i="4" s="1"/>
  <c r="AP26" i="4"/>
  <c r="AP27" i="4" s="1"/>
  <c r="AL19" i="4"/>
  <c r="AL24" i="4" s="1"/>
  <c r="AK26" i="4"/>
  <c r="AK27" i="4" s="1"/>
  <c r="AS19" i="4"/>
  <c r="AS24" i="4" s="1"/>
  <c r="AT19" i="4"/>
  <c r="AT24" i="4" s="1"/>
  <c r="AG24" i="4"/>
  <c r="AG26" i="4" s="1"/>
  <c r="AG27" i="4" s="1"/>
  <c r="AE19" i="4"/>
  <c r="AE24" i="4" s="1"/>
  <c r="AV24" i="4"/>
  <c r="AV26" i="4" s="1"/>
  <c r="AV27" i="4" s="1"/>
  <c r="BP24" i="4"/>
  <c r="BP26" i="4" s="1"/>
  <c r="BP27" i="4" s="1"/>
  <c r="AX19" i="4"/>
  <c r="AX24" i="4" s="1"/>
  <c r="AX26" i="4" s="1"/>
  <c r="AX27" i="4" s="1"/>
  <c r="BB19" i="4"/>
  <c r="BB24" i="4" s="1"/>
  <c r="BB26" i="4" s="1"/>
  <c r="BB27" i="4" s="1"/>
  <c r="BR19" i="4"/>
  <c r="BR24" i="4" s="1"/>
  <c r="BR26" i="4" s="1"/>
  <c r="BR27" i="4" s="1"/>
  <c r="AE26" i="4" l="1"/>
  <c r="AE27" i="4" s="1"/>
  <c r="AT26" i="4"/>
  <c r="AT27" i="4" s="1"/>
  <c r="AL26" i="4"/>
  <c r="AL27" i="4" s="1"/>
  <c r="AS26" i="4"/>
  <c r="AS27" i="4" s="1"/>
  <c r="K152" i="1" l="1"/>
  <c r="K46" i="1" s="1"/>
  <c r="K165" i="1"/>
  <c r="J165" i="1"/>
  <c r="J152" i="1"/>
  <c r="J46" i="1" s="1"/>
  <c r="K168" i="1" l="1"/>
  <c r="J168" i="1"/>
  <c r="F101" i="1" l="1"/>
  <c r="E101" i="1"/>
  <c r="F43" i="1" l="1"/>
  <c r="F241" i="1"/>
  <c r="F248" i="1"/>
  <c r="F264" i="1"/>
  <c r="F280" i="1"/>
  <c r="F257" i="1"/>
  <c r="F273" i="1"/>
  <c r="F246" i="1"/>
  <c r="F262" i="1"/>
  <c r="F278" i="1"/>
  <c r="F247" i="1"/>
  <c r="F263" i="1"/>
  <c r="F279" i="1"/>
  <c r="F266" i="1"/>
  <c r="F251" i="1"/>
  <c r="F249" i="1"/>
  <c r="F270" i="1"/>
  <c r="F252" i="1"/>
  <c r="F268" i="1"/>
  <c r="F245" i="1"/>
  <c r="F261" i="1"/>
  <c r="F277" i="1"/>
  <c r="F282" i="1"/>
  <c r="F283" i="1"/>
  <c r="F254" i="1"/>
  <c r="F240" i="1"/>
  <c r="F256" i="1"/>
  <c r="F272" i="1"/>
  <c r="F281" i="1"/>
  <c r="F271" i="1"/>
  <c r="F244" i="1"/>
  <c r="F260" i="1"/>
  <c r="F276" i="1"/>
  <c r="F253" i="1"/>
  <c r="F269" i="1"/>
  <c r="F242" i="1"/>
  <c r="F258" i="1"/>
  <c r="F274" i="1"/>
  <c r="F243" i="1"/>
  <c r="F259" i="1"/>
  <c r="F275" i="1"/>
  <c r="F250" i="1"/>
  <c r="F267" i="1"/>
  <c r="F265" i="1"/>
  <c r="F255" i="1"/>
  <c r="F284" i="1" l="1"/>
  <c r="F286" i="1" s="1"/>
  <c r="I5" i="7"/>
  <c r="F32" i="1" l="1"/>
  <c r="F360" i="1"/>
  <c r="F367" i="1"/>
  <c r="F358" i="1"/>
  <c r="F338" i="1"/>
  <c r="F377" i="1"/>
  <c r="F368" i="1"/>
  <c r="F348" i="1"/>
  <c r="F372" i="1"/>
  <c r="F352" i="1"/>
  <c r="F353" i="1"/>
  <c r="F356" i="1"/>
  <c r="F375" i="1"/>
  <c r="F361" i="1"/>
  <c r="F376" i="1"/>
  <c r="F354" i="1"/>
  <c r="F378" i="1"/>
  <c r="F341" i="1"/>
  <c r="F364" i="1"/>
  <c r="F363" i="1"/>
  <c r="F343" i="1"/>
  <c r="F366" i="1"/>
  <c r="F347" i="1"/>
  <c r="F336" i="1"/>
  <c r="F371" i="1"/>
  <c r="F365" i="1"/>
  <c r="F350" i="1"/>
  <c r="F374" i="1"/>
  <c r="F337" i="1"/>
  <c r="F340" i="1"/>
  <c r="F359" i="1"/>
  <c r="F339" i="1"/>
  <c r="F346" i="1"/>
  <c r="F345" i="1"/>
  <c r="F355" i="1"/>
  <c r="F344" i="1"/>
  <c r="F362" i="1"/>
  <c r="F351" i="1"/>
  <c r="F342" i="1"/>
  <c r="F369" i="1"/>
  <c r="F335" i="1"/>
  <c r="F373" i="1"/>
  <c r="F370" i="1"/>
  <c r="F349" i="1"/>
  <c r="F357" i="1"/>
  <c r="F379" i="1"/>
  <c r="F37" i="1" l="1"/>
  <c r="H37" i="1" s="1"/>
  <c r="F382" i="1"/>
  <c r="F383" i="1" s="1"/>
  <c r="F50" i="1"/>
  <c r="F36" i="1"/>
  <c r="F49" i="1" s="1"/>
  <c r="F41" i="1"/>
  <c r="F35" i="1"/>
  <c r="F48" i="1" s="1"/>
  <c r="F39" i="1"/>
  <c r="H5" i="7"/>
  <c r="F47" i="1"/>
  <c r="O146" i="1" l="1"/>
  <c r="L122" i="1"/>
  <c r="L114" i="1"/>
  <c r="L189" i="1"/>
  <c r="L188" i="1"/>
  <c r="L186" i="1"/>
  <c r="L185" i="1"/>
  <c r="L184" i="1"/>
  <c r="L183" i="1"/>
  <c r="L178" i="1"/>
  <c r="L177" i="1"/>
  <c r="L176" i="1"/>
  <c r="L175" i="1"/>
  <c r="L174" i="1"/>
  <c r="L173" i="1"/>
  <c r="L168" i="1"/>
  <c r="L167" i="1"/>
  <c r="L166" i="1"/>
  <c r="L165" i="1"/>
  <c r="L164" i="1"/>
  <c r="L162" i="1"/>
  <c r="L160" i="1"/>
  <c r="L158" i="1"/>
  <c r="N146" i="1" l="1"/>
  <c r="O46" i="1"/>
  <c r="L146" i="1"/>
  <c r="L46" i="1" s="1"/>
  <c r="L151" i="1"/>
  <c r="L179" i="1"/>
  <c r="N43" i="1" l="1"/>
  <c r="N46" i="1"/>
  <c r="N240" i="1"/>
  <c r="N246" i="1"/>
  <c r="N248" i="1"/>
  <c r="N264" i="1"/>
  <c r="N280" i="1"/>
  <c r="N253" i="1"/>
  <c r="N269" i="1"/>
  <c r="N242" i="1"/>
  <c r="N262" i="1"/>
  <c r="N278" i="1"/>
  <c r="N251" i="1"/>
  <c r="N267" i="1"/>
  <c r="N283" i="1"/>
  <c r="N252" i="1"/>
  <c r="N268" i="1"/>
  <c r="N241" i="1"/>
  <c r="N257" i="1"/>
  <c r="N273" i="1"/>
  <c r="N250" i="1"/>
  <c r="N266" i="1"/>
  <c r="N282" i="1"/>
  <c r="N255" i="1"/>
  <c r="N271" i="1"/>
  <c r="N256" i="1"/>
  <c r="N272" i="1"/>
  <c r="N245" i="1"/>
  <c r="N261" i="1"/>
  <c r="N277" i="1"/>
  <c r="N254" i="1"/>
  <c r="N270" i="1"/>
  <c r="N243" i="1"/>
  <c r="N259" i="1"/>
  <c r="N275" i="1"/>
  <c r="N244" i="1"/>
  <c r="N260" i="1"/>
  <c r="N276" i="1"/>
  <c r="N249" i="1"/>
  <c r="N265" i="1"/>
  <c r="N281" i="1"/>
  <c r="N258" i="1"/>
  <c r="N274" i="1"/>
  <c r="N247" i="1"/>
  <c r="N263" i="1"/>
  <c r="N279" i="1"/>
  <c r="G53" i="1"/>
  <c r="E114" i="1"/>
  <c r="I122" i="1"/>
  <c r="G122" i="1"/>
  <c r="I189" i="1"/>
  <c r="G189" i="1"/>
  <c r="I188" i="1"/>
  <c r="G188" i="1"/>
  <c r="I186" i="1"/>
  <c r="G186" i="1"/>
  <c r="I185" i="1"/>
  <c r="G185" i="1"/>
  <c r="I184" i="1"/>
  <c r="G184" i="1"/>
  <c r="I183" i="1"/>
  <c r="G183" i="1"/>
  <c r="I178" i="1"/>
  <c r="G178" i="1"/>
  <c r="I177" i="1"/>
  <c r="G177" i="1"/>
  <c r="I176" i="1"/>
  <c r="G176" i="1"/>
  <c r="I175" i="1"/>
  <c r="G175" i="1"/>
  <c r="I174" i="1"/>
  <c r="G174" i="1"/>
  <c r="I173" i="1"/>
  <c r="G173" i="1"/>
  <c r="I168" i="1"/>
  <c r="G168" i="1"/>
  <c r="I167" i="1"/>
  <c r="G167" i="1"/>
  <c r="I166" i="1"/>
  <c r="G166" i="1"/>
  <c r="I165" i="1"/>
  <c r="G165" i="1"/>
  <c r="I158" i="1"/>
  <c r="G158" i="1"/>
  <c r="E122" i="1"/>
  <c r="E189" i="1"/>
  <c r="E188" i="1"/>
  <c r="E186" i="1"/>
  <c r="E185" i="1"/>
  <c r="E184" i="1"/>
  <c r="E183" i="1"/>
  <c r="E178" i="1"/>
  <c r="E177" i="1"/>
  <c r="E176" i="1"/>
  <c r="E175" i="1"/>
  <c r="E174" i="1"/>
  <c r="E173" i="1"/>
  <c r="E168" i="1"/>
  <c r="E167" i="1"/>
  <c r="E166" i="1"/>
  <c r="E165" i="1"/>
  <c r="E160" i="1"/>
  <c r="E158" i="1"/>
  <c r="E164" i="1"/>
  <c r="J114" i="1"/>
  <c r="K114" i="1"/>
  <c r="O114" i="1"/>
  <c r="C114" i="1"/>
  <c r="N284" i="1" l="1"/>
  <c r="I114" i="1"/>
  <c r="G114" i="1"/>
  <c r="I63" i="1"/>
  <c r="I59" i="1"/>
  <c r="E149" i="1"/>
  <c r="E155" i="1"/>
  <c r="E150" i="1"/>
  <c r="E156" i="1"/>
  <c r="E154" i="1"/>
  <c r="G180" i="1"/>
  <c r="E180" i="1"/>
  <c r="E146" i="1"/>
  <c r="E162" i="1"/>
  <c r="N286" i="1" l="1"/>
  <c r="I180" i="1"/>
  <c r="G156" i="1"/>
  <c r="G155" i="1"/>
  <c r="G154" i="1"/>
  <c r="G150" i="1"/>
  <c r="G149" i="1"/>
  <c r="G146" i="1"/>
  <c r="G162" i="1"/>
  <c r="G160" i="1"/>
  <c r="G164" i="1"/>
  <c r="E179" i="1"/>
  <c r="E151" i="1"/>
  <c r="N32" i="1" l="1"/>
  <c r="N342" i="1"/>
  <c r="N340" i="1"/>
  <c r="N373" i="1"/>
  <c r="N369" i="1"/>
  <c r="N367" i="1"/>
  <c r="N357" i="1"/>
  <c r="N354" i="1"/>
  <c r="N336" i="1"/>
  <c r="N358" i="1"/>
  <c r="N356" i="1"/>
  <c r="N346" i="1"/>
  <c r="N360" i="1"/>
  <c r="N350" i="1"/>
  <c r="N348" i="1"/>
  <c r="N344" i="1"/>
  <c r="N377" i="1"/>
  <c r="N375" i="1"/>
  <c r="N374" i="1"/>
  <c r="N372" i="1"/>
  <c r="N362" i="1"/>
  <c r="N376" i="1"/>
  <c r="N366" i="1"/>
  <c r="N364" i="1"/>
  <c r="N353" i="1"/>
  <c r="N351" i="1"/>
  <c r="N337" i="1"/>
  <c r="N355" i="1"/>
  <c r="N345" i="1"/>
  <c r="N343" i="1"/>
  <c r="N339" i="1"/>
  <c r="N368" i="1"/>
  <c r="N341" i="1"/>
  <c r="N370" i="1"/>
  <c r="N352" i="1"/>
  <c r="N365" i="1"/>
  <c r="N347" i="1"/>
  <c r="N349" i="1"/>
  <c r="N378" i="1"/>
  <c r="N335" i="1"/>
  <c r="N371" i="1"/>
  <c r="N361" i="1"/>
  <c r="N359" i="1"/>
  <c r="N338" i="1"/>
  <c r="N363" i="1"/>
  <c r="N379" i="1"/>
  <c r="I179" i="1"/>
  <c r="I146" i="1"/>
  <c r="J150" i="1"/>
  <c r="I150" i="1"/>
  <c r="I155" i="1"/>
  <c r="J149" i="1"/>
  <c r="I149" i="1"/>
  <c r="I154" i="1"/>
  <c r="I156" i="1"/>
  <c r="I164" i="1"/>
  <c r="I162" i="1"/>
  <c r="I160" i="1"/>
  <c r="G151" i="1"/>
  <c r="G179" i="1"/>
  <c r="I151" i="1"/>
  <c r="N37" i="1" l="1"/>
  <c r="N41" i="1"/>
  <c r="N35" i="1"/>
  <c r="N48" i="1" s="1"/>
  <c r="N50" i="1"/>
  <c r="N39" i="1"/>
  <c r="N36" i="1"/>
  <c r="N49" i="1" s="1"/>
  <c r="N382" i="1"/>
  <c r="N383" i="1" s="1"/>
  <c r="N47" i="1"/>
  <c r="K154" i="1"/>
  <c r="J154" i="1"/>
  <c r="K155" i="1"/>
  <c r="J155" i="1"/>
  <c r="K156" i="1"/>
  <c r="J156" i="1"/>
  <c r="K122" i="1" l="1"/>
  <c r="K189" i="1"/>
  <c r="K188" i="1"/>
  <c r="K186" i="1"/>
  <c r="K185" i="1"/>
  <c r="K183" i="1"/>
  <c r="K178" i="1"/>
  <c r="K177" i="1"/>
  <c r="K176" i="1"/>
  <c r="K175" i="1"/>
  <c r="K174" i="1"/>
  <c r="K173" i="1"/>
  <c r="K167" i="1"/>
  <c r="K166" i="1"/>
  <c r="K164" i="1"/>
  <c r="K162" i="1"/>
  <c r="K160" i="1"/>
  <c r="K158" i="1"/>
  <c r="K179" i="1" l="1"/>
  <c r="K146" i="1"/>
  <c r="K184" i="1"/>
  <c r="K151" i="1"/>
  <c r="O122" i="1" l="1"/>
  <c r="O189" i="1"/>
  <c r="O188" i="1"/>
  <c r="O186" i="1"/>
  <c r="O185" i="1"/>
  <c r="O184" i="1"/>
  <c r="O183" i="1"/>
  <c r="O178" i="1"/>
  <c r="O177" i="1"/>
  <c r="O176" i="1"/>
  <c r="O175" i="1"/>
  <c r="O174" i="1"/>
  <c r="O173" i="1"/>
  <c r="O168" i="1"/>
  <c r="O167" i="1"/>
  <c r="O166" i="1"/>
  <c r="O165" i="1"/>
  <c r="O164" i="1"/>
  <c r="O162" i="1"/>
  <c r="O160" i="1"/>
  <c r="O158" i="1"/>
  <c r="O179" i="1" l="1"/>
  <c r="O151" i="1"/>
  <c r="I60" i="1" l="1"/>
  <c r="G54" i="1"/>
  <c r="I53" i="1"/>
  <c r="G55" i="1" l="1"/>
  <c r="I54" i="1"/>
  <c r="I55" i="1" l="1"/>
  <c r="G56" i="1"/>
  <c r="I56" i="1" l="1"/>
  <c r="C161" i="1"/>
  <c r="D161" i="1" l="1"/>
  <c r="G161" i="1" l="1"/>
  <c r="E161" i="1"/>
  <c r="I161" i="1"/>
  <c r="J161" i="1" l="1"/>
  <c r="K161" i="1" l="1"/>
  <c r="L161" i="1" l="1"/>
  <c r="O161" i="1" l="1"/>
  <c r="C160" i="1" l="1"/>
  <c r="I61" i="1" l="1"/>
  <c r="I62" i="1"/>
  <c r="D114" i="1"/>
  <c r="K150" i="1" l="1"/>
  <c r="K149" i="1" l="1"/>
  <c r="L150" i="1" l="1"/>
  <c r="L156" i="1"/>
  <c r="L155" i="1"/>
  <c r="L154" i="1"/>
  <c r="O154" i="1" l="1"/>
  <c r="O156" i="1"/>
  <c r="O155" i="1"/>
  <c r="O150" i="1"/>
  <c r="L149" i="1" l="1"/>
  <c r="O149" i="1"/>
  <c r="K159" i="1" l="1"/>
  <c r="L159" i="1"/>
  <c r="I159" i="1"/>
  <c r="E159" i="1"/>
  <c r="O159" i="1"/>
  <c r="G159" i="1" l="1"/>
  <c r="J122" i="1" l="1"/>
  <c r="D122" i="1"/>
  <c r="C122" i="1"/>
  <c r="D180" i="1" l="1"/>
  <c r="C180" i="1"/>
  <c r="J180" i="1"/>
  <c r="K180" i="1" l="1"/>
  <c r="L180" i="1" l="1"/>
  <c r="O180" i="1" l="1"/>
  <c r="J160" i="1"/>
  <c r="J183" i="1" l="1"/>
  <c r="J189" i="1" l="1"/>
  <c r="J188" i="1"/>
  <c r="J186" i="1"/>
  <c r="J185" i="1"/>
  <c r="J178" i="1"/>
  <c r="J177" i="1"/>
  <c r="J176" i="1"/>
  <c r="J175" i="1"/>
  <c r="J174" i="1"/>
  <c r="J173" i="1"/>
  <c r="J167" i="1"/>
  <c r="J166" i="1"/>
  <c r="J164" i="1"/>
  <c r="J162" i="1"/>
  <c r="J159" i="1"/>
  <c r="J158" i="1"/>
  <c r="J179" i="1" l="1"/>
  <c r="J146" i="1"/>
  <c r="J184" i="1"/>
  <c r="J151" i="1"/>
  <c r="D174" i="1"/>
  <c r="D173" i="1"/>
  <c r="C173" i="1"/>
  <c r="C174" i="1"/>
  <c r="C146" i="1" l="1"/>
  <c r="C159" i="1"/>
  <c r="C46" i="1" l="1"/>
  <c r="C151" i="1"/>
  <c r="C179" i="1"/>
  <c r="D160" i="1"/>
  <c r="D46" i="1" s="1"/>
  <c r="D146" i="1"/>
  <c r="D151" i="1" l="1"/>
  <c r="D179" i="1"/>
  <c r="D189" i="1"/>
  <c r="D188" i="1"/>
  <c r="D186" i="1"/>
  <c r="D185" i="1"/>
  <c r="D184" i="1"/>
  <c r="D183" i="1"/>
  <c r="D178" i="1"/>
  <c r="D177" i="1"/>
  <c r="D176" i="1"/>
  <c r="D175" i="1"/>
  <c r="D168" i="1"/>
  <c r="D167" i="1"/>
  <c r="D166" i="1"/>
  <c r="D165" i="1"/>
  <c r="D164" i="1"/>
  <c r="D162" i="1"/>
  <c r="D159" i="1"/>
  <c r="D158" i="1"/>
  <c r="C162" i="1" l="1"/>
  <c r="C186" i="1"/>
  <c r="C185" i="1"/>
  <c r="C184" i="1"/>
  <c r="C183" i="1"/>
  <c r="C177" i="1"/>
  <c r="C176" i="1"/>
  <c r="C175" i="1"/>
  <c r="C164" i="1"/>
  <c r="C168" i="1"/>
  <c r="C167" i="1"/>
  <c r="C166" i="1"/>
  <c r="C165" i="1"/>
  <c r="C189" i="1"/>
  <c r="C188" i="1"/>
  <c r="D149" i="1" l="1"/>
  <c r="D150" i="1"/>
  <c r="C178" i="1" l="1"/>
  <c r="C158" i="1" l="1"/>
  <c r="L153" i="1" l="1"/>
  <c r="I153" i="1"/>
  <c r="E153" i="1"/>
  <c r="G153" i="1"/>
  <c r="K153" i="1"/>
  <c r="O153" i="1"/>
  <c r="L157" i="1"/>
  <c r="I157" i="1"/>
  <c r="E157" i="1"/>
  <c r="G157" i="1"/>
  <c r="K157" i="1"/>
  <c r="O157" i="1"/>
  <c r="L147" i="1"/>
  <c r="E147" i="1"/>
  <c r="I147" i="1"/>
  <c r="I46" i="1" s="1"/>
  <c r="G147" i="1"/>
  <c r="K147" i="1"/>
  <c r="O147" i="1"/>
  <c r="L148" i="1"/>
  <c r="L242" i="1" s="1"/>
  <c r="G148" i="1"/>
  <c r="G242" i="1" s="1"/>
  <c r="I148" i="1"/>
  <c r="E148" i="1"/>
  <c r="K148" i="1"/>
  <c r="K242" i="1" s="1"/>
  <c r="O148" i="1"/>
  <c r="O242" i="1" s="1"/>
  <c r="J147" i="1"/>
  <c r="J148" i="1"/>
  <c r="J153" i="1"/>
  <c r="J157" i="1"/>
  <c r="J251" i="1" s="1"/>
  <c r="D154" i="1"/>
  <c r="D147" i="1"/>
  <c r="D148" i="1"/>
  <c r="D156" i="1"/>
  <c r="D155" i="1"/>
  <c r="D153" i="1"/>
  <c r="D157" i="1"/>
  <c r="C149" i="1"/>
  <c r="C155" i="1"/>
  <c r="C147" i="1"/>
  <c r="C153" i="1"/>
  <c r="C157" i="1"/>
  <c r="C150" i="1"/>
  <c r="C156" i="1"/>
  <c r="C148" i="1"/>
  <c r="C154" i="1"/>
  <c r="E242" i="1" l="1"/>
  <c r="I242" i="1"/>
  <c r="G46" i="1"/>
  <c r="E46" i="1"/>
  <c r="D249" i="1"/>
  <c r="C248" i="1"/>
  <c r="C251" i="1"/>
  <c r="C243" i="1"/>
  <c r="D248" i="1"/>
  <c r="J242" i="1"/>
  <c r="O274" i="1"/>
  <c r="O269" i="1"/>
  <c r="O280" i="1"/>
  <c r="O272" i="1"/>
  <c r="O245" i="1"/>
  <c r="O275" i="1"/>
  <c r="O252" i="1"/>
  <c r="O262" i="1"/>
  <c r="O255" i="1"/>
  <c r="O273" i="1"/>
  <c r="O253" i="1"/>
  <c r="O43" i="1"/>
  <c r="I16" i="7" s="1"/>
  <c r="O276" i="1"/>
  <c r="O249" i="1"/>
  <c r="O278" i="1"/>
  <c r="O256" i="1"/>
  <c r="O258" i="1"/>
  <c r="O259" i="1"/>
  <c r="O283" i="1"/>
  <c r="O279" i="1"/>
  <c r="O281" i="1"/>
  <c r="O282" i="1"/>
  <c r="O260" i="1"/>
  <c r="O250" i="1"/>
  <c r="O263" i="1"/>
  <c r="O240" i="1"/>
  <c r="O243" i="1"/>
  <c r="O257" i="1"/>
  <c r="O270" i="1"/>
  <c r="O264" i="1"/>
  <c r="O266" i="1"/>
  <c r="O267" i="1"/>
  <c r="O244" i="1"/>
  <c r="O246" i="1"/>
  <c r="O265" i="1"/>
  <c r="O277" i="1"/>
  <c r="O268" i="1"/>
  <c r="O241" i="1"/>
  <c r="O271" i="1"/>
  <c r="O248" i="1"/>
  <c r="O254" i="1"/>
  <c r="O261" i="1"/>
  <c r="G273" i="1"/>
  <c r="G270" i="1"/>
  <c r="G254" i="1"/>
  <c r="G278" i="1"/>
  <c r="G263" i="1"/>
  <c r="G279" i="1"/>
  <c r="G264" i="1"/>
  <c r="G248" i="1"/>
  <c r="G253" i="1"/>
  <c r="G257" i="1"/>
  <c r="G274" i="1"/>
  <c r="G282" i="1"/>
  <c r="G266" i="1"/>
  <c r="G250" i="1"/>
  <c r="G275" i="1"/>
  <c r="G259" i="1"/>
  <c r="G243" i="1"/>
  <c r="G276" i="1"/>
  <c r="G260" i="1"/>
  <c r="G244" i="1"/>
  <c r="G245" i="1"/>
  <c r="G241" i="1"/>
  <c r="G280" i="1"/>
  <c r="G262" i="1"/>
  <c r="G246" i="1"/>
  <c r="G271" i="1"/>
  <c r="G255" i="1"/>
  <c r="G283" i="1"/>
  <c r="G272" i="1"/>
  <c r="G256" i="1"/>
  <c r="G240" i="1"/>
  <c r="G265" i="1"/>
  <c r="G277" i="1"/>
  <c r="G258" i="1"/>
  <c r="G43" i="1"/>
  <c r="G267" i="1"/>
  <c r="G281" i="1"/>
  <c r="G268" i="1"/>
  <c r="G252" i="1"/>
  <c r="G269" i="1"/>
  <c r="G249" i="1"/>
  <c r="G261" i="1"/>
  <c r="E272" i="1"/>
  <c r="E257" i="1"/>
  <c r="E282" i="1"/>
  <c r="E262" i="1"/>
  <c r="E246" i="1"/>
  <c r="E278" i="1"/>
  <c r="E263" i="1"/>
  <c r="E256" i="1"/>
  <c r="E268" i="1"/>
  <c r="E283" i="1"/>
  <c r="E273" i="1"/>
  <c r="E253" i="1"/>
  <c r="E280" i="1"/>
  <c r="E258" i="1"/>
  <c r="E275" i="1"/>
  <c r="E259" i="1"/>
  <c r="E243" i="1"/>
  <c r="E264" i="1"/>
  <c r="E252" i="1"/>
  <c r="E274" i="1"/>
  <c r="E279" i="1"/>
  <c r="E269" i="1"/>
  <c r="E249" i="1"/>
  <c r="E270" i="1"/>
  <c r="E254" i="1"/>
  <c r="E281" i="1"/>
  <c r="E271" i="1"/>
  <c r="E255" i="1"/>
  <c r="E260" i="1"/>
  <c r="E248" i="1"/>
  <c r="E241" i="1"/>
  <c r="E276" i="1"/>
  <c r="E265" i="1"/>
  <c r="E245" i="1"/>
  <c r="E266" i="1"/>
  <c r="E250" i="1"/>
  <c r="E43" i="1"/>
  <c r="E267" i="1"/>
  <c r="E244" i="1"/>
  <c r="E240" i="1"/>
  <c r="E277" i="1"/>
  <c r="E261" i="1"/>
  <c r="E251" i="1"/>
  <c r="L247" i="1"/>
  <c r="C242" i="1"/>
  <c r="C247" i="1"/>
  <c r="D250" i="1"/>
  <c r="J247" i="1"/>
  <c r="G251" i="1"/>
  <c r="I251" i="1"/>
  <c r="G247" i="1"/>
  <c r="C250" i="1"/>
  <c r="C282" i="1"/>
  <c r="C279" i="1"/>
  <c r="C269" i="1"/>
  <c r="C246" i="1"/>
  <c r="C266" i="1"/>
  <c r="C262" i="1"/>
  <c r="C264" i="1"/>
  <c r="C276" i="1"/>
  <c r="C278" i="1"/>
  <c r="C265" i="1"/>
  <c r="C263" i="1"/>
  <c r="C254" i="1"/>
  <c r="C255" i="1"/>
  <c r="C270" i="1"/>
  <c r="C267" i="1"/>
  <c r="C240" i="1"/>
  <c r="C43" i="1"/>
  <c r="C260" i="1"/>
  <c r="C273" i="1"/>
  <c r="C277" i="1"/>
  <c r="C245" i="1"/>
  <c r="C275" i="1"/>
  <c r="C283" i="1"/>
  <c r="C258" i="1"/>
  <c r="C268" i="1"/>
  <c r="C261" i="1"/>
  <c r="C241" i="1"/>
  <c r="C252" i="1"/>
  <c r="C280" i="1"/>
  <c r="C256" i="1"/>
  <c r="C281" i="1"/>
  <c r="C259" i="1"/>
  <c r="C274" i="1"/>
  <c r="C253" i="1"/>
  <c r="C257" i="1"/>
  <c r="C271" i="1"/>
  <c r="C272" i="1"/>
  <c r="D251" i="1"/>
  <c r="D242" i="1"/>
  <c r="J281" i="1"/>
  <c r="J268" i="1"/>
  <c r="J252" i="1"/>
  <c r="J269" i="1"/>
  <c r="J249" i="1"/>
  <c r="J277" i="1"/>
  <c r="J258" i="1"/>
  <c r="J243" i="1"/>
  <c r="J275" i="1"/>
  <c r="J279" i="1"/>
  <c r="J264" i="1"/>
  <c r="J248" i="1"/>
  <c r="J265" i="1"/>
  <c r="J245" i="1"/>
  <c r="J270" i="1"/>
  <c r="J254" i="1"/>
  <c r="J255" i="1"/>
  <c r="J263" i="1"/>
  <c r="J274" i="1"/>
  <c r="J43" i="1"/>
  <c r="J271" i="1"/>
  <c r="J276" i="1"/>
  <c r="J260" i="1"/>
  <c r="J244" i="1"/>
  <c r="J257" i="1"/>
  <c r="J241" i="1"/>
  <c r="J266" i="1"/>
  <c r="J250" i="1"/>
  <c r="J240" i="1"/>
  <c r="J261" i="1"/>
  <c r="J282" i="1"/>
  <c r="J283" i="1"/>
  <c r="J272" i="1"/>
  <c r="J256" i="1"/>
  <c r="J273" i="1"/>
  <c r="J253" i="1"/>
  <c r="J280" i="1"/>
  <c r="J262" i="1"/>
  <c r="J246" i="1"/>
  <c r="J259" i="1"/>
  <c r="J267" i="1"/>
  <c r="J278" i="1"/>
  <c r="L274" i="1"/>
  <c r="L278" i="1"/>
  <c r="L260" i="1"/>
  <c r="L43" i="1"/>
  <c r="I14" i="7" s="1"/>
  <c r="L259" i="1"/>
  <c r="L280" i="1"/>
  <c r="L255" i="1"/>
  <c r="L257" i="1"/>
  <c r="L277" i="1"/>
  <c r="L240" i="1"/>
  <c r="L241" i="1"/>
  <c r="L273" i="1"/>
  <c r="L263" i="1"/>
  <c r="L244" i="1"/>
  <c r="L266" i="1"/>
  <c r="L243" i="1"/>
  <c r="L262" i="1"/>
  <c r="L281" i="1"/>
  <c r="L269" i="1"/>
  <c r="L258" i="1"/>
  <c r="L279" i="1"/>
  <c r="L270" i="1"/>
  <c r="L245" i="1"/>
  <c r="L250" i="1"/>
  <c r="L272" i="1"/>
  <c r="L246" i="1"/>
  <c r="L268" i="1"/>
  <c r="L283" i="1"/>
  <c r="L282" i="1"/>
  <c r="L264" i="1"/>
  <c r="L261" i="1"/>
  <c r="L254" i="1"/>
  <c r="L276" i="1"/>
  <c r="L249" i="1"/>
  <c r="L275" i="1"/>
  <c r="L256" i="1"/>
  <c r="L271" i="1"/>
  <c r="L252" i="1"/>
  <c r="L253" i="1"/>
  <c r="L267" i="1"/>
  <c r="L248" i="1"/>
  <c r="L265" i="1"/>
  <c r="K247" i="1"/>
  <c r="E247" i="1"/>
  <c r="C244" i="1"/>
  <c r="C249" i="1"/>
  <c r="D247" i="1"/>
  <c r="D241" i="1"/>
  <c r="D262" i="1"/>
  <c r="D282" i="1"/>
  <c r="D268" i="1"/>
  <c r="D265" i="1"/>
  <c r="D267" i="1"/>
  <c r="D283" i="1"/>
  <c r="D272" i="1"/>
  <c r="D269" i="1"/>
  <c r="D261" i="1"/>
  <c r="D245" i="1"/>
  <c r="D266" i="1"/>
  <c r="D240" i="1"/>
  <c r="D276" i="1"/>
  <c r="D273" i="1"/>
  <c r="D255" i="1"/>
  <c r="D271" i="1"/>
  <c r="D280" i="1"/>
  <c r="D277" i="1"/>
  <c r="D254" i="1"/>
  <c r="D270" i="1"/>
  <c r="D252" i="1"/>
  <c r="D281" i="1"/>
  <c r="D259" i="1"/>
  <c r="D275" i="1"/>
  <c r="D256" i="1"/>
  <c r="D43" i="1"/>
  <c r="D246" i="1"/>
  <c r="D258" i="1"/>
  <c r="D278" i="1"/>
  <c r="D260" i="1"/>
  <c r="D253" i="1"/>
  <c r="D263" i="1"/>
  <c r="D279" i="1"/>
  <c r="D264" i="1"/>
  <c r="D257" i="1"/>
  <c r="D274" i="1"/>
  <c r="D244" i="1"/>
  <c r="D243" i="1"/>
  <c r="K274" i="1"/>
  <c r="K270" i="1"/>
  <c r="K255" i="1"/>
  <c r="K276" i="1"/>
  <c r="K250" i="1"/>
  <c r="K248" i="1"/>
  <c r="K272" i="1"/>
  <c r="K246" i="1"/>
  <c r="K241" i="1"/>
  <c r="K253" i="1"/>
  <c r="K256" i="1"/>
  <c r="K279" i="1"/>
  <c r="K254" i="1"/>
  <c r="K264" i="1"/>
  <c r="K265" i="1"/>
  <c r="K282" i="1"/>
  <c r="K268" i="1"/>
  <c r="K257" i="1"/>
  <c r="K278" i="1"/>
  <c r="K252" i="1"/>
  <c r="K277" i="1"/>
  <c r="K269" i="1"/>
  <c r="K43" i="1"/>
  <c r="K244" i="1"/>
  <c r="K245" i="1"/>
  <c r="K267" i="1"/>
  <c r="K261" i="1"/>
  <c r="K280" i="1"/>
  <c r="K263" i="1"/>
  <c r="K281" i="1"/>
  <c r="K258" i="1"/>
  <c r="K249" i="1"/>
  <c r="K271" i="1"/>
  <c r="K240" i="1"/>
  <c r="K266" i="1"/>
  <c r="K283" i="1"/>
  <c r="K262" i="1"/>
  <c r="K273" i="1"/>
  <c r="K260" i="1"/>
  <c r="K275" i="1"/>
  <c r="K259" i="1"/>
  <c r="K243" i="1"/>
  <c r="I280" i="1"/>
  <c r="I278" i="1"/>
  <c r="I263" i="1"/>
  <c r="I276" i="1"/>
  <c r="I260" i="1"/>
  <c r="I244" i="1"/>
  <c r="I265" i="1"/>
  <c r="I245" i="1"/>
  <c r="I254" i="1"/>
  <c r="I243" i="1"/>
  <c r="I274" i="1"/>
  <c r="I277" i="1"/>
  <c r="I275" i="1"/>
  <c r="I259" i="1"/>
  <c r="I283" i="1"/>
  <c r="I272" i="1"/>
  <c r="I256" i="1"/>
  <c r="I240" i="1"/>
  <c r="I257" i="1"/>
  <c r="I241" i="1"/>
  <c r="I266" i="1"/>
  <c r="I258" i="1"/>
  <c r="I270" i="1"/>
  <c r="I271" i="1"/>
  <c r="I255" i="1"/>
  <c r="I281" i="1"/>
  <c r="I268" i="1"/>
  <c r="I252" i="1"/>
  <c r="I273" i="1"/>
  <c r="I253" i="1"/>
  <c r="I262" i="1"/>
  <c r="I250" i="1"/>
  <c r="I282" i="1"/>
  <c r="I43" i="1"/>
  <c r="I267" i="1"/>
  <c r="I279" i="1"/>
  <c r="I264" i="1"/>
  <c r="I248" i="1"/>
  <c r="I269" i="1"/>
  <c r="I249" i="1"/>
  <c r="I246" i="1"/>
  <c r="I261" i="1"/>
  <c r="O251" i="1"/>
  <c r="K251" i="1"/>
  <c r="L251" i="1"/>
  <c r="O247" i="1"/>
  <c r="I247" i="1"/>
  <c r="O284" i="1" l="1"/>
  <c r="I15" i="7"/>
  <c r="G284" i="1"/>
  <c r="I6" i="7"/>
  <c r="K284" i="1"/>
  <c r="I9" i="7"/>
  <c r="J284" i="1"/>
  <c r="I8" i="7"/>
  <c r="E284" i="1"/>
  <c r="I4" i="7"/>
  <c r="L284" i="1"/>
  <c r="I12" i="7"/>
  <c r="I13" i="7"/>
  <c r="I284" i="1"/>
  <c r="I7" i="7"/>
  <c r="K286" i="1"/>
  <c r="O286" i="1"/>
  <c r="C284" i="1"/>
  <c r="C286" i="1" s="1"/>
  <c r="C356" i="1" s="1"/>
  <c r="I2" i="7"/>
  <c r="I11" i="7"/>
  <c r="G286" i="1"/>
  <c r="I286" i="1"/>
  <c r="D284" i="1"/>
  <c r="I3" i="7"/>
  <c r="J286" i="1"/>
  <c r="E286" i="1"/>
  <c r="L286" i="1"/>
  <c r="I32" i="1" l="1"/>
  <c r="I375" i="1"/>
  <c r="I371" i="1"/>
  <c r="I367" i="1"/>
  <c r="I363" i="1"/>
  <c r="I359" i="1"/>
  <c r="I355" i="1"/>
  <c r="I373" i="1"/>
  <c r="I366" i="1"/>
  <c r="I364" i="1"/>
  <c r="I357" i="1"/>
  <c r="I353" i="1"/>
  <c r="I349" i="1"/>
  <c r="I377" i="1"/>
  <c r="I370" i="1"/>
  <c r="I368" i="1"/>
  <c r="I361" i="1"/>
  <c r="I352" i="1"/>
  <c r="I374" i="1"/>
  <c r="I372" i="1"/>
  <c r="I365" i="1"/>
  <c r="I358" i="1"/>
  <c r="I356" i="1"/>
  <c r="I351" i="1"/>
  <c r="I378" i="1"/>
  <c r="I376" i="1"/>
  <c r="I369" i="1"/>
  <c r="I362" i="1"/>
  <c r="I360" i="1"/>
  <c r="I354" i="1"/>
  <c r="I350" i="1"/>
  <c r="I346" i="1"/>
  <c r="I342" i="1"/>
  <c r="I338" i="1"/>
  <c r="I344" i="1"/>
  <c r="I337" i="1"/>
  <c r="I335" i="1"/>
  <c r="I341" i="1"/>
  <c r="I339" i="1"/>
  <c r="I348" i="1"/>
  <c r="I345" i="1"/>
  <c r="I343" i="1"/>
  <c r="I336" i="1"/>
  <c r="I347" i="1"/>
  <c r="I340" i="1"/>
  <c r="I379" i="1"/>
  <c r="J32" i="1"/>
  <c r="J37" i="1" s="1"/>
  <c r="J378" i="1"/>
  <c r="J374" i="1"/>
  <c r="J370" i="1"/>
  <c r="J366" i="1"/>
  <c r="J362" i="1"/>
  <c r="J358" i="1"/>
  <c r="J377" i="1"/>
  <c r="J375" i="1"/>
  <c r="J368" i="1"/>
  <c r="J361" i="1"/>
  <c r="J359" i="1"/>
  <c r="J352" i="1"/>
  <c r="J348" i="1"/>
  <c r="J379" i="1"/>
  <c r="J372" i="1"/>
  <c r="J365" i="1"/>
  <c r="J363" i="1"/>
  <c r="J356" i="1"/>
  <c r="J351" i="1"/>
  <c r="J376" i="1"/>
  <c r="J369" i="1"/>
  <c r="J367" i="1"/>
  <c r="J360" i="1"/>
  <c r="J354" i="1"/>
  <c r="J350" i="1"/>
  <c r="J373" i="1"/>
  <c r="J371" i="1"/>
  <c r="J364" i="1"/>
  <c r="J357" i="1"/>
  <c r="J355" i="1"/>
  <c r="J353" i="1"/>
  <c r="J349" i="1"/>
  <c r="J345" i="1"/>
  <c r="J341" i="1"/>
  <c r="J337" i="1"/>
  <c r="J346" i="1"/>
  <c r="J339" i="1"/>
  <c r="J343" i="1"/>
  <c r="J336" i="1"/>
  <c r="J347" i="1"/>
  <c r="J340" i="1"/>
  <c r="J338" i="1"/>
  <c r="J344" i="1"/>
  <c r="J342" i="1"/>
  <c r="J335" i="1"/>
  <c r="G32" i="1"/>
  <c r="G377" i="1"/>
  <c r="G373" i="1"/>
  <c r="G369" i="1"/>
  <c r="G365" i="1"/>
  <c r="G361" i="1"/>
  <c r="G357" i="1"/>
  <c r="G376" i="1"/>
  <c r="G374" i="1"/>
  <c r="G367" i="1"/>
  <c r="G360" i="1"/>
  <c r="G358" i="1"/>
  <c r="G351" i="1"/>
  <c r="G378" i="1"/>
  <c r="G371" i="1"/>
  <c r="G364" i="1"/>
  <c r="G362" i="1"/>
  <c r="G355" i="1"/>
  <c r="G354" i="1"/>
  <c r="G375" i="1"/>
  <c r="G368" i="1"/>
  <c r="G366" i="1"/>
  <c r="G359" i="1"/>
  <c r="G353" i="1"/>
  <c r="G349" i="1"/>
  <c r="G372" i="1"/>
  <c r="G370" i="1"/>
  <c r="G363" i="1"/>
  <c r="G356" i="1"/>
  <c r="G352" i="1"/>
  <c r="G348" i="1"/>
  <c r="G344" i="1"/>
  <c r="G340" i="1"/>
  <c r="G336" i="1"/>
  <c r="G347" i="1"/>
  <c r="G345" i="1"/>
  <c r="G338" i="1"/>
  <c r="G342" i="1"/>
  <c r="G335" i="1"/>
  <c r="G350" i="1"/>
  <c r="G346" i="1"/>
  <c r="G339" i="1"/>
  <c r="G337" i="1"/>
  <c r="G343" i="1"/>
  <c r="G341" i="1"/>
  <c r="G379" i="1"/>
  <c r="L32" i="1"/>
  <c r="L37" i="1" s="1"/>
  <c r="L378" i="1"/>
  <c r="L374" i="1"/>
  <c r="L370" i="1"/>
  <c r="L366" i="1"/>
  <c r="L362" i="1"/>
  <c r="L358" i="1"/>
  <c r="L373" i="1"/>
  <c r="L371" i="1"/>
  <c r="L364" i="1"/>
  <c r="L357" i="1"/>
  <c r="L355" i="1"/>
  <c r="L352" i="1"/>
  <c r="L348" i="1"/>
  <c r="L377" i="1"/>
  <c r="L375" i="1"/>
  <c r="L368" i="1"/>
  <c r="L361" i="1"/>
  <c r="L359" i="1"/>
  <c r="L351" i="1"/>
  <c r="L379" i="1"/>
  <c r="L372" i="1"/>
  <c r="L365" i="1"/>
  <c r="L363" i="1"/>
  <c r="L356" i="1"/>
  <c r="L354" i="1"/>
  <c r="L350" i="1"/>
  <c r="L376" i="1"/>
  <c r="L369" i="1"/>
  <c r="L367" i="1"/>
  <c r="L360" i="1"/>
  <c r="L353" i="1"/>
  <c r="L349" i="1"/>
  <c r="L345" i="1"/>
  <c r="L341" i="1"/>
  <c r="L337" i="1"/>
  <c r="L344" i="1"/>
  <c r="L342" i="1"/>
  <c r="L335" i="1"/>
  <c r="L346" i="1"/>
  <c r="L339" i="1"/>
  <c r="L343" i="1"/>
  <c r="L336" i="1"/>
  <c r="L347" i="1"/>
  <c r="L340" i="1"/>
  <c r="L338" i="1"/>
  <c r="O32" i="1"/>
  <c r="O375" i="1"/>
  <c r="O371" i="1"/>
  <c r="O367" i="1"/>
  <c r="O363" i="1"/>
  <c r="O359" i="1"/>
  <c r="O355" i="1"/>
  <c r="O374" i="1"/>
  <c r="O372" i="1"/>
  <c r="O365" i="1"/>
  <c r="O358" i="1"/>
  <c r="O356" i="1"/>
  <c r="O353" i="1"/>
  <c r="O349" i="1"/>
  <c r="O378" i="1"/>
  <c r="O376" i="1"/>
  <c r="O369" i="1"/>
  <c r="O362" i="1"/>
  <c r="O360" i="1"/>
  <c r="O352" i="1"/>
  <c r="O373" i="1"/>
  <c r="O366" i="1"/>
  <c r="O364" i="1"/>
  <c r="O357" i="1"/>
  <c r="O351" i="1"/>
  <c r="O377" i="1"/>
  <c r="O370" i="1"/>
  <c r="O368" i="1"/>
  <c r="O361" i="1"/>
  <c r="O354" i="1"/>
  <c r="O350" i="1"/>
  <c r="O346" i="1"/>
  <c r="O342" i="1"/>
  <c r="O338" i="1"/>
  <c r="O345" i="1"/>
  <c r="O343" i="1"/>
  <c r="O336" i="1"/>
  <c r="O347" i="1"/>
  <c r="O340" i="1"/>
  <c r="O348" i="1"/>
  <c r="O344" i="1"/>
  <c r="O337" i="1"/>
  <c r="O335" i="1"/>
  <c r="O341" i="1"/>
  <c r="O339" i="1"/>
  <c r="O379" i="1"/>
  <c r="E32" i="1"/>
  <c r="E37" i="1" s="1"/>
  <c r="E375" i="1"/>
  <c r="E371" i="1"/>
  <c r="E367" i="1"/>
  <c r="E363" i="1"/>
  <c r="E359" i="1"/>
  <c r="E355" i="1"/>
  <c r="E377" i="1"/>
  <c r="E370" i="1"/>
  <c r="E368" i="1"/>
  <c r="E361" i="1"/>
  <c r="E353" i="1"/>
  <c r="E349" i="1"/>
  <c r="E374" i="1"/>
  <c r="E372" i="1"/>
  <c r="E365" i="1"/>
  <c r="E358" i="1"/>
  <c r="E356" i="1"/>
  <c r="E352" i="1"/>
  <c r="E378" i="1"/>
  <c r="E376" i="1"/>
  <c r="E369" i="1"/>
  <c r="E362" i="1"/>
  <c r="E360" i="1"/>
  <c r="E351" i="1"/>
  <c r="E373" i="1"/>
  <c r="E366" i="1"/>
  <c r="E364" i="1"/>
  <c r="E357" i="1"/>
  <c r="E354" i="1"/>
  <c r="E350" i="1"/>
  <c r="E346" i="1"/>
  <c r="E342" i="1"/>
  <c r="E338" i="1"/>
  <c r="E348" i="1"/>
  <c r="E341" i="1"/>
  <c r="E339" i="1"/>
  <c r="E345" i="1"/>
  <c r="E343" i="1"/>
  <c r="E336" i="1"/>
  <c r="E347" i="1"/>
  <c r="E340" i="1"/>
  <c r="E344" i="1"/>
  <c r="E337" i="1"/>
  <c r="E335" i="1"/>
  <c r="E379" i="1"/>
  <c r="K32" i="1"/>
  <c r="K37" i="1" s="1"/>
  <c r="K377" i="1"/>
  <c r="K373" i="1"/>
  <c r="K369" i="1"/>
  <c r="K365" i="1"/>
  <c r="K361" i="1"/>
  <c r="K357" i="1"/>
  <c r="K372" i="1"/>
  <c r="K370" i="1"/>
  <c r="K363" i="1"/>
  <c r="K356" i="1"/>
  <c r="K351" i="1"/>
  <c r="K376" i="1"/>
  <c r="K374" i="1"/>
  <c r="K367" i="1"/>
  <c r="K360" i="1"/>
  <c r="K358" i="1"/>
  <c r="K354" i="1"/>
  <c r="K378" i="1"/>
  <c r="K371" i="1"/>
  <c r="K364" i="1"/>
  <c r="K362" i="1"/>
  <c r="K355" i="1"/>
  <c r="K353" i="1"/>
  <c r="K349" i="1"/>
  <c r="K375" i="1"/>
  <c r="K368" i="1"/>
  <c r="K366" i="1"/>
  <c r="K359" i="1"/>
  <c r="K352" i="1"/>
  <c r="K348" i="1"/>
  <c r="K344" i="1"/>
  <c r="K340" i="1"/>
  <c r="K336" i="1"/>
  <c r="K343" i="1"/>
  <c r="K341" i="1"/>
  <c r="K350" i="1"/>
  <c r="K347" i="1"/>
  <c r="K345" i="1"/>
  <c r="K338" i="1"/>
  <c r="K342" i="1"/>
  <c r="K335" i="1"/>
  <c r="K346" i="1"/>
  <c r="K339" i="1"/>
  <c r="K337" i="1"/>
  <c r="K379" i="1"/>
  <c r="H15" i="7"/>
  <c r="H16" i="7"/>
  <c r="J36" i="1"/>
  <c r="J49" i="1" s="1"/>
  <c r="H8" i="7"/>
  <c r="G41" i="1"/>
  <c r="G36" i="1"/>
  <c r="G49" i="1" s="1"/>
  <c r="G39" i="1"/>
  <c r="G35" i="1"/>
  <c r="G48" i="1" s="1"/>
  <c r="C336" i="1"/>
  <c r="C349" i="1"/>
  <c r="O39" i="1"/>
  <c r="O35" i="1"/>
  <c r="O48" i="1" s="1"/>
  <c r="O41" i="1"/>
  <c r="I10" i="7"/>
  <c r="K39" i="1"/>
  <c r="L41" i="1"/>
  <c r="H12" i="7"/>
  <c r="H13" i="7"/>
  <c r="C342" i="1"/>
  <c r="C339" i="1"/>
  <c r="C353" i="1"/>
  <c r="I35" i="1"/>
  <c r="I48" i="1" s="1"/>
  <c r="I41" i="1"/>
  <c r="I36" i="1"/>
  <c r="I49" i="1" s="1"/>
  <c r="I39" i="1"/>
  <c r="H7" i="7"/>
  <c r="C358" i="1"/>
  <c r="C368" i="1"/>
  <c r="C346" i="1"/>
  <c r="C364" i="1"/>
  <c r="C352" i="1"/>
  <c r="C341" i="1"/>
  <c r="C362" i="1"/>
  <c r="C376" i="1"/>
  <c r="C338" i="1"/>
  <c r="C371" i="1"/>
  <c r="C372" i="1"/>
  <c r="C344" i="1"/>
  <c r="C359" i="1"/>
  <c r="C378" i="1"/>
  <c r="C345" i="1"/>
  <c r="C335" i="1"/>
  <c r="C347" i="1"/>
  <c r="C366" i="1"/>
  <c r="C350" i="1"/>
  <c r="C340" i="1"/>
  <c r="C367" i="1"/>
  <c r="C360" i="1"/>
  <c r="C379" i="1"/>
  <c r="C32" i="1"/>
  <c r="C343" i="1"/>
  <c r="C354" i="1"/>
  <c r="D286" i="1"/>
  <c r="D379" i="1" s="1"/>
  <c r="C377" i="1"/>
  <c r="C363" i="1"/>
  <c r="C337" i="1"/>
  <c r="C365" i="1"/>
  <c r="C351" i="1"/>
  <c r="C361" i="1"/>
  <c r="C375" i="1"/>
  <c r="C374" i="1"/>
  <c r="C355" i="1"/>
  <c r="C348" i="1"/>
  <c r="C373" i="1"/>
  <c r="C369" i="1"/>
  <c r="C357" i="1"/>
  <c r="C370" i="1"/>
  <c r="L36" i="1" l="1"/>
  <c r="L49" i="1" s="1"/>
  <c r="J39" i="1"/>
  <c r="H9" i="7"/>
  <c r="J41" i="1"/>
  <c r="L35" i="1"/>
  <c r="L48" i="1" s="1"/>
  <c r="J35" i="1"/>
  <c r="J48" i="1" s="1"/>
  <c r="E36" i="1"/>
  <c r="E49" i="1" s="1"/>
  <c r="C37" i="1"/>
  <c r="D37" i="1" s="1"/>
  <c r="K382" i="1"/>
  <c r="K383" i="1" s="1"/>
  <c r="K47" i="1"/>
  <c r="K50" i="1"/>
  <c r="O382" i="1"/>
  <c r="O383" i="1" s="1"/>
  <c r="O47" i="1"/>
  <c r="O50" i="1"/>
  <c r="G47" i="1"/>
  <c r="G50" i="1"/>
  <c r="L39" i="1"/>
  <c r="L50" i="1"/>
  <c r="L47" i="1"/>
  <c r="J382" i="1"/>
  <c r="J383" i="1" s="1"/>
  <c r="J50" i="1"/>
  <c r="J47" i="1"/>
  <c r="I382" i="1"/>
  <c r="I383" i="1" s="1"/>
  <c r="I50" i="1"/>
  <c r="I47" i="1"/>
  <c r="E382" i="1"/>
  <c r="E383" i="1" s="1"/>
  <c r="E50" i="1"/>
  <c r="E47" i="1"/>
  <c r="H4" i="7"/>
  <c r="K41" i="1"/>
  <c r="O36" i="1"/>
  <c r="O49" i="1" s="1"/>
  <c r="E41" i="1"/>
  <c r="K36" i="1"/>
  <c r="K49" i="1" s="1"/>
  <c r="E39" i="1"/>
  <c r="H6" i="7"/>
  <c r="G382" i="1"/>
  <c r="G383" i="1" s="1"/>
  <c r="K35" i="1"/>
  <c r="K48" i="1" s="1"/>
  <c r="E35" i="1"/>
  <c r="E48" i="1" s="1"/>
  <c r="H14" i="7"/>
  <c r="L382" i="1"/>
  <c r="L383" i="1" s="1"/>
  <c r="H10" i="7"/>
  <c r="H2" i="7"/>
  <c r="C35" i="1"/>
  <c r="C48" i="1" s="1"/>
  <c r="C41" i="1"/>
  <c r="C36" i="1"/>
  <c r="C49" i="1" s="1"/>
  <c r="C50" i="1"/>
  <c r="C39" i="1"/>
  <c r="C42" i="1" s="1"/>
  <c r="C382" i="1"/>
  <c r="C383" i="1" s="1"/>
  <c r="C47" i="1"/>
  <c r="D32" i="1"/>
  <c r="D344" i="1"/>
  <c r="D370" i="1"/>
  <c r="D346" i="1"/>
  <c r="D343" i="1"/>
  <c r="D354" i="1"/>
  <c r="D367" i="1"/>
  <c r="D359" i="1"/>
  <c r="D340" i="1"/>
  <c r="D339" i="1"/>
  <c r="D347" i="1"/>
  <c r="D362" i="1"/>
  <c r="D337" i="1"/>
  <c r="D369" i="1"/>
  <c r="D365" i="1"/>
  <c r="D364" i="1"/>
  <c r="D352" i="1"/>
  <c r="D349" i="1"/>
  <c r="D363" i="1"/>
  <c r="D355" i="1"/>
  <c r="D376" i="1"/>
  <c r="D378" i="1"/>
  <c r="D345" i="1"/>
  <c r="D374" i="1"/>
  <c r="D375" i="1"/>
  <c r="D357" i="1"/>
  <c r="D358" i="1"/>
  <c r="D366" i="1"/>
  <c r="D360" i="1"/>
  <c r="D348" i="1"/>
  <c r="D350" i="1"/>
  <c r="D342" i="1"/>
  <c r="D372" i="1"/>
  <c r="D377" i="1"/>
  <c r="D373" i="1"/>
  <c r="D371" i="1"/>
  <c r="D353" i="1"/>
  <c r="D335" i="1"/>
  <c r="D336" i="1"/>
  <c r="D341" i="1"/>
  <c r="D361" i="1"/>
  <c r="D338" i="1"/>
  <c r="D368" i="1"/>
  <c r="D351" i="1"/>
  <c r="D356" i="1"/>
  <c r="H11" i="7" l="1"/>
  <c r="F42" i="1"/>
  <c r="F44" i="1" s="1"/>
  <c r="H42" i="1"/>
  <c r="H44" i="1" s="1"/>
  <c r="E42" i="1"/>
  <c r="E44" i="1" s="1"/>
  <c r="C44" i="1"/>
  <c r="D50" i="1"/>
  <c r="D35" i="1"/>
  <c r="D48" i="1" s="1"/>
  <c r="D41" i="1"/>
  <c r="D36" i="1"/>
  <c r="D49" i="1" s="1"/>
  <c r="D39" i="1"/>
  <c r="H3" i="7"/>
  <c r="D47" i="1"/>
  <c r="D382" i="1"/>
  <c r="D383" i="1" s="1"/>
  <c r="H45" i="1" l="1"/>
  <c r="J7" i="7"/>
  <c r="K7" i="7" s="1"/>
  <c r="E45" i="1"/>
  <c r="J4" i="7"/>
  <c r="K4" i="7" s="1"/>
  <c r="F45" i="1"/>
  <c r="J5" i="7"/>
  <c r="K5" i="7" s="1"/>
  <c r="G42" i="1"/>
  <c r="G44" i="1" s="1"/>
  <c r="D42" i="1"/>
  <c r="D44" i="1" s="1"/>
  <c r="D45" i="1" s="1"/>
  <c r="C45" i="1"/>
  <c r="J2" i="7"/>
  <c r="K2" i="7" s="1"/>
  <c r="G45" i="1" l="1"/>
  <c r="J6" i="7"/>
  <c r="K6" i="7" s="1"/>
  <c r="J3" i="7"/>
  <c r="K3" i="7" s="1"/>
  <c r="I42" i="1"/>
  <c r="I44" i="1" s="1"/>
  <c r="I45" i="1" l="1"/>
  <c r="J8" i="7"/>
  <c r="K8" i="7" s="1"/>
  <c r="J42" i="1"/>
  <c r="J44" i="1" s="1"/>
  <c r="J45" i="1" l="1"/>
  <c r="J9" i="7"/>
  <c r="K9" i="7" s="1"/>
  <c r="K42" i="1"/>
  <c r="K44" i="1" s="1"/>
  <c r="K45" i="1" l="1"/>
  <c r="J10" i="7"/>
  <c r="K10" i="7" s="1"/>
  <c r="N42" i="1" l="1"/>
  <c r="N44" i="1" s="1"/>
  <c r="N45" i="1" l="1"/>
  <c r="J15" i="7"/>
  <c r="K15" i="7" s="1"/>
  <c r="L42" i="1"/>
  <c r="L44" i="1" s="1"/>
  <c r="J11" i="7" s="1"/>
  <c r="K11" i="7" s="1"/>
  <c r="L45" i="1" l="1"/>
  <c r="J13" i="7"/>
  <c r="K13" i="7" s="1"/>
  <c r="O42" i="1"/>
  <c r="O44" i="1" s="1"/>
  <c r="M42" i="1"/>
  <c r="M44" i="1" s="1"/>
  <c r="J12" i="7" s="1"/>
  <c r="K12" i="7" s="1"/>
  <c r="O45" i="1" l="1"/>
  <c r="J16" i="7"/>
  <c r="K16" i="7" s="1"/>
  <c r="M45" i="1"/>
  <c r="J14" i="7"/>
  <c r="K14" i="7" s="1"/>
</calcChain>
</file>

<file path=xl/comments1.xml><?xml version="1.0" encoding="utf-8"?>
<comments xmlns="http://schemas.openxmlformats.org/spreadsheetml/2006/main">
  <authors>
    <author>Autor</author>
  </authors>
  <commentList>
    <comment ref="DV1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prima sobre el monto inicial del prestamo
</t>
        </r>
      </text>
    </comment>
    <comment ref="EB1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prima sobre el monto inicial del prestamo
</t>
        </r>
      </text>
    </comment>
    <comment ref="AC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D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E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F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R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S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U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V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W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X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Y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Z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A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B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C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D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E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F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G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H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I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J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K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L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M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N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O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P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Q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R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S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T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U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V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W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X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Y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BZ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A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B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C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D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E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F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G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H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I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J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K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L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CM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tmk 30%
asalariados: 90%</t>
        </r>
      </text>
    </comment>
    <comment ref="AC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AR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AU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AV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AX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AZ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D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F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H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J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L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N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P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T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V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X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BZ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CB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CD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CF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CH3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adiciona cobertura de càncer. 
-JH 20190129</t>
        </r>
      </text>
    </comment>
    <comment ref="AD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AF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A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C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E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G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I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K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M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O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Q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S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U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W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BY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CA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CC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CE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CG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CJ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CL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CO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Cuota mensual
3 cuotas si es mayor a 120 días
9 cuotas si es mayor a 120 días</t>
        </r>
      </text>
    </comment>
    <comment ref="EH9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Descuento por severidad, se aseguran los 5 pasajeros pero la media es 2.5 , 10 MCOP por pasajero</t>
        </r>
      </text>
    </comment>
    <comment ref="EI9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Descuento por severidad, se aseguran los 5 pasajeros pero la media es 2.5 , 10 MCOP por pasajero</t>
        </r>
      </text>
    </comment>
  </commentList>
</comments>
</file>

<file path=xl/sharedStrings.xml><?xml version="1.0" encoding="utf-8"?>
<sst xmlns="http://schemas.openxmlformats.org/spreadsheetml/2006/main" count="1897" uniqueCount="662">
  <si>
    <t>Linea</t>
  </si>
  <si>
    <t>Canal</t>
  </si>
  <si>
    <t>prima Neta de IVA</t>
  </si>
  <si>
    <t xml:space="preserve">Prima Cliente </t>
  </si>
  <si>
    <t>Inbound</t>
  </si>
  <si>
    <t>Cuentas</t>
  </si>
  <si>
    <t>Tarjetas</t>
  </si>
  <si>
    <t>Amparos \valor asegurado</t>
  </si>
  <si>
    <t>USO INDEBIDO</t>
  </si>
  <si>
    <t>UTILIZA.FORZADA</t>
  </si>
  <si>
    <t>ATRACOENCAJERO</t>
  </si>
  <si>
    <t>ATRACOCAJELECTR</t>
  </si>
  <si>
    <t>Renta libre destinación por Cáncer</t>
  </si>
  <si>
    <t>Detección de Cáncer</t>
  </si>
  <si>
    <t>Producto</t>
  </si>
  <si>
    <t>Cancer</t>
  </si>
  <si>
    <t>Hall</t>
  </si>
  <si>
    <t>TMK</t>
  </si>
  <si>
    <t>Opción</t>
  </si>
  <si>
    <t>MUERTE ACCIDENT</t>
  </si>
  <si>
    <t>COMPRA  PROTEG.</t>
  </si>
  <si>
    <t>REPO.DOCUMENTOS</t>
  </si>
  <si>
    <t>REPO.LLAVES</t>
  </si>
  <si>
    <t>REPOSICIONBOLSO</t>
  </si>
  <si>
    <t>GARANTIA EXTEN.</t>
  </si>
  <si>
    <t>Cancer-Retencion</t>
  </si>
  <si>
    <t>Ecosistema antes de IVA</t>
  </si>
  <si>
    <t>comision</t>
  </si>
  <si>
    <t>Hall/Inbound</t>
  </si>
  <si>
    <t>Los parametros que no se indican aquí corresponden a la de los productos actuales, por favor validar antes de colocar en la presentación</t>
  </si>
  <si>
    <t>Hipotecario</t>
  </si>
  <si>
    <t>Sustracción/Cancer</t>
  </si>
  <si>
    <t>HURTO DE CONTENIDOS HOGAR</t>
  </si>
  <si>
    <t>Consumo</t>
  </si>
  <si>
    <t>Cancer/robo</t>
  </si>
  <si>
    <t>Cancer/robo-retención1</t>
  </si>
  <si>
    <t>Cancer/robo-retención2</t>
  </si>
  <si>
    <t>Cancer/robo-retención3</t>
  </si>
  <si>
    <t>IU</t>
  </si>
  <si>
    <t>ITT</t>
  </si>
  <si>
    <t>Desempleo</t>
  </si>
  <si>
    <t>EG</t>
  </si>
  <si>
    <t>Cancer-Retencion-menor precio</t>
  </si>
  <si>
    <t>Cancer-Retencion-suboVA</t>
  </si>
  <si>
    <t>Fraude-retencion-menor precio</t>
  </si>
  <si>
    <t>Sustracción/Cancer-Retencion-menor precio</t>
  </si>
  <si>
    <t>Sustracción/Cancer-Retencion-subo VA</t>
  </si>
  <si>
    <t>IU-retención bajo precio</t>
  </si>
  <si>
    <t>ITT-retención menor precio</t>
  </si>
  <si>
    <t>comision retencion</t>
  </si>
  <si>
    <t>Combo-cancer/Fraude</t>
  </si>
  <si>
    <t>ITT-Combo</t>
  </si>
  <si>
    <t>IU-Combo</t>
  </si>
  <si>
    <t>IU-Combo-Retencion</t>
  </si>
  <si>
    <t>ITT-Combo-Retencion</t>
  </si>
  <si>
    <t>ADI-AP</t>
  </si>
  <si>
    <t>ADI-CANCER</t>
  </si>
  <si>
    <t>ADI-AP-RETENCION</t>
  </si>
  <si>
    <t>ADI-CANCER-RETENCION</t>
  </si>
  <si>
    <t>ADI-COMBO AP+CANCER</t>
  </si>
  <si>
    <t>Ventas</t>
  </si>
  <si>
    <t>Utilidad</t>
  </si>
  <si>
    <t>Fraude</t>
  </si>
  <si>
    <t>ADI-CANCER/FRAUDE-RETENCION</t>
  </si>
  <si>
    <t>retencion</t>
  </si>
  <si>
    <t>No</t>
  </si>
  <si>
    <t>Si</t>
  </si>
  <si>
    <t>Comision</t>
  </si>
  <si>
    <t>Costo de adquision</t>
  </si>
  <si>
    <t>Costo recaudo</t>
  </si>
  <si>
    <t>Gastos</t>
  </si>
  <si>
    <t>ICA+GMF</t>
  </si>
  <si>
    <t xml:space="preserve">Prima riesgo </t>
  </si>
  <si>
    <t>duracion cuentas</t>
  </si>
  <si>
    <t>Duracion tarjetas</t>
  </si>
  <si>
    <t>costos</t>
  </si>
  <si>
    <t>Retencion</t>
  </si>
  <si>
    <t>frecuencias</t>
  </si>
  <si>
    <t>IVA No descontado</t>
  </si>
  <si>
    <t>Descuento</t>
  </si>
  <si>
    <t>% Utilidad</t>
  </si>
  <si>
    <t>Duracion</t>
  </si>
  <si>
    <t>frecuencia ponderada</t>
  </si>
  <si>
    <t>Autos</t>
  </si>
  <si>
    <t>GAP</t>
  </si>
  <si>
    <t>Costos traspaso</t>
  </si>
  <si>
    <t>Capital</t>
  </si>
  <si>
    <t>Cancer masculino/femenino</t>
  </si>
  <si>
    <t>no</t>
  </si>
  <si>
    <t>Desempleo-GAP- aprox</t>
  </si>
  <si>
    <t>TD-GAP- aprox</t>
  </si>
  <si>
    <t>TD-GAP- tasa</t>
  </si>
  <si>
    <t>IVA no descontado</t>
  </si>
  <si>
    <t>GAP 10%</t>
  </si>
  <si>
    <t>Desempleo-GAP- tasa*monto inicial</t>
  </si>
  <si>
    <t>Desempleo-GAP- tasa*valor cuota</t>
  </si>
  <si>
    <t>Cuota promedio</t>
  </si>
  <si>
    <t>TD-GAP- tasa*valor cuota</t>
  </si>
  <si>
    <t>Hurto contenido</t>
  </si>
  <si>
    <t>Hurto de bienes propios del Vehículo</t>
  </si>
  <si>
    <t>Hurto de bienes de tecnología</t>
  </si>
  <si>
    <t>Hurto Otros bienes materiales</t>
  </si>
  <si>
    <t xml:space="preserve">Daño accidental Total de celular </t>
  </si>
  <si>
    <t>Fraude internet</t>
  </si>
  <si>
    <t>Internet Fraude</t>
  </si>
  <si>
    <t>Purchase Protection Damage</t>
  </si>
  <si>
    <t>EW</t>
  </si>
  <si>
    <t>fraude internet</t>
  </si>
  <si>
    <t>18-25</t>
  </si>
  <si>
    <t>fraude+cancer</t>
  </si>
  <si>
    <t>fraude+des</t>
  </si>
  <si>
    <t>fraude plus+desempleo</t>
  </si>
  <si>
    <t xml:space="preserve">combo iu + cancer </t>
  </si>
  <si>
    <t>&gt;55</t>
  </si>
  <si>
    <t>fraude</t>
  </si>
  <si>
    <t xml:space="preserve">desempleo </t>
  </si>
  <si>
    <t>fraude+cancer plus</t>
  </si>
  <si>
    <t>cancer plus</t>
  </si>
  <si>
    <t>HALL</t>
  </si>
  <si>
    <t>solo TC</t>
  </si>
  <si>
    <t>26-45</t>
  </si>
  <si>
    <t>combo iu + cancer Plus</t>
  </si>
  <si>
    <t>fraude upgrade</t>
  </si>
  <si>
    <t>desempleo+fraude</t>
  </si>
  <si>
    <t>combo iu + fraude</t>
  </si>
  <si>
    <t>combo iu + fraude Plus</t>
  </si>
  <si>
    <t>46-55</t>
  </si>
  <si>
    <t>itt/cancer</t>
  </si>
  <si>
    <t>combo iit + cancer upgrade</t>
  </si>
  <si>
    <t>itt/cancer/fraude</t>
  </si>
  <si>
    <t>Penetracion</t>
  </si>
  <si>
    <t>Distribucion Prima Neta antes de IVA</t>
  </si>
  <si>
    <t>IVA</t>
  </si>
  <si>
    <t>Prima bruta de IVA</t>
  </si>
  <si>
    <t>check</t>
  </si>
  <si>
    <t>Ecosistema</t>
  </si>
  <si>
    <t>Ramo 1</t>
  </si>
  <si>
    <t>Ramo 2</t>
  </si>
  <si>
    <t>Edad suscripcion</t>
  </si>
  <si>
    <t>Edad permanencia</t>
  </si>
  <si>
    <t>Duracion pro. Financiero</t>
  </si>
  <si>
    <t>Severidad</t>
  </si>
  <si>
    <t>uso indebido</t>
  </si>
  <si>
    <t>utiliza.forzada</t>
  </si>
  <si>
    <t>atracoencajero</t>
  </si>
  <si>
    <t>atracocajelectr</t>
  </si>
  <si>
    <t>renta libre destinación por cáncer</t>
  </si>
  <si>
    <t>muerte accident</t>
  </si>
  <si>
    <t>compra  proteg.</t>
  </si>
  <si>
    <t>repo.documentos</t>
  </si>
  <si>
    <t>repo.llaves</t>
  </si>
  <si>
    <t>reposicionbolso</t>
  </si>
  <si>
    <t>garantia exten.</t>
  </si>
  <si>
    <t>hurto de contenidos hogar</t>
  </si>
  <si>
    <t>desempleo</t>
  </si>
  <si>
    <t>eg</t>
  </si>
  <si>
    <t>itt</t>
  </si>
  <si>
    <t>td employees</t>
  </si>
  <si>
    <t>tpd</t>
  </si>
  <si>
    <t>accidental tpd</t>
  </si>
  <si>
    <t>accidental td</t>
  </si>
  <si>
    <t>gran quemado</t>
  </si>
  <si>
    <t>dismemberment</t>
  </si>
  <si>
    <t>renta diaria hospitalización</t>
  </si>
  <si>
    <t xml:space="preserve">parkinson / </t>
  </si>
  <si>
    <t>alzheimer</t>
  </si>
  <si>
    <t>momentos de vida</t>
  </si>
  <si>
    <t>ad public transport</t>
  </si>
  <si>
    <t>ad as vehicle passanger</t>
  </si>
  <si>
    <t>loss of flight or hotel reservation</t>
  </si>
  <si>
    <t>theft keys/docuemnts during trip</t>
  </si>
  <si>
    <t>td during trip</t>
  </si>
  <si>
    <t>gap 10%</t>
  </si>
  <si>
    <t>cancer masculino/femenino</t>
  </si>
  <si>
    <t>hurto de bienes de tecnología</t>
  </si>
  <si>
    <t>hurto otros bienes materiales</t>
  </si>
  <si>
    <t xml:space="preserve">daño accidental total de celular </t>
  </si>
  <si>
    <t>internet fraude</t>
  </si>
  <si>
    <t>purchase protection damage</t>
  </si>
  <si>
    <t>ew</t>
  </si>
  <si>
    <t>bone fracture</t>
  </si>
  <si>
    <t>extended care</t>
  </si>
  <si>
    <t>detección de cáncer</t>
  </si>
  <si>
    <t>Tipo</t>
  </si>
  <si>
    <t>Originación</t>
  </si>
  <si>
    <t>Rango</t>
  </si>
  <si>
    <t>18-30</t>
  </si>
  <si>
    <t>IU Con exclusion</t>
  </si>
  <si>
    <t>IU sin exclusion</t>
  </si>
  <si>
    <t>TD Con exclusion</t>
  </si>
  <si>
    <t>TD sin exclusion</t>
  </si>
  <si>
    <t>Underlying Product</t>
  </si>
  <si>
    <t>2017 Estimate</t>
  </si>
  <si>
    <t>2017 Estimate Removing Exclusions</t>
  </si>
  <si>
    <t>2018 Estimate</t>
  </si>
  <si>
    <t>2018 Estimate Removing Exclusions</t>
  </si>
  <si>
    <t>Bancolombia con exclusiones</t>
  </si>
  <si>
    <t>Bogota con exclusiones</t>
  </si>
  <si>
    <t>Bogota sin exclusiones</t>
  </si>
  <si>
    <t>Bancolombia</t>
  </si>
  <si>
    <t>Bogota</t>
  </si>
  <si>
    <t>Personal Loan</t>
  </si>
  <si>
    <t>Savings Account</t>
  </si>
  <si>
    <t>Libranza</t>
  </si>
  <si>
    <t>Pay-roll</t>
  </si>
  <si>
    <t>Tarjetas de Crédito</t>
  </si>
  <si>
    <t>Credit Cards</t>
  </si>
  <si>
    <t>Mortgage</t>
  </si>
  <si>
    <t>Auto</t>
  </si>
  <si>
    <t>-&gt; ratio base</t>
  </si>
  <si>
    <t>TD Independent</t>
  </si>
  <si>
    <t>Cuentas y Tarjetas</t>
  </si>
  <si>
    <t>Creditos</t>
  </si>
  <si>
    <t>Product</t>
  </si>
  <si>
    <t>TD Independent Contractor W Exclusions</t>
  </si>
  <si>
    <t>Adjusted TD Independent Contractor WO Exclusions except pre-existing conditions</t>
  </si>
  <si>
    <t>Adjusted TD Independent Contractor WO All Exclusions</t>
  </si>
  <si>
    <t>Instalments</t>
  </si>
  <si>
    <t>S(t)</t>
  </si>
  <si>
    <t>Motor</t>
  </si>
  <si>
    <t>Consumer</t>
  </si>
  <si>
    <t>Bank Accounts</t>
  </si>
  <si>
    <t>Pay-roll Loan</t>
  </si>
  <si>
    <t>TD Employee</t>
  </si>
  <si>
    <t>TD Employee W Exclsuions</t>
  </si>
  <si>
    <t>Adjusted TD Employee WO Exclusions except pre-existing conditions</t>
  </si>
  <si>
    <t>Adjusted TD Employee WO All Exclusions</t>
  </si>
  <si>
    <t>6+3</t>
  </si>
  <si>
    <t>DD</t>
  </si>
  <si>
    <t>Unisex</t>
  </si>
  <si>
    <t>Cáncer con descuento X&gt;44</t>
  </si>
  <si>
    <t>Coronary Bypass</t>
  </si>
  <si>
    <t>Stroke</t>
  </si>
  <si>
    <t>Kidney Failure</t>
  </si>
  <si>
    <t>Major Organ Transplant</t>
  </si>
  <si>
    <t>Multiple Sclerosis</t>
  </si>
  <si>
    <t>Heart Attack</t>
  </si>
  <si>
    <t>Total</t>
  </si>
  <si>
    <t>Total W Discount</t>
  </si>
  <si>
    <t>With Exlusions</t>
  </si>
  <si>
    <t>0–19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</si>
  <si>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</si>
  <si>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</si>
  <si>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</si>
  <si>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</si>
  <si>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</si>
  <si>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</si>
  <si>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</si>
  <si>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</si>
  <si>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</si>
  <si>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</si>
  <si>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D</t>
  </si>
  <si>
    <t>TPD</t>
  </si>
  <si>
    <t>Age (x)</t>
  </si>
  <si>
    <t>Current TB</t>
  </si>
  <si>
    <t>New Urban TB (reduced exclusions)</t>
  </si>
  <si>
    <t>New Rural TB</t>
  </si>
  <si>
    <t xml:space="preserve">New Civilian TB </t>
  </si>
  <si>
    <t xml:space="preserve">New Military TB </t>
  </si>
  <si>
    <t>(reduced exclusions)</t>
  </si>
  <si>
    <t>X</t>
  </si>
  <si>
    <t>qx</t>
  </si>
  <si>
    <t>0,0158%</t>
  </si>
  <si>
    <t>0,2980%</t>
  </si>
  <si>
    <t>0,0156%</t>
  </si>
  <si>
    <t>0,2897%</t>
  </si>
  <si>
    <t>0,0153%</t>
  </si>
  <si>
    <t>0,2826%</t>
  </si>
  <si>
    <t>0,0152%</t>
  </si>
  <si>
    <t>0,2742%</t>
  </si>
  <si>
    <t>0,0149%</t>
  </si>
  <si>
    <t>0,2671%</t>
  </si>
  <si>
    <t>0,0146%</t>
  </si>
  <si>
    <t>0,2600%</t>
  </si>
  <si>
    <t>0,0142%</t>
  </si>
  <si>
    <t>0,2529%</t>
  </si>
  <si>
    <t>0,0138%</t>
  </si>
  <si>
    <t>0,2455%</t>
  </si>
  <si>
    <t>0,0137%</t>
  </si>
  <si>
    <t>0,2384%</t>
  </si>
  <si>
    <t>0,0136%</t>
  </si>
  <si>
    <t>0,2324%</t>
  </si>
  <si>
    <t>0,2265%</t>
  </si>
  <si>
    <t>0,2194%</t>
  </si>
  <si>
    <t>0,2134%</t>
  </si>
  <si>
    <t>0,2087%</t>
  </si>
  <si>
    <t>0,2028%</t>
  </si>
  <si>
    <t>0,0160%</t>
  </si>
  <si>
    <t>0,1968%</t>
  </si>
  <si>
    <t>0,0164%</t>
  </si>
  <si>
    <t>0,1921%</t>
  </si>
  <si>
    <t>0,0168%</t>
  </si>
  <si>
    <t>0,1869%</t>
  </si>
  <si>
    <t>0,0172%</t>
  </si>
  <si>
    <t>0,1810%</t>
  </si>
  <si>
    <t>0,0177%</t>
  </si>
  <si>
    <t>0,1763%</t>
  </si>
  <si>
    <t>0,0181%</t>
  </si>
  <si>
    <t>0,1715%</t>
  </si>
  <si>
    <t>0,0185%</t>
  </si>
  <si>
    <t>0,1679%</t>
  </si>
  <si>
    <t>0,0189%</t>
  </si>
  <si>
    <t>0,1633%</t>
  </si>
  <si>
    <t>0,0193%</t>
  </si>
  <si>
    <t>0,1585%</t>
  </si>
  <si>
    <t>0,0197%</t>
  </si>
  <si>
    <t>0,1550%</t>
  </si>
  <si>
    <t>0,0205%</t>
  </si>
  <si>
    <t>0,1502%</t>
  </si>
  <si>
    <t>0,0218%</t>
  </si>
  <si>
    <t>0,1467%</t>
  </si>
  <si>
    <t>0,0234%</t>
  </si>
  <si>
    <t>0,1428%</t>
  </si>
  <si>
    <t>0,0251%</t>
  </si>
  <si>
    <t>0,1393%</t>
  </si>
  <si>
    <t>0,0270%</t>
  </si>
  <si>
    <t>0,1357%</t>
  </si>
  <si>
    <t>0,0290%</t>
  </si>
  <si>
    <t>0,1322%</t>
  </si>
  <si>
    <t>0,0312%</t>
  </si>
  <si>
    <t>0,1286%</t>
  </si>
  <si>
    <t>0,0335%</t>
  </si>
  <si>
    <t>0,1252%</t>
  </si>
  <si>
    <t>0,0360%</t>
  </si>
  <si>
    <t>0,1217%</t>
  </si>
  <si>
    <t>0,0387%</t>
  </si>
  <si>
    <t>0,1193%</t>
  </si>
  <si>
    <t>0,0416%</t>
  </si>
  <si>
    <t>0,1157%</t>
  </si>
  <si>
    <t>0,0447%</t>
  </si>
  <si>
    <t>0,1133%</t>
  </si>
  <si>
    <t>0,0480%</t>
  </si>
  <si>
    <t>0,1097%</t>
  </si>
  <si>
    <t>0,0516%</t>
  </si>
  <si>
    <t>0,0554%</t>
  </si>
  <si>
    <t>0,0596%</t>
  </si>
  <si>
    <t>0,0640%</t>
  </si>
  <si>
    <t>0,0688%</t>
  </si>
  <si>
    <t>0,0739%</t>
  </si>
  <si>
    <t>0,0794%</t>
  </si>
  <si>
    <t>0,0853%</t>
  </si>
  <si>
    <t>0,0916%</t>
  </si>
  <si>
    <t>0,0984%</t>
  </si>
  <si>
    <t>0,1057%</t>
  </si>
  <si>
    <t>0,1136%</t>
  </si>
  <si>
    <t>0,1220%</t>
  </si>
  <si>
    <t>0,1310%</t>
  </si>
  <si>
    <t>0,1407%</t>
  </si>
  <si>
    <t>0,1488%</t>
  </si>
  <si>
    <t>0,1576%</t>
  </si>
  <si>
    <t>0,1663%</t>
  </si>
  <si>
    <t>0,1750%</t>
  </si>
  <si>
    <t>0,1838%</t>
  </si>
  <si>
    <t>experiencia bancolombia</t>
  </si>
  <si>
    <t>Current product</t>
  </si>
  <si>
    <t>New product</t>
  </si>
  <si>
    <t>POS</t>
  </si>
  <si>
    <t>Credit Card</t>
  </si>
  <si>
    <t>Bank Account</t>
  </si>
  <si>
    <t>Fraudulent use (Uso indebido)</t>
  </si>
  <si>
    <t>Fraudulent use (utilizacion Forzada)</t>
  </si>
  <si>
    <t>Theft of Cash Withdraw in Branch</t>
  </si>
  <si>
    <t>Theft of cash withdraw in ATM</t>
  </si>
  <si>
    <t>Purchase protection</t>
  </si>
  <si>
    <t>Theft of official paper</t>
  </si>
  <si>
    <t>Theft of Keys</t>
  </si>
  <si>
    <t>Theft of leather Goods and contents</t>
  </si>
  <si>
    <t xml:space="preserve">EW </t>
  </si>
  <si>
    <t>TAN Bancolombia Fraude</t>
  </si>
  <si>
    <t>con registro de compra</t>
  </si>
  <si>
    <t>prima pura</t>
  </si>
  <si>
    <t>EW peso</t>
  </si>
  <si>
    <t xml:space="preserve"> </t>
  </si>
  <si>
    <t>Valor Asegurado</t>
  </si>
  <si>
    <t>Pricing cenconsud</t>
  </si>
  <si>
    <t>BT Falabella sin ajuste a Weibull , LAVADORA Y SECADORA</t>
  </si>
  <si>
    <t>x</t>
  </si>
  <si>
    <t>tpx_qx</t>
  </si>
  <si>
    <t>VA</t>
  </si>
  <si>
    <t>Bt</t>
  </si>
  <si>
    <t>Experiencia Pichincha</t>
  </si>
  <si>
    <t>D{ias de hospitalizaci{on</t>
  </si>
  <si>
    <t>1.        Libranza - Militares</t>
  </si>
  <si>
    <t>1.        Libranza - Pensionadoes/Docentes</t>
  </si>
  <si>
    <t>Colombia all causes</t>
  </si>
  <si>
    <t>Days</t>
  </si>
  <si>
    <t>Actual</t>
  </si>
  <si>
    <t>Propuesta</t>
  </si>
  <si>
    <t>Prima Cliente sin IVA</t>
  </si>
  <si>
    <t xml:space="preserve">Siniestros </t>
  </si>
  <si>
    <t>Siniestros Mejora</t>
  </si>
  <si>
    <t>Comisión Banco</t>
  </si>
  <si>
    <t>Comisión Alfa</t>
  </si>
  <si>
    <t xml:space="preserve">IVA </t>
  </si>
  <si>
    <t>Costo de recaudo</t>
  </si>
  <si>
    <t>Costo de Adquisición</t>
  </si>
  <si>
    <t>Resultado Neto</t>
  </si>
  <si>
    <t>Experiencia Bogota/Popular</t>
  </si>
  <si>
    <t>Nuevo</t>
  </si>
  <si>
    <t>Frecuencia</t>
  </si>
  <si>
    <t>Accidental Death (100% by Hom or Terr)</t>
  </si>
  <si>
    <t>TPD by Accident</t>
  </si>
  <si>
    <t>Dismemberment by Accident</t>
  </si>
  <si>
    <t>ITT by accident by month</t>
  </si>
  <si>
    <t xml:space="preserve">Actual </t>
  </si>
  <si>
    <t>Coverages</t>
  </si>
  <si>
    <t xml:space="preserve">Previous Incidence Rate </t>
  </si>
  <si>
    <t>Technical Basis Proposal</t>
  </si>
  <si>
    <t>Bone Fractures</t>
  </si>
  <si>
    <t>Extended Care</t>
  </si>
  <si>
    <t>Group</t>
  </si>
  <si>
    <t>Risk</t>
  </si>
  <si>
    <t>Granularity</t>
  </si>
  <si>
    <t>Sub-segment 1</t>
  </si>
  <si>
    <t>Sub-segment 2 (age)</t>
  </si>
  <si>
    <t>Technical basis</t>
  </si>
  <si>
    <t>Others</t>
  </si>
  <si>
    <t>Base</t>
  </si>
  <si>
    <t>Level</t>
  </si>
  <si>
    <t>Date</t>
  </si>
  <si>
    <t>State</t>
  </si>
  <si>
    <t>Personal Accidents</t>
  </si>
  <si>
    <t>Accidental Death</t>
  </si>
  <si>
    <t>Public transports</t>
  </si>
  <si>
    <t>Annual</t>
  </si>
  <si>
    <t>Level 1 or 2</t>
  </si>
  <si>
    <t>Frequency</t>
  </si>
  <si>
    <t>Periodicity</t>
  </si>
  <si>
    <t>Source</t>
  </si>
  <si>
    <t>TB</t>
  </si>
  <si>
    <t>Death Vehicle Passanger</t>
  </si>
  <si>
    <t>Theft of Contents inside the Vehicle</t>
  </si>
  <si>
    <t>Flight/Hotel Cancelation</t>
  </si>
  <si>
    <t>AVAL TAN</t>
  </si>
  <si>
    <t>Theft Keys/Docuemnts during Trip</t>
  </si>
  <si>
    <t>Monthly</t>
  </si>
  <si>
    <t>TD during Trip</t>
  </si>
  <si>
    <t>Protected Event</t>
  </si>
  <si>
    <t>TD before Event</t>
  </si>
  <si>
    <t>AD</t>
  </si>
  <si>
    <t>Loss Flight</t>
  </si>
  <si>
    <t>loss hotel</t>
  </si>
  <si>
    <t>Experiencia cencosud</t>
  </si>
  <si>
    <t>TAN Cencosud 2017Q4</t>
  </si>
  <si>
    <t>Asalariados</t>
  </si>
  <si>
    <t>partner</t>
  </si>
  <si>
    <t>Cencosud</t>
  </si>
  <si>
    <t>Tuya</t>
  </si>
  <si>
    <t>Cencosud adjusted BT</t>
  </si>
  <si>
    <t>BT</t>
  </si>
  <si>
    <t>Mejoras</t>
  </si>
  <si>
    <t>Cencosud_objetados</t>
  </si>
  <si>
    <t>IU mejoras</t>
  </si>
  <si>
    <t>Independientes</t>
  </si>
  <si>
    <t>TUYA</t>
  </si>
  <si>
    <t>MA</t>
  </si>
  <si>
    <t>TUYA Modified</t>
  </si>
  <si>
    <t>FRAUDE</t>
  </si>
  <si>
    <t>BT New</t>
  </si>
  <si>
    <t>Fraude Internet</t>
  </si>
  <si>
    <t>Hurto Cajero/Sucursal</t>
  </si>
  <si>
    <t>Compra Protegida Daño</t>
  </si>
  <si>
    <t>Theft ATM/Bank Branch</t>
  </si>
  <si>
    <t>Compra Protegida Hurto</t>
  </si>
  <si>
    <t>Prom TUYA Max y BT New</t>
  </si>
  <si>
    <t>Documentos</t>
  </si>
  <si>
    <t>Purchase Protection Theft</t>
  </si>
  <si>
    <t>Llaves</t>
  </si>
  <si>
    <t>Cuero</t>
  </si>
  <si>
    <t># Cuotas ITT indp</t>
  </si>
  <si>
    <t># Cuotas ITT asal</t>
  </si>
  <si>
    <t>Age</t>
  </si>
  <si>
    <t>New</t>
  </si>
  <si>
    <t>Mujeres</t>
  </si>
  <si>
    <t>Hombres</t>
  </si>
  <si>
    <t>Anual</t>
  </si>
  <si>
    <t>mensual</t>
  </si>
  <si>
    <t>Death Consecuancia hurto en casa dentro</t>
  </si>
  <si>
    <t>Death Consecuancia hurto en casa fuera</t>
  </si>
  <si>
    <t>especifico</t>
  </si>
  <si>
    <t>18-35</t>
  </si>
  <si>
    <t>18-50</t>
  </si>
  <si>
    <t>36-50</t>
  </si>
  <si>
    <t>51-60</t>
  </si>
  <si>
    <t>51-65</t>
  </si>
  <si>
    <t>Prostata</t>
  </si>
  <si>
    <t>Testis</t>
  </si>
  <si>
    <t>40-44</t>
  </si>
  <si>
    <t>45-49</t>
  </si>
  <si>
    <t>50-54</t>
  </si>
  <si>
    <t>55-59</t>
  </si>
  <si>
    <t>60-64</t>
  </si>
  <si>
    <t xml:space="preserve">FRECUENCIA PARA TOTAL DAÑOS DE CELULAR </t>
  </si>
  <si>
    <t>Hurto y daño accidental de celular</t>
  </si>
  <si>
    <t>% daños</t>
  </si>
  <si>
    <t>% daños total</t>
  </si>
  <si>
    <t>cobertura dentro de un producto de fraude</t>
  </si>
  <si>
    <t>Frecuencia final anual</t>
  </si>
  <si>
    <t>Valor celular</t>
  </si>
  <si>
    <t>Prima riesgo anual</t>
  </si>
  <si>
    <t>Prima rieso mensual</t>
  </si>
  <si>
    <t>Prima neta</t>
  </si>
  <si>
    <t>Loss ratio</t>
  </si>
  <si>
    <t>duraciòn mix</t>
  </si>
  <si>
    <t>Edad estimada rango</t>
  </si>
  <si>
    <t>VIDA / aux funerario / canasta</t>
  </si>
  <si>
    <t>Hospitalización accidental hijos</t>
  </si>
  <si>
    <t>Vida</t>
  </si>
  <si>
    <t>Productos Classicos: Desempleo; Fraude; Cancer</t>
  </si>
  <si>
    <t>Tasa com</t>
  </si>
  <si>
    <t>Basico</t>
  </si>
  <si>
    <t>Combo</t>
  </si>
  <si>
    <t>Combo +</t>
  </si>
  <si>
    <t>combo - Basico</t>
  </si>
  <si>
    <t>combo Plus - combo</t>
  </si>
  <si>
    <t>31-40</t>
  </si>
  <si>
    <t>41-55</t>
  </si>
  <si>
    <t>Margen</t>
  </si>
  <si>
    <t>Impuestos</t>
  </si>
  <si>
    <t>Incentivos</t>
  </si>
  <si>
    <t>Stress 1</t>
  </si>
  <si>
    <t>combo Plus only</t>
  </si>
  <si>
    <t>Tasa comision</t>
  </si>
  <si>
    <t>Costo TMK WC</t>
  </si>
  <si>
    <t>% Prima</t>
  </si>
  <si>
    <t>Alfa</t>
  </si>
  <si>
    <t>diff</t>
  </si>
  <si>
    <t>Stress 2</t>
  </si>
  <si>
    <t>Edad de ingreso</t>
  </si>
  <si>
    <t>Edad de permanencia</t>
  </si>
  <si>
    <t>18 años - 64 años + 364 días</t>
  </si>
  <si>
    <t>75 años +364 días</t>
  </si>
  <si>
    <t>Tipo de Ecosistema</t>
  </si>
  <si>
    <t>Accidentes Personales</t>
  </si>
  <si>
    <t>Sustracción</t>
  </si>
  <si>
    <t>IVA_Eco</t>
  </si>
  <si>
    <t>peso IVA</t>
  </si>
  <si>
    <t>Prima Cliente</t>
  </si>
  <si>
    <t>Validador</t>
  </si>
  <si>
    <t>Retención</t>
  </si>
  <si>
    <t>Desempleo + Fraude</t>
  </si>
  <si>
    <t>ITT + Fraude</t>
  </si>
  <si>
    <t>Desempleo + Vida</t>
  </si>
  <si>
    <t>ITT + Vida</t>
  </si>
  <si>
    <t>AP Asalariados</t>
  </si>
  <si>
    <t>Vive la vida plus</t>
  </si>
  <si>
    <t>Vida Solteros</t>
  </si>
  <si>
    <t>Vida Pareja</t>
  </si>
  <si>
    <t>Vida Pareja+1</t>
  </si>
  <si>
    <t>35-50</t>
  </si>
  <si>
    <t>Vida Retirados</t>
  </si>
  <si>
    <t>60-70</t>
  </si>
  <si>
    <t>Enfermedades Graves</t>
  </si>
  <si>
    <t>Cáncer</t>
  </si>
  <si>
    <t>Cáncer_Exp</t>
  </si>
  <si>
    <t>55-65</t>
  </si>
  <si>
    <t>Cáncer+1</t>
  </si>
  <si>
    <t>Cáncer_Exp+1</t>
  </si>
  <si>
    <t>Hurto Contenidos</t>
  </si>
  <si>
    <t>hurto de bienes dentro del vehículo</t>
  </si>
  <si>
    <t>Viaje</t>
  </si>
  <si>
    <t>Código Producto</t>
  </si>
  <si>
    <t xml:space="preserve"> #</t>
  </si>
  <si>
    <t>Ramo</t>
  </si>
  <si>
    <t>VGD</t>
  </si>
  <si>
    <t>PDV</t>
  </si>
  <si>
    <t>Tmk wc</t>
  </si>
  <si>
    <t>Tmk stock</t>
  </si>
  <si>
    <t>Tmk wc &amp; stock</t>
  </si>
  <si>
    <t>Tmk socio</t>
  </si>
  <si>
    <t>Digital</t>
  </si>
  <si>
    <t>Comisión Intermediario</t>
  </si>
  <si>
    <t>Porcentaje de Gastos</t>
  </si>
  <si>
    <t>Utilidad Técnica</t>
  </si>
  <si>
    <t>Client Value</t>
  </si>
  <si>
    <t>ND</t>
  </si>
  <si>
    <t>IVA_</t>
  </si>
  <si>
    <t>Comision Intermediario</t>
  </si>
  <si>
    <t>Comisión Socio</t>
  </si>
  <si>
    <t>Socio</t>
  </si>
  <si>
    <t>Aseguradora</t>
  </si>
  <si>
    <t>Tipo de Intermediario</t>
  </si>
  <si>
    <t>Banco de Bogotá</t>
  </si>
  <si>
    <t>Tmk</t>
  </si>
  <si>
    <t>Comisión Total</t>
  </si>
  <si>
    <t>45-49DesempleoPDVTarjetasPlan 1</t>
  </si>
  <si>
    <t>Costo de retención</t>
  </si>
  <si>
    <t>Gastos asociados al producto</t>
  </si>
  <si>
    <t>Costos de adquisición</t>
  </si>
  <si>
    <t>Distribución Tmk</t>
  </si>
  <si>
    <t>Tasa caída mensual</t>
  </si>
  <si>
    <t>E[Duración producto]</t>
  </si>
  <si>
    <t>Duración producto (meses)</t>
  </si>
  <si>
    <t>Libranzas</t>
  </si>
  <si>
    <t>Vehículos</t>
  </si>
  <si>
    <t>Otros créditos</t>
  </si>
  <si>
    <t>Producto Financiero</t>
  </si>
  <si>
    <t>Distribución</t>
  </si>
  <si>
    <t>E[Duración general producto]</t>
  </si>
  <si>
    <t>Tipo de Canal</t>
  </si>
  <si>
    <t>Duraciones</t>
  </si>
  <si>
    <t>45-49DesempleoTmk wc &amp; stockTarjetasPlan 1</t>
  </si>
  <si>
    <t>45-49DesempleoPDVTarjetasPlan 2</t>
  </si>
  <si>
    <t>45-49DesempleoTmk wc &amp; stockTarjetasPlan 2</t>
  </si>
  <si>
    <t>45-49ITTPDVTarjetasPlan 1</t>
  </si>
  <si>
    <t>45-49ITTTmk wc &amp; stockTarjetasPlan 1</t>
  </si>
  <si>
    <t>45-49ITTPDVTarjetasPlan 2</t>
  </si>
  <si>
    <t>45-49ITTTmk wc &amp; stockTarjetasPlan 2</t>
  </si>
  <si>
    <t>45-49FraudePDVTarjetasPlan 2</t>
  </si>
  <si>
    <t>45-49FraudeTmk wc &amp; stockTarjetasPlan 2</t>
  </si>
  <si>
    <t>45-49Desempleo + FraudePDVTarjetasCombo</t>
  </si>
  <si>
    <t>45-49Desempleo + FraudeTmk wc &amp; stockTarjetasCombo</t>
  </si>
  <si>
    <t>45-49ITT + FraudePDVTarjetasCombo</t>
  </si>
  <si>
    <t>45-49ITT + FraudeTmk wc &amp; stockTarjetasCombo</t>
  </si>
  <si>
    <t>45-49Desempleo + VidaPDVTarjetasCombo</t>
  </si>
  <si>
    <t>45-49Desempleo + VidaTmk wc &amp; stockTarjetasCombo</t>
  </si>
  <si>
    <t>45-49ITT + VidaPDVTarjetasCombo</t>
  </si>
  <si>
    <t>45-49ITT + VidaTmk wc &amp; stockTarjetasCombo</t>
  </si>
  <si>
    <t>45-49AP AsalariadosPDVTarjetasPlan 1</t>
  </si>
  <si>
    <t>45-49AP AsalariadosTmk wc &amp; stockTarjetasPlan 1</t>
  </si>
  <si>
    <t>45-49VidaPDVTarjetasCombo</t>
  </si>
  <si>
    <t>45-49Vive la vida plusPDVTarjetasCombo</t>
  </si>
  <si>
    <t>35-50Vida SolterosTmk wc &amp; stockTarjetasPlan 1</t>
  </si>
  <si>
    <t>35-50Vida SolterosTmk wc &amp; stockTarjetasPlan 2</t>
  </si>
  <si>
    <t>35-50Vida SolterosTmk wc &amp; stockTarjetasPlan 3</t>
  </si>
  <si>
    <t>45-49Vida ParejaTmk wc &amp; stockTarjetasPlan 1</t>
  </si>
  <si>
    <t>45-49Vida ParejaTmk wc &amp; stockTarjetasPlan 2</t>
  </si>
  <si>
    <t>45-49Vida ParejaTmk wc &amp; stockTarjetasPlan 3</t>
  </si>
  <si>
    <t>45-49Vida Pareja+1Tmk wc &amp; stockTarjetasPlan 1</t>
  </si>
  <si>
    <t>45-49Vida Pareja+1Tmk wc &amp; stockTarjetasPlan 2</t>
  </si>
  <si>
    <t>45-49Vida Pareja+1Tmk wc &amp; stockTarjetasPlan 3</t>
  </si>
  <si>
    <t>60-70Vida RetiradosTmk wc &amp; stockTarjetasPlan 1</t>
  </si>
  <si>
    <t>60-70Vida RetiradosTmk wc &amp; stockTarjetasPlan 2</t>
  </si>
  <si>
    <t>60-70Vida RetiradosTmk wc &amp; stockTarjetasPlan 3</t>
  </si>
  <si>
    <t>45-49Enfermedades GravesTmk wc &amp; stockTarjetasPlan 1</t>
  </si>
  <si>
    <t>45-49CáncerTmk wc &amp; stockTarjetasPlan 1</t>
  </si>
  <si>
    <t>45-49Cáncer+1Tmk wc &amp; stockTarjetasPlan 1</t>
  </si>
  <si>
    <t>55-65Cáncer_ExpTmk wc &amp; stockTarjetasPlan 1</t>
  </si>
  <si>
    <t>55-65Cáncer_Exp+1Tmk wc &amp; stockTarjetasPlan 1</t>
  </si>
  <si>
    <t>45-49Hurto ContenidosPDVTarjetasPlan 2</t>
  </si>
  <si>
    <t>45-49ViajePDVTarjetasPlan 2</t>
  </si>
  <si>
    <t>Prima Neta de IVA</t>
  </si>
  <si>
    <t>P[retención]</t>
  </si>
  <si>
    <t>P[cancelar por decisión]</t>
  </si>
  <si>
    <t>Tipo de venta</t>
  </si>
  <si>
    <t>Voluntario</t>
  </si>
  <si>
    <t>Tipo de pago de prima</t>
  </si>
  <si>
    <t>Mensual</t>
  </si>
  <si>
    <t>frecuencia total</t>
  </si>
  <si>
    <t>18 años - 69 años + 364 días</t>
  </si>
  <si>
    <t>18 años - 59 años + 364 días</t>
  </si>
  <si>
    <t>65 años + 364 días</t>
  </si>
  <si>
    <t xml:space="preserve">70 años + 364 días </t>
  </si>
  <si>
    <t>75 años + 364 días</t>
  </si>
  <si>
    <t>Desempleo 
+ Fraude</t>
  </si>
  <si>
    <t>ITT 
+ Fraude</t>
  </si>
  <si>
    <t>Inbound AP Opc1</t>
  </si>
  <si>
    <t>Inbound AP Opc2</t>
  </si>
  <si>
    <t>Cancer Op1</t>
  </si>
  <si>
    <t>18-45</t>
  </si>
  <si>
    <t>46-60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</si>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</sst>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3" formatCode="_-* #,##0.00_-;\-* #,##0.00_-;_-* &quot;-&quot;??_-;_-@_-"/>
    <numFmt numFmtId="164" formatCode="&quot;$&quot;\ #,##0_);[Red]\(&quot;$&quot;\ #,##0\)"/>
    <numFmt numFmtId="165" formatCode="_(* #,##0_);_(* \(#,##0\);_(* &quot;-&quot;_);_(@_)"/>
    <numFmt numFmtId="166" formatCode="_(&quot;$&quot;\ * #,##0.00_);_(&quot;$&quot;\ * \(#,##0.00\);_(&quot;$&quot;\ * &quot;-&quot;??_);_(@_)"/>
    <numFmt numFmtId="167" formatCode="_(* #,##0.00_);_(* \(#,##0.00\);_(* &quot;-&quot;??_);_(@_)"/>
    <numFmt numFmtId="168" formatCode="_(* #,##0_);_(* \(#,##0\);_(* &quot;-&quot;??_);_(@_)"/>
    <numFmt numFmtId="169" formatCode="0.000%"/>
    <numFmt numFmtId="170" formatCode="0.000000000%"/>
    <numFmt numFmtId="171" formatCode="_(* #,##0.0_);_(* \(#,##0.0\);_(* &quot;-&quot;??_);_(@_)"/>
    <numFmt numFmtId="172" formatCode="0.0000%"/>
    <numFmt numFmtId="173" formatCode="_(* #,##0.000_);_(* \(#,##0.000\);_(* &quot;-&quot;??_);_(@_)"/>
    <numFmt numFmtId="174" formatCode="0.0%"/>
    <numFmt numFmtId="175" formatCode="_(* #,##0.0000_);_(* \(#,##0.0000\);_(* &quot;-&quot;??_);_(@_)"/>
    <numFmt numFmtId="176" formatCode="0.00000%"/>
    <numFmt numFmtId="177" formatCode="_ * #,##0.00_ ;_ * \-#,##0.00_ ;_ * &quot;-&quot;??_ ;_ @_ "/>
    <numFmt numFmtId="178" formatCode="_ * #,##0_ ;_ * \-#,##0_ ;_ * &quot;-&quot;??_ ;_ @_ "/>
    <numFmt numFmtId="179" formatCode="_ &quot;$&quot;\ * #,##0.00_ ;_ &quot;$&quot;\ * \-#,##0.00_ ;_ &quot;$&quot;\ * &quot;-&quot;??_ ;_ @_ "/>
    <numFmt numFmtId="180" formatCode="_-* #,##0.00\ _€_-;\-* #,##0.00\ _€_-;_-* &quot;-&quot;??\ _€_-;_-@_-"/>
    <numFmt numFmtId="181" formatCode="_([$€-2]* #,##0.00_);_([$€-2]* \(#,##0.00\);_([$€-2]* &quot;-&quot;??_)"/>
    <numFmt numFmtId="182" formatCode="_ [$€-2]\ * #,##0.00_ ;_ [$€-2]\ * \-#,##0.00_ ;_ [$€-2]\ * &quot;-&quot;??_ "/>
    <numFmt numFmtId="183" formatCode="_-* #,##0\ _€_-;\-* #,##0\ _€_-;_-* &quot;-&quot;\ _€_-;_-@_-"/>
    <numFmt numFmtId="184" formatCode="_(&quot;$&quot;* #,##0.00_);_(&quot;$&quot;* \(#,##0.00\);_(&quot;$&quot;* &quot;-&quot;??_);_(@_)"/>
    <numFmt numFmtId="185" formatCode="00"/>
    <numFmt numFmtId="186" formatCode="0.00_)"/>
    <numFmt numFmtId="187" formatCode="0.0"/>
    <numFmt numFmtId="188" formatCode="_-* #,##0\ &quot;DM&quot;_-;\-* #,##0\ &quot;DM&quot;_-;_-* &quot;-&quot;\ &quot;DM&quot;_-;_-@_-"/>
  </numFmts>
  <fonts count="10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Times New Roman"/>
      <family val="1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1"/>
      <color indexed="8"/>
      <name val="Czcionka tekstu podstawowego"/>
      <family val="2"/>
      <charset val="238"/>
    </font>
    <font>
      <sz val="11"/>
      <color indexed="8"/>
      <name val="Calibri"/>
      <family val="2"/>
    </font>
    <font>
      <sz val="9"/>
      <color theme="1"/>
      <name val="Calibri"/>
      <family val="2"/>
    </font>
    <font>
      <sz val="11"/>
      <color indexed="9"/>
      <name val="Czcionka tekstu podstawowego"/>
      <family val="2"/>
      <charset val="238"/>
    </font>
    <font>
      <sz val="11"/>
      <color indexed="9"/>
      <name val="Calibri"/>
      <family val="2"/>
    </font>
    <font>
      <sz val="9"/>
      <color theme="0"/>
      <name val="Calibri"/>
      <family val="2"/>
    </font>
    <font>
      <sz val="11"/>
      <color indexed="17"/>
      <name val="Calibri"/>
      <family val="2"/>
    </font>
    <font>
      <sz val="9"/>
      <color rgb="FF00610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b/>
      <sz val="9"/>
      <color rgb="FFFA7D00"/>
      <name val="Calibri"/>
      <family val="2"/>
    </font>
    <font>
      <b/>
      <sz val="11"/>
      <color indexed="9"/>
      <name val="Calibri"/>
      <family val="2"/>
    </font>
    <font>
      <b/>
      <sz val="9"/>
      <color theme="0"/>
      <name val="Calibri"/>
      <family val="2"/>
    </font>
    <font>
      <sz val="11"/>
      <color indexed="52"/>
      <name val="Calibri"/>
      <family val="2"/>
    </font>
    <font>
      <sz val="9"/>
      <color rgb="FFFA7D00"/>
      <name val="Calibri"/>
      <family val="2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0"/>
      <name val="MS Sans Serif"/>
      <family val="2"/>
    </font>
    <font>
      <sz val="11"/>
      <color indexed="17"/>
      <name val="Czcionka tekstu podstawowego"/>
      <family val="2"/>
      <charset val="238"/>
    </font>
    <font>
      <b/>
      <sz val="11"/>
      <color theme="3"/>
      <name val="Calibri"/>
      <family val="2"/>
    </font>
    <font>
      <sz val="11"/>
      <color indexed="62"/>
      <name val="Calibri"/>
      <family val="2"/>
    </font>
    <font>
      <sz val="9"/>
      <color rgb="FF3F3F76"/>
      <name val="Calibri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9.35"/>
      <color theme="10"/>
      <name val="Calibri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1"/>
      <color indexed="20"/>
      <name val="Calibri"/>
      <family val="2"/>
    </font>
    <font>
      <sz val="9"/>
      <color rgb="FF9C0006"/>
      <name val="Calibri"/>
      <family val="2"/>
    </font>
    <font>
      <sz val="10"/>
      <name val="Courier"/>
      <family val="3"/>
    </font>
    <font>
      <i/>
      <sz val="10"/>
      <name val="Times New Roman"/>
      <family val="1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sz val="9"/>
      <color indexed="8"/>
      <name val="Calibri"/>
      <family val="2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alibri"/>
      <family val="2"/>
    </font>
    <font>
      <sz val="9"/>
      <color rgb="FF9C6500"/>
      <name val="Calibri"/>
      <family val="2"/>
    </font>
    <font>
      <sz val="11"/>
      <color indexed="60"/>
      <name val="Czcionka tekstu podstawowego"/>
      <family val="2"/>
      <charset val="238"/>
    </font>
    <font>
      <sz val="8"/>
      <name val="Courier New"/>
      <family val="3"/>
    </font>
    <font>
      <b/>
      <i/>
      <sz val="16"/>
      <name val="Helv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b/>
      <sz val="11"/>
      <color indexed="52"/>
      <name val="Czcionka tekstu podstawowego"/>
      <family val="2"/>
      <charset val="238"/>
    </font>
    <font>
      <b/>
      <sz val="11"/>
      <color indexed="63"/>
      <name val="Calibri"/>
      <family val="2"/>
    </font>
    <font>
      <sz val="9"/>
      <name val="Arial"/>
      <family val="2"/>
    </font>
    <font>
      <b/>
      <sz val="9"/>
      <color rgb="FF3F3F3F"/>
      <name val="Calibri"/>
      <family val="2"/>
    </font>
    <font>
      <b/>
      <sz val="11"/>
      <color indexed="8"/>
      <name val="Czcionka tekstu podstawowego"/>
      <family val="2"/>
      <charset val="238"/>
    </font>
    <font>
      <b/>
      <sz val="10"/>
      <name val="Times New Roman"/>
      <family val="1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sz val="11"/>
      <color indexed="10"/>
      <name val="Calibri"/>
      <family val="2"/>
    </font>
    <font>
      <sz val="9"/>
      <color rgb="FFFF0000"/>
      <name val="Calibri"/>
      <family val="2"/>
    </font>
    <font>
      <i/>
      <sz val="11"/>
      <color indexed="23"/>
      <name val="Calibri"/>
      <family val="2"/>
    </font>
    <font>
      <i/>
      <sz val="9"/>
      <color rgb="FF7F7F7F"/>
      <name val="Calibri"/>
      <family val="2"/>
    </font>
    <font>
      <i/>
      <u/>
      <sz val="12"/>
      <name val="Arial Black"/>
      <family val="2"/>
    </font>
    <font>
      <b/>
      <sz val="15"/>
      <color theme="3"/>
      <name val="Calibri"/>
      <family val="2"/>
    </font>
    <font>
      <b/>
      <sz val="18"/>
      <color indexed="56"/>
      <name val="Cambria"/>
      <family val="2"/>
    </font>
    <font>
      <b/>
      <sz val="13"/>
      <color theme="3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9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gray0625">
        <fgColor indexed="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991">
    <xf numFmtId="0" fontId="0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 applyNumberFormat="0" applyFill="0" applyBorder="0" applyAlignment="0" applyProtection="0"/>
    <xf numFmtId="9" fontId="27" fillId="0" borderId="0" applyFont="0" applyFill="0" applyBorder="0" applyAlignment="0" applyProtection="0"/>
    <xf numFmtId="0" fontId="1" fillId="0" borderId="0"/>
    <xf numFmtId="0" fontId="30" fillId="0" borderId="0">
      <alignment vertical="top"/>
    </xf>
    <xf numFmtId="0" fontId="31" fillId="0" borderId="0"/>
    <xf numFmtId="0" fontId="3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25" fillId="0" borderId="0" applyNumberForma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30" fillId="0" borderId="0">
      <alignment vertical="top"/>
    </xf>
    <xf numFmtId="0" fontId="30" fillId="0" borderId="0">
      <alignment vertical="top"/>
    </xf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>
      <alignment vertical="top"/>
    </xf>
    <xf numFmtId="0" fontId="30" fillId="0" borderId="0">
      <alignment vertical="top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>
      <alignment vertical="top"/>
    </xf>
    <xf numFmtId="0" fontId="30" fillId="0" borderId="0">
      <alignment vertical="top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32" fillId="58" borderId="0" applyNumberFormat="0" applyBorder="0" applyAlignment="0" applyProtection="0"/>
    <xf numFmtId="0" fontId="32" fillId="59" borderId="0" applyNumberFormat="0" applyBorder="0" applyAlignment="0" applyProtection="0"/>
    <xf numFmtId="0" fontId="32" fillId="60" borderId="0" applyNumberFormat="0" applyBorder="0" applyAlignment="0" applyProtection="0"/>
    <xf numFmtId="0" fontId="32" fillId="61" borderId="0" applyNumberFormat="0" applyBorder="0" applyAlignment="0" applyProtection="0"/>
    <xf numFmtId="0" fontId="32" fillId="62" borderId="0" applyNumberFormat="0" applyBorder="0" applyAlignment="0" applyProtection="0"/>
    <xf numFmtId="0" fontId="32" fillId="63" borderId="0" applyNumberFormat="0" applyBorder="0" applyAlignment="0" applyProtection="0"/>
    <xf numFmtId="0" fontId="33" fillId="58" borderId="0" applyNumberFormat="0" applyBorder="0" applyAlignment="0" applyProtection="0"/>
    <xf numFmtId="0" fontId="33" fillId="59" borderId="0" applyNumberFormat="0" applyBorder="0" applyAlignment="0" applyProtection="0"/>
    <xf numFmtId="0" fontId="33" fillId="60" borderId="0" applyNumberFormat="0" applyBorder="0" applyAlignment="0" applyProtection="0"/>
    <xf numFmtId="0" fontId="33" fillId="61" borderId="0" applyNumberFormat="0" applyBorder="0" applyAlignment="0" applyProtection="0"/>
    <xf numFmtId="0" fontId="33" fillId="62" borderId="0" applyNumberFormat="0" applyBorder="0" applyAlignment="0" applyProtection="0"/>
    <xf numFmtId="0" fontId="33" fillId="63" borderId="0" applyNumberFormat="0" applyBorder="0" applyAlignment="0" applyProtection="0"/>
    <xf numFmtId="0" fontId="33" fillId="58" borderId="0" applyNumberFormat="0" applyBorder="0" applyAlignment="0" applyProtection="0"/>
    <xf numFmtId="0" fontId="34" fillId="23" borderId="0" applyNumberFormat="0" applyBorder="0" applyAlignment="0" applyProtection="0"/>
    <xf numFmtId="0" fontId="33" fillId="58" borderId="0" applyNumberFormat="0" applyBorder="0" applyAlignment="0" applyProtection="0"/>
    <xf numFmtId="0" fontId="1" fillId="23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1" fillId="23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4" fillId="23" borderId="0" applyNumberFormat="0" applyBorder="0" applyAlignment="0" applyProtection="0"/>
    <xf numFmtId="0" fontId="33" fillId="59" borderId="0" applyNumberFormat="0" applyBorder="0" applyAlignment="0" applyProtection="0"/>
    <xf numFmtId="0" fontId="34" fillId="27" borderId="0" applyNumberFormat="0" applyBorder="0" applyAlignment="0" applyProtection="0"/>
    <xf numFmtId="0" fontId="33" fillId="59" borderId="0" applyNumberFormat="0" applyBorder="0" applyAlignment="0" applyProtection="0"/>
    <xf numFmtId="0" fontId="1" fillId="27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1" fillId="27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4" fillId="27" borderId="0" applyNumberFormat="0" applyBorder="0" applyAlignment="0" applyProtection="0"/>
    <xf numFmtId="0" fontId="33" fillId="60" borderId="0" applyNumberFormat="0" applyBorder="0" applyAlignment="0" applyProtection="0"/>
    <xf numFmtId="0" fontId="34" fillId="31" borderId="0" applyNumberFormat="0" applyBorder="0" applyAlignment="0" applyProtection="0"/>
    <xf numFmtId="0" fontId="33" fillId="60" borderId="0" applyNumberFormat="0" applyBorder="0" applyAlignment="0" applyProtection="0"/>
    <xf numFmtId="0" fontId="1" fillId="31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1" fillId="31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3" fillId="60" borderId="0" applyNumberFormat="0" applyBorder="0" applyAlignment="0" applyProtection="0"/>
    <xf numFmtId="0" fontId="34" fillId="31" borderId="0" applyNumberFormat="0" applyBorder="0" applyAlignment="0" applyProtection="0"/>
    <xf numFmtId="0" fontId="33" fillId="61" borderId="0" applyNumberFormat="0" applyBorder="0" applyAlignment="0" applyProtection="0"/>
    <xf numFmtId="0" fontId="34" fillId="35" borderId="0" applyNumberFormat="0" applyBorder="0" applyAlignment="0" applyProtection="0"/>
    <xf numFmtId="0" fontId="33" fillId="61" borderId="0" applyNumberFormat="0" applyBorder="0" applyAlignment="0" applyProtection="0"/>
    <xf numFmtId="0" fontId="1" fillId="35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1" fillId="35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4" fillId="35" borderId="0" applyNumberFormat="0" applyBorder="0" applyAlignment="0" applyProtection="0"/>
    <xf numFmtId="0" fontId="33" fillId="62" borderId="0" applyNumberFormat="0" applyBorder="0" applyAlignment="0" applyProtection="0"/>
    <xf numFmtId="0" fontId="34" fillId="39" borderId="0" applyNumberFormat="0" applyBorder="0" applyAlignment="0" applyProtection="0"/>
    <xf numFmtId="0" fontId="33" fillId="62" borderId="0" applyNumberFormat="0" applyBorder="0" applyAlignment="0" applyProtection="0"/>
    <xf numFmtId="0" fontId="1" fillId="39" borderId="0" applyNumberFormat="0" applyBorder="0" applyAlignment="0" applyProtection="0"/>
    <xf numFmtId="0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1" fillId="39" borderId="0" applyNumberFormat="0" applyBorder="0" applyAlignment="0" applyProtection="0"/>
    <xf numFmtId="0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34" fillId="39" borderId="0" applyNumberFormat="0" applyBorder="0" applyAlignment="0" applyProtection="0"/>
    <xf numFmtId="0" fontId="33" fillId="63" borderId="0" applyNumberFormat="0" applyBorder="0" applyAlignment="0" applyProtection="0"/>
    <xf numFmtId="0" fontId="34" fillId="43" borderId="0" applyNumberFormat="0" applyBorder="0" applyAlignment="0" applyProtection="0"/>
    <xf numFmtId="0" fontId="33" fillId="63" borderId="0" applyNumberFormat="0" applyBorder="0" applyAlignment="0" applyProtection="0"/>
    <xf numFmtId="0" fontId="1" fillId="43" borderId="0" applyNumberFormat="0" applyBorder="0" applyAlignment="0" applyProtection="0"/>
    <xf numFmtId="0" fontId="33" fillId="63" borderId="0" applyNumberFormat="0" applyBorder="0" applyAlignment="0" applyProtection="0"/>
    <xf numFmtId="0" fontId="33" fillId="63" borderId="0" applyNumberFormat="0" applyBorder="0" applyAlignment="0" applyProtection="0"/>
    <xf numFmtId="0" fontId="33" fillId="63" borderId="0" applyNumberFormat="0" applyBorder="0" applyAlignment="0" applyProtection="0"/>
    <xf numFmtId="0" fontId="33" fillId="63" borderId="0" applyNumberFormat="0" applyBorder="0" applyAlignment="0" applyProtection="0"/>
    <xf numFmtId="0" fontId="1" fillId="43" borderId="0" applyNumberFormat="0" applyBorder="0" applyAlignment="0" applyProtection="0"/>
    <xf numFmtId="0" fontId="33" fillId="63" borderId="0" applyNumberFormat="0" applyBorder="0" applyAlignment="0" applyProtection="0"/>
    <xf numFmtId="0" fontId="33" fillId="63" borderId="0" applyNumberFormat="0" applyBorder="0" applyAlignment="0" applyProtection="0"/>
    <xf numFmtId="0" fontId="33" fillId="63" borderId="0" applyNumberFormat="0" applyBorder="0" applyAlignment="0" applyProtection="0"/>
    <xf numFmtId="0" fontId="33" fillId="63" borderId="0" applyNumberFormat="0" applyBorder="0" applyAlignment="0" applyProtection="0"/>
    <xf numFmtId="0" fontId="33" fillId="63" borderId="0" applyNumberFormat="0" applyBorder="0" applyAlignment="0" applyProtection="0"/>
    <xf numFmtId="0" fontId="33" fillId="63" borderId="0" applyNumberFormat="0" applyBorder="0" applyAlignment="0" applyProtection="0"/>
    <xf numFmtId="0" fontId="33" fillId="63" borderId="0" applyNumberFormat="0" applyBorder="0" applyAlignment="0" applyProtection="0"/>
    <xf numFmtId="0" fontId="34" fillId="43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32" fillId="64" borderId="0" applyNumberFormat="0" applyBorder="0" applyAlignment="0" applyProtection="0"/>
    <xf numFmtId="0" fontId="32" fillId="65" borderId="0" applyNumberFormat="0" applyBorder="0" applyAlignment="0" applyProtection="0"/>
    <xf numFmtId="0" fontId="32" fillId="66" borderId="0" applyNumberFormat="0" applyBorder="0" applyAlignment="0" applyProtection="0"/>
    <xf numFmtId="0" fontId="32" fillId="61" borderId="0" applyNumberFormat="0" applyBorder="0" applyAlignment="0" applyProtection="0"/>
    <xf numFmtId="0" fontId="32" fillId="64" borderId="0" applyNumberFormat="0" applyBorder="0" applyAlignment="0" applyProtection="0"/>
    <xf numFmtId="0" fontId="32" fillId="67" borderId="0" applyNumberFormat="0" applyBorder="0" applyAlignment="0" applyProtection="0"/>
    <xf numFmtId="0" fontId="33" fillId="64" borderId="0" applyNumberFormat="0" applyBorder="0" applyAlignment="0" applyProtection="0"/>
    <xf numFmtId="0" fontId="33" fillId="65" borderId="0" applyNumberFormat="0" applyBorder="0" applyAlignment="0" applyProtection="0"/>
    <xf numFmtId="0" fontId="33" fillId="66" borderId="0" applyNumberFormat="0" applyBorder="0" applyAlignment="0" applyProtection="0"/>
    <xf numFmtId="0" fontId="33" fillId="61" borderId="0" applyNumberFormat="0" applyBorder="0" applyAlignment="0" applyProtection="0"/>
    <xf numFmtId="0" fontId="33" fillId="64" borderId="0" applyNumberFormat="0" applyBorder="0" applyAlignment="0" applyProtection="0"/>
    <xf numFmtId="0" fontId="33" fillId="67" borderId="0" applyNumberFormat="0" applyBorder="0" applyAlignment="0" applyProtection="0"/>
    <xf numFmtId="0" fontId="33" fillId="64" borderId="0" applyNumberFormat="0" applyBorder="0" applyAlignment="0" applyProtection="0"/>
    <xf numFmtId="0" fontId="34" fillId="24" borderId="0" applyNumberFormat="0" applyBorder="0" applyAlignment="0" applyProtection="0"/>
    <xf numFmtId="0" fontId="33" fillId="64" borderId="0" applyNumberFormat="0" applyBorder="0" applyAlignment="0" applyProtection="0"/>
    <xf numFmtId="0" fontId="1" fillId="2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1" fillId="2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4" fillId="24" borderId="0" applyNumberFormat="0" applyBorder="0" applyAlignment="0" applyProtection="0"/>
    <xf numFmtId="0" fontId="33" fillId="65" borderId="0" applyNumberFormat="0" applyBorder="0" applyAlignment="0" applyProtection="0"/>
    <xf numFmtId="0" fontId="34" fillId="28" borderId="0" applyNumberFormat="0" applyBorder="0" applyAlignment="0" applyProtection="0"/>
    <xf numFmtId="0" fontId="33" fillId="65" borderId="0" applyNumberFormat="0" applyBorder="0" applyAlignment="0" applyProtection="0"/>
    <xf numFmtId="0" fontId="1" fillId="28" borderId="0" applyNumberFormat="0" applyBorder="0" applyAlignment="0" applyProtection="0"/>
    <xf numFmtId="0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1" fillId="28" borderId="0" applyNumberFormat="0" applyBorder="0" applyAlignment="0" applyProtection="0"/>
    <xf numFmtId="0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34" fillId="28" borderId="0" applyNumberFormat="0" applyBorder="0" applyAlignment="0" applyProtection="0"/>
    <xf numFmtId="0" fontId="33" fillId="66" borderId="0" applyNumberFormat="0" applyBorder="0" applyAlignment="0" applyProtection="0"/>
    <xf numFmtId="0" fontId="34" fillId="32" borderId="0" applyNumberFormat="0" applyBorder="0" applyAlignment="0" applyProtection="0"/>
    <xf numFmtId="0" fontId="33" fillId="66" borderId="0" applyNumberFormat="0" applyBorder="0" applyAlignment="0" applyProtection="0"/>
    <xf numFmtId="0" fontId="1" fillId="32" borderId="0" applyNumberFormat="0" applyBorder="0" applyAlignment="0" applyProtection="0"/>
    <xf numFmtId="0" fontId="33" fillId="66" borderId="0" applyNumberFormat="0" applyBorder="0" applyAlignment="0" applyProtection="0"/>
    <xf numFmtId="0" fontId="33" fillId="66" borderId="0" applyNumberFormat="0" applyBorder="0" applyAlignment="0" applyProtection="0"/>
    <xf numFmtId="0" fontId="33" fillId="66" borderId="0" applyNumberFormat="0" applyBorder="0" applyAlignment="0" applyProtection="0"/>
    <xf numFmtId="0" fontId="33" fillId="66" borderId="0" applyNumberFormat="0" applyBorder="0" applyAlignment="0" applyProtection="0"/>
    <xf numFmtId="0" fontId="1" fillId="32" borderId="0" applyNumberFormat="0" applyBorder="0" applyAlignment="0" applyProtection="0"/>
    <xf numFmtId="0" fontId="33" fillId="66" borderId="0" applyNumberFormat="0" applyBorder="0" applyAlignment="0" applyProtection="0"/>
    <xf numFmtId="0" fontId="33" fillId="66" borderId="0" applyNumberFormat="0" applyBorder="0" applyAlignment="0" applyProtection="0"/>
    <xf numFmtId="0" fontId="33" fillId="66" borderId="0" applyNumberFormat="0" applyBorder="0" applyAlignment="0" applyProtection="0"/>
    <xf numFmtId="0" fontId="33" fillId="66" borderId="0" applyNumberFormat="0" applyBorder="0" applyAlignment="0" applyProtection="0"/>
    <xf numFmtId="0" fontId="33" fillId="66" borderId="0" applyNumberFormat="0" applyBorder="0" applyAlignment="0" applyProtection="0"/>
    <xf numFmtId="0" fontId="33" fillId="66" borderId="0" applyNumberFormat="0" applyBorder="0" applyAlignment="0" applyProtection="0"/>
    <xf numFmtId="0" fontId="33" fillId="66" borderId="0" applyNumberFormat="0" applyBorder="0" applyAlignment="0" applyProtection="0"/>
    <xf numFmtId="0" fontId="34" fillId="32" borderId="0" applyNumberFormat="0" applyBorder="0" applyAlignment="0" applyProtection="0"/>
    <xf numFmtId="0" fontId="33" fillId="61" borderId="0" applyNumberFormat="0" applyBorder="0" applyAlignment="0" applyProtection="0"/>
    <xf numFmtId="0" fontId="34" fillId="36" borderId="0" applyNumberFormat="0" applyBorder="0" applyAlignment="0" applyProtection="0"/>
    <xf numFmtId="0" fontId="33" fillId="61" borderId="0" applyNumberFormat="0" applyBorder="0" applyAlignment="0" applyProtection="0"/>
    <xf numFmtId="0" fontId="1" fillId="36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1" fillId="36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4" fillId="36" borderId="0" applyNumberFormat="0" applyBorder="0" applyAlignment="0" applyProtection="0"/>
    <xf numFmtId="0" fontId="33" fillId="64" borderId="0" applyNumberFormat="0" applyBorder="0" applyAlignment="0" applyProtection="0"/>
    <xf numFmtId="0" fontId="34" fillId="40" borderId="0" applyNumberFormat="0" applyBorder="0" applyAlignment="0" applyProtection="0"/>
    <xf numFmtId="0" fontId="33" fillId="64" borderId="0" applyNumberFormat="0" applyBorder="0" applyAlignment="0" applyProtection="0"/>
    <xf numFmtId="0" fontId="1" fillId="40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1" fillId="40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3" fillId="64" borderId="0" applyNumberFormat="0" applyBorder="0" applyAlignment="0" applyProtection="0"/>
    <xf numFmtId="0" fontId="34" fillId="40" borderId="0" applyNumberFormat="0" applyBorder="0" applyAlignment="0" applyProtection="0"/>
    <xf numFmtId="0" fontId="33" fillId="67" borderId="0" applyNumberFormat="0" applyBorder="0" applyAlignment="0" applyProtection="0"/>
    <xf numFmtId="0" fontId="34" fillId="44" borderId="0" applyNumberFormat="0" applyBorder="0" applyAlignment="0" applyProtection="0"/>
    <xf numFmtId="0" fontId="33" fillId="67" borderId="0" applyNumberFormat="0" applyBorder="0" applyAlignment="0" applyProtection="0"/>
    <xf numFmtId="0" fontId="1" fillId="44" borderId="0" applyNumberFormat="0" applyBorder="0" applyAlignment="0" applyProtection="0"/>
    <xf numFmtId="0" fontId="33" fillId="67" borderId="0" applyNumberFormat="0" applyBorder="0" applyAlignment="0" applyProtection="0"/>
    <xf numFmtId="0" fontId="33" fillId="67" borderId="0" applyNumberFormat="0" applyBorder="0" applyAlignment="0" applyProtection="0"/>
    <xf numFmtId="0" fontId="33" fillId="67" borderId="0" applyNumberFormat="0" applyBorder="0" applyAlignment="0" applyProtection="0"/>
    <xf numFmtId="0" fontId="33" fillId="67" borderId="0" applyNumberFormat="0" applyBorder="0" applyAlignment="0" applyProtection="0"/>
    <xf numFmtId="0" fontId="1" fillId="44" borderId="0" applyNumberFormat="0" applyBorder="0" applyAlignment="0" applyProtection="0"/>
    <xf numFmtId="0" fontId="33" fillId="67" borderId="0" applyNumberFormat="0" applyBorder="0" applyAlignment="0" applyProtection="0"/>
    <xf numFmtId="0" fontId="33" fillId="67" borderId="0" applyNumberFormat="0" applyBorder="0" applyAlignment="0" applyProtection="0"/>
    <xf numFmtId="0" fontId="33" fillId="67" borderId="0" applyNumberFormat="0" applyBorder="0" applyAlignment="0" applyProtection="0"/>
    <xf numFmtId="0" fontId="33" fillId="67" borderId="0" applyNumberFormat="0" applyBorder="0" applyAlignment="0" applyProtection="0"/>
    <xf numFmtId="0" fontId="33" fillId="67" borderId="0" applyNumberFormat="0" applyBorder="0" applyAlignment="0" applyProtection="0"/>
    <xf numFmtId="0" fontId="33" fillId="67" borderId="0" applyNumberFormat="0" applyBorder="0" applyAlignment="0" applyProtection="0"/>
    <xf numFmtId="0" fontId="33" fillId="67" borderId="0" applyNumberFormat="0" applyBorder="0" applyAlignment="0" applyProtection="0"/>
    <xf numFmtId="0" fontId="34" fillId="44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37" borderId="0" applyNumberFormat="0" applyBorder="0" applyAlignment="0" applyProtection="0"/>
    <xf numFmtId="0" fontId="19" fillId="41" borderId="0" applyNumberFormat="0" applyBorder="0" applyAlignment="0" applyProtection="0"/>
    <xf numFmtId="0" fontId="19" fillId="45" borderId="0" applyNumberFormat="0" applyBorder="0" applyAlignment="0" applyProtection="0"/>
    <xf numFmtId="0" fontId="35" fillId="68" borderId="0" applyNumberFormat="0" applyBorder="0" applyAlignment="0" applyProtection="0"/>
    <xf numFmtId="0" fontId="35" fillId="65" borderId="0" applyNumberFormat="0" applyBorder="0" applyAlignment="0" applyProtection="0"/>
    <xf numFmtId="0" fontId="35" fillId="66" borderId="0" applyNumberFormat="0" applyBorder="0" applyAlignment="0" applyProtection="0"/>
    <xf numFmtId="0" fontId="35" fillId="69" borderId="0" applyNumberFormat="0" applyBorder="0" applyAlignment="0" applyProtection="0"/>
    <xf numFmtId="0" fontId="35" fillId="70" borderId="0" applyNumberFormat="0" applyBorder="0" applyAlignment="0" applyProtection="0"/>
    <xf numFmtId="0" fontId="35" fillId="71" borderId="0" applyNumberFormat="0" applyBorder="0" applyAlignment="0" applyProtection="0"/>
    <xf numFmtId="0" fontId="36" fillId="68" borderId="0" applyNumberFormat="0" applyBorder="0" applyAlignment="0" applyProtection="0"/>
    <xf numFmtId="0" fontId="36" fillId="65" borderId="0" applyNumberFormat="0" applyBorder="0" applyAlignment="0" applyProtection="0"/>
    <xf numFmtId="0" fontId="36" fillId="66" borderId="0" applyNumberFormat="0" applyBorder="0" applyAlignment="0" applyProtection="0"/>
    <xf numFmtId="0" fontId="36" fillId="69" borderId="0" applyNumberFormat="0" applyBorder="0" applyAlignment="0" applyProtection="0"/>
    <xf numFmtId="0" fontId="36" fillId="70" borderId="0" applyNumberFormat="0" applyBorder="0" applyAlignment="0" applyProtection="0"/>
    <xf numFmtId="0" fontId="36" fillId="71" borderId="0" applyNumberFormat="0" applyBorder="0" applyAlignment="0" applyProtection="0"/>
    <xf numFmtId="0" fontId="36" fillId="68" borderId="0" applyNumberFormat="0" applyBorder="0" applyAlignment="0" applyProtection="0"/>
    <xf numFmtId="0" fontId="37" fillId="25" borderId="0" applyNumberFormat="0" applyBorder="0" applyAlignment="0" applyProtection="0"/>
    <xf numFmtId="0" fontId="36" fillId="68" borderId="0" applyNumberFormat="0" applyBorder="0" applyAlignment="0" applyProtection="0"/>
    <xf numFmtId="0" fontId="36" fillId="68" borderId="0" applyNumberFormat="0" applyBorder="0" applyAlignment="0" applyProtection="0"/>
    <xf numFmtId="0" fontId="36" fillId="68" borderId="0" applyNumberFormat="0" applyBorder="0" applyAlignment="0" applyProtection="0"/>
    <xf numFmtId="0" fontId="36" fillId="68" borderId="0" applyNumberFormat="0" applyBorder="0" applyAlignment="0" applyProtection="0"/>
    <xf numFmtId="0" fontId="36" fillId="68" borderId="0" applyNumberFormat="0" applyBorder="0" applyAlignment="0" applyProtection="0"/>
    <xf numFmtId="0" fontId="19" fillId="25" borderId="0" applyNumberFormat="0" applyBorder="0" applyAlignment="0" applyProtection="0"/>
    <xf numFmtId="0" fontId="36" fillId="68" borderId="0" applyNumberFormat="0" applyBorder="0" applyAlignment="0" applyProtection="0"/>
    <xf numFmtId="0" fontId="36" fillId="68" borderId="0" applyNumberFormat="0" applyBorder="0" applyAlignment="0" applyProtection="0"/>
    <xf numFmtId="0" fontId="36" fillId="68" borderId="0" applyNumberFormat="0" applyBorder="0" applyAlignment="0" applyProtection="0"/>
    <xf numFmtId="0" fontId="36" fillId="68" borderId="0" applyNumberFormat="0" applyBorder="0" applyAlignment="0" applyProtection="0"/>
    <xf numFmtId="0" fontId="36" fillId="68" borderId="0" applyNumberFormat="0" applyBorder="0" applyAlignment="0" applyProtection="0"/>
    <xf numFmtId="0" fontId="36" fillId="68" borderId="0" applyNumberFormat="0" applyBorder="0" applyAlignment="0" applyProtection="0"/>
    <xf numFmtId="0" fontId="36" fillId="68" borderId="0" applyNumberFormat="0" applyBorder="0" applyAlignment="0" applyProtection="0"/>
    <xf numFmtId="0" fontId="37" fillId="25" borderId="0" applyNumberFormat="0" applyBorder="0" applyAlignment="0" applyProtection="0"/>
    <xf numFmtId="0" fontId="36" fillId="65" borderId="0" applyNumberFormat="0" applyBorder="0" applyAlignment="0" applyProtection="0"/>
    <xf numFmtId="0" fontId="37" fillId="29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19" fillId="29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7" fillId="29" borderId="0" applyNumberFormat="0" applyBorder="0" applyAlignment="0" applyProtection="0"/>
    <xf numFmtId="0" fontId="36" fillId="66" borderId="0" applyNumberFormat="0" applyBorder="0" applyAlignment="0" applyProtection="0"/>
    <xf numFmtId="0" fontId="37" fillId="33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19" fillId="33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7" fillId="33" borderId="0" applyNumberFormat="0" applyBorder="0" applyAlignment="0" applyProtection="0"/>
    <xf numFmtId="0" fontId="36" fillId="69" borderId="0" applyNumberFormat="0" applyBorder="0" applyAlignment="0" applyProtection="0"/>
    <xf numFmtId="0" fontId="37" fillId="37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19" fillId="37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7" fillId="37" borderId="0" applyNumberFormat="0" applyBorder="0" applyAlignment="0" applyProtection="0"/>
    <xf numFmtId="0" fontId="36" fillId="70" borderId="0" applyNumberFormat="0" applyBorder="0" applyAlignment="0" applyProtection="0"/>
    <xf numFmtId="0" fontId="37" fillId="41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19" fillId="41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7" fillId="41" borderId="0" applyNumberFormat="0" applyBorder="0" applyAlignment="0" applyProtection="0"/>
    <xf numFmtId="0" fontId="36" fillId="71" borderId="0" applyNumberFormat="0" applyBorder="0" applyAlignment="0" applyProtection="0"/>
    <xf numFmtId="0" fontId="37" fillId="45" borderId="0" applyNumberFormat="0" applyBorder="0" applyAlignment="0" applyProtection="0"/>
    <xf numFmtId="0" fontId="36" fillId="71" borderId="0" applyNumberFormat="0" applyBorder="0" applyAlignment="0" applyProtection="0"/>
    <xf numFmtId="0" fontId="36" fillId="71" borderId="0" applyNumberFormat="0" applyBorder="0" applyAlignment="0" applyProtection="0"/>
    <xf numFmtId="0" fontId="36" fillId="71" borderId="0" applyNumberFormat="0" applyBorder="0" applyAlignment="0" applyProtection="0"/>
    <xf numFmtId="0" fontId="36" fillId="71" borderId="0" applyNumberFormat="0" applyBorder="0" applyAlignment="0" applyProtection="0"/>
    <xf numFmtId="0" fontId="36" fillId="71" borderId="0" applyNumberFormat="0" applyBorder="0" applyAlignment="0" applyProtection="0"/>
    <xf numFmtId="0" fontId="19" fillId="45" borderId="0" applyNumberFormat="0" applyBorder="0" applyAlignment="0" applyProtection="0"/>
    <xf numFmtId="0" fontId="36" fillId="71" borderId="0" applyNumberFormat="0" applyBorder="0" applyAlignment="0" applyProtection="0"/>
    <xf numFmtId="0" fontId="36" fillId="71" borderId="0" applyNumberFormat="0" applyBorder="0" applyAlignment="0" applyProtection="0"/>
    <xf numFmtId="0" fontId="36" fillId="71" borderId="0" applyNumberFormat="0" applyBorder="0" applyAlignment="0" applyProtection="0"/>
    <xf numFmtId="0" fontId="36" fillId="71" borderId="0" applyNumberFormat="0" applyBorder="0" applyAlignment="0" applyProtection="0"/>
    <xf numFmtId="0" fontId="36" fillId="71" borderId="0" applyNumberFormat="0" applyBorder="0" applyAlignment="0" applyProtection="0"/>
    <xf numFmtId="0" fontId="36" fillId="71" borderId="0" applyNumberFormat="0" applyBorder="0" applyAlignment="0" applyProtection="0"/>
    <xf numFmtId="0" fontId="36" fillId="71" borderId="0" applyNumberFormat="0" applyBorder="0" applyAlignment="0" applyProtection="0"/>
    <xf numFmtId="0" fontId="37" fillId="45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38" borderId="0" applyNumberFormat="0" applyBorder="0" applyAlignment="0" applyProtection="0"/>
    <xf numFmtId="0" fontId="19" fillId="42" borderId="0" applyNumberFormat="0" applyBorder="0" applyAlignment="0" applyProtection="0"/>
    <xf numFmtId="0" fontId="35" fillId="72" borderId="0" applyNumberFormat="0" applyBorder="0" applyAlignment="0" applyProtection="0"/>
    <xf numFmtId="0" fontId="35" fillId="73" borderId="0" applyNumberFormat="0" applyBorder="0" applyAlignment="0" applyProtection="0"/>
    <xf numFmtId="0" fontId="35" fillId="74" borderId="0" applyNumberFormat="0" applyBorder="0" applyAlignment="0" applyProtection="0"/>
    <xf numFmtId="0" fontId="35" fillId="69" borderId="0" applyNumberFormat="0" applyBorder="0" applyAlignment="0" applyProtection="0"/>
    <xf numFmtId="0" fontId="35" fillId="70" borderId="0" applyNumberFormat="0" applyBorder="0" applyAlignment="0" applyProtection="0"/>
    <xf numFmtId="0" fontId="35" fillId="75" borderId="0" applyNumberFormat="0" applyBorder="0" applyAlignment="0" applyProtection="0"/>
    <xf numFmtId="0" fontId="11" fillId="16" borderId="0" applyNumberFormat="0" applyBorder="0" applyAlignment="0" applyProtection="0"/>
    <xf numFmtId="0" fontId="38" fillId="60" borderId="0" applyNumberFormat="0" applyBorder="0" applyAlignment="0" applyProtection="0"/>
    <xf numFmtId="0" fontId="39" fillId="15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10" fillId="15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9" fillId="15" borderId="0" applyNumberFormat="0" applyBorder="0" applyAlignment="0" applyProtection="0"/>
    <xf numFmtId="0" fontId="40" fillId="0" borderId="63" applyNumberFormat="0" applyFill="0" applyAlignment="0" applyProtection="0"/>
    <xf numFmtId="0" fontId="41" fillId="0" borderId="64" applyNumberFormat="0" applyFill="0" applyAlignment="0" applyProtection="0"/>
    <xf numFmtId="0" fontId="42" fillId="0" borderId="65" applyNumberFormat="0" applyFill="0" applyAlignment="0" applyProtection="0"/>
    <xf numFmtId="0" fontId="42" fillId="0" borderId="0" applyNumberFormat="0" applyFill="0" applyBorder="0" applyAlignment="0" applyProtection="0"/>
    <xf numFmtId="0" fontId="15" fillId="19" borderId="21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15" fillId="19" borderId="21" applyNumberFormat="0" applyAlignment="0" applyProtection="0"/>
    <xf numFmtId="0" fontId="43" fillId="76" borderId="66" applyNumberFormat="0" applyAlignment="0" applyProtection="0"/>
    <xf numFmtId="0" fontId="44" fillId="19" borderId="21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15" fillId="19" borderId="21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3" fillId="76" borderId="66" applyNumberFormat="0" applyAlignment="0" applyProtection="0"/>
    <xf numFmtId="0" fontId="44" fillId="19" borderId="21" applyNumberFormat="0" applyAlignment="0" applyProtection="0"/>
    <xf numFmtId="0" fontId="25" fillId="0" borderId="0"/>
    <xf numFmtId="0" fontId="45" fillId="77" borderId="67" applyNumberFormat="0" applyAlignment="0" applyProtection="0"/>
    <xf numFmtId="0" fontId="46" fillId="20" borderId="24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17" fillId="20" borderId="24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45" fillId="77" borderId="67" applyNumberFormat="0" applyAlignment="0" applyProtection="0"/>
    <xf numFmtId="0" fontId="46" fillId="20" borderId="24" applyNumberFormat="0" applyAlignment="0" applyProtection="0"/>
    <xf numFmtId="0" fontId="47" fillId="0" borderId="68" applyNumberFormat="0" applyFill="0" applyAlignment="0" applyProtection="0"/>
    <xf numFmtId="0" fontId="48" fillId="0" borderId="23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16" fillId="0" borderId="23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47" fillId="0" borderId="68" applyNumberFormat="0" applyFill="0" applyAlignment="0" applyProtection="0"/>
    <xf numFmtId="0" fontId="48" fillId="0" borderId="23" applyNumberFormat="0" applyFill="0" applyAlignment="0" applyProtection="0"/>
    <xf numFmtId="0" fontId="47" fillId="0" borderId="68" applyNumberFormat="0" applyFill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36" fillId="72" borderId="0" applyNumberFormat="0" applyBorder="0" applyAlignment="0" applyProtection="0"/>
    <xf numFmtId="0" fontId="36" fillId="73" borderId="0" applyNumberFormat="0" applyBorder="0" applyAlignment="0" applyProtection="0"/>
    <xf numFmtId="0" fontId="36" fillId="74" borderId="0" applyNumberFormat="0" applyBorder="0" applyAlignment="0" applyProtection="0"/>
    <xf numFmtId="0" fontId="36" fillId="69" borderId="0" applyNumberFormat="0" applyBorder="0" applyAlignment="0" applyProtection="0"/>
    <xf numFmtId="0" fontId="36" fillId="70" borderId="0" applyNumberFormat="0" applyBorder="0" applyAlignment="0" applyProtection="0"/>
    <xf numFmtId="0" fontId="36" fillId="75" borderId="0" applyNumberFormat="0" applyBorder="0" applyAlignment="0" applyProtection="0"/>
    <xf numFmtId="0" fontId="38" fillId="60" borderId="0" applyNumberFormat="0" applyBorder="0" applyAlignment="0" applyProtection="0"/>
    <xf numFmtId="179" fontId="25" fillId="0" borderId="0" applyFont="0" applyFill="0" applyBorder="0" applyAlignment="0" applyProtection="0"/>
    <xf numFmtId="0" fontId="49" fillId="63" borderId="66" applyNumberFormat="0" applyAlignment="0" applyProtection="0"/>
    <xf numFmtId="0" fontId="50" fillId="76" borderId="69" applyNumberFormat="0" applyAlignment="0" applyProtection="0"/>
    <xf numFmtId="180" fontId="51" fillId="0" borderId="0" applyFont="0" applyFill="0" applyBorder="0" applyAlignment="0" applyProtection="0"/>
    <xf numFmtId="0" fontId="52" fillId="60" borderId="0" applyNumberFormat="0" applyBorder="0" applyAlignment="0" applyProtection="0"/>
    <xf numFmtId="0" fontId="4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6" fillId="72" borderId="0" applyNumberFormat="0" applyBorder="0" applyAlignment="0" applyProtection="0"/>
    <xf numFmtId="0" fontId="37" fillId="22" borderId="0" applyNumberFormat="0" applyBorder="0" applyAlignment="0" applyProtection="0"/>
    <xf numFmtId="0" fontId="36" fillId="72" borderId="0" applyNumberFormat="0" applyBorder="0" applyAlignment="0" applyProtection="0"/>
    <xf numFmtId="0" fontId="36" fillId="72" borderId="0" applyNumberFormat="0" applyBorder="0" applyAlignment="0" applyProtection="0"/>
    <xf numFmtId="0" fontId="36" fillId="72" borderId="0" applyNumberFormat="0" applyBorder="0" applyAlignment="0" applyProtection="0"/>
    <xf numFmtId="0" fontId="36" fillId="72" borderId="0" applyNumberFormat="0" applyBorder="0" applyAlignment="0" applyProtection="0"/>
    <xf numFmtId="0" fontId="36" fillId="72" borderId="0" applyNumberFormat="0" applyBorder="0" applyAlignment="0" applyProtection="0"/>
    <xf numFmtId="0" fontId="19" fillId="22" borderId="0" applyNumberFormat="0" applyBorder="0" applyAlignment="0" applyProtection="0"/>
    <xf numFmtId="0" fontId="36" fillId="72" borderId="0" applyNumberFormat="0" applyBorder="0" applyAlignment="0" applyProtection="0"/>
    <xf numFmtId="0" fontId="36" fillId="72" borderId="0" applyNumberFormat="0" applyBorder="0" applyAlignment="0" applyProtection="0"/>
    <xf numFmtId="0" fontId="36" fillId="72" borderId="0" applyNumberFormat="0" applyBorder="0" applyAlignment="0" applyProtection="0"/>
    <xf numFmtId="0" fontId="36" fillId="72" borderId="0" applyNumberFormat="0" applyBorder="0" applyAlignment="0" applyProtection="0"/>
    <xf numFmtId="0" fontId="36" fillId="72" borderId="0" applyNumberFormat="0" applyBorder="0" applyAlignment="0" applyProtection="0"/>
    <xf numFmtId="0" fontId="36" fillId="72" borderId="0" applyNumberFormat="0" applyBorder="0" applyAlignment="0" applyProtection="0"/>
    <xf numFmtId="0" fontId="36" fillId="72" borderId="0" applyNumberFormat="0" applyBorder="0" applyAlignment="0" applyProtection="0"/>
    <xf numFmtId="0" fontId="37" fillId="22" borderId="0" applyNumberFormat="0" applyBorder="0" applyAlignment="0" applyProtection="0"/>
    <xf numFmtId="0" fontId="36" fillId="73" borderId="0" applyNumberFormat="0" applyBorder="0" applyAlignment="0" applyProtection="0"/>
    <xf numFmtId="0" fontId="37" fillId="26" borderId="0" applyNumberFormat="0" applyBorder="0" applyAlignment="0" applyProtection="0"/>
    <xf numFmtId="0" fontId="36" fillId="73" borderId="0" applyNumberFormat="0" applyBorder="0" applyAlignment="0" applyProtection="0"/>
    <xf numFmtId="0" fontId="36" fillId="73" borderId="0" applyNumberFormat="0" applyBorder="0" applyAlignment="0" applyProtection="0"/>
    <xf numFmtId="0" fontId="36" fillId="73" borderId="0" applyNumberFormat="0" applyBorder="0" applyAlignment="0" applyProtection="0"/>
    <xf numFmtId="0" fontId="36" fillId="73" borderId="0" applyNumberFormat="0" applyBorder="0" applyAlignment="0" applyProtection="0"/>
    <xf numFmtId="0" fontId="36" fillId="73" borderId="0" applyNumberFormat="0" applyBorder="0" applyAlignment="0" applyProtection="0"/>
    <xf numFmtId="0" fontId="19" fillId="26" borderId="0" applyNumberFormat="0" applyBorder="0" applyAlignment="0" applyProtection="0"/>
    <xf numFmtId="0" fontId="36" fillId="73" borderId="0" applyNumberFormat="0" applyBorder="0" applyAlignment="0" applyProtection="0"/>
    <xf numFmtId="0" fontId="36" fillId="73" borderId="0" applyNumberFormat="0" applyBorder="0" applyAlignment="0" applyProtection="0"/>
    <xf numFmtId="0" fontId="36" fillId="73" borderId="0" applyNumberFormat="0" applyBorder="0" applyAlignment="0" applyProtection="0"/>
    <xf numFmtId="0" fontId="36" fillId="73" borderId="0" applyNumberFormat="0" applyBorder="0" applyAlignment="0" applyProtection="0"/>
    <xf numFmtId="0" fontId="36" fillId="73" borderId="0" applyNumberFormat="0" applyBorder="0" applyAlignment="0" applyProtection="0"/>
    <xf numFmtId="0" fontId="36" fillId="73" borderId="0" applyNumberFormat="0" applyBorder="0" applyAlignment="0" applyProtection="0"/>
    <xf numFmtId="0" fontId="36" fillId="73" borderId="0" applyNumberFormat="0" applyBorder="0" applyAlignment="0" applyProtection="0"/>
    <xf numFmtId="0" fontId="37" fillId="26" borderId="0" applyNumberFormat="0" applyBorder="0" applyAlignment="0" applyProtection="0"/>
    <xf numFmtId="0" fontId="36" fillId="74" borderId="0" applyNumberFormat="0" applyBorder="0" applyAlignment="0" applyProtection="0"/>
    <xf numFmtId="0" fontId="37" fillId="30" borderId="0" applyNumberFormat="0" applyBorder="0" applyAlignment="0" applyProtection="0"/>
    <xf numFmtId="0" fontId="36" fillId="74" borderId="0" applyNumberFormat="0" applyBorder="0" applyAlignment="0" applyProtection="0"/>
    <xf numFmtId="0" fontId="36" fillId="74" borderId="0" applyNumberFormat="0" applyBorder="0" applyAlignment="0" applyProtection="0"/>
    <xf numFmtId="0" fontId="36" fillId="74" borderId="0" applyNumberFormat="0" applyBorder="0" applyAlignment="0" applyProtection="0"/>
    <xf numFmtId="0" fontId="36" fillId="74" borderId="0" applyNumberFormat="0" applyBorder="0" applyAlignment="0" applyProtection="0"/>
    <xf numFmtId="0" fontId="36" fillId="74" borderId="0" applyNumberFormat="0" applyBorder="0" applyAlignment="0" applyProtection="0"/>
    <xf numFmtId="0" fontId="19" fillId="30" borderId="0" applyNumberFormat="0" applyBorder="0" applyAlignment="0" applyProtection="0"/>
    <xf numFmtId="0" fontId="36" fillId="74" borderId="0" applyNumberFormat="0" applyBorder="0" applyAlignment="0" applyProtection="0"/>
    <xf numFmtId="0" fontId="36" fillId="74" borderId="0" applyNumberFormat="0" applyBorder="0" applyAlignment="0" applyProtection="0"/>
    <xf numFmtId="0" fontId="36" fillId="74" borderId="0" applyNumberFormat="0" applyBorder="0" applyAlignment="0" applyProtection="0"/>
    <xf numFmtId="0" fontId="36" fillId="74" borderId="0" applyNumberFormat="0" applyBorder="0" applyAlignment="0" applyProtection="0"/>
    <xf numFmtId="0" fontId="36" fillId="74" borderId="0" applyNumberFormat="0" applyBorder="0" applyAlignment="0" applyProtection="0"/>
    <xf numFmtId="0" fontId="36" fillId="74" borderId="0" applyNumberFormat="0" applyBorder="0" applyAlignment="0" applyProtection="0"/>
    <xf numFmtId="0" fontId="36" fillId="74" borderId="0" applyNumberFormat="0" applyBorder="0" applyAlignment="0" applyProtection="0"/>
    <xf numFmtId="0" fontId="37" fillId="30" borderId="0" applyNumberFormat="0" applyBorder="0" applyAlignment="0" applyProtection="0"/>
    <xf numFmtId="0" fontId="36" fillId="69" borderId="0" applyNumberFormat="0" applyBorder="0" applyAlignment="0" applyProtection="0"/>
    <xf numFmtId="0" fontId="37" fillId="34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19" fillId="34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6" fillId="69" borderId="0" applyNumberFormat="0" applyBorder="0" applyAlignment="0" applyProtection="0"/>
    <xf numFmtId="0" fontId="37" fillId="34" borderId="0" applyNumberFormat="0" applyBorder="0" applyAlignment="0" applyProtection="0"/>
    <xf numFmtId="0" fontId="36" fillId="70" borderId="0" applyNumberFormat="0" applyBorder="0" applyAlignment="0" applyProtection="0"/>
    <xf numFmtId="0" fontId="37" fillId="38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19" fillId="38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6" fillId="70" borderId="0" applyNumberFormat="0" applyBorder="0" applyAlignment="0" applyProtection="0"/>
    <xf numFmtId="0" fontId="37" fillId="38" borderId="0" applyNumberFormat="0" applyBorder="0" applyAlignment="0" applyProtection="0"/>
    <xf numFmtId="0" fontId="36" fillId="75" borderId="0" applyNumberFormat="0" applyBorder="0" applyAlignment="0" applyProtection="0"/>
    <xf numFmtId="0" fontId="37" fillId="42" borderId="0" applyNumberFormat="0" applyBorder="0" applyAlignment="0" applyProtection="0"/>
    <xf numFmtId="0" fontId="36" fillId="75" borderId="0" applyNumberFormat="0" applyBorder="0" applyAlignment="0" applyProtection="0"/>
    <xf numFmtId="0" fontId="36" fillId="75" borderId="0" applyNumberFormat="0" applyBorder="0" applyAlignment="0" applyProtection="0"/>
    <xf numFmtId="0" fontId="36" fillId="75" borderId="0" applyNumberFormat="0" applyBorder="0" applyAlignment="0" applyProtection="0"/>
    <xf numFmtId="0" fontId="36" fillId="75" borderId="0" applyNumberFormat="0" applyBorder="0" applyAlignment="0" applyProtection="0"/>
    <xf numFmtId="0" fontId="36" fillId="75" borderId="0" applyNumberFormat="0" applyBorder="0" applyAlignment="0" applyProtection="0"/>
    <xf numFmtId="0" fontId="19" fillId="42" borderId="0" applyNumberFormat="0" applyBorder="0" applyAlignment="0" applyProtection="0"/>
    <xf numFmtId="0" fontId="36" fillId="75" borderId="0" applyNumberFormat="0" applyBorder="0" applyAlignment="0" applyProtection="0"/>
    <xf numFmtId="0" fontId="36" fillId="75" borderId="0" applyNumberFormat="0" applyBorder="0" applyAlignment="0" applyProtection="0"/>
    <xf numFmtId="0" fontId="36" fillId="75" borderId="0" applyNumberFormat="0" applyBorder="0" applyAlignment="0" applyProtection="0"/>
    <xf numFmtId="0" fontId="36" fillId="75" borderId="0" applyNumberFormat="0" applyBorder="0" applyAlignment="0" applyProtection="0"/>
    <xf numFmtId="0" fontId="36" fillId="75" borderId="0" applyNumberFormat="0" applyBorder="0" applyAlignment="0" applyProtection="0"/>
    <xf numFmtId="0" fontId="36" fillId="75" borderId="0" applyNumberFormat="0" applyBorder="0" applyAlignment="0" applyProtection="0"/>
    <xf numFmtId="0" fontId="36" fillId="75" borderId="0" applyNumberFormat="0" applyBorder="0" applyAlignment="0" applyProtection="0"/>
    <xf numFmtId="0" fontId="37" fillId="42" borderId="0" applyNumberFormat="0" applyBorder="0" applyAlignment="0" applyProtection="0"/>
    <xf numFmtId="0" fontId="54" fillId="63" borderId="66" applyNumberFormat="0" applyAlignment="0" applyProtection="0"/>
    <xf numFmtId="0" fontId="55" fillId="18" borderId="21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13" fillId="18" borderId="21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55" fillId="18" borderId="21" applyNumberFormat="0" applyAlignment="0" applyProtection="0"/>
    <xf numFmtId="0" fontId="30" fillId="0" borderId="0">
      <alignment vertical="top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>
      <alignment vertical="top"/>
    </xf>
    <xf numFmtId="0" fontId="25" fillId="0" borderId="0" applyNumberFormat="0" applyFill="0" applyBorder="0" applyAlignment="0" applyProtection="0"/>
    <xf numFmtId="0" fontId="30" fillId="0" borderId="0">
      <alignment vertical="top"/>
    </xf>
    <xf numFmtId="0" fontId="25" fillId="0" borderId="0" applyNumberFormat="0" applyFill="0" applyBorder="0" applyAlignment="0" applyProtection="0"/>
    <xf numFmtId="0" fontId="30" fillId="0" borderId="0">
      <alignment vertical="top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2" fontId="25" fillId="0" borderId="0" applyNumberFormat="0" applyFont="0" applyFill="0" applyBorder="0" applyAlignment="0" applyProtection="0"/>
    <xf numFmtId="182" fontId="25" fillId="0" borderId="0" applyNumberFormat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2" fontId="25" fillId="0" borderId="0" applyNumberFormat="0" applyFont="0" applyFill="0" applyBorder="0" applyAlignment="0" applyProtection="0"/>
    <xf numFmtId="181" fontId="25" fillId="0" borderId="0" applyFont="0" applyFill="0" applyBorder="0" applyAlignment="0" applyProtection="0"/>
    <xf numFmtId="182" fontId="25" fillId="0" borderId="0" applyNumberFormat="0" applyFont="0" applyFill="0" applyBorder="0" applyAlignment="0" applyProtection="0"/>
    <xf numFmtId="182" fontId="25" fillId="0" borderId="0" applyNumberFormat="0" applyFont="0" applyFill="0" applyBorder="0" applyAlignment="0" applyProtection="0"/>
    <xf numFmtId="182" fontId="25" fillId="0" borderId="0" applyNumberFormat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2" fontId="25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38" fontId="56" fillId="78" borderId="0" applyNumberFormat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59" borderId="0" applyNumberFormat="0" applyBorder="0" applyAlignment="0" applyProtection="0"/>
    <xf numFmtId="0" fontId="62" fillId="16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11" fillId="16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2" fillId="16" borderId="0" applyNumberFormat="0" applyBorder="0" applyAlignment="0" applyProtection="0"/>
    <xf numFmtId="0" fontId="63" fillId="0" borderId="0"/>
    <xf numFmtId="0" fontId="63" fillId="0" borderId="0"/>
    <xf numFmtId="0" fontId="64" fillId="0" borderId="0">
      <alignment vertical="top"/>
    </xf>
    <xf numFmtId="10" fontId="56" fillId="79" borderId="38" applyNumberFormat="0" applyBorder="0" applyAlignment="0" applyProtection="0"/>
    <xf numFmtId="10" fontId="56" fillId="79" borderId="38" applyNumberFormat="0" applyBorder="0" applyAlignment="0" applyProtection="0"/>
    <xf numFmtId="0" fontId="54" fillId="63" borderId="66" applyNumberFormat="0" applyAlignment="0" applyProtection="0"/>
    <xf numFmtId="0" fontId="54" fillId="63" borderId="66" applyNumberFormat="0" applyAlignment="0" applyProtection="0"/>
    <xf numFmtId="0" fontId="65" fillId="0" borderId="68" applyNumberFormat="0" applyFill="0" applyAlignment="0" applyProtection="0"/>
    <xf numFmtId="0" fontId="66" fillId="77" borderId="67" applyNumberFormat="0" applyAlignment="0" applyProtection="0"/>
    <xf numFmtId="0" fontId="25" fillId="0" borderId="0"/>
    <xf numFmtId="0" fontId="33" fillId="0" borderId="0"/>
    <xf numFmtId="183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25" fillId="0" borderId="0" applyFont="0" applyFill="0" applyBorder="0" applyAlignment="0" applyProtection="0">
      <alignment wrapText="1"/>
    </xf>
    <xf numFmtId="167" fontId="25" fillId="0" borderId="0" applyFont="0" applyFill="0" applyBorder="0" applyAlignment="0" applyProtection="0">
      <alignment wrapText="1"/>
    </xf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67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67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4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80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33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33" fillId="0" borderId="0" applyFont="0" applyFill="0" applyBorder="0" applyAlignment="0" applyProtection="0"/>
    <xf numFmtId="184" fontId="25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67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3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34" fillId="0" borderId="0" applyFont="0" applyFill="0" applyBorder="0" applyAlignment="0" applyProtection="0"/>
    <xf numFmtId="177" fontId="2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8" fillId="0" borderId="63" applyNumberFormat="0" applyFill="0" applyAlignment="0" applyProtection="0"/>
    <xf numFmtId="0" fontId="69" fillId="0" borderId="64" applyNumberFormat="0" applyFill="0" applyAlignment="0" applyProtection="0"/>
    <xf numFmtId="0" fontId="70" fillId="0" borderId="65" applyNumberFormat="0" applyFill="0" applyAlignment="0" applyProtection="0"/>
    <xf numFmtId="0" fontId="70" fillId="0" borderId="0" applyNumberFormat="0" applyFill="0" applyBorder="0" applyAlignment="0" applyProtection="0"/>
    <xf numFmtId="0" fontId="71" fillId="80" borderId="0" applyNumberFormat="0" applyBorder="0" applyAlignment="0" applyProtection="0"/>
    <xf numFmtId="0" fontId="72" fillId="17" borderId="0" applyNumberFormat="0" applyBorder="0" applyAlignment="0" applyProtection="0"/>
    <xf numFmtId="0" fontId="71" fillId="80" borderId="0" applyNumberFormat="0" applyBorder="0" applyAlignment="0" applyProtection="0"/>
    <xf numFmtId="0" fontId="71" fillId="80" borderId="0" applyNumberFormat="0" applyBorder="0" applyAlignment="0" applyProtection="0"/>
    <xf numFmtId="0" fontId="71" fillId="80" borderId="0" applyNumberFormat="0" applyBorder="0" applyAlignment="0" applyProtection="0"/>
    <xf numFmtId="0" fontId="71" fillId="80" borderId="0" applyNumberFormat="0" applyBorder="0" applyAlignment="0" applyProtection="0"/>
    <xf numFmtId="0" fontId="71" fillId="80" borderId="0" applyNumberFormat="0" applyBorder="0" applyAlignment="0" applyProtection="0"/>
    <xf numFmtId="0" fontId="12" fillId="17" borderId="0" applyNumberFormat="0" applyBorder="0" applyAlignment="0" applyProtection="0"/>
    <xf numFmtId="0" fontId="71" fillId="80" borderId="0" applyNumberFormat="0" applyBorder="0" applyAlignment="0" applyProtection="0"/>
    <xf numFmtId="0" fontId="71" fillId="80" borderId="0" applyNumberFormat="0" applyBorder="0" applyAlignment="0" applyProtection="0"/>
    <xf numFmtId="0" fontId="71" fillId="80" borderId="0" applyNumberFormat="0" applyBorder="0" applyAlignment="0" applyProtection="0"/>
    <xf numFmtId="0" fontId="71" fillId="80" borderId="0" applyNumberFormat="0" applyBorder="0" applyAlignment="0" applyProtection="0"/>
    <xf numFmtId="0" fontId="71" fillId="80" borderId="0" applyNumberFormat="0" applyBorder="0" applyAlignment="0" applyProtection="0"/>
    <xf numFmtId="0" fontId="71" fillId="80" borderId="0" applyNumberFormat="0" applyBorder="0" applyAlignment="0" applyProtection="0"/>
    <xf numFmtId="0" fontId="71" fillId="80" borderId="0" applyNumberFormat="0" applyBorder="0" applyAlignment="0" applyProtection="0"/>
    <xf numFmtId="0" fontId="72" fillId="17" borderId="0" applyNumberFormat="0" applyBorder="0" applyAlignment="0" applyProtection="0"/>
    <xf numFmtId="0" fontId="73" fillId="80" borderId="0" applyNumberFormat="0" applyBorder="0" applyAlignment="0" applyProtection="0"/>
    <xf numFmtId="0" fontId="71" fillId="80" borderId="0" applyNumberFormat="0" applyBorder="0" applyAlignment="0" applyProtection="0"/>
    <xf numFmtId="185" fontId="74" fillId="0" borderId="8" applyBorder="0">
      <alignment horizontal="center" vertical="center" wrapText="1"/>
    </xf>
    <xf numFmtId="185" fontId="74" fillId="0" borderId="8" applyBorder="0">
      <alignment horizontal="center" vertical="center" wrapText="1"/>
    </xf>
    <xf numFmtId="0" fontId="63" fillId="0" borderId="0"/>
    <xf numFmtId="0" fontId="63" fillId="0" borderId="0"/>
    <xf numFmtId="186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76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34" fillId="0" borderId="0"/>
    <xf numFmtId="0" fontId="3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25" fillId="0" borderId="0"/>
    <xf numFmtId="0" fontId="3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33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3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Alignment="0" applyProtection="0"/>
    <xf numFmtId="0" fontId="25" fillId="0" borderId="0" applyNumberFormat="0" applyFill="0" applyAlignment="0" applyProtection="0"/>
    <xf numFmtId="0" fontId="1" fillId="0" borderId="0"/>
    <xf numFmtId="0" fontId="1" fillId="0" borderId="0"/>
    <xf numFmtId="0" fontId="25" fillId="0" borderId="0" applyNumberFormat="0" applyFill="0" applyAlignment="0" applyProtection="0"/>
    <xf numFmtId="0" fontId="25" fillId="0" borderId="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33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3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34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33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34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33" fillId="81" borderId="70" applyNumberFormat="0" applyFont="0" applyAlignment="0" applyProtection="0"/>
    <xf numFmtId="0" fontId="33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34" fillId="21" borderId="25" applyNumberFormat="0" applyFont="0" applyAlignment="0" applyProtection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33" fillId="81" borderId="70" applyNumberFormat="0" applyFont="0" applyAlignment="0" applyProtection="0"/>
    <xf numFmtId="0" fontId="1" fillId="0" borderId="0"/>
    <xf numFmtId="0" fontId="25" fillId="81" borderId="70" applyNumberFormat="0" applyFont="0" applyAlignment="0" applyProtection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33" fillId="81" borderId="70" applyNumberFormat="0" applyFont="0" applyAlignment="0" applyProtection="0"/>
    <xf numFmtId="0" fontId="25" fillId="81" borderId="70" applyNumberFormat="0" applyFont="0" applyAlignment="0" applyProtection="0"/>
    <xf numFmtId="0" fontId="33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81" borderId="70" applyNumberFormat="0" applyFont="0" applyAlignment="0" applyProtection="0"/>
    <xf numFmtId="0" fontId="67" fillId="21" borderId="25" applyNumberFormat="0" applyFont="0" applyAlignment="0" applyProtection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33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21" borderId="2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25" applyNumberFormat="0" applyFont="0" applyAlignment="0" applyProtection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25" applyNumberFormat="0" applyFont="0" applyAlignment="0" applyProtection="0"/>
    <xf numFmtId="0" fontId="33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81" borderId="70" applyNumberFormat="0" applyFont="0" applyAlignment="0" applyProtection="0"/>
    <xf numFmtId="0" fontId="33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25" fillId="81" borderId="70" applyNumberFormat="0" applyFont="0" applyAlignment="0" applyProtection="0"/>
    <xf numFmtId="0" fontId="33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76" borderId="6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19" borderId="22" applyNumberFormat="0" applyAlignment="0" applyProtection="0"/>
    <xf numFmtId="0" fontId="79" fillId="76" borderId="6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25" fillId="0" borderId="0" applyFont="0" applyFill="0" applyBorder="0" applyAlignment="0" applyProtection="0"/>
    <xf numFmtId="0" fontId="1" fillId="0" borderId="0"/>
    <xf numFmtId="1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7" fillId="0" borderId="0" applyFont="0" applyFill="0" applyBorder="0" applyAlignment="0" applyProtection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25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>
      <alignment wrapText="1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9" fontId="33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3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79" borderId="0" applyNumberFormat="0" applyBorder="0">
      <alignment horizontal="righ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2" borderId="0" applyNumberFormat="0" applyBorder="0">
      <alignment horizontal="center" vertical="center" wrapText="1"/>
    </xf>
    <xf numFmtId="0" fontId="25" fillId="82" borderId="0" applyNumberFormat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2" borderId="0" applyNumberFormat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2" borderId="0" applyNumberFormat="0" applyBorder="0">
      <alignment horizontal="center" vertical="center" wrapText="1"/>
    </xf>
    <xf numFmtId="187" fontId="80" fillId="83" borderId="38" applyNumberFormat="0" applyBorder="0" applyAlignment="0">
      <alignment horizontal="righ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4" borderId="0" applyNumberFormat="0" applyFont="0" applyBorder="0" applyAlignment="0"/>
    <xf numFmtId="0" fontId="25" fillId="84" borderId="0" applyNumberFormat="0" applyFon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4" borderId="0" applyNumberFormat="0" applyFon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4" borderId="0" applyNumberFormat="0" applyFont="0" applyBorder="0" applyAlignment="0"/>
    <xf numFmtId="0" fontId="79" fillId="76" borderId="69" applyNumberFormat="0" applyAlignment="0" applyProtection="0"/>
    <xf numFmtId="0" fontId="79" fillId="76" borderId="6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76" borderId="69" applyNumberFormat="0" applyAlignment="0" applyProtection="0"/>
    <xf numFmtId="0" fontId="79" fillId="76" borderId="69" applyNumberFormat="0" applyAlignment="0" applyProtection="0"/>
    <xf numFmtId="0" fontId="81" fillId="19" borderId="22" applyNumberFormat="0" applyAlignment="0" applyProtection="0"/>
    <xf numFmtId="0" fontId="1" fillId="0" borderId="0"/>
    <xf numFmtId="0" fontId="79" fillId="76" borderId="69" applyNumberFormat="0" applyAlignment="0" applyProtection="0"/>
    <xf numFmtId="0" fontId="1" fillId="0" borderId="0"/>
    <xf numFmtId="0" fontId="79" fillId="76" borderId="69" applyNumberFormat="0" applyAlignment="0" applyProtection="0"/>
    <xf numFmtId="0" fontId="79" fillId="76" borderId="69" applyNumberFormat="0" applyAlignment="0" applyProtection="0"/>
    <xf numFmtId="0" fontId="79" fillId="76" borderId="69" applyNumberFormat="0" applyAlignment="0" applyProtection="0"/>
    <xf numFmtId="0" fontId="79" fillId="76" borderId="69" applyNumberFormat="0" applyAlignment="0" applyProtection="0"/>
    <xf numFmtId="0" fontId="79" fillId="76" borderId="6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19" borderId="2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76" borderId="69" applyNumberFormat="0" applyAlignment="0" applyProtection="0"/>
    <xf numFmtId="0" fontId="79" fillId="76" borderId="6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76" borderId="69" applyNumberFormat="0" applyAlignment="0" applyProtection="0"/>
    <xf numFmtId="0" fontId="79" fillId="76" borderId="6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76" borderId="69" applyNumberFormat="0" applyAlignment="0" applyProtection="0"/>
    <xf numFmtId="0" fontId="79" fillId="76" borderId="6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76" borderId="6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76" borderId="6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76" borderId="6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76" borderId="69" applyNumberFormat="0" applyAlignment="0" applyProtection="0"/>
    <xf numFmtId="0" fontId="1" fillId="0" borderId="0"/>
    <xf numFmtId="0" fontId="1" fillId="0" borderId="0"/>
    <xf numFmtId="0" fontId="79" fillId="76" borderId="69" applyNumberFormat="0" applyAlignment="0" applyProtection="0"/>
    <xf numFmtId="0" fontId="81" fillId="19" borderId="22" applyNumberFormat="0" applyAlignment="0" applyProtection="0"/>
    <xf numFmtId="167" fontId="25" fillId="0" borderId="0" applyFont="0" applyFill="0" applyBorder="0" applyAlignment="0" applyProtection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3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30" fillId="0" borderId="0">
      <alignment vertical="top"/>
    </xf>
    <xf numFmtId="0" fontId="82" fillId="0" borderId="7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85" borderId="38" applyBorder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1" fillId="0" borderId="0"/>
    <xf numFmtId="0" fontId="86" fillId="0" borderId="0" applyNumberFormat="0" applyFill="0" applyBorder="0" applyAlignment="0" applyProtection="0"/>
    <xf numFmtId="0" fontId="1" fillId="0" borderId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8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 applyNumberFormat="0" applyFill="0" applyBorder="0" applyAlignment="0" applyProtection="0"/>
    <xf numFmtId="0" fontId="1" fillId="0" borderId="0"/>
    <xf numFmtId="0" fontId="1" fillId="0" borderId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" fillId="0" borderId="0"/>
    <xf numFmtId="0" fontId="88" fillId="0" borderId="0" applyNumberFormat="0" applyFill="0" applyBorder="0" applyAlignment="0" applyProtection="0"/>
    <xf numFmtId="0" fontId="1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8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 applyNumberFormat="0" applyFill="0" applyBorder="0" applyAlignment="0" applyProtection="0"/>
    <xf numFmtId="0" fontId="1" fillId="0" borderId="0"/>
    <xf numFmtId="0" fontId="1" fillId="0" borderId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63" applyNumberFormat="0" applyFill="0" applyAlignment="0" applyProtection="0"/>
    <xf numFmtId="0" fontId="91" fillId="0" borderId="18" applyNumberFormat="0" applyFill="0" applyAlignment="0" applyProtection="0"/>
    <xf numFmtId="0" fontId="1" fillId="0" borderId="0"/>
    <xf numFmtId="0" fontId="40" fillId="0" borderId="63" applyNumberFormat="0" applyFill="0" applyAlignment="0" applyProtection="0"/>
    <xf numFmtId="0" fontId="1" fillId="0" borderId="0"/>
    <xf numFmtId="0" fontId="40" fillId="0" borderId="63" applyNumberFormat="0" applyFill="0" applyAlignment="0" applyProtection="0"/>
    <xf numFmtId="0" fontId="40" fillId="0" borderId="63" applyNumberFormat="0" applyFill="0" applyAlignment="0" applyProtection="0"/>
    <xf numFmtId="0" fontId="40" fillId="0" borderId="63" applyNumberFormat="0" applyFill="0" applyAlignment="0" applyProtection="0"/>
    <xf numFmtId="0" fontId="40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18" applyNumberFormat="0" applyFill="0" applyAlignment="0" applyProtection="0"/>
    <xf numFmtId="0" fontId="1" fillId="0" borderId="0"/>
    <xf numFmtId="0" fontId="40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63" applyNumberFormat="0" applyFill="0" applyAlignment="0" applyProtection="0"/>
    <xf numFmtId="0" fontId="1" fillId="0" borderId="0"/>
    <xf numFmtId="0" fontId="1" fillId="0" borderId="0"/>
    <xf numFmtId="0" fontId="40" fillId="0" borderId="63" applyNumberFormat="0" applyFill="0" applyAlignment="0" applyProtection="0"/>
    <xf numFmtId="0" fontId="91" fillId="0" borderId="18" applyNumberFormat="0" applyFill="0" applyAlignment="0" applyProtection="0"/>
    <xf numFmtId="0" fontId="9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Fill="0" applyBorder="0" applyAlignment="0" applyProtection="0"/>
    <xf numFmtId="0" fontId="1" fillId="0" borderId="0"/>
    <xf numFmtId="0" fontId="1" fillId="0" borderId="0"/>
    <xf numFmtId="0" fontId="9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92" fillId="0" borderId="0" applyNumberFormat="0" applyFill="0" applyBorder="0" applyAlignment="0" applyProtection="0"/>
    <xf numFmtId="0" fontId="1" fillId="0" borderId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1" fillId="0" borderId="64" applyNumberFormat="0" applyFill="0" applyAlignment="0" applyProtection="0"/>
    <xf numFmtId="0" fontId="93" fillId="0" borderId="19" applyNumberFormat="0" applyFill="0" applyAlignment="0" applyProtection="0"/>
    <xf numFmtId="0" fontId="1" fillId="0" borderId="0"/>
    <xf numFmtId="0" fontId="41" fillId="0" borderId="64" applyNumberFormat="0" applyFill="0" applyAlignment="0" applyProtection="0"/>
    <xf numFmtId="0" fontId="1" fillId="0" borderId="0"/>
    <xf numFmtId="0" fontId="41" fillId="0" borderId="64" applyNumberFormat="0" applyFill="0" applyAlignment="0" applyProtection="0"/>
    <xf numFmtId="0" fontId="41" fillId="0" borderId="64" applyNumberFormat="0" applyFill="0" applyAlignment="0" applyProtection="0"/>
    <xf numFmtId="0" fontId="41" fillId="0" borderId="64" applyNumberFormat="0" applyFill="0" applyAlignment="0" applyProtection="0"/>
    <xf numFmtId="0" fontId="41" fillId="0" borderId="6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19" applyNumberFormat="0" applyFill="0" applyAlignment="0" applyProtection="0"/>
    <xf numFmtId="0" fontId="1" fillId="0" borderId="0"/>
    <xf numFmtId="0" fontId="41" fillId="0" borderId="6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6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6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6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6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6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64" applyNumberFormat="0" applyFill="0" applyAlignment="0" applyProtection="0"/>
    <xf numFmtId="0" fontId="1" fillId="0" borderId="0"/>
    <xf numFmtId="0" fontId="1" fillId="0" borderId="0"/>
    <xf numFmtId="0" fontId="41" fillId="0" borderId="64" applyNumberFormat="0" applyFill="0" applyAlignment="0" applyProtection="0"/>
    <xf numFmtId="0" fontId="93" fillId="0" borderId="19" applyNumberFormat="0" applyFill="0" applyAlignment="0" applyProtection="0"/>
    <xf numFmtId="0" fontId="42" fillId="0" borderId="65" applyNumberFormat="0" applyFill="0" applyAlignment="0" applyProtection="0"/>
    <xf numFmtId="0" fontId="53" fillId="0" borderId="20" applyNumberFormat="0" applyFill="0" applyAlignment="0" applyProtection="0"/>
    <xf numFmtId="0" fontId="1" fillId="0" borderId="0"/>
    <xf numFmtId="0" fontId="42" fillId="0" borderId="65" applyNumberFormat="0" applyFill="0" applyAlignment="0" applyProtection="0"/>
    <xf numFmtId="0" fontId="1" fillId="0" borderId="0"/>
    <xf numFmtId="0" fontId="42" fillId="0" borderId="65" applyNumberFormat="0" applyFill="0" applyAlignment="0" applyProtection="0"/>
    <xf numFmtId="0" fontId="42" fillId="0" borderId="65" applyNumberFormat="0" applyFill="0" applyAlignment="0" applyProtection="0"/>
    <xf numFmtId="0" fontId="42" fillId="0" borderId="65" applyNumberFormat="0" applyFill="0" applyAlignment="0" applyProtection="0"/>
    <xf numFmtId="0" fontId="42" fillId="0" borderId="6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20" applyNumberFormat="0" applyFill="0" applyAlignment="0" applyProtection="0"/>
    <xf numFmtId="0" fontId="1" fillId="0" borderId="0"/>
    <xf numFmtId="0" fontId="42" fillId="0" borderId="6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6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6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6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6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6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65" applyNumberFormat="0" applyFill="0" applyAlignment="0" applyProtection="0"/>
    <xf numFmtId="0" fontId="1" fillId="0" borderId="0"/>
    <xf numFmtId="0" fontId="1" fillId="0" borderId="0"/>
    <xf numFmtId="0" fontId="42" fillId="0" borderId="65" applyNumberFormat="0" applyFill="0" applyAlignment="0" applyProtection="0"/>
    <xf numFmtId="0" fontId="53" fillId="0" borderId="20" applyNumberFormat="0" applyFill="0" applyAlignment="0" applyProtection="0"/>
    <xf numFmtId="0" fontId="9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71" applyNumberFormat="0" applyFill="0" applyAlignment="0" applyProtection="0"/>
    <xf numFmtId="0" fontId="94" fillId="0" borderId="71" applyNumberFormat="0" applyFill="0" applyAlignment="0" applyProtection="0"/>
    <xf numFmtId="0" fontId="1" fillId="0" borderId="0"/>
    <xf numFmtId="0" fontId="94" fillId="0" borderId="71" applyNumberFormat="0" applyFill="0" applyAlignment="0" applyProtection="0"/>
    <xf numFmtId="0" fontId="95" fillId="0" borderId="26" applyNumberFormat="0" applyFill="0" applyAlignment="0" applyProtection="0"/>
    <xf numFmtId="0" fontId="1" fillId="0" borderId="0"/>
    <xf numFmtId="0" fontId="94" fillId="0" borderId="71" applyNumberFormat="0" applyFill="0" applyAlignment="0" applyProtection="0"/>
    <xf numFmtId="0" fontId="94" fillId="0" borderId="71" applyNumberFormat="0" applyFill="0" applyAlignment="0" applyProtection="0"/>
    <xf numFmtId="0" fontId="5" fillId="0" borderId="26" applyNumberFormat="0" applyFill="0" applyAlignment="0" applyProtection="0"/>
    <xf numFmtId="0" fontId="94" fillId="0" borderId="71" applyNumberFormat="0" applyFill="0" applyAlignment="0" applyProtection="0"/>
    <xf numFmtId="0" fontId="94" fillId="0" borderId="71" applyNumberFormat="0" applyFill="0" applyAlignment="0" applyProtection="0"/>
    <xf numFmtId="0" fontId="94" fillId="0" borderId="7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2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71" applyNumberFormat="0" applyFill="0" applyAlignment="0" applyProtection="0"/>
    <xf numFmtId="0" fontId="94" fillId="0" borderId="7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71" applyNumberFormat="0" applyFill="0" applyAlignment="0" applyProtection="0"/>
    <xf numFmtId="0" fontId="94" fillId="0" borderId="7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71" applyNumberFormat="0" applyFill="0" applyAlignment="0" applyProtection="0"/>
    <xf numFmtId="0" fontId="94" fillId="0" borderId="7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7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7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7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71" applyNumberFormat="0" applyFill="0" applyAlignment="0" applyProtection="0"/>
    <xf numFmtId="0" fontId="1" fillId="0" borderId="0"/>
    <xf numFmtId="0" fontId="1" fillId="0" borderId="0"/>
    <xf numFmtId="0" fontId="94" fillId="0" borderId="71" applyNumberFormat="0" applyFill="0" applyAlignment="0" applyProtection="0"/>
    <xf numFmtId="0" fontId="95" fillId="0" borderId="26" applyNumberFormat="0" applyFill="0" applyAlignment="0" applyProtection="0"/>
    <xf numFmtId="0" fontId="9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81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77" borderId="6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7" fillId="5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03">
    <xf numFmtId="0" fontId="0" fillId="0" borderId="0" xfId="0"/>
    <xf numFmtId="0" fontId="0" fillId="2" borderId="0" xfId="0" applyFill="1"/>
    <xf numFmtId="168" fontId="0" fillId="2" borderId="0" xfId="1" applyNumberFormat="1" applyFont="1" applyFill="1"/>
    <xf numFmtId="168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9" fontId="0" fillId="2" borderId="4" xfId="0" applyNumberFormat="1" applyFill="1" applyBorder="1"/>
    <xf numFmtId="9" fontId="0" fillId="2" borderId="5" xfId="0" applyNumberFormat="1" applyFill="1" applyBorder="1"/>
    <xf numFmtId="168" fontId="0" fillId="2" borderId="6" xfId="1" applyNumberFormat="1" applyFont="1" applyFill="1" applyBorder="1"/>
    <xf numFmtId="168" fontId="0" fillId="2" borderId="7" xfId="1" applyNumberFormat="1" applyFont="1" applyFill="1" applyBorder="1"/>
    <xf numFmtId="0" fontId="0" fillId="3" borderId="0" xfId="0" applyFill="1"/>
    <xf numFmtId="169" fontId="0" fillId="2" borderId="0" xfId="2" applyNumberFormat="1" applyFont="1" applyFill="1"/>
    <xf numFmtId="170" fontId="0" fillId="2" borderId="0" xfId="2" applyNumberFormat="1" applyFont="1" applyFill="1"/>
    <xf numFmtId="0" fontId="0" fillId="4" borderId="0" xfId="0" applyFill="1"/>
    <xf numFmtId="169" fontId="0" fillId="4" borderId="0" xfId="2" applyNumberFormat="1" applyFont="1" applyFill="1"/>
    <xf numFmtId="169" fontId="0" fillId="5" borderId="0" xfId="2" applyNumberFormat="1" applyFont="1" applyFill="1"/>
    <xf numFmtId="0" fontId="0" fillId="2" borderId="8" xfId="0" applyFill="1" applyBorder="1"/>
    <xf numFmtId="9" fontId="0" fillId="2" borderId="9" xfId="0" applyNumberFormat="1" applyFill="1" applyBorder="1"/>
    <xf numFmtId="9" fontId="0" fillId="2" borderId="10" xfId="0" applyNumberFormat="1" applyFill="1" applyBorder="1"/>
    <xf numFmtId="10" fontId="0" fillId="2" borderId="0" xfId="2" applyNumberFormat="1" applyFont="1" applyFill="1"/>
    <xf numFmtId="9" fontId="0" fillId="2" borderId="0" xfId="0" applyNumberFormat="1" applyFill="1"/>
    <xf numFmtId="9" fontId="0" fillId="2" borderId="0" xfId="2" applyFont="1" applyFill="1"/>
    <xf numFmtId="0" fontId="0" fillId="2" borderId="0" xfId="0" applyFill="1" applyBorder="1"/>
    <xf numFmtId="168" fontId="0" fillId="2" borderId="0" xfId="1" applyNumberFormat="1" applyFont="1" applyFill="1" applyBorder="1"/>
    <xf numFmtId="171" fontId="0" fillId="2" borderId="0" xfId="1" applyNumberFormat="1" applyFont="1" applyFill="1"/>
    <xf numFmtId="172" fontId="0" fillId="2" borderId="0" xfId="2" applyNumberFormat="1" applyFont="1" applyFill="1"/>
    <xf numFmtId="167" fontId="0" fillId="2" borderId="0" xfId="0" applyNumberFormat="1" applyFill="1"/>
    <xf numFmtId="173" fontId="0" fillId="2" borderId="0" xfId="0" applyNumberFormat="1" applyFill="1"/>
    <xf numFmtId="168" fontId="0" fillId="0" borderId="11" xfId="1" applyNumberFormat="1" applyFont="1" applyBorder="1"/>
    <xf numFmtId="168" fontId="0" fillId="2" borderId="4" xfId="1" applyNumberFormat="1" applyFont="1" applyFill="1" applyBorder="1"/>
    <xf numFmtId="168" fontId="0" fillId="2" borderId="5" xfId="1" applyNumberFormat="1" applyFont="1" applyFill="1" applyBorder="1"/>
    <xf numFmtId="168" fontId="4" fillId="2" borderId="0" xfId="1" applyNumberFormat="1" applyFont="1" applyFill="1"/>
    <xf numFmtId="174" fontId="0" fillId="2" borderId="0" xfId="2" applyNumberFormat="1" applyFont="1" applyFill="1"/>
    <xf numFmtId="10" fontId="0" fillId="2" borderId="0" xfId="0" applyNumberFormat="1" applyFill="1"/>
    <xf numFmtId="3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72" fontId="0" fillId="2" borderId="0" xfId="0" applyNumberFormat="1" applyFill="1"/>
    <xf numFmtId="169" fontId="0" fillId="2" borderId="6" xfId="2" applyNumberFormat="1" applyFont="1" applyFill="1" applyBorder="1"/>
    <xf numFmtId="167" fontId="0" fillId="2" borderId="6" xfId="1" applyNumberFormat="1" applyFont="1" applyFill="1" applyBorder="1"/>
    <xf numFmtId="175" fontId="0" fillId="2" borderId="0" xfId="1" applyNumberFormat="1" applyFont="1" applyFill="1"/>
    <xf numFmtId="168" fontId="0" fillId="6" borderId="0" xfId="1" applyNumberFormat="1" applyFont="1" applyFill="1"/>
    <xf numFmtId="0" fontId="0" fillId="7" borderId="0" xfId="0" applyFill="1"/>
    <xf numFmtId="169" fontId="0" fillId="2" borderId="3" xfId="2" applyNumberFormat="1" applyFont="1" applyFill="1" applyBorder="1"/>
    <xf numFmtId="0" fontId="0" fillId="2" borderId="3" xfId="0" applyFill="1" applyBorder="1" applyAlignment="1">
      <alignment horizontal="center"/>
    </xf>
    <xf numFmtId="0" fontId="0" fillId="7" borderId="3" xfId="0" applyFill="1" applyBorder="1"/>
    <xf numFmtId="168" fontId="0" fillId="2" borderId="3" xfId="1" applyNumberFormat="1" applyFont="1" applyFill="1" applyBorder="1"/>
    <xf numFmtId="9" fontId="0" fillId="2" borderId="3" xfId="2" applyFont="1" applyFill="1" applyBorder="1"/>
    <xf numFmtId="168" fontId="0" fillId="2" borderId="1" xfId="1" applyNumberFormat="1" applyFont="1" applyFill="1" applyBorder="1"/>
    <xf numFmtId="168" fontId="0" fillId="6" borderId="3" xfId="1" applyNumberFormat="1" applyFont="1" applyFill="1" applyBorder="1"/>
    <xf numFmtId="10" fontId="0" fillId="6" borderId="3" xfId="2" applyNumberFormat="1" applyFont="1" applyFill="1" applyBorder="1"/>
    <xf numFmtId="10" fontId="0" fillId="2" borderId="3" xfId="2" applyNumberFormat="1" applyFont="1" applyFill="1" applyBorder="1"/>
    <xf numFmtId="172" fontId="0" fillId="2" borderId="3" xfId="2" applyNumberFormat="1" applyFont="1" applyFill="1" applyBorder="1"/>
    <xf numFmtId="168" fontId="0" fillId="2" borderId="12" xfId="1" applyNumberFormat="1" applyFont="1" applyFill="1" applyBorder="1"/>
    <xf numFmtId="171" fontId="0" fillId="2" borderId="3" xfId="1" applyNumberFormat="1" applyFont="1" applyFill="1" applyBorder="1"/>
    <xf numFmtId="0" fontId="0" fillId="4" borderId="3" xfId="0" applyFill="1" applyBorder="1"/>
    <xf numFmtId="172" fontId="0" fillId="0" borderId="3" xfId="2" applyNumberFormat="1" applyFont="1" applyBorder="1"/>
    <xf numFmtId="169" fontId="0" fillId="3" borderId="13" xfId="0" applyNumberFormat="1" applyFill="1" applyBorder="1"/>
    <xf numFmtId="0" fontId="5" fillId="0" borderId="4" xfId="0" applyFont="1" applyBorder="1"/>
    <xf numFmtId="168" fontId="0" fillId="6" borderId="0" xfId="1" applyNumberFormat="1" applyFont="1" applyFill="1" applyBorder="1"/>
    <xf numFmtId="0" fontId="5" fillId="0" borderId="0" xfId="0" applyFont="1" applyBorder="1"/>
    <xf numFmtId="174" fontId="0" fillId="2" borderId="3" xfId="2" applyNumberFormat="1" applyFont="1" applyFill="1" applyBorder="1"/>
    <xf numFmtId="169" fontId="0" fillId="3" borderId="15" xfId="0" applyNumberFormat="1" applyFill="1" applyBorder="1"/>
    <xf numFmtId="169" fontId="0" fillId="2" borderId="0" xfId="2" applyNumberFormat="1" applyFont="1" applyFill="1" applyBorder="1"/>
    <xf numFmtId="0" fontId="0" fillId="2" borderId="0" xfId="0" applyFill="1" applyBorder="1" applyAlignment="1">
      <alignment horizontal="center"/>
    </xf>
    <xf numFmtId="0" fontId="0" fillId="4" borderId="0" xfId="0" applyFill="1" applyBorder="1"/>
    <xf numFmtId="9" fontId="0" fillId="2" borderId="0" xfId="2" applyFont="1" applyFill="1" applyBorder="1"/>
    <xf numFmtId="10" fontId="0" fillId="2" borderId="0" xfId="2" applyNumberFormat="1" applyFont="1" applyFill="1" applyBorder="1"/>
    <xf numFmtId="172" fontId="0" fillId="2" borderId="0" xfId="2" applyNumberFormat="1" applyFont="1" applyFill="1" applyBorder="1"/>
    <xf numFmtId="171" fontId="0" fillId="2" borderId="0" xfId="1" applyNumberFormat="1" applyFont="1" applyFill="1" applyBorder="1"/>
    <xf numFmtId="9" fontId="0" fillId="3" borderId="3" xfId="2" applyFont="1" applyFill="1" applyBorder="1"/>
    <xf numFmtId="9" fontId="0" fillId="3" borderId="0" xfId="2" applyFont="1" applyFill="1"/>
    <xf numFmtId="10" fontId="0" fillId="6" borderId="0" xfId="2" applyNumberFormat="1" applyFont="1" applyFill="1" applyBorder="1"/>
    <xf numFmtId="168" fontId="4" fillId="2" borderId="6" xfId="1" applyNumberFormat="1" applyFont="1" applyFill="1" applyBorder="1"/>
    <xf numFmtId="168" fontId="0" fillId="2" borderId="3" xfId="0" applyNumberFormat="1" applyFill="1" applyBorder="1"/>
    <xf numFmtId="9" fontId="0" fillId="3" borderId="0" xfId="2" applyFont="1" applyFill="1" applyBorder="1"/>
    <xf numFmtId="172" fontId="0" fillId="3" borderId="3" xfId="2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3" borderId="3" xfId="2" applyNumberFormat="1" applyFont="1" applyFill="1" applyBorder="1"/>
    <xf numFmtId="168" fontId="0" fillId="9" borderId="0" xfId="1" applyNumberFormat="1" applyFont="1" applyFill="1"/>
    <xf numFmtId="168" fontId="0" fillId="9" borderId="3" xfId="1" applyNumberFormat="1" applyFont="1" applyFill="1" applyBorder="1"/>
    <xf numFmtId="168" fontId="0" fillId="9" borderId="0" xfId="1" applyNumberFormat="1" applyFont="1" applyFill="1" applyBorder="1"/>
    <xf numFmtId="169" fontId="0" fillId="9" borderId="0" xfId="2" applyNumberFormat="1" applyFont="1" applyFill="1"/>
    <xf numFmtId="0" fontId="4" fillId="2" borderId="0" xfId="0" applyFont="1" applyFill="1" applyBorder="1"/>
    <xf numFmtId="168" fontId="0" fillId="0" borderId="3" xfId="1" applyNumberFormat="1" applyFont="1" applyFill="1" applyBorder="1"/>
    <xf numFmtId="0" fontId="0" fillId="10" borderId="3" xfId="0" applyFill="1" applyBorder="1"/>
    <xf numFmtId="0" fontId="0" fillId="10" borderId="0" xfId="0" applyFill="1"/>
    <xf numFmtId="0" fontId="0" fillId="11" borderId="3" xfId="0" applyFill="1" applyBorder="1"/>
    <xf numFmtId="0" fontId="0" fillId="11" borderId="0" xfId="0" applyFill="1"/>
    <xf numFmtId="172" fontId="0" fillId="11" borderId="3" xfId="2" applyNumberFormat="1" applyFont="1" applyFill="1" applyBorder="1"/>
    <xf numFmtId="172" fontId="0" fillId="2" borderId="3" xfId="0" applyNumberFormat="1" applyFill="1" applyBorder="1"/>
    <xf numFmtId="0" fontId="0" fillId="12" borderId="0" xfId="0" applyFill="1"/>
    <xf numFmtId="172" fontId="0" fillId="12" borderId="0" xfId="2" applyNumberFormat="1" applyFont="1" applyFill="1"/>
    <xf numFmtId="172" fontId="0" fillId="12" borderId="0" xfId="0" applyNumberFormat="1" applyFill="1"/>
    <xf numFmtId="0" fontId="0" fillId="13" borderId="0" xfId="0" applyFill="1"/>
    <xf numFmtId="172" fontId="0" fillId="13" borderId="0" xfId="2" applyNumberFormat="1" applyFont="1" applyFill="1"/>
    <xf numFmtId="0" fontId="0" fillId="2" borderId="0" xfId="0" applyFill="1" applyAlignment="1">
      <alignment horizontal="center" vertical="center" wrapText="1"/>
    </xf>
    <xf numFmtId="2" fontId="0" fillId="2" borderId="0" xfId="0" applyNumberFormat="1" applyFill="1" applyBorder="1"/>
    <xf numFmtId="0" fontId="0" fillId="14" borderId="0" xfId="0" applyFill="1" applyAlignment="1">
      <alignment horizontal="center" vertical="center" wrapText="1"/>
    </xf>
    <xf numFmtId="172" fontId="0" fillId="2" borderId="0" xfId="0" applyNumberFormat="1" applyFill="1" applyBorder="1"/>
    <xf numFmtId="9" fontId="0" fillId="2" borderId="0" xfId="0" applyNumberFormat="1" applyFill="1" applyBorder="1"/>
    <xf numFmtId="168" fontId="0" fillId="2" borderId="2" xfId="1" applyNumberFormat="1" applyFont="1" applyFill="1" applyBorder="1"/>
    <xf numFmtId="0" fontId="0" fillId="2" borderId="14" xfId="0" applyFill="1" applyBorder="1"/>
    <xf numFmtId="172" fontId="0" fillId="2" borderId="6" xfId="2" applyNumberFormat="1" applyFont="1" applyFill="1" applyBorder="1"/>
    <xf numFmtId="0" fontId="0" fillId="2" borderId="6" xfId="0" applyFill="1" applyBorder="1"/>
    <xf numFmtId="10" fontId="0" fillId="2" borderId="14" xfId="2" applyNumberFormat="1" applyFont="1" applyFill="1" applyBorder="1"/>
    <xf numFmtId="168" fontId="0" fillId="2" borderId="14" xfId="1" applyNumberFormat="1" applyFont="1" applyFill="1" applyBorder="1"/>
    <xf numFmtId="0" fontId="0" fillId="2" borderId="6" xfId="0" applyFill="1" applyBorder="1" applyAlignment="1">
      <alignment horizontal="center"/>
    </xf>
    <xf numFmtId="172" fontId="0" fillId="2" borderId="14" xfId="2" applyNumberFormat="1" applyFont="1" applyFill="1" applyBorder="1"/>
    <xf numFmtId="168" fontId="0" fillId="2" borderId="16" xfId="1" applyNumberFormat="1" applyFont="1" applyFill="1" applyBorder="1"/>
    <xf numFmtId="9" fontId="0" fillId="2" borderId="17" xfId="2" applyFont="1" applyFill="1" applyBorder="1"/>
    <xf numFmtId="0" fontId="17" fillId="46" borderId="28" xfId="0" applyFont="1" applyFill="1" applyBorder="1" applyAlignment="1">
      <alignment horizontal="center" vertical="center"/>
    </xf>
    <xf numFmtId="0" fontId="17" fillId="47" borderId="28" xfId="0" applyFont="1" applyFill="1" applyBorder="1" applyAlignment="1">
      <alignment horizontal="center" vertical="center" wrapText="1"/>
    </xf>
    <xf numFmtId="0" fontId="17" fillId="46" borderId="29" xfId="0" applyFont="1" applyFill="1" applyBorder="1" applyAlignment="1">
      <alignment horizontal="center" vertical="center"/>
    </xf>
    <xf numFmtId="0" fontId="17" fillId="46" borderId="29" xfId="0" applyFont="1" applyFill="1" applyBorder="1" applyAlignment="1">
      <alignment horizontal="center" vertical="center" wrapText="1"/>
    </xf>
    <xf numFmtId="0" fontId="17" fillId="47" borderId="29" xfId="0" applyFont="1" applyFill="1" applyBorder="1" applyAlignment="1">
      <alignment horizontal="center" vertical="center" wrapText="1"/>
    </xf>
    <xf numFmtId="0" fontId="17" fillId="46" borderId="30" xfId="0" applyFont="1" applyFill="1" applyBorder="1" applyAlignment="1">
      <alignment horizontal="center" vertical="center" wrapText="1"/>
    </xf>
    <xf numFmtId="0" fontId="0" fillId="9" borderId="31" xfId="0" applyFill="1" applyBorder="1"/>
    <xf numFmtId="169" fontId="0" fillId="0" borderId="30" xfId="2" applyNumberFormat="1" applyFont="1" applyBorder="1" applyAlignment="1">
      <alignment horizontal="center"/>
    </xf>
    <xf numFmtId="169" fontId="0" fillId="0" borderId="31" xfId="2" applyNumberFormat="1" applyFont="1" applyBorder="1" applyAlignment="1">
      <alignment horizontal="center"/>
    </xf>
    <xf numFmtId="172" fontId="0" fillId="0" borderId="31" xfId="2" applyNumberFormat="1" applyFont="1" applyBorder="1" applyAlignment="1">
      <alignment horizontal="center"/>
    </xf>
    <xf numFmtId="172" fontId="0" fillId="0" borderId="30" xfId="2" applyNumberFormat="1" applyFont="1" applyBorder="1" applyAlignment="1">
      <alignment horizontal="center"/>
    </xf>
    <xf numFmtId="9" fontId="0" fillId="0" borderId="0" xfId="2" applyFont="1"/>
    <xf numFmtId="0" fontId="0" fillId="3" borderId="31" xfId="0" applyFill="1" applyBorder="1"/>
    <xf numFmtId="172" fontId="0" fillId="3" borderId="30" xfId="2" applyNumberFormat="1" applyFont="1" applyFill="1" applyBorder="1" applyAlignment="1">
      <alignment horizontal="center"/>
    </xf>
    <xf numFmtId="169" fontId="0" fillId="3" borderId="31" xfId="2" applyNumberFormat="1" applyFont="1" applyFill="1" applyBorder="1" applyAlignment="1">
      <alignment horizontal="center"/>
    </xf>
    <xf numFmtId="10" fontId="0" fillId="0" borderId="0" xfId="0" applyNumberFormat="1"/>
    <xf numFmtId="0" fontId="0" fillId="9" borderId="29" xfId="0" applyFill="1" applyBorder="1"/>
    <xf numFmtId="169" fontId="0" fillId="0" borderId="32" xfId="2" applyNumberFormat="1" applyFont="1" applyBorder="1" applyAlignment="1">
      <alignment horizontal="center"/>
    </xf>
    <xf numFmtId="169" fontId="0" fillId="0" borderId="29" xfId="2" applyNumberFormat="1" applyFont="1" applyBorder="1" applyAlignment="1">
      <alignment horizontal="center"/>
    </xf>
    <xf numFmtId="172" fontId="0" fillId="0" borderId="29" xfId="2" applyNumberFormat="1" applyFont="1" applyBorder="1" applyAlignment="1">
      <alignment horizontal="center"/>
    </xf>
    <xf numFmtId="172" fontId="0" fillId="0" borderId="32" xfId="2" applyNumberFormat="1" applyFont="1" applyBorder="1" applyAlignment="1">
      <alignment horizontal="center"/>
    </xf>
    <xf numFmtId="0" fontId="0" fillId="0" borderId="0" xfId="0" quotePrefix="1"/>
    <xf numFmtId="174" fontId="0" fillId="0" borderId="0" xfId="2" applyNumberFormat="1" applyFont="1"/>
    <xf numFmtId="169" fontId="0" fillId="0" borderId="0" xfId="2" applyNumberFormat="1" applyFont="1"/>
    <xf numFmtId="0" fontId="17" fillId="48" borderId="28" xfId="0" applyFont="1" applyFill="1" applyBorder="1" applyAlignment="1">
      <alignment horizontal="center" vertical="center"/>
    </xf>
    <xf numFmtId="0" fontId="17" fillId="48" borderId="33" xfId="0" applyFont="1" applyFill="1" applyBorder="1" applyAlignment="1">
      <alignment horizontal="center" vertical="center" wrapText="1"/>
    </xf>
    <xf numFmtId="0" fontId="17" fillId="49" borderId="33" xfId="0" applyFont="1" applyFill="1" applyBorder="1" applyAlignment="1">
      <alignment horizontal="center" vertical="center" wrapText="1"/>
    </xf>
    <xf numFmtId="0" fontId="17" fillId="47" borderId="33" xfId="0" applyFont="1" applyFill="1" applyBorder="1" applyAlignment="1">
      <alignment horizontal="center" vertical="center" wrapText="1"/>
    </xf>
    <xf numFmtId="0" fontId="5" fillId="50" borderId="31" xfId="0" applyFont="1" applyFill="1" applyBorder="1"/>
    <xf numFmtId="169" fontId="0" fillId="2" borderId="34" xfId="0" applyNumberFormat="1" applyFill="1" applyBorder="1" applyAlignment="1">
      <alignment horizontal="center"/>
    </xf>
    <xf numFmtId="9" fontId="0" fillId="0" borderId="0" xfId="0" applyNumberFormat="1"/>
    <xf numFmtId="169" fontId="0" fillId="2" borderId="35" xfId="0" applyNumberFormat="1" applyFill="1" applyBorder="1" applyAlignment="1">
      <alignment horizontal="center"/>
    </xf>
    <xf numFmtId="0" fontId="5" fillId="3" borderId="29" xfId="0" applyFont="1" applyFill="1" applyBorder="1"/>
    <xf numFmtId="172" fontId="0" fillId="3" borderId="36" xfId="0" applyNumberFormat="1" applyFill="1" applyBorder="1" applyAlignment="1">
      <alignment horizontal="center"/>
    </xf>
    <xf numFmtId="169" fontId="0" fillId="3" borderId="36" xfId="0" applyNumberFormat="1" applyFill="1" applyBorder="1" applyAlignment="1">
      <alignment horizontal="center"/>
    </xf>
    <xf numFmtId="169" fontId="0" fillId="2" borderId="36" xfId="0" applyNumberFormat="1" applyFill="1" applyBorder="1" applyAlignment="1">
      <alignment horizontal="center"/>
    </xf>
    <xf numFmtId="10" fontId="0" fillId="0" borderId="0" xfId="2" applyNumberFormat="1" applyFont="1"/>
    <xf numFmtId="0" fontId="17" fillId="48" borderId="28" xfId="0" applyFont="1" applyFill="1" applyBorder="1" applyAlignment="1">
      <alignment horizontal="center" vertical="center" wrapText="1"/>
    </xf>
    <xf numFmtId="169" fontId="0" fillId="2" borderId="37" xfId="2" applyNumberFormat="1" applyFont="1" applyFill="1" applyBorder="1" applyAlignment="1">
      <alignment horizontal="center"/>
    </xf>
    <xf numFmtId="169" fontId="0" fillId="2" borderId="31" xfId="2" applyNumberFormat="1" applyFont="1" applyFill="1" applyBorder="1" applyAlignment="1">
      <alignment horizontal="center"/>
    </xf>
    <xf numFmtId="173" fontId="0" fillId="0" borderId="0" xfId="1" applyNumberFormat="1" applyFont="1"/>
    <xf numFmtId="169" fontId="0" fillId="3" borderId="29" xfId="2" applyNumberFormat="1" applyFont="1" applyFill="1" applyBorder="1" applyAlignment="1">
      <alignment horizontal="center"/>
    </xf>
    <xf numFmtId="169" fontId="0" fillId="2" borderId="29" xfId="2" applyNumberFormat="1" applyFont="1" applyFill="1" applyBorder="1" applyAlignment="1">
      <alignment horizontal="center"/>
    </xf>
    <xf numFmtId="172" fontId="0" fillId="0" borderId="0" xfId="2" applyNumberFormat="1" applyFont="1"/>
    <xf numFmtId="0" fontId="20" fillId="8" borderId="38" xfId="0" applyFont="1" applyFill="1" applyBorder="1" applyAlignment="1">
      <alignment horizontal="center" vertical="center" wrapText="1"/>
    </xf>
    <xf numFmtId="0" fontId="20" fillId="3" borderId="38" xfId="0" applyFont="1" applyFill="1" applyBorder="1" applyAlignment="1">
      <alignment horizontal="center" vertical="center" wrapText="1"/>
    </xf>
    <xf numFmtId="0" fontId="20" fillId="51" borderId="3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0" fillId="0" borderId="0" xfId="0" applyNumberFormat="1"/>
    <xf numFmtId="172" fontId="0" fillId="0" borderId="0" xfId="0" applyNumberFormat="1" applyBorder="1" applyAlignment="1">
      <alignment horizontal="center"/>
    </xf>
    <xf numFmtId="172" fontId="0" fillId="0" borderId="4" xfId="0" applyNumberFormat="1" applyBorder="1" applyAlignment="1">
      <alignment horizontal="center"/>
    </xf>
    <xf numFmtId="172" fontId="0" fillId="0" borderId="9" xfId="0" applyNumberFormat="1" applyBorder="1" applyAlignment="1">
      <alignment horizontal="center"/>
    </xf>
    <xf numFmtId="169" fontId="0" fillId="0" borderId="9" xfId="0" applyNumberFormat="1" applyBorder="1" applyAlignment="1">
      <alignment horizontal="center"/>
    </xf>
    <xf numFmtId="0" fontId="5" fillId="52" borderId="9" xfId="0" applyFont="1" applyFill="1" applyBorder="1" applyAlignment="1">
      <alignment horizontal="center"/>
    </xf>
    <xf numFmtId="172" fontId="0" fillId="52" borderId="3" xfId="0" applyNumberFormat="1" applyFill="1" applyBorder="1" applyAlignment="1">
      <alignment horizontal="center"/>
    </xf>
    <xf numFmtId="172" fontId="0" fillId="52" borderId="0" xfId="0" applyNumberFormat="1" applyFill="1" applyBorder="1" applyAlignment="1">
      <alignment horizontal="center"/>
    </xf>
    <xf numFmtId="172" fontId="0" fillId="52" borderId="4" xfId="0" applyNumberFormat="1" applyFill="1" applyBorder="1" applyAlignment="1">
      <alignment horizontal="center"/>
    </xf>
    <xf numFmtId="172" fontId="0" fillId="52" borderId="9" xfId="0" applyNumberFormat="1" applyFill="1" applyBorder="1" applyAlignment="1">
      <alignment horizontal="center"/>
    </xf>
    <xf numFmtId="0" fontId="5" fillId="52" borderId="10" xfId="0" applyFont="1" applyFill="1" applyBorder="1" applyAlignment="1">
      <alignment horizontal="center"/>
    </xf>
    <xf numFmtId="172" fontId="0" fillId="52" borderId="2" xfId="0" applyNumberFormat="1" applyFill="1" applyBorder="1" applyAlignment="1">
      <alignment horizontal="center"/>
    </xf>
    <xf numFmtId="172" fontId="0" fillId="0" borderId="14" xfId="0" applyNumberFormat="1" applyBorder="1"/>
    <xf numFmtId="172" fontId="0" fillId="52" borderId="14" xfId="0" applyNumberFormat="1" applyFill="1" applyBorder="1" applyAlignment="1">
      <alignment horizontal="center"/>
    </xf>
    <xf numFmtId="172" fontId="0" fillId="52" borderId="5" xfId="0" applyNumberFormat="1" applyFill="1" applyBorder="1" applyAlignment="1">
      <alignment horizontal="center"/>
    </xf>
    <xf numFmtId="172" fontId="0" fillId="52" borderId="10" xfId="0" applyNumberForma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72" fontId="0" fillId="0" borderId="0" xfId="0" applyNumberFormat="1" applyFill="1" applyBorder="1"/>
    <xf numFmtId="169" fontId="0" fillId="0" borderId="9" xfId="0" applyNumberFormat="1" applyFill="1" applyBorder="1" applyAlignment="1">
      <alignment horizontal="center"/>
    </xf>
    <xf numFmtId="169" fontId="0" fillId="0" borderId="0" xfId="0" applyNumberFormat="1"/>
    <xf numFmtId="0" fontId="21" fillId="0" borderId="34" xfId="0" applyFont="1" applyBorder="1" applyAlignment="1">
      <alignment horizontal="center" vertical="center" wrapText="1"/>
    </xf>
    <xf numFmtId="0" fontId="22" fillId="0" borderId="39" xfId="0" applyFont="1" applyBorder="1"/>
    <xf numFmtId="0" fontId="23" fillId="0" borderId="34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10" fontId="24" fillId="0" borderId="36" xfId="0" applyNumberFormat="1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10" fontId="23" fillId="0" borderId="0" xfId="0" applyNumberFormat="1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10" fontId="23" fillId="0" borderId="41" xfId="0" applyNumberFormat="1" applyFont="1" applyBorder="1" applyAlignment="1">
      <alignment horizontal="center" vertical="center"/>
    </xf>
    <xf numFmtId="0" fontId="25" fillId="2" borderId="0" xfId="0" applyFont="1" applyFill="1"/>
    <xf numFmtId="0" fontId="0" fillId="2" borderId="38" xfId="0" applyFill="1" applyBorder="1" applyAlignment="1">
      <alignment horizontal="center" vertical="center" wrapText="1"/>
    </xf>
    <xf numFmtId="0" fontId="0" fillId="2" borderId="9" xfId="0" applyFill="1" applyBorder="1"/>
    <xf numFmtId="172" fontId="0" fillId="2" borderId="9" xfId="3" applyNumberFormat="1" applyFont="1" applyFill="1" applyBorder="1"/>
    <xf numFmtId="172" fontId="0" fillId="52" borderId="9" xfId="3" applyNumberFormat="1" applyFont="1" applyFill="1" applyBorder="1"/>
    <xf numFmtId="0" fontId="0" fillId="2" borderId="10" xfId="0" applyFill="1" applyBorder="1"/>
    <xf numFmtId="172" fontId="0" fillId="2" borderId="10" xfId="3" applyNumberFormat="1" applyFont="1" applyFill="1" applyBorder="1"/>
    <xf numFmtId="10" fontId="25" fillId="2" borderId="0" xfId="0" applyNumberFormat="1" applyFont="1" applyFill="1"/>
    <xf numFmtId="176" fontId="0" fillId="2" borderId="0" xfId="3" applyNumberFormat="1" applyFont="1" applyFill="1"/>
    <xf numFmtId="9" fontId="0" fillId="53" borderId="0" xfId="0" applyNumberFormat="1" applyFill="1"/>
    <xf numFmtId="0" fontId="25" fillId="53" borderId="0" xfId="0" applyFont="1" applyFill="1"/>
    <xf numFmtId="0" fontId="0" fillId="53" borderId="0" xfId="0" applyFill="1"/>
    <xf numFmtId="168" fontId="0" fillId="53" borderId="0" xfId="4" applyNumberFormat="1" applyFont="1" applyFill="1"/>
    <xf numFmtId="168" fontId="0" fillId="53" borderId="0" xfId="0" applyNumberFormat="1" applyFill="1"/>
    <xf numFmtId="10" fontId="0" fillId="53" borderId="0" xfId="3" applyNumberFormat="1" applyFont="1" applyFill="1"/>
    <xf numFmtId="0" fontId="0" fillId="53" borderId="0" xfId="0" applyFill="1" applyAlignment="1">
      <alignment horizontal="center"/>
    </xf>
    <xf numFmtId="0" fontId="0" fillId="53" borderId="0" xfId="0" applyFill="1" applyAlignment="1">
      <alignment horizontal="right"/>
    </xf>
    <xf numFmtId="174" fontId="0" fillId="53" borderId="0" xfId="3" applyNumberFormat="1" applyFont="1" applyFill="1" applyAlignment="1">
      <alignment horizontal="right"/>
    </xf>
    <xf numFmtId="169" fontId="0" fillId="53" borderId="0" xfId="3" applyNumberFormat="1" applyFont="1" applyFill="1"/>
    <xf numFmtId="0" fontId="5" fillId="54" borderId="0" xfId="0" applyFont="1" applyFill="1"/>
    <xf numFmtId="0" fontId="0" fillId="54" borderId="0" xfId="0" applyFill="1"/>
    <xf numFmtId="0" fontId="26" fillId="0" borderId="0" xfId="5" applyFont="1"/>
    <xf numFmtId="0" fontId="20" fillId="0" borderId="42" xfId="5" applyFont="1" applyBorder="1" applyAlignment="1">
      <alignment horizontal="centerContinuous"/>
    </xf>
    <xf numFmtId="0" fontId="20" fillId="0" borderId="33" xfId="5" applyFont="1" applyBorder="1" applyAlignment="1">
      <alignment horizontal="centerContinuous"/>
    </xf>
    <xf numFmtId="0" fontId="20" fillId="0" borderId="37" xfId="5" applyFont="1" applyBorder="1" applyAlignment="1">
      <alignment horizontal="center"/>
    </xf>
    <xf numFmtId="2" fontId="26" fillId="0" borderId="39" xfId="5" applyNumberFormat="1" applyFont="1" applyBorder="1"/>
    <xf numFmtId="4" fontId="26" fillId="0" borderId="34" xfId="5" applyNumberFormat="1" applyFont="1" applyBorder="1"/>
    <xf numFmtId="0" fontId="26" fillId="0" borderId="43" xfId="5" applyFont="1" applyBorder="1"/>
    <xf numFmtId="0" fontId="26" fillId="0" borderId="44" xfId="5" applyFont="1" applyBorder="1"/>
    <xf numFmtId="0" fontId="26" fillId="0" borderId="45" xfId="5" applyFont="1" applyBorder="1"/>
    <xf numFmtId="168" fontId="0" fillId="2" borderId="14" xfId="4" applyNumberFormat="1" applyFont="1" applyFill="1" applyBorder="1" applyAlignment="1">
      <alignment horizontal="center"/>
    </xf>
    <xf numFmtId="0" fontId="26" fillId="0" borderId="31" xfId="5" applyFont="1" applyBorder="1"/>
    <xf numFmtId="10" fontId="26" fillId="0" borderId="30" xfId="6" applyNumberFormat="1" applyFont="1" applyBorder="1"/>
    <xf numFmtId="0" fontId="26" fillId="0" borderId="35" xfId="5" applyFont="1" applyBorder="1"/>
    <xf numFmtId="168" fontId="0" fillId="2" borderId="0" xfId="4" applyNumberFormat="1" applyFont="1" applyFill="1" applyBorder="1" applyAlignment="1">
      <alignment horizontal="center"/>
    </xf>
    <xf numFmtId="10" fontId="26" fillId="0" borderId="35" xfId="5" applyNumberFormat="1" applyFont="1" applyBorder="1"/>
    <xf numFmtId="10" fontId="0" fillId="2" borderId="0" xfId="3" applyNumberFormat="1" applyFont="1" applyFill="1" applyAlignment="1">
      <alignment horizontal="center"/>
    </xf>
    <xf numFmtId="168" fontId="0" fillId="2" borderId="0" xfId="4" applyNumberFormat="1" applyFont="1" applyFill="1" applyAlignment="1">
      <alignment horizontal="center"/>
    </xf>
    <xf numFmtId="168" fontId="0" fillId="3" borderId="0" xfId="4" applyNumberFormat="1" applyFont="1" applyFill="1" applyAlignment="1">
      <alignment horizontal="center"/>
    </xf>
    <xf numFmtId="10" fontId="0" fillId="2" borderId="0" xfId="3" applyNumberFormat="1" applyFont="1" applyFill="1"/>
    <xf numFmtId="174" fontId="0" fillId="2" borderId="0" xfId="3" applyNumberFormat="1" applyFont="1" applyFill="1"/>
    <xf numFmtId="0" fontId="0" fillId="55" borderId="0" xfId="0" applyFill="1"/>
    <xf numFmtId="168" fontId="0" fillId="2" borderId="0" xfId="4" applyNumberFormat="1" applyFont="1" applyFill="1"/>
    <xf numFmtId="0" fontId="26" fillId="3" borderId="31" xfId="5" applyFont="1" applyFill="1" applyBorder="1"/>
    <xf numFmtId="10" fontId="26" fillId="3" borderId="30" xfId="6" applyNumberFormat="1" applyFont="1" applyFill="1" applyBorder="1"/>
    <xf numFmtId="10" fontId="26" fillId="3" borderId="35" xfId="5" applyNumberFormat="1" applyFont="1" applyFill="1" applyBorder="1"/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46" xfId="0" applyFill="1" applyBorder="1"/>
    <xf numFmtId="0" fontId="25" fillId="0" borderId="30" xfId="7" applyBorder="1"/>
    <xf numFmtId="0" fontId="25" fillId="0" borderId="0" xfId="7" applyBorder="1"/>
    <xf numFmtId="3" fontId="25" fillId="0" borderId="0" xfId="7" applyNumberFormat="1" applyBorder="1"/>
    <xf numFmtId="169" fontId="27" fillId="0" borderId="0" xfId="8" applyNumberFormat="1" applyFont="1"/>
    <xf numFmtId="3" fontId="25" fillId="0" borderId="0" xfId="7" applyNumberFormat="1" applyBorder="1" applyAlignment="1">
      <alignment vertical="center"/>
    </xf>
    <xf numFmtId="0" fontId="25" fillId="0" borderId="47" xfId="7" applyBorder="1"/>
    <xf numFmtId="0" fontId="25" fillId="0" borderId="14" xfId="7" applyBorder="1" applyAlignment="1">
      <alignment horizontal="right"/>
    </xf>
    <xf numFmtId="3" fontId="25" fillId="0" borderId="14" xfId="7" applyNumberFormat="1" applyBorder="1"/>
    <xf numFmtId="0" fontId="28" fillId="56" borderId="28" xfId="0" applyFont="1" applyFill="1" applyBorder="1" applyAlignment="1">
      <alignment horizontal="center" vertical="center" wrapText="1"/>
    </xf>
    <xf numFmtId="0" fontId="28" fillId="56" borderId="33" xfId="0" applyFont="1" applyFill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10" fontId="29" fillId="0" borderId="36" xfId="0" applyNumberFormat="1" applyFont="1" applyBorder="1" applyAlignment="1">
      <alignment horizontal="center" vertical="center" wrapText="1"/>
    </xf>
    <xf numFmtId="0" fontId="17" fillId="6" borderId="28" xfId="9" applyFont="1" applyFill="1" applyBorder="1" applyAlignment="1">
      <alignment horizontal="center" vertical="center" wrapText="1"/>
    </xf>
    <xf numFmtId="0" fontId="17" fillId="6" borderId="48" xfId="9" applyFont="1" applyFill="1" applyBorder="1" applyAlignment="1">
      <alignment horizontal="center" vertical="center" wrapText="1"/>
    </xf>
    <xf numFmtId="0" fontId="17" fillId="6" borderId="49" xfId="9" applyFont="1" applyFill="1" applyBorder="1" applyAlignment="1">
      <alignment horizontal="center" vertical="center" wrapText="1"/>
    </xf>
    <xf numFmtId="178" fontId="17" fillId="6" borderId="49" xfId="4" applyNumberFormat="1" applyFont="1" applyFill="1" applyBorder="1" applyAlignment="1">
      <alignment horizontal="center" vertical="center" wrapText="1"/>
    </xf>
    <xf numFmtId="14" fontId="17" fillId="6" borderId="49" xfId="9" applyNumberFormat="1" applyFont="1" applyFill="1" applyBorder="1" applyAlignment="1">
      <alignment horizontal="center" vertical="center" wrapText="1"/>
    </xf>
    <xf numFmtId="14" fontId="17" fillId="6" borderId="33" xfId="9" applyNumberFormat="1" applyFont="1" applyFill="1" applyBorder="1" applyAlignment="1">
      <alignment horizontal="center" vertical="center" wrapText="1"/>
    </xf>
    <xf numFmtId="0" fontId="1" fillId="0" borderId="50" xfId="9" applyFont="1" applyBorder="1"/>
    <xf numFmtId="0" fontId="1" fillId="0" borderId="51" xfId="9" applyFont="1" applyBorder="1"/>
    <xf numFmtId="0" fontId="1" fillId="0" borderId="52" xfId="9" applyFont="1" applyBorder="1"/>
    <xf numFmtId="0" fontId="1" fillId="0" borderId="52" xfId="9" applyBorder="1"/>
    <xf numFmtId="178" fontId="1" fillId="0" borderId="52" xfId="4" applyNumberFormat="1" applyFont="1" applyBorder="1" applyAlignment="1">
      <alignment horizontal="center"/>
    </xf>
    <xf numFmtId="172" fontId="1" fillId="0" borderId="52" xfId="3" applyNumberFormat="1" applyFont="1" applyBorder="1" applyAlignment="1">
      <alignment horizontal="center"/>
    </xf>
    <xf numFmtId="0" fontId="1" fillId="0" borderId="52" xfId="9" applyFont="1" applyBorder="1" applyAlignment="1">
      <alignment horizontal="center"/>
    </xf>
    <xf numFmtId="0" fontId="1" fillId="0" borderId="52" xfId="9" applyBorder="1" applyAlignment="1">
      <alignment horizontal="center"/>
    </xf>
    <xf numFmtId="14" fontId="1" fillId="0" borderId="52" xfId="9" applyNumberFormat="1" applyBorder="1" applyAlignment="1">
      <alignment horizontal="center"/>
    </xf>
    <xf numFmtId="14" fontId="1" fillId="0" borderId="53" xfId="9" applyNumberFormat="1" applyBorder="1" applyAlignment="1">
      <alignment horizontal="center"/>
    </xf>
    <xf numFmtId="0" fontId="0" fillId="0" borderId="54" xfId="0" applyBorder="1"/>
    <xf numFmtId="10" fontId="0" fillId="0" borderId="10" xfId="0" applyNumberFormat="1" applyBorder="1"/>
    <xf numFmtId="0" fontId="0" fillId="0" borderId="10" xfId="0" applyBorder="1"/>
    <xf numFmtId="0" fontId="0" fillId="0" borderId="55" xfId="0" applyBorder="1"/>
    <xf numFmtId="0" fontId="0" fillId="0" borderId="56" xfId="0" applyBorder="1"/>
    <xf numFmtId="169" fontId="0" fillId="0" borderId="38" xfId="2" applyNumberFormat="1" applyFont="1" applyBorder="1"/>
    <xf numFmtId="0" fontId="0" fillId="0" borderId="38" xfId="0" applyBorder="1"/>
    <xf numFmtId="0" fontId="0" fillId="0" borderId="57" xfId="0" applyBorder="1"/>
    <xf numFmtId="10" fontId="0" fillId="0" borderId="38" xfId="0" applyNumberFormat="1" applyBorder="1"/>
    <xf numFmtId="9" fontId="0" fillId="0" borderId="38" xfId="0" applyNumberFormat="1" applyBorder="1"/>
    <xf numFmtId="0" fontId="0" fillId="0" borderId="58" xfId="0" applyBorder="1"/>
    <xf numFmtId="169" fontId="0" fillId="0" borderId="59" xfId="2" applyNumberFormat="1" applyFont="1" applyBorder="1"/>
    <xf numFmtId="0" fontId="0" fillId="0" borderId="59" xfId="0" applyBorder="1"/>
    <xf numFmtId="0" fontId="0" fillId="0" borderId="60" xfId="0" applyBorder="1"/>
    <xf numFmtId="0" fontId="0" fillId="0" borderId="61" xfId="0" applyFill="1" applyBorder="1"/>
    <xf numFmtId="0" fontId="0" fillId="0" borderId="9" xfId="0" applyFill="1" applyBorder="1"/>
    <xf numFmtId="0" fontId="0" fillId="0" borderId="6" xfId="0" applyBorder="1"/>
    <xf numFmtId="0" fontId="0" fillId="0" borderId="11" xfId="0" applyBorder="1"/>
    <xf numFmtId="0" fontId="0" fillId="0" borderId="0" xfId="0" applyBorder="1"/>
    <xf numFmtId="0" fontId="0" fillId="0" borderId="4" xfId="0" applyBorder="1"/>
    <xf numFmtId="0" fontId="25" fillId="2" borderId="3" xfId="0" applyFont="1" applyFill="1" applyBorder="1"/>
    <xf numFmtId="0" fontId="26" fillId="0" borderId="29" xfId="5" applyFont="1" applyBorder="1" applyAlignment="1">
      <alignment horizontal="right"/>
    </xf>
    <xf numFmtId="0" fontId="26" fillId="0" borderId="32" xfId="5" applyFont="1" applyBorder="1"/>
    <xf numFmtId="10" fontId="26" fillId="0" borderId="36" xfId="5" applyNumberFormat="1" applyFont="1" applyBorder="1"/>
    <xf numFmtId="0" fontId="25" fillId="53" borderId="1" xfId="0" applyFont="1" applyFill="1" applyBorder="1"/>
    <xf numFmtId="0" fontId="25" fillId="53" borderId="6" xfId="0" applyFont="1" applyFill="1" applyBorder="1" applyAlignment="1">
      <alignment horizontal="left"/>
    </xf>
    <xf numFmtId="0" fontId="0" fillId="53" borderId="11" xfId="0" applyFill="1" applyBorder="1" applyAlignment="1">
      <alignment horizontal="left"/>
    </xf>
    <xf numFmtId="0" fontId="0" fillId="53" borderId="3" xfId="0" applyFill="1" applyBorder="1" applyAlignment="1">
      <alignment horizontal="center"/>
    </xf>
    <xf numFmtId="0" fontId="0" fillId="53" borderId="0" xfId="0" applyFill="1" applyBorder="1"/>
    <xf numFmtId="169" fontId="0" fillId="53" borderId="4" xfId="0" applyNumberFormat="1" applyFill="1" applyBorder="1"/>
    <xf numFmtId="0" fontId="0" fillId="53" borderId="0" xfId="0" applyFill="1" applyBorder="1" applyAlignment="1">
      <alignment horizontal="left"/>
    </xf>
    <xf numFmtId="169" fontId="0" fillId="0" borderId="0" xfId="0" applyNumberFormat="1" applyBorder="1"/>
    <xf numFmtId="0" fontId="0" fillId="53" borderId="3" xfId="0" applyFill="1" applyBorder="1"/>
    <xf numFmtId="0" fontId="0" fillId="53" borderId="0" xfId="0" applyFill="1" applyBorder="1" applyAlignment="1">
      <alignment horizontal="center"/>
    </xf>
    <xf numFmtId="0" fontId="0" fillId="53" borderId="4" xfId="0" applyFill="1" applyBorder="1"/>
    <xf numFmtId="0" fontId="25" fillId="53" borderId="2" xfId="0" applyFont="1" applyFill="1" applyBorder="1" applyAlignment="1">
      <alignment horizontal="center"/>
    </xf>
    <xf numFmtId="0" fontId="0" fillId="53" borderId="14" xfId="0" applyFill="1" applyBorder="1" applyAlignment="1">
      <alignment horizontal="left"/>
    </xf>
    <xf numFmtId="169" fontId="0" fillId="53" borderId="5" xfId="0" applyNumberFormat="1" applyFill="1" applyBorder="1"/>
    <xf numFmtId="169" fontId="0" fillId="0" borderId="4" xfId="0" applyNumberFormat="1" applyBorder="1"/>
    <xf numFmtId="0" fontId="0" fillId="53" borderId="2" xfId="0" applyFill="1" applyBorder="1" applyAlignment="1">
      <alignment horizontal="center"/>
    </xf>
    <xf numFmtId="169" fontId="25" fillId="53" borderId="6" xfId="0" applyNumberFormat="1" applyFont="1" applyFill="1" applyBorder="1"/>
    <xf numFmtId="169" fontId="25" fillId="53" borderId="11" xfId="0" applyNumberFormat="1" applyFont="1" applyFill="1" applyBorder="1"/>
    <xf numFmtId="0" fontId="0" fillId="53" borderId="3" xfId="0" applyFill="1" applyBorder="1" applyAlignment="1">
      <alignment horizontal="left"/>
    </xf>
    <xf numFmtId="169" fontId="0" fillId="53" borderId="0" xfId="0" applyNumberFormat="1" applyFill="1" applyBorder="1"/>
    <xf numFmtId="172" fontId="0" fillId="53" borderId="4" xfId="8" applyNumberFormat="1" applyFont="1" applyFill="1" applyBorder="1" applyAlignment="1">
      <alignment horizontal="center"/>
    </xf>
    <xf numFmtId="0" fontId="0" fillId="0" borderId="62" xfId="0" applyBorder="1"/>
    <xf numFmtId="169" fontId="0" fillId="0" borderId="13" xfId="2" applyNumberFormat="1" applyFont="1" applyBorder="1"/>
    <xf numFmtId="169" fontId="0" fillId="0" borderId="13" xfId="0" applyNumberFormat="1" applyBorder="1"/>
    <xf numFmtId="0" fontId="0" fillId="53" borderId="2" xfId="0" applyFill="1" applyBorder="1"/>
    <xf numFmtId="169" fontId="0" fillId="53" borderId="14" xfId="0" applyNumberFormat="1" applyFill="1" applyBorder="1"/>
    <xf numFmtId="172" fontId="0" fillId="53" borderId="5" xfId="8" applyNumberFormat="1" applyFont="1" applyFill="1" applyBorder="1" applyAlignment="1">
      <alignment horizontal="center"/>
    </xf>
    <xf numFmtId="0" fontId="0" fillId="53" borderId="1" xfId="0" applyFill="1" applyBorder="1"/>
    <xf numFmtId="0" fontId="0" fillId="53" borderId="11" xfId="0" applyFill="1" applyBorder="1"/>
    <xf numFmtId="0" fontId="25" fillId="53" borderId="3" xfId="0" applyFont="1" applyFill="1" applyBorder="1" applyAlignment="1">
      <alignment horizontal="left"/>
    </xf>
    <xf numFmtId="167" fontId="0" fillId="53" borderId="4" xfId="0" applyNumberFormat="1" applyFill="1" applyBorder="1"/>
    <xf numFmtId="0" fontId="25" fillId="53" borderId="2" xfId="0" applyFont="1" applyFill="1" applyBorder="1" applyAlignment="1">
      <alignment horizontal="left"/>
    </xf>
    <xf numFmtId="167" fontId="0" fillId="53" borderId="5" xfId="0" applyNumberFormat="1" applyFill="1" applyBorder="1"/>
    <xf numFmtId="0" fontId="0" fillId="0" borderId="14" xfId="0" applyBorder="1"/>
    <xf numFmtId="0" fontId="0" fillId="0" borderId="5" xfId="0" applyBorder="1"/>
    <xf numFmtId="0" fontId="1" fillId="0" borderId="3" xfId="9" applyBorder="1" applyProtection="1"/>
    <xf numFmtId="0" fontId="1" fillId="0" borderId="0" xfId="9" applyBorder="1" applyProtection="1"/>
    <xf numFmtId="0" fontId="1" fillId="0" borderId="0" xfId="9" applyFont="1" applyBorder="1" applyProtection="1"/>
    <xf numFmtId="172" fontId="1" fillId="0" borderId="0" xfId="9" applyNumberFormat="1" applyFont="1" applyBorder="1" applyProtection="1"/>
    <xf numFmtId="10" fontId="28" fillId="0" borderId="0" xfId="0" applyNumberFormat="1" applyFont="1"/>
    <xf numFmtId="176" fontId="0" fillId="0" borderId="0" xfId="2" applyNumberFormat="1" applyFont="1"/>
    <xf numFmtId="10" fontId="1" fillId="0" borderId="0" xfId="3" applyNumberFormat="1" applyFont="1" applyBorder="1" applyProtection="1"/>
    <xf numFmtId="172" fontId="1" fillId="0" borderId="0" xfId="9" applyNumberFormat="1" applyBorder="1" applyProtection="1"/>
    <xf numFmtId="0" fontId="0" fillId="57" borderId="1" xfId="0" applyFill="1" applyBorder="1"/>
    <xf numFmtId="0" fontId="0" fillId="57" borderId="6" xfId="0" applyFill="1" applyBorder="1"/>
    <xf numFmtId="0" fontId="0" fillId="57" borderId="11" xfId="0" applyFill="1" applyBorder="1"/>
    <xf numFmtId="0" fontId="0" fillId="57" borderId="3" xfId="0" applyFill="1" applyBorder="1"/>
    <xf numFmtId="0" fontId="0" fillId="57" borderId="0" xfId="0" applyFill="1" applyBorder="1"/>
    <xf numFmtId="0" fontId="0" fillId="57" borderId="4" xfId="0" applyFill="1" applyBorder="1"/>
    <xf numFmtId="9" fontId="0" fillId="57" borderId="0" xfId="0" applyNumberFormat="1" applyFill="1" applyBorder="1"/>
    <xf numFmtId="10" fontId="0" fillId="57" borderId="0" xfId="2" applyNumberFormat="1" applyFont="1" applyFill="1" applyBorder="1"/>
    <xf numFmtId="176" fontId="0" fillId="57" borderId="4" xfId="2" applyNumberFormat="1" applyFont="1" applyFill="1" applyBorder="1"/>
    <xf numFmtId="168" fontId="0" fillId="57" borderId="0" xfId="1" applyNumberFormat="1" applyFont="1" applyFill="1" applyBorder="1"/>
    <xf numFmtId="168" fontId="0" fillId="57" borderId="0" xfId="0" applyNumberFormat="1" applyFill="1" applyBorder="1"/>
    <xf numFmtId="0" fontId="0" fillId="57" borderId="2" xfId="0" applyFill="1" applyBorder="1"/>
    <xf numFmtId="174" fontId="0" fillId="57" borderId="14" xfId="2" applyNumberFormat="1" applyFont="1" applyFill="1" applyBorder="1"/>
    <xf numFmtId="0" fontId="0" fillId="57" borderId="5" xfId="0" applyFill="1" applyBorder="1"/>
    <xf numFmtId="167" fontId="0" fillId="2" borderId="11" xfId="1" applyNumberFormat="1" applyFont="1" applyFill="1" applyBorder="1"/>
    <xf numFmtId="167" fontId="0" fillId="2" borderId="4" xfId="1" applyNumberFormat="1" applyFont="1" applyFill="1" applyBorder="1"/>
    <xf numFmtId="0" fontId="0" fillId="7" borderId="2" xfId="0" applyFill="1" applyBorder="1"/>
    <xf numFmtId="167" fontId="0" fillId="7" borderId="5" xfId="1" applyNumberFormat="1" applyFont="1" applyFill="1" applyBorder="1"/>
    <xf numFmtId="167" fontId="0" fillId="2" borderId="0" xfId="1" applyNumberFormat="1" applyFont="1" applyFill="1" applyBorder="1"/>
    <xf numFmtId="167" fontId="0" fillId="2" borderId="14" xfId="1" applyNumberFormat="1" applyFont="1" applyFill="1" applyBorder="1"/>
    <xf numFmtId="0" fontId="0" fillId="0" borderId="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8" xfId="0" applyBorder="1"/>
    <xf numFmtId="168" fontId="0" fillId="0" borderId="8" xfId="1" applyNumberFormat="1" applyFont="1" applyBorder="1"/>
    <xf numFmtId="168" fontId="0" fillId="0" borderId="0" xfId="1" applyNumberFormat="1" applyFont="1"/>
    <xf numFmtId="0" fontId="0" fillId="0" borderId="9" xfId="0" applyBorder="1"/>
    <xf numFmtId="168" fontId="0" fillId="0" borderId="9" xfId="1" applyNumberFormat="1" applyFont="1" applyBorder="1"/>
    <xf numFmtId="168" fontId="0" fillId="0" borderId="4" xfId="1" applyNumberFormat="1" applyFont="1" applyBorder="1"/>
    <xf numFmtId="168" fontId="0" fillId="0" borderId="10" xfId="1" applyNumberFormat="1" applyFont="1" applyBorder="1"/>
    <xf numFmtId="168" fontId="0" fillId="0" borderId="5" xfId="1" applyNumberFormat="1" applyFont="1" applyBorder="1"/>
    <xf numFmtId="9" fontId="0" fillId="0" borderId="8" xfId="0" applyNumberFormat="1" applyBorder="1"/>
    <xf numFmtId="10" fontId="0" fillId="0" borderId="9" xfId="0" applyNumberFormat="1" applyBorder="1"/>
    <xf numFmtId="174" fontId="0" fillId="0" borderId="10" xfId="2" applyNumberFormat="1" applyFont="1" applyBorder="1"/>
    <xf numFmtId="0" fontId="0" fillId="50" borderId="0" xfId="0" applyFill="1"/>
    <xf numFmtId="0" fontId="0" fillId="0" borderId="0" xfId="0" applyFill="1" applyBorder="1" applyAlignment="1">
      <alignment horizontal="center" vertical="center" wrapText="1"/>
    </xf>
    <xf numFmtId="0" fontId="0" fillId="86" borderId="8" xfId="0" applyFill="1" applyBorder="1"/>
    <xf numFmtId="168" fontId="0" fillId="86" borderId="8" xfId="1" applyNumberFormat="1" applyFont="1" applyFill="1" applyBorder="1"/>
    <xf numFmtId="0" fontId="0" fillId="86" borderId="9" xfId="0" applyFill="1" applyBorder="1"/>
    <xf numFmtId="168" fontId="0" fillId="86" borderId="9" xfId="1" applyNumberFormat="1" applyFont="1" applyFill="1" applyBorder="1"/>
    <xf numFmtId="0" fontId="0" fillId="86" borderId="10" xfId="0" applyFill="1" applyBorder="1"/>
    <xf numFmtId="168" fontId="0" fillId="86" borderId="10" xfId="1" applyNumberFormat="1" applyFont="1" applyFill="1" applyBorder="1"/>
    <xf numFmtId="168" fontId="0" fillId="2" borderId="8" xfId="1" applyNumberFormat="1" applyFont="1" applyFill="1" applyBorder="1"/>
    <xf numFmtId="168" fontId="0" fillId="2" borderId="9" xfId="1" applyNumberFormat="1" applyFont="1" applyFill="1" applyBorder="1"/>
    <xf numFmtId="168" fontId="0" fillId="2" borderId="10" xfId="1" applyNumberFormat="1" applyFont="1" applyFill="1" applyBorder="1"/>
    <xf numFmtId="0" fontId="0" fillId="3" borderId="9" xfId="0" applyFill="1" applyBorder="1"/>
    <xf numFmtId="1" fontId="0" fillId="2" borderId="0" xfId="0" applyNumberFormat="1" applyFill="1" applyBorder="1"/>
    <xf numFmtId="0" fontId="0" fillId="2" borderId="17" xfId="0" applyFill="1" applyBorder="1"/>
    <xf numFmtId="10" fontId="0" fillId="2" borderId="6" xfId="2" applyNumberFormat="1" applyFont="1" applyFill="1" applyBorder="1"/>
    <xf numFmtId="10" fontId="0" fillId="2" borderId="17" xfId="2" applyNumberFormat="1" applyFont="1" applyFill="1" applyBorder="1"/>
    <xf numFmtId="43" fontId="0" fillId="2" borderId="6" xfId="1" applyNumberFormat="1" applyFont="1" applyFill="1" applyBorder="1"/>
    <xf numFmtId="0" fontId="0" fillId="2" borderId="14" xfId="0" applyFill="1" applyBorder="1" applyAlignment="1">
      <alignment horizontal="center"/>
    </xf>
    <xf numFmtId="167" fontId="4" fillId="2" borderId="0" xfId="1" applyNumberFormat="1" applyFont="1" applyFill="1" applyBorder="1"/>
    <xf numFmtId="0" fontId="0" fillId="2" borderId="1" xfId="0" applyFont="1" applyFill="1" applyBorder="1"/>
    <xf numFmtId="168" fontId="0" fillId="2" borderId="11" xfId="1" applyNumberFormat="1" applyFont="1" applyFill="1" applyBorder="1"/>
    <xf numFmtId="0" fontId="0" fillId="3" borderId="2" xfId="0" applyFill="1" applyBorder="1"/>
    <xf numFmtId="9" fontId="0" fillId="3" borderId="5" xfId="0" applyNumberFormat="1" applyFill="1" applyBorder="1"/>
    <xf numFmtId="172" fontId="0" fillId="2" borderId="8" xfId="2" applyNumberFormat="1" applyFont="1" applyFill="1" applyBorder="1"/>
    <xf numFmtId="172" fontId="0" fillId="2" borderId="9" xfId="2" applyNumberFormat="1" applyFont="1" applyFill="1" applyBorder="1"/>
    <xf numFmtId="172" fontId="0" fillId="2" borderId="10" xfId="2" applyNumberFormat="1" applyFont="1" applyFill="1" applyBorder="1"/>
    <xf numFmtId="172" fontId="4" fillId="2" borderId="0" xfId="2" applyNumberFormat="1" applyFont="1" applyFill="1" applyBorder="1"/>
    <xf numFmtId="168" fontId="5" fillId="3" borderId="0" xfId="1" applyNumberFormat="1" applyFont="1" applyFill="1" applyBorder="1" applyAlignment="1">
      <alignment horizontal="center"/>
    </xf>
    <xf numFmtId="0" fontId="0" fillId="87" borderId="0" xfId="0" applyFill="1" applyBorder="1"/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6" xfId="0" applyFill="1" applyBorder="1"/>
    <xf numFmtId="0" fontId="0" fillId="2" borderId="27" xfId="0" applyFill="1" applyBorder="1"/>
    <xf numFmtId="0" fontId="0" fillId="2" borderId="38" xfId="0" applyFill="1" applyBorder="1"/>
    <xf numFmtId="0" fontId="0" fillId="0" borderId="0" xfId="0" applyFill="1"/>
    <xf numFmtId="0" fontId="0" fillId="0" borderId="0" xfId="0" applyFill="1" applyBorder="1"/>
    <xf numFmtId="167" fontId="0" fillId="0" borderId="0" xfId="1" applyNumberFormat="1" applyFont="1" applyFill="1" applyBorder="1"/>
    <xf numFmtId="168" fontId="0" fillId="0" borderId="0" xfId="1" applyNumberFormat="1" applyFont="1" applyFill="1" applyBorder="1"/>
    <xf numFmtId="0" fontId="0" fillId="3" borderId="1" xfId="0" applyFill="1" applyBorder="1"/>
    <xf numFmtId="0" fontId="0" fillId="3" borderId="3" xfId="0" applyFill="1" applyBorder="1"/>
    <xf numFmtId="9" fontId="0" fillId="3" borderId="4" xfId="0" applyNumberFormat="1" applyFill="1" applyBorder="1"/>
    <xf numFmtId="0" fontId="0" fillId="88" borderId="16" xfId="0" applyFill="1" applyBorder="1"/>
    <xf numFmtId="9" fontId="0" fillId="88" borderId="27" xfId="2" applyFont="1" applyFill="1" applyBorder="1"/>
    <xf numFmtId="9" fontId="0" fillId="3" borderId="11" xfId="0" applyNumberFormat="1" applyFill="1" applyBorder="1" applyAlignment="1">
      <alignment horizontal="right"/>
    </xf>
    <xf numFmtId="0" fontId="0" fillId="2" borderId="17" xfId="0" applyFill="1" applyBorder="1" applyAlignment="1">
      <alignment horizontal="center"/>
    </xf>
    <xf numFmtId="9" fontId="0" fillId="0" borderId="6" xfId="0" applyNumberFormat="1" applyBorder="1"/>
    <xf numFmtId="9" fontId="0" fillId="0" borderId="6" xfId="2" applyFont="1" applyBorder="1"/>
    <xf numFmtId="9" fontId="0" fillId="0" borderId="4" xfId="2" applyFont="1" applyBorder="1"/>
    <xf numFmtId="168" fontId="0" fillId="0" borderId="11" xfId="1" applyNumberFormat="1" applyFont="1" applyBorder="1" applyAlignment="1">
      <alignment horizontal="right"/>
    </xf>
    <xf numFmtId="168" fontId="0" fillId="0" borderId="4" xfId="1" applyNumberFormat="1" applyFont="1" applyBorder="1" applyAlignment="1">
      <alignment horizontal="right"/>
    </xf>
    <xf numFmtId="9" fontId="0" fillId="0" borderId="4" xfId="2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6" xfId="0" applyBorder="1"/>
    <xf numFmtId="168" fontId="0" fillId="0" borderId="27" xfId="1" applyNumberFormat="1" applyFont="1" applyBorder="1"/>
    <xf numFmtId="9" fontId="0" fillId="0" borderId="11" xfId="2" applyFont="1" applyBorder="1"/>
    <xf numFmtId="9" fontId="0" fillId="0" borderId="14" xfId="2" applyFont="1" applyBorder="1"/>
    <xf numFmtId="9" fontId="0" fillId="0" borderId="5" xfId="2" applyFont="1" applyBorder="1"/>
    <xf numFmtId="0" fontId="0" fillId="0" borderId="11" xfId="0" applyBorder="1" applyAlignment="1">
      <alignment horizontal="right"/>
    </xf>
    <xf numFmtId="9" fontId="0" fillId="0" borderId="11" xfId="0" applyNumberFormat="1" applyBorder="1"/>
    <xf numFmtId="1" fontId="0" fillId="0" borderId="14" xfId="0" applyNumberFormat="1" applyBorder="1"/>
    <xf numFmtId="1" fontId="0" fillId="0" borderId="5" xfId="0" applyNumberFormat="1" applyBorder="1"/>
    <xf numFmtId="0" fontId="0" fillId="0" borderId="17" xfId="0" applyBorder="1"/>
    <xf numFmtId="0" fontId="0" fillId="0" borderId="27" xfId="0" applyBorder="1"/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168" fontId="0" fillId="0" borderId="14" xfId="1" applyNumberFormat="1" applyFont="1" applyBorder="1"/>
    <xf numFmtId="0" fontId="0" fillId="89" borderId="3" xfId="0" applyFill="1" applyBorder="1"/>
    <xf numFmtId="0" fontId="0" fillId="0" borderId="16" xfId="0" applyFill="1" applyBorder="1"/>
    <xf numFmtId="9" fontId="0" fillId="0" borderId="17" xfId="0" applyNumberFormat="1" applyBorder="1"/>
    <xf numFmtId="0" fontId="0" fillId="0" borderId="2" xfId="0" applyFill="1" applyBorder="1"/>
    <xf numFmtId="0" fontId="0" fillId="0" borderId="3" xfId="0" applyFill="1" applyBorder="1"/>
    <xf numFmtId="43" fontId="0" fillId="0" borderId="0" xfId="0" applyNumberFormat="1"/>
    <xf numFmtId="168" fontId="0" fillId="3" borderId="9" xfId="1" applyNumberFormat="1" applyFont="1" applyFill="1" applyBorder="1"/>
    <xf numFmtId="9" fontId="4" fillId="2" borderId="0" xfId="0" applyNumberFormat="1" applyFont="1" applyFill="1" applyBorder="1"/>
    <xf numFmtId="168" fontId="0" fillId="3" borderId="3" xfId="1" applyNumberFormat="1" applyFont="1" applyFill="1" applyBorder="1"/>
    <xf numFmtId="3" fontId="0" fillId="2" borderId="6" xfId="1" applyNumberFormat="1" applyFont="1" applyFill="1" applyBorder="1"/>
    <xf numFmtId="3" fontId="0" fillId="2" borderId="0" xfId="1" applyNumberFormat="1" applyFont="1" applyFill="1" applyBorder="1"/>
    <xf numFmtId="168" fontId="98" fillId="0" borderId="0" xfId="1" applyNumberFormat="1" applyFont="1" applyFill="1" applyAlignment="1">
      <alignment horizontal="right"/>
    </xf>
    <xf numFmtId="9" fontId="98" fillId="0" borderId="0" xfId="2" applyFont="1" applyFill="1"/>
    <xf numFmtId="168" fontId="0" fillId="0" borderId="0" xfId="1" applyNumberFormat="1" applyFont="1" applyFill="1" applyAlignment="1">
      <alignment horizontal="right"/>
    </xf>
    <xf numFmtId="9" fontId="0" fillId="0" borderId="0" xfId="2" applyFont="1" applyFill="1"/>
    <xf numFmtId="168" fontId="98" fillId="0" borderId="6" xfId="1" applyNumberFormat="1" applyFont="1" applyFill="1" applyBorder="1" applyAlignment="1">
      <alignment horizontal="right"/>
    </xf>
    <xf numFmtId="174" fontId="99" fillId="0" borderId="6" xfId="2" applyNumberFormat="1" applyFont="1" applyFill="1" applyBorder="1"/>
    <xf numFmtId="10" fontId="98" fillId="0" borderId="0" xfId="2" applyNumberFormat="1" applyFont="1" applyFill="1"/>
    <xf numFmtId="168" fontId="4" fillId="2" borderId="9" xfId="1" applyNumberFormat="1" applyFont="1" applyFill="1" applyBorder="1"/>
    <xf numFmtId="168" fontId="0" fillId="0" borderId="3" xfId="1" applyNumberFormat="1" applyFont="1" applyBorder="1"/>
    <xf numFmtId="10" fontId="98" fillId="0" borderId="3" xfId="2" applyNumberFormat="1" applyFont="1" applyFill="1" applyBorder="1"/>
    <xf numFmtId="9" fontId="98" fillId="0" borderId="3" xfId="2" applyFont="1" applyFill="1" applyBorder="1"/>
    <xf numFmtId="9" fontId="0" fillId="0" borderId="3" xfId="2" applyFont="1" applyFill="1" applyBorder="1"/>
    <xf numFmtId="174" fontId="99" fillId="0" borderId="1" xfId="2" applyNumberFormat="1" applyFont="1" applyFill="1" applyBorder="1"/>
    <xf numFmtId="168" fontId="0" fillId="3" borderId="0" xfId="1" applyNumberFormat="1" applyFont="1" applyFill="1"/>
    <xf numFmtId="10" fontId="4" fillId="2" borderId="0" xfId="0" applyNumberFormat="1" applyFont="1" applyFill="1" applyBorder="1"/>
    <xf numFmtId="9" fontId="0" fillId="2" borderId="3" xfId="0" applyNumberFormat="1" applyFill="1" applyBorder="1"/>
    <xf numFmtId="0" fontId="0" fillId="6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9" fontId="0" fillId="0" borderId="4" xfId="0" applyNumberFormat="1" applyBorder="1" applyAlignment="1">
      <alignment horizontal="right"/>
    </xf>
    <xf numFmtId="0" fontId="0" fillId="6" borderId="2" xfId="0" applyFill="1" applyBorder="1" applyAlignment="1">
      <alignment horizontal="center" vertical="center" wrapText="1"/>
    </xf>
    <xf numFmtId="167" fontId="0" fillId="0" borderId="0" xfId="0" applyNumberFormat="1"/>
    <xf numFmtId="0" fontId="0" fillId="6" borderId="5" xfId="0" applyFill="1" applyBorder="1" applyAlignment="1">
      <alignment horizontal="center" vertical="center" wrapText="1"/>
    </xf>
    <xf numFmtId="10" fontId="98" fillId="0" borderId="4" xfId="2" applyNumberFormat="1" applyFont="1" applyFill="1" applyBorder="1"/>
    <xf numFmtId="172" fontId="0" fillId="2" borderId="4" xfId="2" applyNumberFormat="1" applyFont="1" applyFill="1" applyBorder="1"/>
    <xf numFmtId="9" fontId="98" fillId="0" borderId="4" xfId="2" applyFont="1" applyFill="1" applyBorder="1"/>
    <xf numFmtId="9" fontId="0" fillId="0" borderId="4" xfId="2" applyFont="1" applyFill="1" applyBorder="1"/>
    <xf numFmtId="174" fontId="99" fillId="0" borderId="11" xfId="2" applyNumberFormat="1" applyFont="1" applyFill="1" applyBorder="1"/>
    <xf numFmtId="10" fontId="100" fillId="0" borderId="3" xfId="2" applyNumberFormat="1" applyFont="1" applyFill="1" applyBorder="1"/>
    <xf numFmtId="10" fontId="100" fillId="0" borderId="4" xfId="2" applyNumberFormat="1" applyFont="1" applyFill="1" applyBorder="1"/>
    <xf numFmtId="9" fontId="4" fillId="0" borderId="0" xfId="0" applyNumberFormat="1" applyFont="1" applyFill="1" applyBorder="1"/>
    <xf numFmtId="0" fontId="25" fillId="0" borderId="30" xfId="7" applyFill="1" applyBorder="1" applyAlignment="1">
      <alignment wrapText="1"/>
    </xf>
    <xf numFmtId="0" fontId="25" fillId="0" borderId="0" xfId="7" applyFill="1" applyBorder="1" applyAlignment="1">
      <alignment wrapText="1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0" xfId="0" applyAlignment="1">
      <alignment horizontal="center"/>
    </xf>
    <xf numFmtId="0" fontId="20" fillId="8" borderId="16" xfId="0" applyFont="1" applyFill="1" applyBorder="1" applyAlignment="1">
      <alignment horizontal="center" vertical="center" wrapText="1"/>
    </xf>
    <xf numFmtId="0" fontId="20" fillId="8" borderId="27" xfId="0" applyFont="1" applyFill="1" applyBorder="1" applyAlignment="1">
      <alignment horizontal="center" vertical="center" wrapText="1"/>
    </xf>
    <xf numFmtId="0" fontId="25" fillId="0" borderId="0" xfId="7" applyFill="1" applyAlignment="1">
      <alignment wrapText="1"/>
    </xf>
    <xf numFmtId="0" fontId="21" fillId="0" borderId="37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7" xfId="0" applyBorder="1" applyAlignment="1">
      <alignment horizontal="center" wrapText="1"/>
    </xf>
  </cellXfs>
  <cellStyles count="35991">
    <cellStyle name=" 1" xfId="10"/>
    <cellStyle name="__budget 09 Fichier P riviere test V1" xfId="11"/>
    <cellStyle name="_Base conso des projets - Phase 1&amp;2 V3" xfId="12"/>
    <cellStyle name="_CIERRES" xfId="13"/>
    <cellStyle name="_CIERRES_ResultadosBP2011_LO" xfId="14"/>
    <cellStyle name="_CIERRES_ResultadosBP2011_Todos_V9_PU" xfId="15"/>
    <cellStyle name="_Hoja1" xfId="16"/>
    <cellStyle name="_Hoja1_Nueva cotizacion V2" xfId="17"/>
    <cellStyle name="_Hoja1_Quotation Banagrario" xfId="18"/>
    <cellStyle name="_Hoja1_Quotation Banagrario V3" xfId="19"/>
    <cellStyle name="_Hoja1_Quotation Banagrario V3_Nueva cotizacion V2" xfId="20"/>
    <cellStyle name="_Hoja1_Quotation Banagrario V4" xfId="21"/>
    <cellStyle name="_Hoja1_Quotation Banagrario_Nueva cotizacion V2" xfId="22"/>
    <cellStyle name="_Quotation" xfId="23"/>
    <cellStyle name="_Quotation 2" xfId="24"/>
    <cellStyle name="_Quotation 2 2" xfId="25"/>
    <cellStyle name="_Quotation 3" xfId="26"/>
    <cellStyle name="_Quotation 3_Nueva cotizacion V2" xfId="27"/>
    <cellStyle name="_Quotation 6" xfId="28"/>
    <cellStyle name="_Quotation 6 2" xfId="29"/>
    <cellStyle name="_Quotation BOGOTA 60-40 V10" xfId="30"/>
    <cellStyle name="_Quotation BOGOTA 60-40 V10 2" xfId="31"/>
    <cellStyle name="_Quotation BOGOTA 60-40 V10 3" xfId="32"/>
    <cellStyle name="_Quotation Pichincha V4" xfId="33"/>
    <cellStyle name="_Quotation Pichincha V4_Nueva cotizacion V2" xfId="34"/>
    <cellStyle name="_Quotation Vol_Mar2011_BAV2" xfId="35"/>
    <cellStyle name="_Quotation Vol_Mar2011_BAV2_Nueva cotizacion V2" xfId="36"/>
    <cellStyle name="_Quotation with Ahorro programado and Credit Card" xfId="37"/>
    <cellStyle name="_Quotation with Ahorro programado and Credit Card 2" xfId="38"/>
    <cellStyle name="_Quotation with Ahorro programado and Credit Card 2_Nueva cotizacion V2" xfId="39"/>
    <cellStyle name="_Quotation with Ahorro programado and Credit Card_Nueva cotizacion V2" xfId="40"/>
    <cellStyle name="_Quotation_Quotation EPS 0911" xfId="41"/>
    <cellStyle name="_Quotation_Quotation EPS 0911_Nueva cotizacion V2" xfId="42"/>
    <cellStyle name="_Quotation_Quotation GAP FRtI 36 Prima Mensual TMK" xfId="43"/>
    <cellStyle name="_Quotation_Quotation GAP FRtI 36 Prima Mensual TMK_Nueva cotizacion V2" xfId="44"/>
    <cellStyle name="_Real_MesaMes" xfId="45"/>
    <cellStyle name="_Real_MesaMes_ResultadosBP2011_LO" xfId="46"/>
    <cellStyle name="_Real_MesaMes_ResultadosBP2011_Todos_V9_PU" xfId="47"/>
    <cellStyle name="_ResultadosBP2011_LO" xfId="48"/>
    <cellStyle name="_ResultadosBP2011_Todos_V9_PU" xfId="49"/>
    <cellStyle name="_TB" xfId="50"/>
    <cellStyle name="_TB_Quotation EPS 0911" xfId="51"/>
    <cellStyle name="_TB_Quotation EPS 0911_Nueva cotizacion V2" xfId="52"/>
    <cellStyle name="20% - Accent1" xfId="53"/>
    <cellStyle name="20% - Accent2" xfId="54"/>
    <cellStyle name="20% - Accent3" xfId="55"/>
    <cellStyle name="20% - Accent4" xfId="56"/>
    <cellStyle name="20% - Accent5" xfId="57"/>
    <cellStyle name="20% - Accent6" xfId="58"/>
    <cellStyle name="20% - akcent 1" xfId="59"/>
    <cellStyle name="20% - akcent 2" xfId="60"/>
    <cellStyle name="20% - akcent 3" xfId="61"/>
    <cellStyle name="20% - akcent 4" xfId="62"/>
    <cellStyle name="20% - akcent 5" xfId="63"/>
    <cellStyle name="20% - akcent 6" xfId="64"/>
    <cellStyle name="20% - Cor1" xfId="65"/>
    <cellStyle name="20% - Cor2" xfId="66"/>
    <cellStyle name="20% - Cor3" xfId="67"/>
    <cellStyle name="20% - Cor4" xfId="68"/>
    <cellStyle name="20% - Cor5" xfId="69"/>
    <cellStyle name="20% - Cor6" xfId="70"/>
    <cellStyle name="20% - Énfasis1 10" xfId="71"/>
    <cellStyle name="20% - Énfasis1 10 2" xfId="72"/>
    <cellStyle name="20% - Énfasis1 11" xfId="73"/>
    <cellStyle name="20% - Énfasis1 11 2" xfId="74"/>
    <cellStyle name="20% - Énfasis1 12" xfId="75"/>
    <cellStyle name="20% - Énfasis1 13" xfId="76"/>
    <cellStyle name="20% - Énfasis1 14" xfId="77"/>
    <cellStyle name="20% - Énfasis1 2" xfId="78"/>
    <cellStyle name="20% - Énfasis1 2 2" xfId="79"/>
    <cellStyle name="20% - Énfasis1 3" xfId="80"/>
    <cellStyle name="20% - Énfasis1 4" xfId="81"/>
    <cellStyle name="20% - Énfasis1 5" xfId="82"/>
    <cellStyle name="20% - Énfasis1 6" xfId="83"/>
    <cellStyle name="20% - Énfasis1 7" xfId="84"/>
    <cellStyle name="20% - Énfasis1 8" xfId="85"/>
    <cellStyle name="20% - Énfasis1 9" xfId="86"/>
    <cellStyle name="20% - Énfasis1 9 2" xfId="87"/>
    <cellStyle name="20% - Énfasis2 10" xfId="88"/>
    <cellStyle name="20% - Énfasis2 10 2" xfId="89"/>
    <cellStyle name="20% - Énfasis2 11" xfId="90"/>
    <cellStyle name="20% - Énfasis2 11 2" xfId="91"/>
    <cellStyle name="20% - Énfasis2 12" xfId="92"/>
    <cellStyle name="20% - Énfasis2 13" xfId="93"/>
    <cellStyle name="20% - Énfasis2 14" xfId="94"/>
    <cellStyle name="20% - Énfasis2 2" xfId="95"/>
    <cellStyle name="20% - Énfasis2 2 2" xfId="96"/>
    <cellStyle name="20% - Énfasis2 3" xfId="97"/>
    <cellStyle name="20% - Énfasis2 4" xfId="98"/>
    <cellStyle name="20% - Énfasis2 5" xfId="99"/>
    <cellStyle name="20% - Énfasis2 6" xfId="100"/>
    <cellStyle name="20% - Énfasis2 7" xfId="101"/>
    <cellStyle name="20% - Énfasis2 8" xfId="102"/>
    <cellStyle name="20% - Énfasis2 9" xfId="103"/>
    <cellStyle name="20% - Énfasis2 9 2" xfId="104"/>
    <cellStyle name="20% - Énfasis3 10" xfId="105"/>
    <cellStyle name="20% - Énfasis3 10 2" xfId="106"/>
    <cellStyle name="20% - Énfasis3 11" xfId="107"/>
    <cellStyle name="20% - Énfasis3 11 2" xfId="108"/>
    <cellStyle name="20% - Énfasis3 12" xfId="109"/>
    <cellStyle name="20% - Énfasis3 13" xfId="110"/>
    <cellStyle name="20% - Énfasis3 14" xfId="111"/>
    <cellStyle name="20% - Énfasis3 2" xfId="112"/>
    <cellStyle name="20% - Énfasis3 2 2" xfId="113"/>
    <cellStyle name="20% - Énfasis3 3" xfId="114"/>
    <cellStyle name="20% - Énfasis3 4" xfId="115"/>
    <cellStyle name="20% - Énfasis3 5" xfId="116"/>
    <cellStyle name="20% - Énfasis3 6" xfId="117"/>
    <cellStyle name="20% - Énfasis3 7" xfId="118"/>
    <cellStyle name="20% - Énfasis3 8" xfId="119"/>
    <cellStyle name="20% - Énfasis3 9" xfId="120"/>
    <cellStyle name="20% - Énfasis3 9 2" xfId="121"/>
    <cellStyle name="20% - Énfasis4 10" xfId="122"/>
    <cellStyle name="20% - Énfasis4 10 2" xfId="123"/>
    <cellStyle name="20% - Énfasis4 11" xfId="124"/>
    <cellStyle name="20% - Énfasis4 11 2" xfId="125"/>
    <cellStyle name="20% - Énfasis4 12" xfId="126"/>
    <cellStyle name="20% - Énfasis4 13" xfId="127"/>
    <cellStyle name="20% - Énfasis4 14" xfId="128"/>
    <cellStyle name="20% - Énfasis4 2" xfId="129"/>
    <cellStyle name="20% - Énfasis4 2 2" xfId="130"/>
    <cellStyle name="20% - Énfasis4 3" xfId="131"/>
    <cellStyle name="20% - Énfasis4 4" xfId="132"/>
    <cellStyle name="20% - Énfasis4 5" xfId="133"/>
    <cellStyle name="20% - Énfasis4 6" xfId="134"/>
    <cellStyle name="20% - Énfasis4 7" xfId="135"/>
    <cellStyle name="20% - Énfasis4 8" xfId="136"/>
    <cellStyle name="20% - Énfasis4 9" xfId="137"/>
    <cellStyle name="20% - Énfasis4 9 2" xfId="138"/>
    <cellStyle name="20% - Énfasis5 10" xfId="139"/>
    <cellStyle name="20% - Énfasis5 10 2" xfId="140"/>
    <cellStyle name="20% - Énfasis5 11" xfId="141"/>
    <cellStyle name="20% - Énfasis5 11 2" xfId="142"/>
    <cellStyle name="20% - Énfasis5 12" xfId="143"/>
    <cellStyle name="20% - Énfasis5 13" xfId="144"/>
    <cellStyle name="20% - Énfasis5 14" xfId="145"/>
    <cellStyle name="20% - Énfasis5 2" xfId="146"/>
    <cellStyle name="20% - Énfasis5 2 2" xfId="147"/>
    <cellStyle name="20% - Énfasis5 3" xfId="148"/>
    <cellStyle name="20% - Énfasis5 4" xfId="149"/>
    <cellStyle name="20% - Énfasis5 5" xfId="150"/>
    <cellStyle name="20% - Énfasis5 6" xfId="151"/>
    <cellStyle name="20% - Énfasis5 7" xfId="152"/>
    <cellStyle name="20% - Énfasis5 8" xfId="153"/>
    <cellStyle name="20% - Énfasis5 9" xfId="154"/>
    <cellStyle name="20% - Énfasis5 9 2" xfId="155"/>
    <cellStyle name="20% - Énfasis6 10" xfId="156"/>
    <cellStyle name="20% - Énfasis6 10 2" xfId="157"/>
    <cellStyle name="20% - Énfasis6 11" xfId="158"/>
    <cellStyle name="20% - Énfasis6 11 2" xfId="159"/>
    <cellStyle name="20% - Énfasis6 12" xfId="160"/>
    <cellStyle name="20% - Énfasis6 13" xfId="161"/>
    <cellStyle name="20% - Énfasis6 14" xfId="162"/>
    <cellStyle name="20% - Énfasis6 2" xfId="163"/>
    <cellStyle name="20% - Énfasis6 2 2" xfId="164"/>
    <cellStyle name="20% - Énfasis6 3" xfId="165"/>
    <cellStyle name="20% - Énfasis6 4" xfId="166"/>
    <cellStyle name="20% - Énfasis6 5" xfId="167"/>
    <cellStyle name="20% - Énfasis6 6" xfId="168"/>
    <cellStyle name="20% - Énfasis6 7" xfId="169"/>
    <cellStyle name="20% - Énfasis6 8" xfId="170"/>
    <cellStyle name="20% - Énfasis6 9" xfId="171"/>
    <cellStyle name="20% - Énfasis6 9 2" xfId="172"/>
    <cellStyle name="40% - Accent1" xfId="173"/>
    <cellStyle name="40% - Accent2" xfId="174"/>
    <cellStyle name="40% - Accent3" xfId="175"/>
    <cellStyle name="40% - Accent4" xfId="176"/>
    <cellStyle name="40% - Accent5" xfId="177"/>
    <cellStyle name="40% - Accent6" xfId="178"/>
    <cellStyle name="40% - akcent 1" xfId="179"/>
    <cellStyle name="40% - akcent 2" xfId="180"/>
    <cellStyle name="40% - akcent 3" xfId="181"/>
    <cellStyle name="40% - akcent 4" xfId="182"/>
    <cellStyle name="40% - akcent 5" xfId="183"/>
    <cellStyle name="40% - akcent 6" xfId="184"/>
    <cellStyle name="40% - Cor1" xfId="185"/>
    <cellStyle name="40% - Cor2" xfId="186"/>
    <cellStyle name="40% - Cor3" xfId="187"/>
    <cellStyle name="40% - Cor4" xfId="188"/>
    <cellStyle name="40% - Cor5" xfId="189"/>
    <cellStyle name="40% - Cor6" xfId="190"/>
    <cellStyle name="40% - Énfasis1 10" xfId="191"/>
    <cellStyle name="40% - Énfasis1 10 2" xfId="192"/>
    <cellStyle name="40% - Énfasis1 11" xfId="193"/>
    <cellStyle name="40% - Énfasis1 11 2" xfId="194"/>
    <cellStyle name="40% - Énfasis1 12" xfId="195"/>
    <cellStyle name="40% - Énfasis1 13" xfId="196"/>
    <cellStyle name="40% - Énfasis1 14" xfId="197"/>
    <cellStyle name="40% - Énfasis1 2" xfId="198"/>
    <cellStyle name="40% - Énfasis1 2 2" xfId="199"/>
    <cellStyle name="40% - Énfasis1 3" xfId="200"/>
    <cellStyle name="40% - Énfasis1 4" xfId="201"/>
    <cellStyle name="40% - Énfasis1 5" xfId="202"/>
    <cellStyle name="40% - Énfasis1 6" xfId="203"/>
    <cellStyle name="40% - Énfasis1 7" xfId="204"/>
    <cellStyle name="40% - Énfasis1 8" xfId="205"/>
    <cellStyle name="40% - Énfasis1 9" xfId="206"/>
    <cellStyle name="40% - Énfasis1 9 2" xfId="207"/>
    <cellStyle name="40% - Énfasis2 10" xfId="208"/>
    <cellStyle name="40% - Énfasis2 10 2" xfId="209"/>
    <cellStyle name="40% - Énfasis2 11" xfId="210"/>
    <cellStyle name="40% - Énfasis2 11 2" xfId="211"/>
    <cellStyle name="40% - Énfasis2 12" xfId="212"/>
    <cellStyle name="40% - Énfasis2 13" xfId="213"/>
    <cellStyle name="40% - Énfasis2 14" xfId="214"/>
    <cellStyle name="40% - Énfasis2 2" xfId="215"/>
    <cellStyle name="40% - Énfasis2 2 2" xfId="216"/>
    <cellStyle name="40% - Énfasis2 3" xfId="217"/>
    <cellStyle name="40% - Énfasis2 4" xfId="218"/>
    <cellStyle name="40% - Énfasis2 5" xfId="219"/>
    <cellStyle name="40% - Énfasis2 6" xfId="220"/>
    <cellStyle name="40% - Énfasis2 7" xfId="221"/>
    <cellStyle name="40% - Énfasis2 8" xfId="222"/>
    <cellStyle name="40% - Énfasis2 9" xfId="223"/>
    <cellStyle name="40% - Énfasis2 9 2" xfId="224"/>
    <cellStyle name="40% - Énfasis3 10" xfId="225"/>
    <cellStyle name="40% - Énfasis3 10 2" xfId="226"/>
    <cellStyle name="40% - Énfasis3 11" xfId="227"/>
    <cellStyle name="40% - Énfasis3 11 2" xfId="228"/>
    <cellStyle name="40% - Énfasis3 12" xfId="229"/>
    <cellStyle name="40% - Énfasis3 13" xfId="230"/>
    <cellStyle name="40% - Énfasis3 14" xfId="231"/>
    <cellStyle name="40% - Énfasis3 2" xfId="232"/>
    <cellStyle name="40% - Énfasis3 2 2" xfId="233"/>
    <cellStyle name="40% - Énfasis3 3" xfId="234"/>
    <cellStyle name="40% - Énfasis3 4" xfId="235"/>
    <cellStyle name="40% - Énfasis3 5" xfId="236"/>
    <cellStyle name="40% - Énfasis3 6" xfId="237"/>
    <cellStyle name="40% - Énfasis3 7" xfId="238"/>
    <cellStyle name="40% - Énfasis3 8" xfId="239"/>
    <cellStyle name="40% - Énfasis3 9" xfId="240"/>
    <cellStyle name="40% - Énfasis3 9 2" xfId="241"/>
    <cellStyle name="40% - Énfasis4 10" xfId="242"/>
    <cellStyle name="40% - Énfasis4 10 2" xfId="243"/>
    <cellStyle name="40% - Énfasis4 11" xfId="244"/>
    <cellStyle name="40% - Énfasis4 11 2" xfId="245"/>
    <cellStyle name="40% - Énfasis4 12" xfId="246"/>
    <cellStyle name="40% - Énfasis4 13" xfId="247"/>
    <cellStyle name="40% - Énfasis4 14" xfId="248"/>
    <cellStyle name="40% - Énfasis4 2" xfId="249"/>
    <cellStyle name="40% - Énfasis4 2 2" xfId="250"/>
    <cellStyle name="40% - Énfasis4 3" xfId="251"/>
    <cellStyle name="40% - Énfasis4 4" xfId="252"/>
    <cellStyle name="40% - Énfasis4 5" xfId="253"/>
    <cellStyle name="40% - Énfasis4 6" xfId="254"/>
    <cellStyle name="40% - Énfasis4 7" xfId="255"/>
    <cellStyle name="40% - Énfasis4 8" xfId="256"/>
    <cellStyle name="40% - Énfasis4 9" xfId="257"/>
    <cellStyle name="40% - Énfasis4 9 2" xfId="258"/>
    <cellStyle name="40% - Énfasis5 10" xfId="259"/>
    <cellStyle name="40% - Énfasis5 10 2" xfId="260"/>
    <cellStyle name="40% - Énfasis5 11" xfId="261"/>
    <cellStyle name="40% - Énfasis5 11 2" xfId="262"/>
    <cellStyle name="40% - Énfasis5 12" xfId="263"/>
    <cellStyle name="40% - Énfasis5 13" xfId="264"/>
    <cellStyle name="40% - Énfasis5 14" xfId="265"/>
    <cellStyle name="40% - Énfasis5 2" xfId="266"/>
    <cellStyle name="40% - Énfasis5 2 2" xfId="267"/>
    <cellStyle name="40% - Énfasis5 3" xfId="268"/>
    <cellStyle name="40% - Énfasis5 4" xfId="269"/>
    <cellStyle name="40% - Énfasis5 5" xfId="270"/>
    <cellStyle name="40% - Énfasis5 6" xfId="271"/>
    <cellStyle name="40% - Énfasis5 7" xfId="272"/>
    <cellStyle name="40% - Énfasis5 8" xfId="273"/>
    <cellStyle name="40% - Énfasis5 9" xfId="274"/>
    <cellStyle name="40% - Énfasis5 9 2" xfId="275"/>
    <cellStyle name="40% - Énfasis6 10" xfId="276"/>
    <cellStyle name="40% - Énfasis6 10 2" xfId="277"/>
    <cellStyle name="40% - Énfasis6 11" xfId="278"/>
    <cellStyle name="40% - Énfasis6 11 2" xfId="279"/>
    <cellStyle name="40% - Énfasis6 12" xfId="280"/>
    <cellStyle name="40% - Énfasis6 13" xfId="281"/>
    <cellStyle name="40% - Énfasis6 14" xfId="282"/>
    <cellStyle name="40% - Énfasis6 2" xfId="283"/>
    <cellStyle name="40% - Énfasis6 2 2" xfId="284"/>
    <cellStyle name="40% - Énfasis6 3" xfId="285"/>
    <cellStyle name="40% - Énfasis6 4" xfId="286"/>
    <cellStyle name="40% - Énfasis6 5" xfId="287"/>
    <cellStyle name="40% - Énfasis6 6" xfId="288"/>
    <cellStyle name="40% - Énfasis6 7" xfId="289"/>
    <cellStyle name="40% - Énfasis6 8" xfId="290"/>
    <cellStyle name="40% - Énfasis6 9" xfId="291"/>
    <cellStyle name="40% - Énfasis6 9 2" xfId="292"/>
    <cellStyle name="60% - Accent1" xfId="293"/>
    <cellStyle name="60% - Accent2" xfId="294"/>
    <cellStyle name="60% - Accent3" xfId="295"/>
    <cellStyle name="60% - Accent4" xfId="296"/>
    <cellStyle name="60% - Accent5" xfId="297"/>
    <cellStyle name="60% - Accent6" xfId="298"/>
    <cellStyle name="60% - akcent 1" xfId="299"/>
    <cellStyle name="60% - akcent 2" xfId="300"/>
    <cellStyle name="60% - akcent 3" xfId="301"/>
    <cellStyle name="60% - akcent 4" xfId="302"/>
    <cellStyle name="60% - akcent 5" xfId="303"/>
    <cellStyle name="60% - akcent 6" xfId="304"/>
    <cellStyle name="60% - Cor1" xfId="305"/>
    <cellStyle name="60% - Cor2" xfId="306"/>
    <cellStyle name="60% - Cor3" xfId="307"/>
    <cellStyle name="60% - Cor4" xfId="308"/>
    <cellStyle name="60% - Cor5" xfId="309"/>
    <cellStyle name="60% - Cor6" xfId="310"/>
    <cellStyle name="60% - Énfasis1 10" xfId="311"/>
    <cellStyle name="60% - Énfasis1 10 2" xfId="312"/>
    <cellStyle name="60% - Énfasis1 11" xfId="313"/>
    <cellStyle name="60% - Énfasis1 12" xfId="314"/>
    <cellStyle name="60% - Énfasis1 13" xfId="315"/>
    <cellStyle name="60% - Énfasis1 14" xfId="316"/>
    <cellStyle name="60% - Énfasis1 2" xfId="317"/>
    <cellStyle name="60% - Énfasis1 2 2" xfId="318"/>
    <cellStyle name="60% - Énfasis1 3" xfId="319"/>
    <cellStyle name="60% - Énfasis1 4" xfId="320"/>
    <cellStyle name="60% - Énfasis1 5" xfId="321"/>
    <cellStyle name="60% - Énfasis1 6" xfId="322"/>
    <cellStyle name="60% - Énfasis1 7" xfId="323"/>
    <cellStyle name="60% - Énfasis1 8" xfId="324"/>
    <cellStyle name="60% - Énfasis1 9" xfId="325"/>
    <cellStyle name="60% - Énfasis1 9 2" xfId="326"/>
    <cellStyle name="60% - Énfasis2 10" xfId="327"/>
    <cellStyle name="60% - Énfasis2 10 2" xfId="328"/>
    <cellStyle name="60% - Énfasis2 11" xfId="329"/>
    <cellStyle name="60% - Énfasis2 12" xfId="330"/>
    <cellStyle name="60% - Énfasis2 13" xfId="331"/>
    <cellStyle name="60% - Énfasis2 14" xfId="332"/>
    <cellStyle name="60% - Énfasis2 2" xfId="333"/>
    <cellStyle name="60% - Énfasis2 2 2" xfId="334"/>
    <cellStyle name="60% - Énfasis2 3" xfId="335"/>
    <cellStyle name="60% - Énfasis2 4" xfId="336"/>
    <cellStyle name="60% - Énfasis2 5" xfId="337"/>
    <cellStyle name="60% - Énfasis2 6" xfId="338"/>
    <cellStyle name="60% - Énfasis2 7" xfId="339"/>
    <cellStyle name="60% - Énfasis2 8" xfId="340"/>
    <cellStyle name="60% - Énfasis2 9" xfId="341"/>
    <cellStyle name="60% - Énfasis2 9 2" xfId="342"/>
    <cellStyle name="60% - Énfasis3 10" xfId="343"/>
    <cellStyle name="60% - Énfasis3 10 2" xfId="344"/>
    <cellStyle name="60% - Énfasis3 11" xfId="345"/>
    <cellStyle name="60% - Énfasis3 12" xfId="346"/>
    <cellStyle name="60% - Énfasis3 13" xfId="347"/>
    <cellStyle name="60% - Énfasis3 14" xfId="348"/>
    <cellStyle name="60% - Énfasis3 2" xfId="349"/>
    <cellStyle name="60% - Énfasis3 2 2" xfId="350"/>
    <cellStyle name="60% - Énfasis3 3" xfId="351"/>
    <cellStyle name="60% - Énfasis3 4" xfId="352"/>
    <cellStyle name="60% - Énfasis3 5" xfId="353"/>
    <cellStyle name="60% - Énfasis3 6" xfId="354"/>
    <cellStyle name="60% - Énfasis3 7" xfId="355"/>
    <cellStyle name="60% - Énfasis3 8" xfId="356"/>
    <cellStyle name="60% - Énfasis3 9" xfId="357"/>
    <cellStyle name="60% - Énfasis3 9 2" xfId="358"/>
    <cellStyle name="60% - Énfasis4 10" xfId="359"/>
    <cellStyle name="60% - Énfasis4 10 2" xfId="360"/>
    <cellStyle name="60% - Énfasis4 11" xfId="361"/>
    <cellStyle name="60% - Énfasis4 12" xfId="362"/>
    <cellStyle name="60% - Énfasis4 13" xfId="363"/>
    <cellStyle name="60% - Énfasis4 14" xfId="364"/>
    <cellStyle name="60% - Énfasis4 2" xfId="365"/>
    <cellStyle name="60% - Énfasis4 2 2" xfId="366"/>
    <cellStyle name="60% - Énfasis4 3" xfId="367"/>
    <cellStyle name="60% - Énfasis4 4" xfId="368"/>
    <cellStyle name="60% - Énfasis4 5" xfId="369"/>
    <cellStyle name="60% - Énfasis4 6" xfId="370"/>
    <cellStyle name="60% - Énfasis4 7" xfId="371"/>
    <cellStyle name="60% - Énfasis4 8" xfId="372"/>
    <cellStyle name="60% - Énfasis4 9" xfId="373"/>
    <cellStyle name="60% - Énfasis4 9 2" xfId="374"/>
    <cellStyle name="60% - Énfasis5 10" xfId="375"/>
    <cellStyle name="60% - Énfasis5 10 2" xfId="376"/>
    <cellStyle name="60% - Énfasis5 11" xfId="377"/>
    <cellStyle name="60% - Énfasis5 12" xfId="378"/>
    <cellStyle name="60% - Énfasis5 13" xfId="379"/>
    <cellStyle name="60% - Énfasis5 14" xfId="380"/>
    <cellStyle name="60% - Énfasis5 2" xfId="381"/>
    <cellStyle name="60% - Énfasis5 2 2" xfId="382"/>
    <cellStyle name="60% - Énfasis5 3" xfId="383"/>
    <cellStyle name="60% - Énfasis5 4" xfId="384"/>
    <cellStyle name="60% - Énfasis5 5" xfId="385"/>
    <cellStyle name="60% - Énfasis5 6" xfId="386"/>
    <cellStyle name="60% - Énfasis5 7" xfId="387"/>
    <cellStyle name="60% - Énfasis5 8" xfId="388"/>
    <cellStyle name="60% - Énfasis5 9" xfId="389"/>
    <cellStyle name="60% - Énfasis5 9 2" xfId="390"/>
    <cellStyle name="60% - Énfasis6 10" xfId="391"/>
    <cellStyle name="60% - Énfasis6 10 2" xfId="392"/>
    <cellStyle name="60% - Énfasis6 11" xfId="393"/>
    <cellStyle name="60% - Énfasis6 12" xfId="394"/>
    <cellStyle name="60% - Énfasis6 13" xfId="395"/>
    <cellStyle name="60% - Énfasis6 14" xfId="396"/>
    <cellStyle name="60% - Énfasis6 2" xfId="397"/>
    <cellStyle name="60% - Énfasis6 2 2" xfId="398"/>
    <cellStyle name="60% - Énfasis6 3" xfId="399"/>
    <cellStyle name="60% - Énfasis6 4" xfId="400"/>
    <cellStyle name="60% - Énfasis6 5" xfId="401"/>
    <cellStyle name="60% - Énfasis6 6" xfId="402"/>
    <cellStyle name="60% - Énfasis6 7" xfId="403"/>
    <cellStyle name="60% - Énfasis6 8" xfId="404"/>
    <cellStyle name="60% - Énfasis6 9" xfId="405"/>
    <cellStyle name="60% - Énfasis6 9 2" xfId="406"/>
    <cellStyle name="Accent1" xfId="407"/>
    <cellStyle name="Accent2" xfId="408"/>
    <cellStyle name="Accent3" xfId="409"/>
    <cellStyle name="Accent4" xfId="410"/>
    <cellStyle name="Accent5" xfId="411"/>
    <cellStyle name="Accent6" xfId="412"/>
    <cellStyle name="Akcent 1" xfId="413"/>
    <cellStyle name="Akcent 2" xfId="414"/>
    <cellStyle name="Akcent 3" xfId="415"/>
    <cellStyle name="Akcent 4" xfId="416"/>
    <cellStyle name="Akcent 5" xfId="417"/>
    <cellStyle name="Akcent 6" xfId="418"/>
    <cellStyle name="Bad" xfId="419"/>
    <cellStyle name="Buena 10" xfId="420"/>
    <cellStyle name="Buena 10 2" xfId="421"/>
    <cellStyle name="Buena 11" xfId="422"/>
    <cellStyle name="Buena 12" xfId="423"/>
    <cellStyle name="Buena 13" xfId="424"/>
    <cellStyle name="Buena 14" xfId="425"/>
    <cellStyle name="Buena 15" xfId="426"/>
    <cellStyle name="Buena 2" xfId="427"/>
    <cellStyle name="Buena 2 2" xfId="428"/>
    <cellStyle name="Buena 3" xfId="429"/>
    <cellStyle name="Buena 4" xfId="430"/>
    <cellStyle name="Buena 5" xfId="431"/>
    <cellStyle name="Buena 6" xfId="432"/>
    <cellStyle name="Buena 7" xfId="433"/>
    <cellStyle name="Buena 8" xfId="434"/>
    <cellStyle name="Buena 9" xfId="435"/>
    <cellStyle name="Buena 9 2" xfId="436"/>
    <cellStyle name="Cabeçalho 1" xfId="437"/>
    <cellStyle name="Cabeçalho 2" xfId="438"/>
    <cellStyle name="Cabeçalho 3" xfId="439"/>
    <cellStyle name="Cabeçalho 4" xfId="440"/>
    <cellStyle name="Calculation" xfId="441"/>
    <cellStyle name="Calculation 2" xfId="442"/>
    <cellStyle name="Cálculo 10" xfId="443"/>
    <cellStyle name="Cálculo 10 2" xfId="444"/>
    <cellStyle name="Cálculo 11" xfId="445"/>
    <cellStyle name="Cálculo 11 2" xfId="446"/>
    <cellStyle name="Cálculo 12" xfId="447"/>
    <cellStyle name="Cálculo 13" xfId="448"/>
    <cellStyle name="Cálculo 14" xfId="449"/>
    <cellStyle name="Cálculo 2" xfId="450"/>
    <cellStyle name="Cálculo 2 2" xfId="451"/>
    <cellStyle name="Cálculo 2 2 2" xfId="452"/>
    <cellStyle name="Cálculo 3" xfId="453"/>
    <cellStyle name="Cálculo 3 2" xfId="454"/>
    <cellStyle name="Cálculo 4" xfId="455"/>
    <cellStyle name="Cálculo 4 2" xfId="456"/>
    <cellStyle name="Cálculo 5" xfId="457"/>
    <cellStyle name="Cálculo 5 2" xfId="458"/>
    <cellStyle name="Cálculo 6" xfId="459"/>
    <cellStyle name="Cálculo 7" xfId="460"/>
    <cellStyle name="Cálculo 8" xfId="461"/>
    <cellStyle name="Cálculo 9" xfId="462"/>
    <cellStyle name="Cálculo 9 2" xfId="463"/>
    <cellStyle name="Cambiar to&amp;do" xfId="464"/>
    <cellStyle name="Celda de comprobación 10" xfId="465"/>
    <cellStyle name="Celda de comprobación 10 2" xfId="466"/>
    <cellStyle name="Celda de comprobación 11" xfId="467"/>
    <cellStyle name="Celda de comprobación 12" xfId="468"/>
    <cellStyle name="Celda de comprobación 13" xfId="469"/>
    <cellStyle name="Celda de comprobación 14" xfId="470"/>
    <cellStyle name="Celda de comprobación 15" xfId="471"/>
    <cellStyle name="Celda de comprobación 2" xfId="472"/>
    <cellStyle name="Celda de comprobación 2 2" xfId="473"/>
    <cellStyle name="Celda de comprobación 3" xfId="474"/>
    <cellStyle name="Celda de comprobación 4" xfId="475"/>
    <cellStyle name="Celda de comprobación 5" xfId="476"/>
    <cellStyle name="Celda de comprobación 6" xfId="477"/>
    <cellStyle name="Celda de comprobación 7" xfId="478"/>
    <cellStyle name="Celda de comprobación 8" xfId="479"/>
    <cellStyle name="Celda de comprobación 9" xfId="480"/>
    <cellStyle name="Celda de comprobación 9 2" xfId="481"/>
    <cellStyle name="Celda vinculada 10" xfId="482"/>
    <cellStyle name="Celda vinculada 10 2" xfId="483"/>
    <cellStyle name="Celda vinculada 11" xfId="484"/>
    <cellStyle name="Celda vinculada 12" xfId="485"/>
    <cellStyle name="Celda vinculada 13" xfId="486"/>
    <cellStyle name="Celda vinculada 14" xfId="487"/>
    <cellStyle name="Celda vinculada 15" xfId="488"/>
    <cellStyle name="Celda vinculada 2" xfId="489"/>
    <cellStyle name="Celda vinculada 2 2" xfId="490"/>
    <cellStyle name="Celda vinculada 3" xfId="491"/>
    <cellStyle name="Celda vinculada 4" xfId="492"/>
    <cellStyle name="Celda vinculada 5" xfId="493"/>
    <cellStyle name="Celda vinculada 6" xfId="494"/>
    <cellStyle name="Celda vinculada 7" xfId="495"/>
    <cellStyle name="Celda vinculada 8" xfId="496"/>
    <cellStyle name="Celda vinculada 9" xfId="497"/>
    <cellStyle name="Celda vinculada 9 2" xfId="498"/>
    <cellStyle name="Célula Ligada" xfId="499"/>
    <cellStyle name="Comma 2" xfId="500"/>
    <cellStyle name="Comma 2 2" xfId="501"/>
    <cellStyle name="Comma 2 2 2" xfId="502"/>
    <cellStyle name="Comma 2 2 2 2" xfId="503"/>
    <cellStyle name="Comma 2 2 2 2 2" xfId="504"/>
    <cellStyle name="Comma 2 2 2 2 2 2" xfId="505"/>
    <cellStyle name="Comma 2 2 2 2 2 3" xfId="506"/>
    <cellStyle name="Comma 2 2 2 2 2 3 2" xfId="507"/>
    <cellStyle name="Comma 2 2 2 2 2 3 2 2" xfId="508"/>
    <cellStyle name="Comma 2 2 2 2 2 3 3" xfId="509"/>
    <cellStyle name="Comma 2 2 2 2 2 3 4" xfId="510"/>
    <cellStyle name="Comma 2 2 2 2 2 4" xfId="511"/>
    <cellStyle name="Comma 2 2 2 2 2 4 2" xfId="512"/>
    <cellStyle name="Comma 2 2 2 2 2 5" xfId="513"/>
    <cellStyle name="Comma 2 2 2 2 3" xfId="514"/>
    <cellStyle name="Comma 2 2 2 2 4" xfId="515"/>
    <cellStyle name="Comma 2 2 2 2 4 2" xfId="516"/>
    <cellStyle name="Comma 2 2 2 2 4 2 2" xfId="517"/>
    <cellStyle name="Comma 2 2 2 2 4 3" xfId="518"/>
    <cellStyle name="Comma 2 2 2 2 4 4" xfId="519"/>
    <cellStyle name="Comma 2 2 2 2 5" xfId="520"/>
    <cellStyle name="Comma 2 2 2 2 5 2" xfId="521"/>
    <cellStyle name="Comma 2 2 2 2 6" xfId="522"/>
    <cellStyle name="Comma 2 2 2 3" xfId="523"/>
    <cellStyle name="Comma 2 2 2 3 2" xfId="524"/>
    <cellStyle name="Comma 2 2 2 3 3" xfId="525"/>
    <cellStyle name="Comma 2 2 2 3 3 2" xfId="526"/>
    <cellStyle name="Comma 2 2 2 3 3 2 2" xfId="527"/>
    <cellStyle name="Comma 2 2 2 3 3 3" xfId="528"/>
    <cellStyle name="Comma 2 2 2 3 3 4" xfId="529"/>
    <cellStyle name="Comma 2 2 2 3 4" xfId="530"/>
    <cellStyle name="Comma 2 2 2 3 4 2" xfId="531"/>
    <cellStyle name="Comma 2 2 2 3 5" xfId="532"/>
    <cellStyle name="Comma 2 2 2 4" xfId="533"/>
    <cellStyle name="Comma 2 2 2 5" xfId="534"/>
    <cellStyle name="Comma 2 2 2 5 2" xfId="535"/>
    <cellStyle name="Comma 2 2 2 5 2 2" xfId="536"/>
    <cellStyle name="Comma 2 2 2 5 3" xfId="537"/>
    <cellStyle name="Comma 2 2 2 5 4" xfId="538"/>
    <cellStyle name="Comma 2 2 2 6" xfId="539"/>
    <cellStyle name="Comma 2 2 2 6 2" xfId="540"/>
    <cellStyle name="Comma 2 2 2 7" xfId="541"/>
    <cellStyle name="Comma 2 2 2 8" xfId="542"/>
    <cellStyle name="Comma 2 2 3" xfId="543"/>
    <cellStyle name="Comma 2 2 3 2" xfId="544"/>
    <cellStyle name="Comma 2 2 3 2 2" xfId="545"/>
    <cellStyle name="Comma 2 2 3 2 3" xfId="546"/>
    <cellStyle name="Comma 2 2 3 2 3 2" xfId="547"/>
    <cellStyle name="Comma 2 2 3 2 3 2 2" xfId="548"/>
    <cellStyle name="Comma 2 2 3 2 3 3" xfId="549"/>
    <cellStyle name="Comma 2 2 3 2 3 4" xfId="550"/>
    <cellStyle name="Comma 2 2 3 2 4" xfId="551"/>
    <cellStyle name="Comma 2 2 3 2 4 2" xfId="552"/>
    <cellStyle name="Comma 2 2 3 2 5" xfId="553"/>
    <cellStyle name="Comma 2 2 3 3" xfId="554"/>
    <cellStyle name="Comma 2 2 3 4" xfId="555"/>
    <cellStyle name="Comma 2 2 3 4 2" xfId="556"/>
    <cellStyle name="Comma 2 2 3 4 2 2" xfId="557"/>
    <cellStyle name="Comma 2 2 3 4 3" xfId="558"/>
    <cellStyle name="Comma 2 2 3 4 4" xfId="559"/>
    <cellStyle name="Comma 2 2 3 5" xfId="560"/>
    <cellStyle name="Comma 2 2 3 5 2" xfId="561"/>
    <cellStyle name="Comma 2 2 3 6" xfId="562"/>
    <cellStyle name="Comma 2 2 4" xfId="563"/>
    <cellStyle name="Comma 2 2 4 2" xfId="564"/>
    <cellStyle name="Comma 2 2 4 2 2" xfId="565"/>
    <cellStyle name="Comma 2 2 4 2 3" xfId="566"/>
    <cellStyle name="Comma 2 2 4 2 3 2" xfId="567"/>
    <cellStyle name="Comma 2 2 4 2 3 2 2" xfId="568"/>
    <cellStyle name="Comma 2 2 4 2 3 3" xfId="569"/>
    <cellStyle name="Comma 2 2 4 2 3 4" xfId="570"/>
    <cellStyle name="Comma 2 2 4 2 4" xfId="571"/>
    <cellStyle name="Comma 2 2 4 2 4 2" xfId="572"/>
    <cellStyle name="Comma 2 2 4 2 5" xfId="573"/>
    <cellStyle name="Comma 2 2 4 3" xfId="574"/>
    <cellStyle name="Comma 2 2 4 4" xfId="575"/>
    <cellStyle name="Comma 2 2 4 4 2" xfId="576"/>
    <cellStyle name="Comma 2 2 4 4 2 2" xfId="577"/>
    <cellStyle name="Comma 2 2 4 4 3" xfId="578"/>
    <cellStyle name="Comma 2 2 4 4 4" xfId="579"/>
    <cellStyle name="Comma 2 2 4 5" xfId="580"/>
    <cellStyle name="Comma 2 2 4 5 2" xfId="581"/>
    <cellStyle name="Comma 2 2 4 6" xfId="582"/>
    <cellStyle name="Comma 2 2 5" xfId="583"/>
    <cellStyle name="Comma 2 2 5 2" xfId="584"/>
    <cellStyle name="Comma 2 2 5 3" xfId="585"/>
    <cellStyle name="Comma 2 2 5 3 2" xfId="586"/>
    <cellStyle name="Comma 2 2 5 3 2 2" xfId="587"/>
    <cellStyle name="Comma 2 2 5 3 3" xfId="588"/>
    <cellStyle name="Comma 2 2 5 3 4" xfId="589"/>
    <cellStyle name="Comma 2 2 5 4" xfId="590"/>
    <cellStyle name="Comma 2 2 5 4 2" xfId="591"/>
    <cellStyle name="Comma 2 2 5 5" xfId="592"/>
    <cellStyle name="Comma 2 2 6" xfId="593"/>
    <cellStyle name="Comma 2 2 7" xfId="594"/>
    <cellStyle name="Comma 2 2 7 2" xfId="595"/>
    <cellStyle name="Comma 2 2 7 2 2" xfId="596"/>
    <cellStyle name="Comma 2 2 7 3" xfId="597"/>
    <cellStyle name="Comma 2 2 7 4" xfId="598"/>
    <cellStyle name="Comma 2 2 8" xfId="599"/>
    <cellStyle name="Comma 2 2 8 2" xfId="600"/>
    <cellStyle name="Comma 2 2 8 3" xfId="601"/>
    <cellStyle name="Comma 2 2 9" xfId="602"/>
    <cellStyle name="Comma 2 3" xfId="603"/>
    <cellStyle name="Comma 2 3 2" xfId="604"/>
    <cellStyle name="Comma 2 4" xfId="605"/>
    <cellStyle name="Cor1" xfId="606"/>
    <cellStyle name="Cor2" xfId="607"/>
    <cellStyle name="Cor3" xfId="608"/>
    <cellStyle name="Cor4" xfId="609"/>
    <cellStyle name="Cor5" xfId="610"/>
    <cellStyle name="Cor6" xfId="611"/>
    <cellStyle name="Correcto" xfId="612"/>
    <cellStyle name="Currency 2" xfId="613"/>
    <cellStyle name="Dane wejściowe" xfId="614"/>
    <cellStyle name="Dane wyjściowe" xfId="615"/>
    <cellStyle name="Dezimal 2" xfId="616"/>
    <cellStyle name="Dobre" xfId="617"/>
    <cellStyle name="Encabezado 4 10" xfId="618"/>
    <cellStyle name="Encabezado 4 10 2" xfId="619"/>
    <cellStyle name="Encabezado 4 11" xfId="620"/>
    <cellStyle name="Encabezado 4 12" xfId="621"/>
    <cellStyle name="Encabezado 4 13" xfId="622"/>
    <cellStyle name="Encabezado 4 14" xfId="623"/>
    <cellStyle name="Encabezado 4 15" xfId="624"/>
    <cellStyle name="Encabezado 4 2" xfId="625"/>
    <cellStyle name="Encabezado 4 2 2" xfId="626"/>
    <cellStyle name="Encabezado 4 3" xfId="627"/>
    <cellStyle name="Encabezado 4 4" xfId="628"/>
    <cellStyle name="Encabezado 4 5" xfId="629"/>
    <cellStyle name="Encabezado 4 6" xfId="630"/>
    <cellStyle name="Encabezado 4 7" xfId="631"/>
    <cellStyle name="Encabezado 4 8" xfId="632"/>
    <cellStyle name="Encabezado 4 9" xfId="633"/>
    <cellStyle name="Encabezado 4 9 2" xfId="634"/>
    <cellStyle name="Énfasis1 10" xfId="635"/>
    <cellStyle name="Énfasis1 10 2" xfId="636"/>
    <cellStyle name="Énfasis1 11" xfId="637"/>
    <cellStyle name="Énfasis1 12" xfId="638"/>
    <cellStyle name="Énfasis1 13" xfId="639"/>
    <cellStyle name="Énfasis1 14" xfId="640"/>
    <cellStyle name="Énfasis1 2" xfId="641"/>
    <cellStyle name="Énfasis1 2 2" xfId="642"/>
    <cellStyle name="Énfasis1 3" xfId="643"/>
    <cellStyle name="Énfasis1 4" xfId="644"/>
    <cellStyle name="Énfasis1 5" xfId="645"/>
    <cellStyle name="Énfasis1 6" xfId="646"/>
    <cellStyle name="Énfasis1 7" xfId="647"/>
    <cellStyle name="Énfasis1 8" xfId="648"/>
    <cellStyle name="Énfasis1 9" xfId="649"/>
    <cellStyle name="Énfasis1 9 2" xfId="650"/>
    <cellStyle name="Énfasis2 10" xfId="651"/>
    <cellStyle name="Énfasis2 10 2" xfId="652"/>
    <cellStyle name="Énfasis2 11" xfId="653"/>
    <cellStyle name="Énfasis2 12" xfId="654"/>
    <cellStyle name="Énfasis2 13" xfId="655"/>
    <cellStyle name="Énfasis2 14" xfId="656"/>
    <cellStyle name="Énfasis2 2" xfId="657"/>
    <cellStyle name="Énfasis2 2 2" xfId="658"/>
    <cellStyle name="Énfasis2 3" xfId="659"/>
    <cellStyle name="Énfasis2 4" xfId="660"/>
    <cellStyle name="Énfasis2 5" xfId="661"/>
    <cellStyle name="Énfasis2 6" xfId="662"/>
    <cellStyle name="Énfasis2 7" xfId="663"/>
    <cellStyle name="Énfasis2 8" xfId="664"/>
    <cellStyle name="Énfasis2 9" xfId="665"/>
    <cellStyle name="Énfasis2 9 2" xfId="666"/>
    <cellStyle name="Énfasis3 10" xfId="667"/>
    <cellStyle name="Énfasis3 10 2" xfId="668"/>
    <cellStyle name="Énfasis3 11" xfId="669"/>
    <cellStyle name="Énfasis3 12" xfId="670"/>
    <cellStyle name="Énfasis3 13" xfId="671"/>
    <cellStyle name="Énfasis3 14" xfId="672"/>
    <cellStyle name="Énfasis3 2" xfId="673"/>
    <cellStyle name="Énfasis3 2 2" xfId="674"/>
    <cellStyle name="Énfasis3 3" xfId="675"/>
    <cellStyle name="Énfasis3 4" xfId="676"/>
    <cellStyle name="Énfasis3 5" xfId="677"/>
    <cellStyle name="Énfasis3 6" xfId="678"/>
    <cellStyle name="Énfasis3 7" xfId="679"/>
    <cellStyle name="Énfasis3 8" xfId="680"/>
    <cellStyle name="Énfasis3 9" xfId="681"/>
    <cellStyle name="Énfasis3 9 2" xfId="682"/>
    <cellStyle name="Énfasis4 10" xfId="683"/>
    <cellStyle name="Énfasis4 10 2" xfId="684"/>
    <cellStyle name="Énfasis4 11" xfId="685"/>
    <cellStyle name="Énfasis4 12" xfId="686"/>
    <cellStyle name="Énfasis4 13" xfId="687"/>
    <cellStyle name="Énfasis4 14" xfId="688"/>
    <cellStyle name="Énfasis4 2" xfId="689"/>
    <cellStyle name="Énfasis4 2 2" xfId="690"/>
    <cellStyle name="Énfasis4 3" xfId="691"/>
    <cellStyle name="Énfasis4 4" xfId="692"/>
    <cellStyle name="Énfasis4 5" xfId="693"/>
    <cellStyle name="Énfasis4 6" xfId="694"/>
    <cellStyle name="Énfasis4 7" xfId="695"/>
    <cellStyle name="Énfasis4 8" xfId="696"/>
    <cellStyle name="Énfasis4 9" xfId="697"/>
    <cellStyle name="Énfasis4 9 2" xfId="698"/>
    <cellStyle name="Énfasis5 10" xfId="699"/>
    <cellStyle name="Énfasis5 10 2" xfId="700"/>
    <cellStyle name="Énfasis5 11" xfId="701"/>
    <cellStyle name="Énfasis5 12" xfId="702"/>
    <cellStyle name="Énfasis5 13" xfId="703"/>
    <cellStyle name="Énfasis5 14" xfId="704"/>
    <cellStyle name="Énfasis5 2" xfId="705"/>
    <cellStyle name="Énfasis5 2 2" xfId="706"/>
    <cellStyle name="Énfasis5 3" xfId="707"/>
    <cellStyle name="Énfasis5 4" xfId="708"/>
    <cellStyle name="Énfasis5 5" xfId="709"/>
    <cellStyle name="Énfasis5 6" xfId="710"/>
    <cellStyle name="Énfasis5 7" xfId="711"/>
    <cellStyle name="Énfasis5 8" xfId="712"/>
    <cellStyle name="Énfasis5 9" xfId="713"/>
    <cellStyle name="Énfasis5 9 2" xfId="714"/>
    <cellStyle name="Énfasis6 10" xfId="715"/>
    <cellStyle name="Énfasis6 10 2" xfId="716"/>
    <cellStyle name="Énfasis6 11" xfId="717"/>
    <cellStyle name="Énfasis6 12" xfId="718"/>
    <cellStyle name="Énfasis6 13" xfId="719"/>
    <cellStyle name="Énfasis6 14" xfId="720"/>
    <cellStyle name="Énfasis6 2" xfId="721"/>
    <cellStyle name="Énfasis6 2 2" xfId="722"/>
    <cellStyle name="Énfasis6 3" xfId="723"/>
    <cellStyle name="Énfasis6 4" xfId="724"/>
    <cellStyle name="Énfasis6 5" xfId="725"/>
    <cellStyle name="Énfasis6 6" xfId="726"/>
    <cellStyle name="Énfasis6 7" xfId="727"/>
    <cellStyle name="Énfasis6 8" xfId="728"/>
    <cellStyle name="Énfasis6 9" xfId="729"/>
    <cellStyle name="Énfasis6 9 2" xfId="730"/>
    <cellStyle name="Entrada 10" xfId="731"/>
    <cellStyle name="Entrada 10 2" xfId="732"/>
    <cellStyle name="Entrada 11" xfId="733"/>
    <cellStyle name="Entrada 12" xfId="734"/>
    <cellStyle name="Entrada 13" xfId="735"/>
    <cellStyle name="Entrada 14" xfId="736"/>
    <cellStyle name="Entrada 15" xfId="737"/>
    <cellStyle name="Entrada 2" xfId="738"/>
    <cellStyle name="Entrada 2 2" xfId="739"/>
    <cellStyle name="Entrada 2 2 2" xfId="740"/>
    <cellStyle name="Entrada 3" xfId="741"/>
    <cellStyle name="Entrada 3 2" xfId="742"/>
    <cellStyle name="Entrada 4" xfId="743"/>
    <cellStyle name="Entrada 4 2" xfId="744"/>
    <cellStyle name="Entrada 5" xfId="745"/>
    <cellStyle name="Entrada 5 2" xfId="746"/>
    <cellStyle name="Entrada 6" xfId="747"/>
    <cellStyle name="Entrada 7" xfId="748"/>
    <cellStyle name="Entrada 8" xfId="749"/>
    <cellStyle name="Entrada 9" xfId="750"/>
    <cellStyle name="Entrada 9 2" xfId="751"/>
    <cellStyle name="Estilo 1" xfId="752"/>
    <cellStyle name="Estilo 1 2" xfId="753"/>
    <cellStyle name="Estilo 1 2 2" xfId="754"/>
    <cellStyle name="Estilo 1 2 3" xfId="755"/>
    <cellStyle name="Estilo 1 2 3 2" xfId="756"/>
    <cellStyle name="Estilo 1 3" xfId="757"/>
    <cellStyle name="Estilo 1 3 2" xfId="758"/>
    <cellStyle name="Estilo 1 4" xfId="759"/>
    <cellStyle name="Estilo 1 5" xfId="760"/>
    <cellStyle name="Estilo 1_Helm" xfId="761"/>
    <cellStyle name="Euro" xfId="762"/>
    <cellStyle name="Euro 2" xfId="763"/>
    <cellStyle name="Euro 2 2" xfId="764"/>
    <cellStyle name="Euro 2 2 2" xfId="765"/>
    <cellStyle name="Euro 2 3" xfId="766"/>
    <cellStyle name="Euro 2 3 2" xfId="767"/>
    <cellStyle name="Euro 3" xfId="768"/>
    <cellStyle name="Euro 3 2" xfId="769"/>
    <cellStyle name="Euro 3 3" xfId="770"/>
    <cellStyle name="Euro 3 3 2" xfId="771"/>
    <cellStyle name="Euro 4" xfId="772"/>
    <cellStyle name="Euro 4 2" xfId="773"/>
    <cellStyle name="Euro 4 3" xfId="774"/>
    <cellStyle name="Euro 5" xfId="775"/>
    <cellStyle name="Euro 5 2" xfId="776"/>
    <cellStyle name="Euro 5 3" xfId="777"/>
    <cellStyle name="Euro 6" xfId="778"/>
    <cellStyle name="Euro 7" xfId="779"/>
    <cellStyle name="Explanatory Text" xfId="780"/>
    <cellStyle name="Grey" xfId="781"/>
    <cellStyle name="Heading 1" xfId="782"/>
    <cellStyle name="Heading 2" xfId="783"/>
    <cellStyle name="Heading 3" xfId="784"/>
    <cellStyle name="Hipervínculo 2" xfId="785"/>
    <cellStyle name="Hipervínculo 2 2" xfId="786"/>
    <cellStyle name="Hipervínculo 2 2 2" xfId="787"/>
    <cellStyle name="Hipervínculo 2 3" xfId="788"/>
    <cellStyle name="Hipervínculo 2 4" xfId="789"/>
    <cellStyle name="Hipervínculo 3" xfId="790"/>
    <cellStyle name="Hipervínculo 4" xfId="791"/>
    <cellStyle name="Hipervínculo 5" xfId="792"/>
    <cellStyle name="Hipervínculo 6" xfId="793"/>
    <cellStyle name="Incorrecto 10" xfId="794"/>
    <cellStyle name="Incorrecto 10 2" xfId="795"/>
    <cellStyle name="Incorrecto 11" xfId="796"/>
    <cellStyle name="Incorrecto 12" xfId="797"/>
    <cellStyle name="Incorrecto 13" xfId="798"/>
    <cellStyle name="Incorrecto 14" xfId="799"/>
    <cellStyle name="Incorrecto 2" xfId="800"/>
    <cellStyle name="Incorrecto 2 2" xfId="801"/>
    <cellStyle name="Incorrecto 3" xfId="802"/>
    <cellStyle name="Incorrecto 4" xfId="803"/>
    <cellStyle name="Incorrecto 5" xfId="804"/>
    <cellStyle name="Incorrecto 6" xfId="805"/>
    <cellStyle name="Incorrecto 7" xfId="806"/>
    <cellStyle name="Incorrecto 8" xfId="807"/>
    <cellStyle name="Incorrecto 9" xfId="808"/>
    <cellStyle name="Incorrecto 9 2" xfId="809"/>
    <cellStyle name="Indefinido" xfId="810"/>
    <cellStyle name="Indefinido 2" xfId="811"/>
    <cellStyle name="Index Tab 1" xfId="812"/>
    <cellStyle name="Input [yellow]" xfId="813"/>
    <cellStyle name="Input [yellow] 2" xfId="814"/>
    <cellStyle name="Input 2" xfId="815"/>
    <cellStyle name="Input 3" xfId="816"/>
    <cellStyle name="Komórka połączona" xfId="817"/>
    <cellStyle name="Komórka zaznaczona" xfId="818"/>
    <cellStyle name="l]_x000d__x000a_Path=M:\RIOCEN01_x000d__x000a_Name=Carlos Emilio Brousse_x000d__x000a_DDEApps=nsf,nsg,nsh,ntf,ns2,ors,org_x000d__x000a_SmartIcons=Todos_x000d__x000a_" xfId="819"/>
    <cellStyle name="l]_x000d__x000a_Path=M:\RIOCEN01_x000d__x000a_Name=Carlos Emilio Brousse_x000d__x000a_DDEApps=nsf,nsg,nsh,ntf,ns2,ors,org_x000d__x000a_SmartIcons=Todos_x000d__x000a_ 2" xfId="820"/>
    <cellStyle name="Millares" xfId="1" builtinId="3"/>
    <cellStyle name="Millares [0] 2" xfId="821"/>
    <cellStyle name="Millares [0] 2 2" xfId="822"/>
    <cellStyle name="Millares [0] 2 3" xfId="823"/>
    <cellStyle name="Millares [0] 2 3 2" xfId="824"/>
    <cellStyle name="Millares [0] 3" xfId="825"/>
    <cellStyle name="Millares 10" xfId="4"/>
    <cellStyle name="Millares 10 2" xfId="826"/>
    <cellStyle name="Millares 10 3" xfId="827"/>
    <cellStyle name="Millares 10 3 2" xfId="828"/>
    <cellStyle name="Millares 10 3 3" xfId="829"/>
    <cellStyle name="Millares 10 3 3 2" xfId="830"/>
    <cellStyle name="Millares 10 3 3 2 2" xfId="831"/>
    <cellStyle name="Millares 10 3 3 3" xfId="832"/>
    <cellStyle name="Millares 10 3 3 4" xfId="833"/>
    <cellStyle name="Millares 10 3 4" xfId="834"/>
    <cellStyle name="Millares 10 3 4 2" xfId="835"/>
    <cellStyle name="Millares 10 3 5" xfId="836"/>
    <cellStyle name="Millares 10 3 6" xfId="837"/>
    <cellStyle name="Millares 100" xfId="838"/>
    <cellStyle name="Millares 100 2" xfId="839"/>
    <cellStyle name="Millares 100 3" xfId="840"/>
    <cellStyle name="Millares 100 3 2" xfId="841"/>
    <cellStyle name="Millares 100 3 2 2" xfId="842"/>
    <cellStyle name="Millares 100 3 3" xfId="843"/>
    <cellStyle name="Millares 100 3 4" xfId="844"/>
    <cellStyle name="Millares 100 4" xfId="845"/>
    <cellStyle name="Millares 100 4 2" xfId="846"/>
    <cellStyle name="Millares 100 4 3" xfId="847"/>
    <cellStyle name="Millares 100 5" xfId="848"/>
    <cellStyle name="Millares 100 6" xfId="849"/>
    <cellStyle name="Millares 100 7" xfId="850"/>
    <cellStyle name="Millares 101" xfId="851"/>
    <cellStyle name="Millares 101 2" xfId="852"/>
    <cellStyle name="Millares 101 3" xfId="853"/>
    <cellStyle name="Millares 101 3 2" xfId="854"/>
    <cellStyle name="Millares 101 3 2 2" xfId="855"/>
    <cellStyle name="Millares 101 3 3" xfId="856"/>
    <cellStyle name="Millares 101 3 4" xfId="857"/>
    <cellStyle name="Millares 101 4" xfId="858"/>
    <cellStyle name="Millares 101 4 2" xfId="859"/>
    <cellStyle name="Millares 101 4 3" xfId="860"/>
    <cellStyle name="Millares 101 5" xfId="861"/>
    <cellStyle name="Millares 101 6" xfId="862"/>
    <cellStyle name="Millares 102" xfId="863"/>
    <cellStyle name="Millares 102 2" xfId="864"/>
    <cellStyle name="Millares 102 3" xfId="865"/>
    <cellStyle name="Millares 103" xfId="866"/>
    <cellStyle name="Millares 103 2" xfId="867"/>
    <cellStyle name="Millares 103 3" xfId="868"/>
    <cellStyle name="Millares 104" xfId="869"/>
    <cellStyle name="Millares 104 2" xfId="870"/>
    <cellStyle name="Millares 104 2 2" xfId="871"/>
    <cellStyle name="Millares 104 2 3" xfId="872"/>
    <cellStyle name="Millares 104 3" xfId="873"/>
    <cellStyle name="Millares 104 4" xfId="874"/>
    <cellStyle name="Millares 104 5" xfId="875"/>
    <cellStyle name="Millares 105" xfId="876"/>
    <cellStyle name="Millares 105 2" xfId="877"/>
    <cellStyle name="Millares 105 3" xfId="878"/>
    <cellStyle name="Millares 106" xfId="879"/>
    <cellStyle name="Millares 106 2" xfId="880"/>
    <cellStyle name="Millares 106 2 2" xfId="881"/>
    <cellStyle name="Millares 106 2 3" xfId="882"/>
    <cellStyle name="Millares 106 3" xfId="883"/>
    <cellStyle name="Millares 106 4" xfId="884"/>
    <cellStyle name="Millares 106 5" xfId="885"/>
    <cellStyle name="Millares 107" xfId="886"/>
    <cellStyle name="Millares 107 2" xfId="887"/>
    <cellStyle name="Millares 107 2 2" xfId="888"/>
    <cellStyle name="Millares 107 2 3" xfId="889"/>
    <cellStyle name="Millares 107 3" xfId="890"/>
    <cellStyle name="Millares 107 4" xfId="891"/>
    <cellStyle name="Millares 107 5" xfId="892"/>
    <cellStyle name="Millares 108" xfId="893"/>
    <cellStyle name="Millares 108 2" xfId="894"/>
    <cellStyle name="Millares 108 2 2" xfId="895"/>
    <cellStyle name="Millares 108 2 3" xfId="896"/>
    <cellStyle name="Millares 108 3" xfId="897"/>
    <cellStyle name="Millares 108 4" xfId="898"/>
    <cellStyle name="Millares 108 5" xfId="899"/>
    <cellStyle name="Millares 108 6" xfId="900"/>
    <cellStyle name="Millares 109" xfId="901"/>
    <cellStyle name="Millares 11" xfId="902"/>
    <cellStyle name="Millares 11 10" xfId="903"/>
    <cellStyle name="Millares 11 11" xfId="904"/>
    <cellStyle name="Millares 11 11 2" xfId="905"/>
    <cellStyle name="Millares 11 11 2 2" xfId="906"/>
    <cellStyle name="Millares 11 11 3" xfId="907"/>
    <cellStyle name="Millares 11 11 4" xfId="908"/>
    <cellStyle name="Millares 11 12" xfId="909"/>
    <cellStyle name="Millares 11 12 2" xfId="910"/>
    <cellStyle name="Millares 11 13" xfId="911"/>
    <cellStyle name="Millares 11 14" xfId="912"/>
    <cellStyle name="Millares 11 2" xfId="913"/>
    <cellStyle name="Millares 11 2 2" xfId="914"/>
    <cellStyle name="Millares 11 2 3" xfId="915"/>
    <cellStyle name="Millares 11 3" xfId="916"/>
    <cellStyle name="Millares 11 3 10" xfId="917"/>
    <cellStyle name="Millares 11 3 2" xfId="918"/>
    <cellStyle name="Millares 11 3 2 2" xfId="919"/>
    <cellStyle name="Millares 11 3 2 2 2" xfId="920"/>
    <cellStyle name="Millares 11 3 2 2 2 2" xfId="921"/>
    <cellStyle name="Millares 11 3 2 2 2 3" xfId="922"/>
    <cellStyle name="Millares 11 3 2 2 2 3 2" xfId="923"/>
    <cellStyle name="Millares 11 3 2 2 2 3 2 2" xfId="924"/>
    <cellStyle name="Millares 11 3 2 2 2 3 3" xfId="925"/>
    <cellStyle name="Millares 11 3 2 2 2 3 4" xfId="926"/>
    <cellStyle name="Millares 11 3 2 2 2 4" xfId="927"/>
    <cellStyle name="Millares 11 3 2 2 2 4 2" xfId="928"/>
    <cellStyle name="Millares 11 3 2 2 2 5" xfId="929"/>
    <cellStyle name="Millares 11 3 2 2 3" xfId="930"/>
    <cellStyle name="Millares 11 3 2 2 4" xfId="931"/>
    <cellStyle name="Millares 11 3 2 2 4 2" xfId="932"/>
    <cellStyle name="Millares 11 3 2 2 4 2 2" xfId="933"/>
    <cellStyle name="Millares 11 3 2 2 4 3" xfId="934"/>
    <cellStyle name="Millares 11 3 2 2 4 4" xfId="935"/>
    <cellStyle name="Millares 11 3 2 2 5" xfId="936"/>
    <cellStyle name="Millares 11 3 2 2 5 2" xfId="937"/>
    <cellStyle name="Millares 11 3 2 2 6" xfId="938"/>
    <cellStyle name="Millares 11 3 2 3" xfId="939"/>
    <cellStyle name="Millares 11 3 2 3 2" xfId="940"/>
    <cellStyle name="Millares 11 3 2 3 3" xfId="941"/>
    <cellStyle name="Millares 11 3 2 3 3 2" xfId="942"/>
    <cellStyle name="Millares 11 3 2 3 3 2 2" xfId="943"/>
    <cellStyle name="Millares 11 3 2 3 3 3" xfId="944"/>
    <cellStyle name="Millares 11 3 2 3 3 4" xfId="945"/>
    <cellStyle name="Millares 11 3 2 3 4" xfId="946"/>
    <cellStyle name="Millares 11 3 2 3 4 2" xfId="947"/>
    <cellStyle name="Millares 11 3 2 3 5" xfId="948"/>
    <cellStyle name="Millares 11 3 2 4" xfId="949"/>
    <cellStyle name="Millares 11 3 2 5" xfId="950"/>
    <cellStyle name="Millares 11 3 2 5 2" xfId="951"/>
    <cellStyle name="Millares 11 3 2 5 2 2" xfId="952"/>
    <cellStyle name="Millares 11 3 2 5 3" xfId="953"/>
    <cellStyle name="Millares 11 3 2 5 4" xfId="954"/>
    <cellStyle name="Millares 11 3 2 6" xfId="955"/>
    <cellStyle name="Millares 11 3 2 6 2" xfId="956"/>
    <cellStyle name="Millares 11 3 2 7" xfId="957"/>
    <cellStyle name="Millares 11 3 2 8" xfId="958"/>
    <cellStyle name="Millares 11 3 2 9" xfId="959"/>
    <cellStyle name="Millares 11 3 3" xfId="960"/>
    <cellStyle name="Millares 11 3 3 2" xfId="961"/>
    <cellStyle name="Millares 11 3 3 2 2" xfId="962"/>
    <cellStyle name="Millares 11 3 3 2 3" xfId="963"/>
    <cellStyle name="Millares 11 3 3 2 3 2" xfId="964"/>
    <cellStyle name="Millares 11 3 3 2 3 2 2" xfId="965"/>
    <cellStyle name="Millares 11 3 3 2 3 3" xfId="966"/>
    <cellStyle name="Millares 11 3 3 2 3 4" xfId="967"/>
    <cellStyle name="Millares 11 3 3 2 4" xfId="968"/>
    <cellStyle name="Millares 11 3 3 2 4 2" xfId="969"/>
    <cellStyle name="Millares 11 3 3 2 5" xfId="970"/>
    <cellStyle name="Millares 11 3 3 3" xfId="971"/>
    <cellStyle name="Millares 11 3 3 4" xfId="972"/>
    <cellStyle name="Millares 11 3 3 4 2" xfId="973"/>
    <cellStyle name="Millares 11 3 3 4 2 2" xfId="974"/>
    <cellStyle name="Millares 11 3 3 4 3" xfId="975"/>
    <cellStyle name="Millares 11 3 3 4 4" xfId="976"/>
    <cellStyle name="Millares 11 3 3 5" xfId="977"/>
    <cellStyle name="Millares 11 3 3 5 2" xfId="978"/>
    <cellStyle name="Millares 11 3 3 6" xfId="979"/>
    <cellStyle name="Millares 11 3 4" xfId="980"/>
    <cellStyle name="Millares 11 3 4 2" xfId="981"/>
    <cellStyle name="Millares 11 3 4 2 2" xfId="982"/>
    <cellStyle name="Millares 11 3 4 2 3" xfId="983"/>
    <cellStyle name="Millares 11 3 4 2 3 2" xfId="984"/>
    <cellStyle name="Millares 11 3 4 2 3 2 2" xfId="985"/>
    <cellStyle name="Millares 11 3 4 2 3 3" xfId="986"/>
    <cellStyle name="Millares 11 3 4 2 3 4" xfId="987"/>
    <cellStyle name="Millares 11 3 4 2 4" xfId="988"/>
    <cellStyle name="Millares 11 3 4 2 4 2" xfId="989"/>
    <cellStyle name="Millares 11 3 4 2 5" xfId="990"/>
    <cellStyle name="Millares 11 3 4 3" xfId="991"/>
    <cellStyle name="Millares 11 3 4 4" xfId="992"/>
    <cellStyle name="Millares 11 3 4 4 2" xfId="993"/>
    <cellStyle name="Millares 11 3 4 4 2 2" xfId="994"/>
    <cellStyle name="Millares 11 3 4 4 3" xfId="995"/>
    <cellStyle name="Millares 11 3 4 4 4" xfId="996"/>
    <cellStyle name="Millares 11 3 4 5" xfId="997"/>
    <cellStyle name="Millares 11 3 4 5 2" xfId="998"/>
    <cellStyle name="Millares 11 3 4 6" xfId="999"/>
    <cellStyle name="Millares 11 3 5" xfId="1000"/>
    <cellStyle name="Millares 11 3 5 2" xfId="1001"/>
    <cellStyle name="Millares 11 3 5 3" xfId="1002"/>
    <cellStyle name="Millares 11 3 5 3 2" xfId="1003"/>
    <cellStyle name="Millares 11 3 5 3 2 2" xfId="1004"/>
    <cellStyle name="Millares 11 3 5 3 3" xfId="1005"/>
    <cellStyle name="Millares 11 3 5 3 4" xfId="1006"/>
    <cellStyle name="Millares 11 3 5 4" xfId="1007"/>
    <cellStyle name="Millares 11 3 5 4 2" xfId="1008"/>
    <cellStyle name="Millares 11 3 5 5" xfId="1009"/>
    <cellStyle name="Millares 11 3 6" xfId="1010"/>
    <cellStyle name="Millares 11 3 7" xfId="1011"/>
    <cellStyle name="Millares 11 3 7 2" xfId="1012"/>
    <cellStyle name="Millares 11 3 7 2 2" xfId="1013"/>
    <cellStyle name="Millares 11 3 7 3" xfId="1014"/>
    <cellStyle name="Millares 11 3 7 4" xfId="1015"/>
    <cellStyle name="Millares 11 3 8" xfId="1016"/>
    <cellStyle name="Millares 11 3 8 2" xfId="1017"/>
    <cellStyle name="Millares 11 3 9" xfId="1018"/>
    <cellStyle name="Millares 11 4" xfId="1019"/>
    <cellStyle name="Millares 11 4 2" xfId="1020"/>
    <cellStyle name="Millares 11 4 2 2" xfId="1021"/>
    <cellStyle name="Millares 11 4 2 2 2" xfId="1022"/>
    <cellStyle name="Millares 11 4 2 2 3" xfId="1023"/>
    <cellStyle name="Millares 11 4 2 2 3 2" xfId="1024"/>
    <cellStyle name="Millares 11 4 2 2 3 2 2" xfId="1025"/>
    <cellStyle name="Millares 11 4 2 2 3 3" xfId="1026"/>
    <cellStyle name="Millares 11 4 2 2 3 4" xfId="1027"/>
    <cellStyle name="Millares 11 4 2 2 4" xfId="1028"/>
    <cellStyle name="Millares 11 4 2 2 4 2" xfId="1029"/>
    <cellStyle name="Millares 11 4 2 2 5" xfId="1030"/>
    <cellStyle name="Millares 11 4 2 3" xfId="1031"/>
    <cellStyle name="Millares 11 4 2 4" xfId="1032"/>
    <cellStyle name="Millares 11 4 2 4 2" xfId="1033"/>
    <cellStyle name="Millares 11 4 2 4 2 2" xfId="1034"/>
    <cellStyle name="Millares 11 4 2 4 3" xfId="1035"/>
    <cellStyle name="Millares 11 4 2 4 4" xfId="1036"/>
    <cellStyle name="Millares 11 4 2 5" xfId="1037"/>
    <cellStyle name="Millares 11 4 2 5 2" xfId="1038"/>
    <cellStyle name="Millares 11 4 2 6" xfId="1039"/>
    <cellStyle name="Millares 11 4 3" xfId="1040"/>
    <cellStyle name="Millares 11 4 3 2" xfId="1041"/>
    <cellStyle name="Millares 11 4 3 3" xfId="1042"/>
    <cellStyle name="Millares 11 4 3 3 2" xfId="1043"/>
    <cellStyle name="Millares 11 4 3 3 2 2" xfId="1044"/>
    <cellStyle name="Millares 11 4 3 3 3" xfId="1045"/>
    <cellStyle name="Millares 11 4 3 3 4" xfId="1046"/>
    <cellStyle name="Millares 11 4 3 4" xfId="1047"/>
    <cellStyle name="Millares 11 4 3 4 2" xfId="1048"/>
    <cellStyle name="Millares 11 4 3 5" xfId="1049"/>
    <cellStyle name="Millares 11 4 4" xfId="1050"/>
    <cellStyle name="Millares 11 4 5" xfId="1051"/>
    <cellStyle name="Millares 11 4 5 2" xfId="1052"/>
    <cellStyle name="Millares 11 4 5 2 2" xfId="1053"/>
    <cellStyle name="Millares 11 4 5 3" xfId="1054"/>
    <cellStyle name="Millares 11 4 5 4" xfId="1055"/>
    <cellStyle name="Millares 11 4 6" xfId="1056"/>
    <cellStyle name="Millares 11 4 6 2" xfId="1057"/>
    <cellStyle name="Millares 11 4 7" xfId="1058"/>
    <cellStyle name="Millares 11 4 8" xfId="1059"/>
    <cellStyle name="Millares 11 4 9" xfId="1060"/>
    <cellStyle name="Millares 11 5" xfId="1061"/>
    <cellStyle name="Millares 11 5 2" xfId="1062"/>
    <cellStyle name="Millares 11 5 2 2" xfId="1063"/>
    <cellStyle name="Millares 11 5 2 2 2" xfId="1064"/>
    <cellStyle name="Millares 11 5 2 2 3" xfId="1065"/>
    <cellStyle name="Millares 11 5 2 2 3 2" xfId="1066"/>
    <cellStyle name="Millares 11 5 2 2 3 2 2" xfId="1067"/>
    <cellStyle name="Millares 11 5 2 2 3 3" xfId="1068"/>
    <cellStyle name="Millares 11 5 2 2 3 4" xfId="1069"/>
    <cellStyle name="Millares 11 5 2 2 4" xfId="1070"/>
    <cellStyle name="Millares 11 5 2 2 4 2" xfId="1071"/>
    <cellStyle name="Millares 11 5 2 2 5" xfId="1072"/>
    <cellStyle name="Millares 11 5 2 3" xfId="1073"/>
    <cellStyle name="Millares 11 5 2 4" xfId="1074"/>
    <cellStyle name="Millares 11 5 2 4 2" xfId="1075"/>
    <cellStyle name="Millares 11 5 2 4 2 2" xfId="1076"/>
    <cellStyle name="Millares 11 5 2 4 3" xfId="1077"/>
    <cellStyle name="Millares 11 5 2 4 4" xfId="1078"/>
    <cellStyle name="Millares 11 5 2 5" xfId="1079"/>
    <cellStyle name="Millares 11 5 2 5 2" xfId="1080"/>
    <cellStyle name="Millares 11 5 2 6" xfId="1081"/>
    <cellStyle name="Millares 11 5 3" xfId="1082"/>
    <cellStyle name="Millares 11 5 3 2" xfId="1083"/>
    <cellStyle name="Millares 11 5 3 3" xfId="1084"/>
    <cellStyle name="Millares 11 5 3 3 2" xfId="1085"/>
    <cellStyle name="Millares 11 5 3 3 2 2" xfId="1086"/>
    <cellStyle name="Millares 11 5 3 3 3" xfId="1087"/>
    <cellStyle name="Millares 11 5 3 3 4" xfId="1088"/>
    <cellStyle name="Millares 11 5 3 4" xfId="1089"/>
    <cellStyle name="Millares 11 5 3 4 2" xfId="1090"/>
    <cellStyle name="Millares 11 5 3 5" xfId="1091"/>
    <cellStyle name="Millares 11 5 4" xfId="1092"/>
    <cellStyle name="Millares 11 5 5" xfId="1093"/>
    <cellStyle name="Millares 11 5 5 2" xfId="1094"/>
    <cellStyle name="Millares 11 5 5 2 2" xfId="1095"/>
    <cellStyle name="Millares 11 5 5 3" xfId="1096"/>
    <cellStyle name="Millares 11 5 5 4" xfId="1097"/>
    <cellStyle name="Millares 11 5 6" xfId="1098"/>
    <cellStyle name="Millares 11 5 6 2" xfId="1099"/>
    <cellStyle name="Millares 11 5 7" xfId="1100"/>
    <cellStyle name="Millares 11 6" xfId="1101"/>
    <cellStyle name="Millares 11 6 2" xfId="1102"/>
    <cellStyle name="Millares 11 6 2 2" xfId="1103"/>
    <cellStyle name="Millares 11 6 2 3" xfId="1104"/>
    <cellStyle name="Millares 11 6 2 3 2" xfId="1105"/>
    <cellStyle name="Millares 11 6 2 3 2 2" xfId="1106"/>
    <cellStyle name="Millares 11 6 2 3 3" xfId="1107"/>
    <cellStyle name="Millares 11 6 2 3 4" xfId="1108"/>
    <cellStyle name="Millares 11 6 2 4" xfId="1109"/>
    <cellStyle name="Millares 11 6 2 4 2" xfId="1110"/>
    <cellStyle name="Millares 11 6 2 5" xfId="1111"/>
    <cellStyle name="Millares 11 6 3" xfId="1112"/>
    <cellStyle name="Millares 11 6 4" xfId="1113"/>
    <cellStyle name="Millares 11 6 4 2" xfId="1114"/>
    <cellStyle name="Millares 11 6 4 2 2" xfId="1115"/>
    <cellStyle name="Millares 11 6 4 3" xfId="1116"/>
    <cellStyle name="Millares 11 6 4 4" xfId="1117"/>
    <cellStyle name="Millares 11 6 5" xfId="1118"/>
    <cellStyle name="Millares 11 6 5 2" xfId="1119"/>
    <cellStyle name="Millares 11 6 6" xfId="1120"/>
    <cellStyle name="Millares 11 7" xfId="1121"/>
    <cellStyle name="Millares 11 7 2" xfId="1122"/>
    <cellStyle name="Millares 11 7 2 2" xfId="1123"/>
    <cellStyle name="Millares 11 7 2 3" xfId="1124"/>
    <cellStyle name="Millares 11 7 2 3 2" xfId="1125"/>
    <cellStyle name="Millares 11 7 2 3 2 2" xfId="1126"/>
    <cellStyle name="Millares 11 7 2 3 3" xfId="1127"/>
    <cellStyle name="Millares 11 7 2 3 4" xfId="1128"/>
    <cellStyle name="Millares 11 7 2 4" xfId="1129"/>
    <cellStyle name="Millares 11 7 2 4 2" xfId="1130"/>
    <cellStyle name="Millares 11 7 2 5" xfId="1131"/>
    <cellStyle name="Millares 11 7 3" xfId="1132"/>
    <cellStyle name="Millares 11 7 4" xfId="1133"/>
    <cellStyle name="Millares 11 7 4 2" xfId="1134"/>
    <cellStyle name="Millares 11 7 4 2 2" xfId="1135"/>
    <cellStyle name="Millares 11 7 4 3" xfId="1136"/>
    <cellStyle name="Millares 11 7 4 4" xfId="1137"/>
    <cellStyle name="Millares 11 7 5" xfId="1138"/>
    <cellStyle name="Millares 11 7 5 2" xfId="1139"/>
    <cellStyle name="Millares 11 7 6" xfId="1140"/>
    <cellStyle name="Millares 11 8" xfId="1141"/>
    <cellStyle name="Millares 11 8 2" xfId="1142"/>
    <cellStyle name="Millares 11 8 3" xfId="1143"/>
    <cellStyle name="Millares 11 8 3 2" xfId="1144"/>
    <cellStyle name="Millares 11 8 3 2 2" xfId="1145"/>
    <cellStyle name="Millares 11 8 3 3" xfId="1146"/>
    <cellStyle name="Millares 11 8 3 4" xfId="1147"/>
    <cellStyle name="Millares 11 8 4" xfId="1148"/>
    <cellStyle name="Millares 11 8 4 2" xfId="1149"/>
    <cellStyle name="Millares 11 8 5" xfId="1150"/>
    <cellStyle name="Millares 11 9" xfId="1151"/>
    <cellStyle name="Millares 11 9 2" xfId="1152"/>
    <cellStyle name="Millares 11 9 3" xfId="1153"/>
    <cellStyle name="Millares 11 9 3 2" xfId="1154"/>
    <cellStyle name="Millares 11 9 3 2 2" xfId="1155"/>
    <cellStyle name="Millares 11 9 3 3" xfId="1156"/>
    <cellStyle name="Millares 11 9 3 4" xfId="1157"/>
    <cellStyle name="Millares 11 9 4" xfId="1158"/>
    <cellStyle name="Millares 11 9 4 2" xfId="1159"/>
    <cellStyle name="Millares 11 9 5" xfId="1160"/>
    <cellStyle name="Millares 110" xfId="1161"/>
    <cellStyle name="Millares 111" xfId="1162"/>
    <cellStyle name="Millares 111 2" xfId="1163"/>
    <cellStyle name="Millares 111 3" xfId="1164"/>
    <cellStyle name="Millares 112" xfId="1165"/>
    <cellStyle name="Millares 113" xfId="1166"/>
    <cellStyle name="Millares 114" xfId="1167"/>
    <cellStyle name="Millares 114 2" xfId="1168"/>
    <cellStyle name="Millares 114 3" xfId="1169"/>
    <cellStyle name="Millares 115" xfId="1170"/>
    <cellStyle name="Millares 115 2" xfId="1171"/>
    <cellStyle name="Millares 115 3" xfId="1172"/>
    <cellStyle name="Millares 116" xfId="1173"/>
    <cellStyle name="Millares 117" xfId="1174"/>
    <cellStyle name="Millares 118" xfId="1175"/>
    <cellStyle name="Millares 118 2" xfId="1176"/>
    <cellStyle name="Millares 118 3" xfId="1177"/>
    <cellStyle name="Millares 119" xfId="1178"/>
    <cellStyle name="Millares 119 2" xfId="1179"/>
    <cellStyle name="Millares 119 3" xfId="1180"/>
    <cellStyle name="Millares 12" xfId="1181"/>
    <cellStyle name="Millares 12 10" xfId="1182"/>
    <cellStyle name="Millares 12 11" xfId="1183"/>
    <cellStyle name="Millares 12 11 2" xfId="1184"/>
    <cellStyle name="Millares 12 11 2 2" xfId="1185"/>
    <cellStyle name="Millares 12 11 3" xfId="1186"/>
    <cellStyle name="Millares 12 11 4" xfId="1187"/>
    <cellStyle name="Millares 12 12" xfId="1188"/>
    <cellStyle name="Millares 12 12 2" xfId="1189"/>
    <cellStyle name="Millares 12 13" xfId="1190"/>
    <cellStyle name="Millares 12 14" xfId="1191"/>
    <cellStyle name="Millares 12 2" xfId="1192"/>
    <cellStyle name="Millares 12 2 2" xfId="1193"/>
    <cellStyle name="Millares 12 2 3" xfId="1194"/>
    <cellStyle name="Millares 12 3" xfId="1195"/>
    <cellStyle name="Millares 12 3 10" xfId="1196"/>
    <cellStyle name="Millares 12 3 2" xfId="1197"/>
    <cellStyle name="Millares 12 3 2 2" xfId="1198"/>
    <cellStyle name="Millares 12 3 2 2 2" xfId="1199"/>
    <cellStyle name="Millares 12 3 2 2 2 2" xfId="1200"/>
    <cellStyle name="Millares 12 3 2 2 2 3" xfId="1201"/>
    <cellStyle name="Millares 12 3 2 2 2 3 2" xfId="1202"/>
    <cellStyle name="Millares 12 3 2 2 2 3 2 2" xfId="1203"/>
    <cellStyle name="Millares 12 3 2 2 2 3 3" xfId="1204"/>
    <cellStyle name="Millares 12 3 2 2 2 3 4" xfId="1205"/>
    <cellStyle name="Millares 12 3 2 2 2 4" xfId="1206"/>
    <cellStyle name="Millares 12 3 2 2 2 4 2" xfId="1207"/>
    <cellStyle name="Millares 12 3 2 2 2 5" xfId="1208"/>
    <cellStyle name="Millares 12 3 2 2 3" xfId="1209"/>
    <cellStyle name="Millares 12 3 2 2 4" xfId="1210"/>
    <cellStyle name="Millares 12 3 2 2 4 2" xfId="1211"/>
    <cellStyle name="Millares 12 3 2 2 4 2 2" xfId="1212"/>
    <cellStyle name="Millares 12 3 2 2 4 3" xfId="1213"/>
    <cellStyle name="Millares 12 3 2 2 4 4" xfId="1214"/>
    <cellStyle name="Millares 12 3 2 2 5" xfId="1215"/>
    <cellStyle name="Millares 12 3 2 2 5 2" xfId="1216"/>
    <cellStyle name="Millares 12 3 2 2 6" xfId="1217"/>
    <cellStyle name="Millares 12 3 2 3" xfId="1218"/>
    <cellStyle name="Millares 12 3 2 3 2" xfId="1219"/>
    <cellStyle name="Millares 12 3 2 3 3" xfId="1220"/>
    <cellStyle name="Millares 12 3 2 3 3 2" xfId="1221"/>
    <cellStyle name="Millares 12 3 2 3 3 2 2" xfId="1222"/>
    <cellStyle name="Millares 12 3 2 3 3 3" xfId="1223"/>
    <cellStyle name="Millares 12 3 2 3 3 4" xfId="1224"/>
    <cellStyle name="Millares 12 3 2 3 4" xfId="1225"/>
    <cellStyle name="Millares 12 3 2 3 4 2" xfId="1226"/>
    <cellStyle name="Millares 12 3 2 3 5" xfId="1227"/>
    <cellStyle name="Millares 12 3 2 4" xfId="1228"/>
    <cellStyle name="Millares 12 3 2 5" xfId="1229"/>
    <cellStyle name="Millares 12 3 2 5 2" xfId="1230"/>
    <cellStyle name="Millares 12 3 2 5 2 2" xfId="1231"/>
    <cellStyle name="Millares 12 3 2 5 3" xfId="1232"/>
    <cellStyle name="Millares 12 3 2 5 4" xfId="1233"/>
    <cellStyle name="Millares 12 3 2 6" xfId="1234"/>
    <cellStyle name="Millares 12 3 2 6 2" xfId="1235"/>
    <cellStyle name="Millares 12 3 2 7" xfId="1236"/>
    <cellStyle name="Millares 12 3 2 8" xfId="1237"/>
    <cellStyle name="Millares 12 3 2 9" xfId="1238"/>
    <cellStyle name="Millares 12 3 3" xfId="1239"/>
    <cellStyle name="Millares 12 3 3 2" xfId="1240"/>
    <cellStyle name="Millares 12 3 3 2 2" xfId="1241"/>
    <cellStyle name="Millares 12 3 3 2 3" xfId="1242"/>
    <cellStyle name="Millares 12 3 3 2 3 2" xfId="1243"/>
    <cellStyle name="Millares 12 3 3 2 3 2 2" xfId="1244"/>
    <cellStyle name="Millares 12 3 3 2 3 3" xfId="1245"/>
    <cellStyle name="Millares 12 3 3 2 3 4" xfId="1246"/>
    <cellStyle name="Millares 12 3 3 2 4" xfId="1247"/>
    <cellStyle name="Millares 12 3 3 2 4 2" xfId="1248"/>
    <cellStyle name="Millares 12 3 3 2 5" xfId="1249"/>
    <cellStyle name="Millares 12 3 3 3" xfId="1250"/>
    <cellStyle name="Millares 12 3 3 4" xfId="1251"/>
    <cellStyle name="Millares 12 3 3 4 2" xfId="1252"/>
    <cellStyle name="Millares 12 3 3 4 2 2" xfId="1253"/>
    <cellStyle name="Millares 12 3 3 4 3" xfId="1254"/>
    <cellStyle name="Millares 12 3 3 4 4" xfId="1255"/>
    <cellStyle name="Millares 12 3 3 5" xfId="1256"/>
    <cellStyle name="Millares 12 3 3 5 2" xfId="1257"/>
    <cellStyle name="Millares 12 3 3 6" xfId="1258"/>
    <cellStyle name="Millares 12 3 4" xfId="1259"/>
    <cellStyle name="Millares 12 3 4 2" xfId="1260"/>
    <cellStyle name="Millares 12 3 4 2 2" xfId="1261"/>
    <cellStyle name="Millares 12 3 4 2 3" xfId="1262"/>
    <cellStyle name="Millares 12 3 4 2 3 2" xfId="1263"/>
    <cellStyle name="Millares 12 3 4 2 3 2 2" xfId="1264"/>
    <cellStyle name="Millares 12 3 4 2 3 3" xfId="1265"/>
    <cellStyle name="Millares 12 3 4 2 3 4" xfId="1266"/>
    <cellStyle name="Millares 12 3 4 2 4" xfId="1267"/>
    <cellStyle name="Millares 12 3 4 2 4 2" xfId="1268"/>
    <cellStyle name="Millares 12 3 4 2 5" xfId="1269"/>
    <cellStyle name="Millares 12 3 4 3" xfId="1270"/>
    <cellStyle name="Millares 12 3 4 4" xfId="1271"/>
    <cellStyle name="Millares 12 3 4 4 2" xfId="1272"/>
    <cellStyle name="Millares 12 3 4 4 2 2" xfId="1273"/>
    <cellStyle name="Millares 12 3 4 4 3" xfId="1274"/>
    <cellStyle name="Millares 12 3 4 4 4" xfId="1275"/>
    <cellStyle name="Millares 12 3 4 5" xfId="1276"/>
    <cellStyle name="Millares 12 3 4 5 2" xfId="1277"/>
    <cellStyle name="Millares 12 3 4 6" xfId="1278"/>
    <cellStyle name="Millares 12 3 5" xfId="1279"/>
    <cellStyle name="Millares 12 3 5 2" xfId="1280"/>
    <cellStyle name="Millares 12 3 5 3" xfId="1281"/>
    <cellStyle name="Millares 12 3 5 3 2" xfId="1282"/>
    <cellStyle name="Millares 12 3 5 3 2 2" xfId="1283"/>
    <cellStyle name="Millares 12 3 5 3 3" xfId="1284"/>
    <cellStyle name="Millares 12 3 5 3 4" xfId="1285"/>
    <cellStyle name="Millares 12 3 5 4" xfId="1286"/>
    <cellStyle name="Millares 12 3 5 4 2" xfId="1287"/>
    <cellStyle name="Millares 12 3 5 5" xfId="1288"/>
    <cellStyle name="Millares 12 3 6" xfId="1289"/>
    <cellStyle name="Millares 12 3 7" xfId="1290"/>
    <cellStyle name="Millares 12 3 7 2" xfId="1291"/>
    <cellStyle name="Millares 12 3 7 2 2" xfId="1292"/>
    <cellStyle name="Millares 12 3 7 3" xfId="1293"/>
    <cellStyle name="Millares 12 3 7 4" xfId="1294"/>
    <cellStyle name="Millares 12 3 8" xfId="1295"/>
    <cellStyle name="Millares 12 3 8 2" xfId="1296"/>
    <cellStyle name="Millares 12 3 9" xfId="1297"/>
    <cellStyle name="Millares 12 4" xfId="1298"/>
    <cellStyle name="Millares 12 4 2" xfId="1299"/>
    <cellStyle name="Millares 12 4 2 2" xfId="1300"/>
    <cellStyle name="Millares 12 4 2 2 2" xfId="1301"/>
    <cellStyle name="Millares 12 4 2 2 3" xfId="1302"/>
    <cellStyle name="Millares 12 4 2 2 3 2" xfId="1303"/>
    <cellStyle name="Millares 12 4 2 2 3 2 2" xfId="1304"/>
    <cellStyle name="Millares 12 4 2 2 3 3" xfId="1305"/>
    <cellStyle name="Millares 12 4 2 2 3 4" xfId="1306"/>
    <cellStyle name="Millares 12 4 2 2 4" xfId="1307"/>
    <cellStyle name="Millares 12 4 2 2 4 2" xfId="1308"/>
    <cellStyle name="Millares 12 4 2 2 5" xfId="1309"/>
    <cellStyle name="Millares 12 4 2 3" xfId="1310"/>
    <cellStyle name="Millares 12 4 2 4" xfId="1311"/>
    <cellStyle name="Millares 12 4 2 4 2" xfId="1312"/>
    <cellStyle name="Millares 12 4 2 4 2 2" xfId="1313"/>
    <cellStyle name="Millares 12 4 2 4 3" xfId="1314"/>
    <cellStyle name="Millares 12 4 2 4 4" xfId="1315"/>
    <cellStyle name="Millares 12 4 2 5" xfId="1316"/>
    <cellStyle name="Millares 12 4 2 5 2" xfId="1317"/>
    <cellStyle name="Millares 12 4 2 6" xfId="1318"/>
    <cellStyle name="Millares 12 4 3" xfId="1319"/>
    <cellStyle name="Millares 12 4 3 2" xfId="1320"/>
    <cellStyle name="Millares 12 4 3 3" xfId="1321"/>
    <cellStyle name="Millares 12 4 3 3 2" xfId="1322"/>
    <cellStyle name="Millares 12 4 3 3 2 2" xfId="1323"/>
    <cellStyle name="Millares 12 4 3 3 3" xfId="1324"/>
    <cellStyle name="Millares 12 4 3 3 4" xfId="1325"/>
    <cellStyle name="Millares 12 4 3 4" xfId="1326"/>
    <cellStyle name="Millares 12 4 3 4 2" xfId="1327"/>
    <cellStyle name="Millares 12 4 3 5" xfId="1328"/>
    <cellStyle name="Millares 12 4 4" xfId="1329"/>
    <cellStyle name="Millares 12 4 5" xfId="1330"/>
    <cellStyle name="Millares 12 4 5 2" xfId="1331"/>
    <cellStyle name="Millares 12 4 5 2 2" xfId="1332"/>
    <cellStyle name="Millares 12 4 5 3" xfId="1333"/>
    <cellStyle name="Millares 12 4 5 4" xfId="1334"/>
    <cellStyle name="Millares 12 4 6" xfId="1335"/>
    <cellStyle name="Millares 12 4 6 2" xfId="1336"/>
    <cellStyle name="Millares 12 4 7" xfId="1337"/>
    <cellStyle name="Millares 12 4 8" xfId="1338"/>
    <cellStyle name="Millares 12 4 9" xfId="1339"/>
    <cellStyle name="Millares 12 5" xfId="1340"/>
    <cellStyle name="Millares 12 5 2" xfId="1341"/>
    <cellStyle name="Millares 12 5 2 2" xfId="1342"/>
    <cellStyle name="Millares 12 5 2 2 2" xfId="1343"/>
    <cellStyle name="Millares 12 5 2 2 3" xfId="1344"/>
    <cellStyle name="Millares 12 5 2 2 3 2" xfId="1345"/>
    <cellStyle name="Millares 12 5 2 2 3 2 2" xfId="1346"/>
    <cellStyle name="Millares 12 5 2 2 3 3" xfId="1347"/>
    <cellStyle name="Millares 12 5 2 2 3 4" xfId="1348"/>
    <cellStyle name="Millares 12 5 2 2 4" xfId="1349"/>
    <cellStyle name="Millares 12 5 2 2 4 2" xfId="1350"/>
    <cellStyle name="Millares 12 5 2 2 5" xfId="1351"/>
    <cellStyle name="Millares 12 5 2 3" xfId="1352"/>
    <cellStyle name="Millares 12 5 2 4" xfId="1353"/>
    <cellStyle name="Millares 12 5 2 4 2" xfId="1354"/>
    <cellStyle name="Millares 12 5 2 4 2 2" xfId="1355"/>
    <cellStyle name="Millares 12 5 2 4 3" xfId="1356"/>
    <cellStyle name="Millares 12 5 2 4 4" xfId="1357"/>
    <cellStyle name="Millares 12 5 2 5" xfId="1358"/>
    <cellStyle name="Millares 12 5 2 5 2" xfId="1359"/>
    <cellStyle name="Millares 12 5 2 6" xfId="1360"/>
    <cellStyle name="Millares 12 5 3" xfId="1361"/>
    <cellStyle name="Millares 12 5 3 2" xfId="1362"/>
    <cellStyle name="Millares 12 5 3 3" xfId="1363"/>
    <cellStyle name="Millares 12 5 3 3 2" xfId="1364"/>
    <cellStyle name="Millares 12 5 3 3 2 2" xfId="1365"/>
    <cellStyle name="Millares 12 5 3 3 3" xfId="1366"/>
    <cellStyle name="Millares 12 5 3 3 4" xfId="1367"/>
    <cellStyle name="Millares 12 5 3 4" xfId="1368"/>
    <cellStyle name="Millares 12 5 3 4 2" xfId="1369"/>
    <cellStyle name="Millares 12 5 3 5" xfId="1370"/>
    <cellStyle name="Millares 12 5 4" xfId="1371"/>
    <cellStyle name="Millares 12 5 5" xfId="1372"/>
    <cellStyle name="Millares 12 5 5 2" xfId="1373"/>
    <cellStyle name="Millares 12 5 5 2 2" xfId="1374"/>
    <cellStyle name="Millares 12 5 5 3" xfId="1375"/>
    <cellStyle name="Millares 12 5 5 4" xfId="1376"/>
    <cellStyle name="Millares 12 5 6" xfId="1377"/>
    <cellStyle name="Millares 12 5 6 2" xfId="1378"/>
    <cellStyle name="Millares 12 5 7" xfId="1379"/>
    <cellStyle name="Millares 12 6" xfId="1380"/>
    <cellStyle name="Millares 12 6 2" xfId="1381"/>
    <cellStyle name="Millares 12 6 2 2" xfId="1382"/>
    <cellStyle name="Millares 12 6 2 3" xfId="1383"/>
    <cellStyle name="Millares 12 6 2 3 2" xfId="1384"/>
    <cellStyle name="Millares 12 6 2 3 2 2" xfId="1385"/>
    <cellStyle name="Millares 12 6 2 3 3" xfId="1386"/>
    <cellStyle name="Millares 12 6 2 3 4" xfId="1387"/>
    <cellStyle name="Millares 12 6 2 4" xfId="1388"/>
    <cellStyle name="Millares 12 6 2 4 2" xfId="1389"/>
    <cellStyle name="Millares 12 6 2 5" xfId="1390"/>
    <cellStyle name="Millares 12 6 3" xfId="1391"/>
    <cellStyle name="Millares 12 6 4" xfId="1392"/>
    <cellStyle name="Millares 12 6 4 2" xfId="1393"/>
    <cellStyle name="Millares 12 6 4 2 2" xfId="1394"/>
    <cellStyle name="Millares 12 6 4 3" xfId="1395"/>
    <cellStyle name="Millares 12 6 4 4" xfId="1396"/>
    <cellStyle name="Millares 12 6 5" xfId="1397"/>
    <cellStyle name="Millares 12 6 5 2" xfId="1398"/>
    <cellStyle name="Millares 12 6 6" xfId="1399"/>
    <cellStyle name="Millares 12 7" xfId="1400"/>
    <cellStyle name="Millares 12 7 2" xfId="1401"/>
    <cellStyle name="Millares 12 7 2 2" xfId="1402"/>
    <cellStyle name="Millares 12 7 2 3" xfId="1403"/>
    <cellStyle name="Millares 12 7 2 3 2" xfId="1404"/>
    <cellStyle name="Millares 12 7 2 3 2 2" xfId="1405"/>
    <cellStyle name="Millares 12 7 2 3 3" xfId="1406"/>
    <cellStyle name="Millares 12 7 2 3 4" xfId="1407"/>
    <cellStyle name="Millares 12 7 2 4" xfId="1408"/>
    <cellStyle name="Millares 12 7 2 4 2" xfId="1409"/>
    <cellStyle name="Millares 12 7 2 5" xfId="1410"/>
    <cellStyle name="Millares 12 7 3" xfId="1411"/>
    <cellStyle name="Millares 12 7 4" xfId="1412"/>
    <cellStyle name="Millares 12 7 4 2" xfId="1413"/>
    <cellStyle name="Millares 12 7 4 2 2" xfId="1414"/>
    <cellStyle name="Millares 12 7 4 3" xfId="1415"/>
    <cellStyle name="Millares 12 7 4 4" xfId="1416"/>
    <cellStyle name="Millares 12 7 5" xfId="1417"/>
    <cellStyle name="Millares 12 7 5 2" xfId="1418"/>
    <cellStyle name="Millares 12 7 6" xfId="1419"/>
    <cellStyle name="Millares 12 8" xfId="1420"/>
    <cellStyle name="Millares 12 8 2" xfId="1421"/>
    <cellStyle name="Millares 12 8 3" xfId="1422"/>
    <cellStyle name="Millares 12 8 3 2" xfId="1423"/>
    <cellStyle name="Millares 12 8 3 2 2" xfId="1424"/>
    <cellStyle name="Millares 12 8 3 3" xfId="1425"/>
    <cellStyle name="Millares 12 8 3 4" xfId="1426"/>
    <cellStyle name="Millares 12 8 4" xfId="1427"/>
    <cellStyle name="Millares 12 8 4 2" xfId="1428"/>
    <cellStyle name="Millares 12 8 5" xfId="1429"/>
    <cellStyle name="Millares 12 9" xfId="1430"/>
    <cellStyle name="Millares 12 9 2" xfId="1431"/>
    <cellStyle name="Millares 12 9 3" xfId="1432"/>
    <cellStyle name="Millares 12 9 3 2" xfId="1433"/>
    <cellStyle name="Millares 12 9 3 2 2" xfId="1434"/>
    <cellStyle name="Millares 12 9 3 3" xfId="1435"/>
    <cellStyle name="Millares 12 9 3 4" xfId="1436"/>
    <cellStyle name="Millares 12 9 4" xfId="1437"/>
    <cellStyle name="Millares 12 9 4 2" xfId="1438"/>
    <cellStyle name="Millares 12 9 5" xfId="1439"/>
    <cellStyle name="Millares 120" xfId="1440"/>
    <cellStyle name="Millares 120 2" xfId="1441"/>
    <cellStyle name="Millares 120 3" xfId="1442"/>
    <cellStyle name="Millares 121" xfId="1443"/>
    <cellStyle name="Millares 121 2" xfId="1444"/>
    <cellStyle name="Millares 121 3" xfId="1445"/>
    <cellStyle name="Millares 122" xfId="1446"/>
    <cellStyle name="Millares 122 2" xfId="1447"/>
    <cellStyle name="Millares 122 3" xfId="1448"/>
    <cellStyle name="Millares 123" xfId="1449"/>
    <cellStyle name="Millares 123 2" xfId="1450"/>
    <cellStyle name="Millares 123 3" xfId="1451"/>
    <cellStyle name="Millares 124" xfId="1452"/>
    <cellStyle name="Millares 124 2" xfId="1453"/>
    <cellStyle name="Millares 125" xfId="1454"/>
    <cellStyle name="Millares 125 2" xfId="1455"/>
    <cellStyle name="Millares 126" xfId="1456"/>
    <cellStyle name="Millares 126 2" xfId="1457"/>
    <cellStyle name="Millares 127" xfId="1458"/>
    <cellStyle name="Millares 127 2" xfId="1459"/>
    <cellStyle name="Millares 128" xfId="1460"/>
    <cellStyle name="Millares 129" xfId="1461"/>
    <cellStyle name="Millares 13" xfId="1462"/>
    <cellStyle name="Millares 13 10" xfId="1463"/>
    <cellStyle name="Millares 13 10 2" xfId="1464"/>
    <cellStyle name="Millares 13 10 2 2" xfId="1465"/>
    <cellStyle name="Millares 13 10 3" xfId="1466"/>
    <cellStyle name="Millares 13 10 4" xfId="1467"/>
    <cellStyle name="Millares 13 11" xfId="1468"/>
    <cellStyle name="Millares 13 11 2" xfId="1469"/>
    <cellStyle name="Millares 13 12" xfId="1470"/>
    <cellStyle name="Millares 13 13" xfId="1471"/>
    <cellStyle name="Millares 13 2" xfId="1472"/>
    <cellStyle name="Millares 13 2 10" xfId="1473"/>
    <cellStyle name="Millares 13 2 2" xfId="1474"/>
    <cellStyle name="Millares 13 2 2 2" xfId="1475"/>
    <cellStyle name="Millares 13 2 2 2 2" xfId="1476"/>
    <cellStyle name="Millares 13 2 2 2 2 2" xfId="1477"/>
    <cellStyle name="Millares 13 2 2 2 2 3" xfId="1478"/>
    <cellStyle name="Millares 13 2 2 2 2 3 2" xfId="1479"/>
    <cellStyle name="Millares 13 2 2 2 2 3 2 2" xfId="1480"/>
    <cellStyle name="Millares 13 2 2 2 2 3 3" xfId="1481"/>
    <cellStyle name="Millares 13 2 2 2 2 3 4" xfId="1482"/>
    <cellStyle name="Millares 13 2 2 2 2 4" xfId="1483"/>
    <cellStyle name="Millares 13 2 2 2 2 4 2" xfId="1484"/>
    <cellStyle name="Millares 13 2 2 2 2 5" xfId="1485"/>
    <cellStyle name="Millares 13 2 2 2 3" xfId="1486"/>
    <cellStyle name="Millares 13 2 2 2 4" xfId="1487"/>
    <cellStyle name="Millares 13 2 2 2 4 2" xfId="1488"/>
    <cellStyle name="Millares 13 2 2 2 4 2 2" xfId="1489"/>
    <cellStyle name="Millares 13 2 2 2 4 3" xfId="1490"/>
    <cellStyle name="Millares 13 2 2 2 4 4" xfId="1491"/>
    <cellStyle name="Millares 13 2 2 2 5" xfId="1492"/>
    <cellStyle name="Millares 13 2 2 2 5 2" xfId="1493"/>
    <cellStyle name="Millares 13 2 2 2 6" xfId="1494"/>
    <cellStyle name="Millares 13 2 2 3" xfId="1495"/>
    <cellStyle name="Millares 13 2 2 3 2" xfId="1496"/>
    <cellStyle name="Millares 13 2 2 3 3" xfId="1497"/>
    <cellStyle name="Millares 13 2 2 3 3 2" xfId="1498"/>
    <cellStyle name="Millares 13 2 2 3 3 2 2" xfId="1499"/>
    <cellStyle name="Millares 13 2 2 3 3 3" xfId="1500"/>
    <cellStyle name="Millares 13 2 2 3 3 4" xfId="1501"/>
    <cellStyle name="Millares 13 2 2 3 4" xfId="1502"/>
    <cellStyle name="Millares 13 2 2 3 4 2" xfId="1503"/>
    <cellStyle name="Millares 13 2 2 3 5" xfId="1504"/>
    <cellStyle name="Millares 13 2 2 4" xfId="1505"/>
    <cellStyle name="Millares 13 2 2 5" xfId="1506"/>
    <cellStyle name="Millares 13 2 2 5 2" xfId="1507"/>
    <cellStyle name="Millares 13 2 2 5 2 2" xfId="1508"/>
    <cellStyle name="Millares 13 2 2 5 3" xfId="1509"/>
    <cellStyle name="Millares 13 2 2 5 4" xfId="1510"/>
    <cellStyle name="Millares 13 2 2 6" xfId="1511"/>
    <cellStyle name="Millares 13 2 2 6 2" xfId="1512"/>
    <cellStyle name="Millares 13 2 2 7" xfId="1513"/>
    <cellStyle name="Millares 13 2 2 8" xfId="1514"/>
    <cellStyle name="Millares 13 2 2 9" xfId="1515"/>
    <cellStyle name="Millares 13 2 3" xfId="1516"/>
    <cellStyle name="Millares 13 2 3 2" xfId="1517"/>
    <cellStyle name="Millares 13 2 3 2 2" xfId="1518"/>
    <cellStyle name="Millares 13 2 3 2 3" xfId="1519"/>
    <cellStyle name="Millares 13 2 3 2 3 2" xfId="1520"/>
    <cellStyle name="Millares 13 2 3 2 3 2 2" xfId="1521"/>
    <cellStyle name="Millares 13 2 3 2 3 3" xfId="1522"/>
    <cellStyle name="Millares 13 2 3 2 3 4" xfId="1523"/>
    <cellStyle name="Millares 13 2 3 2 4" xfId="1524"/>
    <cellStyle name="Millares 13 2 3 2 4 2" xfId="1525"/>
    <cellStyle name="Millares 13 2 3 2 5" xfId="1526"/>
    <cellStyle name="Millares 13 2 3 3" xfId="1527"/>
    <cellStyle name="Millares 13 2 3 4" xfId="1528"/>
    <cellStyle name="Millares 13 2 3 4 2" xfId="1529"/>
    <cellStyle name="Millares 13 2 3 4 2 2" xfId="1530"/>
    <cellStyle name="Millares 13 2 3 4 3" xfId="1531"/>
    <cellStyle name="Millares 13 2 3 4 4" xfId="1532"/>
    <cellStyle name="Millares 13 2 3 5" xfId="1533"/>
    <cellStyle name="Millares 13 2 3 5 2" xfId="1534"/>
    <cellStyle name="Millares 13 2 3 6" xfId="1535"/>
    <cellStyle name="Millares 13 2 4" xfId="1536"/>
    <cellStyle name="Millares 13 2 4 2" xfId="1537"/>
    <cellStyle name="Millares 13 2 4 2 2" xfId="1538"/>
    <cellStyle name="Millares 13 2 4 2 3" xfId="1539"/>
    <cellStyle name="Millares 13 2 4 2 3 2" xfId="1540"/>
    <cellStyle name="Millares 13 2 4 2 3 2 2" xfId="1541"/>
    <cellStyle name="Millares 13 2 4 2 3 3" xfId="1542"/>
    <cellStyle name="Millares 13 2 4 2 3 4" xfId="1543"/>
    <cellStyle name="Millares 13 2 4 2 4" xfId="1544"/>
    <cellStyle name="Millares 13 2 4 2 4 2" xfId="1545"/>
    <cellStyle name="Millares 13 2 4 2 5" xfId="1546"/>
    <cellStyle name="Millares 13 2 4 3" xfId="1547"/>
    <cellStyle name="Millares 13 2 4 4" xfId="1548"/>
    <cellStyle name="Millares 13 2 4 4 2" xfId="1549"/>
    <cellStyle name="Millares 13 2 4 4 2 2" xfId="1550"/>
    <cellStyle name="Millares 13 2 4 4 3" xfId="1551"/>
    <cellStyle name="Millares 13 2 4 4 4" xfId="1552"/>
    <cellStyle name="Millares 13 2 4 5" xfId="1553"/>
    <cellStyle name="Millares 13 2 4 5 2" xfId="1554"/>
    <cellStyle name="Millares 13 2 4 6" xfId="1555"/>
    <cellStyle name="Millares 13 2 5" xfId="1556"/>
    <cellStyle name="Millares 13 2 5 2" xfId="1557"/>
    <cellStyle name="Millares 13 2 5 3" xfId="1558"/>
    <cellStyle name="Millares 13 2 5 3 2" xfId="1559"/>
    <cellStyle name="Millares 13 2 5 3 2 2" xfId="1560"/>
    <cellStyle name="Millares 13 2 5 3 3" xfId="1561"/>
    <cellStyle name="Millares 13 2 5 3 4" xfId="1562"/>
    <cellStyle name="Millares 13 2 5 4" xfId="1563"/>
    <cellStyle name="Millares 13 2 5 4 2" xfId="1564"/>
    <cellStyle name="Millares 13 2 5 5" xfId="1565"/>
    <cellStyle name="Millares 13 2 6" xfId="1566"/>
    <cellStyle name="Millares 13 2 7" xfId="1567"/>
    <cellStyle name="Millares 13 2 7 2" xfId="1568"/>
    <cellStyle name="Millares 13 2 7 2 2" xfId="1569"/>
    <cellStyle name="Millares 13 2 7 3" xfId="1570"/>
    <cellStyle name="Millares 13 2 7 4" xfId="1571"/>
    <cellStyle name="Millares 13 2 8" xfId="1572"/>
    <cellStyle name="Millares 13 2 8 2" xfId="1573"/>
    <cellStyle name="Millares 13 2 9" xfId="1574"/>
    <cellStyle name="Millares 13 3" xfId="1575"/>
    <cellStyle name="Millares 13 3 2" xfId="1576"/>
    <cellStyle name="Millares 13 3 2 2" xfId="1577"/>
    <cellStyle name="Millares 13 3 2 2 2" xfId="1578"/>
    <cellStyle name="Millares 13 3 2 2 3" xfId="1579"/>
    <cellStyle name="Millares 13 3 2 2 3 2" xfId="1580"/>
    <cellStyle name="Millares 13 3 2 2 3 2 2" xfId="1581"/>
    <cellStyle name="Millares 13 3 2 2 3 3" xfId="1582"/>
    <cellStyle name="Millares 13 3 2 2 3 4" xfId="1583"/>
    <cellStyle name="Millares 13 3 2 2 4" xfId="1584"/>
    <cellStyle name="Millares 13 3 2 2 4 2" xfId="1585"/>
    <cellStyle name="Millares 13 3 2 2 5" xfId="1586"/>
    <cellStyle name="Millares 13 3 2 3" xfId="1587"/>
    <cellStyle name="Millares 13 3 2 4" xfId="1588"/>
    <cellStyle name="Millares 13 3 2 4 2" xfId="1589"/>
    <cellStyle name="Millares 13 3 2 4 2 2" xfId="1590"/>
    <cellStyle name="Millares 13 3 2 4 3" xfId="1591"/>
    <cellStyle name="Millares 13 3 2 4 4" xfId="1592"/>
    <cellStyle name="Millares 13 3 2 5" xfId="1593"/>
    <cellStyle name="Millares 13 3 2 5 2" xfId="1594"/>
    <cellStyle name="Millares 13 3 2 6" xfId="1595"/>
    <cellStyle name="Millares 13 3 3" xfId="1596"/>
    <cellStyle name="Millares 13 3 3 2" xfId="1597"/>
    <cellStyle name="Millares 13 3 3 3" xfId="1598"/>
    <cellStyle name="Millares 13 3 3 3 2" xfId="1599"/>
    <cellStyle name="Millares 13 3 3 3 2 2" xfId="1600"/>
    <cellStyle name="Millares 13 3 3 3 3" xfId="1601"/>
    <cellStyle name="Millares 13 3 3 3 4" xfId="1602"/>
    <cellStyle name="Millares 13 3 3 4" xfId="1603"/>
    <cellStyle name="Millares 13 3 3 4 2" xfId="1604"/>
    <cellStyle name="Millares 13 3 3 5" xfId="1605"/>
    <cellStyle name="Millares 13 3 4" xfId="1606"/>
    <cellStyle name="Millares 13 3 5" xfId="1607"/>
    <cellStyle name="Millares 13 3 5 2" xfId="1608"/>
    <cellStyle name="Millares 13 3 5 2 2" xfId="1609"/>
    <cellStyle name="Millares 13 3 5 3" xfId="1610"/>
    <cellStyle name="Millares 13 3 5 4" xfId="1611"/>
    <cellStyle name="Millares 13 3 6" xfId="1612"/>
    <cellStyle name="Millares 13 3 6 2" xfId="1613"/>
    <cellStyle name="Millares 13 3 7" xfId="1614"/>
    <cellStyle name="Millares 13 3 8" xfId="1615"/>
    <cellStyle name="Millares 13 3 9" xfId="1616"/>
    <cellStyle name="Millares 13 4" xfId="1617"/>
    <cellStyle name="Millares 13 4 2" xfId="1618"/>
    <cellStyle name="Millares 13 4 2 2" xfId="1619"/>
    <cellStyle name="Millares 13 4 2 2 2" xfId="1620"/>
    <cellStyle name="Millares 13 4 2 2 3" xfId="1621"/>
    <cellStyle name="Millares 13 4 2 2 3 2" xfId="1622"/>
    <cellStyle name="Millares 13 4 2 2 3 2 2" xfId="1623"/>
    <cellStyle name="Millares 13 4 2 2 3 3" xfId="1624"/>
    <cellStyle name="Millares 13 4 2 2 3 4" xfId="1625"/>
    <cellStyle name="Millares 13 4 2 2 4" xfId="1626"/>
    <cellStyle name="Millares 13 4 2 2 4 2" xfId="1627"/>
    <cellStyle name="Millares 13 4 2 2 5" xfId="1628"/>
    <cellStyle name="Millares 13 4 2 3" xfId="1629"/>
    <cellStyle name="Millares 13 4 2 4" xfId="1630"/>
    <cellStyle name="Millares 13 4 2 4 2" xfId="1631"/>
    <cellStyle name="Millares 13 4 2 4 2 2" xfId="1632"/>
    <cellStyle name="Millares 13 4 2 4 3" xfId="1633"/>
    <cellStyle name="Millares 13 4 2 4 4" xfId="1634"/>
    <cellStyle name="Millares 13 4 2 5" xfId="1635"/>
    <cellStyle name="Millares 13 4 2 5 2" xfId="1636"/>
    <cellStyle name="Millares 13 4 2 6" xfId="1637"/>
    <cellStyle name="Millares 13 4 3" xfId="1638"/>
    <cellStyle name="Millares 13 4 3 2" xfId="1639"/>
    <cellStyle name="Millares 13 4 3 3" xfId="1640"/>
    <cellStyle name="Millares 13 4 3 3 2" xfId="1641"/>
    <cellStyle name="Millares 13 4 3 3 2 2" xfId="1642"/>
    <cellStyle name="Millares 13 4 3 3 3" xfId="1643"/>
    <cellStyle name="Millares 13 4 3 3 4" xfId="1644"/>
    <cellStyle name="Millares 13 4 3 4" xfId="1645"/>
    <cellStyle name="Millares 13 4 3 4 2" xfId="1646"/>
    <cellStyle name="Millares 13 4 3 5" xfId="1647"/>
    <cellStyle name="Millares 13 4 4" xfId="1648"/>
    <cellStyle name="Millares 13 4 5" xfId="1649"/>
    <cellStyle name="Millares 13 4 5 2" xfId="1650"/>
    <cellStyle name="Millares 13 4 5 2 2" xfId="1651"/>
    <cellStyle name="Millares 13 4 5 3" xfId="1652"/>
    <cellStyle name="Millares 13 4 5 4" xfId="1653"/>
    <cellStyle name="Millares 13 4 6" xfId="1654"/>
    <cellStyle name="Millares 13 4 6 2" xfId="1655"/>
    <cellStyle name="Millares 13 4 7" xfId="1656"/>
    <cellStyle name="Millares 13 5" xfId="1657"/>
    <cellStyle name="Millares 13 5 2" xfId="1658"/>
    <cellStyle name="Millares 13 5 2 2" xfId="1659"/>
    <cellStyle name="Millares 13 5 2 3" xfId="1660"/>
    <cellStyle name="Millares 13 5 2 3 2" xfId="1661"/>
    <cellStyle name="Millares 13 5 2 3 2 2" xfId="1662"/>
    <cellStyle name="Millares 13 5 2 3 3" xfId="1663"/>
    <cellStyle name="Millares 13 5 2 3 4" xfId="1664"/>
    <cellStyle name="Millares 13 5 2 4" xfId="1665"/>
    <cellStyle name="Millares 13 5 2 4 2" xfId="1666"/>
    <cellStyle name="Millares 13 5 2 5" xfId="1667"/>
    <cellStyle name="Millares 13 5 3" xfId="1668"/>
    <cellStyle name="Millares 13 5 4" xfId="1669"/>
    <cellStyle name="Millares 13 5 4 2" xfId="1670"/>
    <cellStyle name="Millares 13 5 4 2 2" xfId="1671"/>
    <cellStyle name="Millares 13 5 4 3" xfId="1672"/>
    <cellStyle name="Millares 13 5 4 4" xfId="1673"/>
    <cellStyle name="Millares 13 5 5" xfId="1674"/>
    <cellStyle name="Millares 13 5 5 2" xfId="1675"/>
    <cellStyle name="Millares 13 5 6" xfId="1676"/>
    <cellStyle name="Millares 13 6" xfId="1677"/>
    <cellStyle name="Millares 13 6 2" xfId="1678"/>
    <cellStyle name="Millares 13 6 2 2" xfId="1679"/>
    <cellStyle name="Millares 13 6 2 3" xfId="1680"/>
    <cellStyle name="Millares 13 6 2 3 2" xfId="1681"/>
    <cellStyle name="Millares 13 6 2 3 2 2" xfId="1682"/>
    <cellStyle name="Millares 13 6 2 3 3" xfId="1683"/>
    <cellStyle name="Millares 13 6 2 3 4" xfId="1684"/>
    <cellStyle name="Millares 13 6 2 4" xfId="1685"/>
    <cellStyle name="Millares 13 6 2 4 2" xfId="1686"/>
    <cellStyle name="Millares 13 6 2 5" xfId="1687"/>
    <cellStyle name="Millares 13 6 3" xfId="1688"/>
    <cellStyle name="Millares 13 6 4" xfId="1689"/>
    <cellStyle name="Millares 13 6 4 2" xfId="1690"/>
    <cellStyle name="Millares 13 6 4 2 2" xfId="1691"/>
    <cellStyle name="Millares 13 6 4 3" xfId="1692"/>
    <cellStyle name="Millares 13 6 4 4" xfId="1693"/>
    <cellStyle name="Millares 13 6 5" xfId="1694"/>
    <cellStyle name="Millares 13 6 5 2" xfId="1695"/>
    <cellStyle name="Millares 13 6 6" xfId="1696"/>
    <cellStyle name="Millares 13 7" xfId="1697"/>
    <cellStyle name="Millares 13 7 2" xfId="1698"/>
    <cellStyle name="Millares 13 7 3" xfId="1699"/>
    <cellStyle name="Millares 13 7 3 2" xfId="1700"/>
    <cellStyle name="Millares 13 7 3 2 2" xfId="1701"/>
    <cellStyle name="Millares 13 7 3 3" xfId="1702"/>
    <cellStyle name="Millares 13 7 3 4" xfId="1703"/>
    <cellStyle name="Millares 13 7 4" xfId="1704"/>
    <cellStyle name="Millares 13 7 4 2" xfId="1705"/>
    <cellStyle name="Millares 13 7 5" xfId="1706"/>
    <cellStyle name="Millares 13 8" xfId="1707"/>
    <cellStyle name="Millares 13 8 2" xfId="1708"/>
    <cellStyle name="Millares 13 8 3" xfId="1709"/>
    <cellStyle name="Millares 13 8 3 2" xfId="1710"/>
    <cellStyle name="Millares 13 8 3 2 2" xfId="1711"/>
    <cellStyle name="Millares 13 8 3 3" xfId="1712"/>
    <cellStyle name="Millares 13 8 3 4" xfId="1713"/>
    <cellStyle name="Millares 13 8 4" xfId="1714"/>
    <cellStyle name="Millares 13 8 4 2" xfId="1715"/>
    <cellStyle name="Millares 13 8 5" xfId="1716"/>
    <cellStyle name="Millares 13 9" xfId="1717"/>
    <cellStyle name="Millares 130" xfId="1718"/>
    <cellStyle name="Millares 130 2" xfId="1719"/>
    <cellStyle name="Millares 131" xfId="1720"/>
    <cellStyle name="Millares 132" xfId="1721"/>
    <cellStyle name="Millares 133" xfId="1722"/>
    <cellStyle name="Millares 134" xfId="1723"/>
    <cellStyle name="Millares 135" xfId="1724"/>
    <cellStyle name="Millares 136" xfId="1725"/>
    <cellStyle name="Millares 136 2" xfId="1726"/>
    <cellStyle name="Millares 137" xfId="1727"/>
    <cellStyle name="Millares 138" xfId="1728"/>
    <cellStyle name="Millares 139" xfId="1729"/>
    <cellStyle name="Millares 14" xfId="1730"/>
    <cellStyle name="Millares 14 10" xfId="1731"/>
    <cellStyle name="Millares 14 10 2" xfId="1732"/>
    <cellStyle name="Millares 14 11" xfId="1733"/>
    <cellStyle name="Millares 14 12" xfId="1734"/>
    <cellStyle name="Millares 14 2" xfId="1735"/>
    <cellStyle name="Millares 14 2 10" xfId="1736"/>
    <cellStyle name="Millares 14 2 2" xfId="1737"/>
    <cellStyle name="Millares 14 2 2 2" xfId="1738"/>
    <cellStyle name="Millares 14 2 2 2 2" xfId="1739"/>
    <cellStyle name="Millares 14 2 2 2 2 2" xfId="1740"/>
    <cellStyle name="Millares 14 2 2 2 2 3" xfId="1741"/>
    <cellStyle name="Millares 14 2 2 2 2 3 2" xfId="1742"/>
    <cellStyle name="Millares 14 2 2 2 2 3 2 2" xfId="1743"/>
    <cellStyle name="Millares 14 2 2 2 2 3 3" xfId="1744"/>
    <cellStyle name="Millares 14 2 2 2 2 3 4" xfId="1745"/>
    <cellStyle name="Millares 14 2 2 2 2 4" xfId="1746"/>
    <cellStyle name="Millares 14 2 2 2 2 4 2" xfId="1747"/>
    <cellStyle name="Millares 14 2 2 2 2 5" xfId="1748"/>
    <cellStyle name="Millares 14 2 2 2 3" xfId="1749"/>
    <cellStyle name="Millares 14 2 2 2 4" xfId="1750"/>
    <cellStyle name="Millares 14 2 2 2 4 2" xfId="1751"/>
    <cellStyle name="Millares 14 2 2 2 4 2 2" xfId="1752"/>
    <cellStyle name="Millares 14 2 2 2 4 3" xfId="1753"/>
    <cellStyle name="Millares 14 2 2 2 4 4" xfId="1754"/>
    <cellStyle name="Millares 14 2 2 2 5" xfId="1755"/>
    <cellStyle name="Millares 14 2 2 2 5 2" xfId="1756"/>
    <cellStyle name="Millares 14 2 2 2 6" xfId="1757"/>
    <cellStyle name="Millares 14 2 2 3" xfId="1758"/>
    <cellStyle name="Millares 14 2 2 3 2" xfId="1759"/>
    <cellStyle name="Millares 14 2 2 3 3" xfId="1760"/>
    <cellStyle name="Millares 14 2 2 3 3 2" xfId="1761"/>
    <cellStyle name="Millares 14 2 2 3 3 2 2" xfId="1762"/>
    <cellStyle name="Millares 14 2 2 3 3 3" xfId="1763"/>
    <cellStyle name="Millares 14 2 2 3 3 4" xfId="1764"/>
    <cellStyle name="Millares 14 2 2 3 4" xfId="1765"/>
    <cellStyle name="Millares 14 2 2 3 4 2" xfId="1766"/>
    <cellStyle name="Millares 14 2 2 3 5" xfId="1767"/>
    <cellStyle name="Millares 14 2 2 4" xfId="1768"/>
    <cellStyle name="Millares 14 2 2 5" xfId="1769"/>
    <cellStyle name="Millares 14 2 2 5 2" xfId="1770"/>
    <cellStyle name="Millares 14 2 2 5 2 2" xfId="1771"/>
    <cellStyle name="Millares 14 2 2 5 3" xfId="1772"/>
    <cellStyle name="Millares 14 2 2 5 4" xfId="1773"/>
    <cellStyle name="Millares 14 2 2 6" xfId="1774"/>
    <cellStyle name="Millares 14 2 2 6 2" xfId="1775"/>
    <cellStyle name="Millares 14 2 2 7" xfId="1776"/>
    <cellStyle name="Millares 14 2 2 8" xfId="1777"/>
    <cellStyle name="Millares 14 2 2 9" xfId="1778"/>
    <cellStyle name="Millares 14 2 3" xfId="1779"/>
    <cellStyle name="Millares 14 2 3 2" xfId="1780"/>
    <cellStyle name="Millares 14 2 3 2 2" xfId="1781"/>
    <cellStyle name="Millares 14 2 3 2 3" xfId="1782"/>
    <cellStyle name="Millares 14 2 3 2 3 2" xfId="1783"/>
    <cellStyle name="Millares 14 2 3 2 3 2 2" xfId="1784"/>
    <cellStyle name="Millares 14 2 3 2 3 3" xfId="1785"/>
    <cellStyle name="Millares 14 2 3 2 3 4" xfId="1786"/>
    <cellStyle name="Millares 14 2 3 2 4" xfId="1787"/>
    <cellStyle name="Millares 14 2 3 2 4 2" xfId="1788"/>
    <cellStyle name="Millares 14 2 3 2 5" xfId="1789"/>
    <cellStyle name="Millares 14 2 3 3" xfId="1790"/>
    <cellStyle name="Millares 14 2 3 4" xfId="1791"/>
    <cellStyle name="Millares 14 2 3 4 2" xfId="1792"/>
    <cellStyle name="Millares 14 2 3 4 2 2" xfId="1793"/>
    <cellStyle name="Millares 14 2 3 4 3" xfId="1794"/>
    <cellStyle name="Millares 14 2 3 4 4" xfId="1795"/>
    <cellStyle name="Millares 14 2 3 5" xfId="1796"/>
    <cellStyle name="Millares 14 2 3 5 2" xfId="1797"/>
    <cellStyle name="Millares 14 2 3 6" xfId="1798"/>
    <cellStyle name="Millares 14 2 4" xfId="1799"/>
    <cellStyle name="Millares 14 2 4 2" xfId="1800"/>
    <cellStyle name="Millares 14 2 4 2 2" xfId="1801"/>
    <cellStyle name="Millares 14 2 4 2 3" xfId="1802"/>
    <cellStyle name="Millares 14 2 4 2 3 2" xfId="1803"/>
    <cellStyle name="Millares 14 2 4 2 3 2 2" xfId="1804"/>
    <cellStyle name="Millares 14 2 4 2 3 3" xfId="1805"/>
    <cellStyle name="Millares 14 2 4 2 3 4" xfId="1806"/>
    <cellStyle name="Millares 14 2 4 2 4" xfId="1807"/>
    <cellStyle name="Millares 14 2 4 2 4 2" xfId="1808"/>
    <cellStyle name="Millares 14 2 4 2 5" xfId="1809"/>
    <cellStyle name="Millares 14 2 4 3" xfId="1810"/>
    <cellStyle name="Millares 14 2 4 4" xfId="1811"/>
    <cellStyle name="Millares 14 2 4 4 2" xfId="1812"/>
    <cellStyle name="Millares 14 2 4 4 2 2" xfId="1813"/>
    <cellStyle name="Millares 14 2 4 4 3" xfId="1814"/>
    <cellStyle name="Millares 14 2 4 4 4" xfId="1815"/>
    <cellStyle name="Millares 14 2 4 5" xfId="1816"/>
    <cellStyle name="Millares 14 2 4 5 2" xfId="1817"/>
    <cellStyle name="Millares 14 2 4 6" xfId="1818"/>
    <cellStyle name="Millares 14 2 5" xfId="1819"/>
    <cellStyle name="Millares 14 2 5 2" xfId="1820"/>
    <cellStyle name="Millares 14 2 5 3" xfId="1821"/>
    <cellStyle name="Millares 14 2 5 3 2" xfId="1822"/>
    <cellStyle name="Millares 14 2 5 3 2 2" xfId="1823"/>
    <cellStyle name="Millares 14 2 5 3 3" xfId="1824"/>
    <cellStyle name="Millares 14 2 5 3 4" xfId="1825"/>
    <cellStyle name="Millares 14 2 5 4" xfId="1826"/>
    <cellStyle name="Millares 14 2 5 4 2" xfId="1827"/>
    <cellStyle name="Millares 14 2 5 5" xfId="1828"/>
    <cellStyle name="Millares 14 2 6" xfId="1829"/>
    <cellStyle name="Millares 14 2 7" xfId="1830"/>
    <cellStyle name="Millares 14 2 7 2" xfId="1831"/>
    <cellStyle name="Millares 14 2 7 2 2" xfId="1832"/>
    <cellStyle name="Millares 14 2 7 3" xfId="1833"/>
    <cellStyle name="Millares 14 2 7 4" xfId="1834"/>
    <cellStyle name="Millares 14 2 8" xfId="1835"/>
    <cellStyle name="Millares 14 2 8 2" xfId="1836"/>
    <cellStyle name="Millares 14 2 9" xfId="1837"/>
    <cellStyle name="Millares 14 3" xfId="1838"/>
    <cellStyle name="Millares 14 3 2" xfId="1839"/>
    <cellStyle name="Millares 14 3 2 2" xfId="1840"/>
    <cellStyle name="Millares 14 3 2 2 2" xfId="1841"/>
    <cellStyle name="Millares 14 3 2 2 3" xfId="1842"/>
    <cellStyle name="Millares 14 3 2 2 3 2" xfId="1843"/>
    <cellStyle name="Millares 14 3 2 2 3 2 2" xfId="1844"/>
    <cellStyle name="Millares 14 3 2 2 3 3" xfId="1845"/>
    <cellStyle name="Millares 14 3 2 2 3 4" xfId="1846"/>
    <cellStyle name="Millares 14 3 2 2 4" xfId="1847"/>
    <cellStyle name="Millares 14 3 2 2 4 2" xfId="1848"/>
    <cellStyle name="Millares 14 3 2 2 5" xfId="1849"/>
    <cellStyle name="Millares 14 3 2 3" xfId="1850"/>
    <cellStyle name="Millares 14 3 2 4" xfId="1851"/>
    <cellStyle name="Millares 14 3 2 4 2" xfId="1852"/>
    <cellStyle name="Millares 14 3 2 4 2 2" xfId="1853"/>
    <cellStyle name="Millares 14 3 2 4 3" xfId="1854"/>
    <cellStyle name="Millares 14 3 2 4 4" xfId="1855"/>
    <cellStyle name="Millares 14 3 2 5" xfId="1856"/>
    <cellStyle name="Millares 14 3 2 5 2" xfId="1857"/>
    <cellStyle name="Millares 14 3 2 6" xfId="1858"/>
    <cellStyle name="Millares 14 3 3" xfId="1859"/>
    <cellStyle name="Millares 14 3 3 2" xfId="1860"/>
    <cellStyle name="Millares 14 3 3 3" xfId="1861"/>
    <cellStyle name="Millares 14 3 3 3 2" xfId="1862"/>
    <cellStyle name="Millares 14 3 3 3 2 2" xfId="1863"/>
    <cellStyle name="Millares 14 3 3 3 3" xfId="1864"/>
    <cellStyle name="Millares 14 3 3 3 4" xfId="1865"/>
    <cellStyle name="Millares 14 3 3 4" xfId="1866"/>
    <cellStyle name="Millares 14 3 3 4 2" xfId="1867"/>
    <cellStyle name="Millares 14 3 3 5" xfId="1868"/>
    <cellStyle name="Millares 14 3 4" xfId="1869"/>
    <cellStyle name="Millares 14 3 5" xfId="1870"/>
    <cellStyle name="Millares 14 3 5 2" xfId="1871"/>
    <cellStyle name="Millares 14 3 5 2 2" xfId="1872"/>
    <cellStyle name="Millares 14 3 5 3" xfId="1873"/>
    <cellStyle name="Millares 14 3 5 4" xfId="1874"/>
    <cellStyle name="Millares 14 3 6" xfId="1875"/>
    <cellStyle name="Millares 14 3 6 2" xfId="1876"/>
    <cellStyle name="Millares 14 3 7" xfId="1877"/>
    <cellStyle name="Millares 14 3 8" xfId="1878"/>
    <cellStyle name="Millares 14 3 9" xfId="1879"/>
    <cellStyle name="Millares 14 4" xfId="1880"/>
    <cellStyle name="Millares 14 4 2" xfId="1881"/>
    <cellStyle name="Millares 14 4 2 2" xfId="1882"/>
    <cellStyle name="Millares 14 4 2 2 2" xfId="1883"/>
    <cellStyle name="Millares 14 4 2 2 3" xfId="1884"/>
    <cellStyle name="Millares 14 4 2 2 3 2" xfId="1885"/>
    <cellStyle name="Millares 14 4 2 2 3 2 2" xfId="1886"/>
    <cellStyle name="Millares 14 4 2 2 3 3" xfId="1887"/>
    <cellStyle name="Millares 14 4 2 2 3 4" xfId="1888"/>
    <cellStyle name="Millares 14 4 2 2 4" xfId="1889"/>
    <cellStyle name="Millares 14 4 2 2 4 2" xfId="1890"/>
    <cellStyle name="Millares 14 4 2 2 5" xfId="1891"/>
    <cellStyle name="Millares 14 4 2 3" xfId="1892"/>
    <cellStyle name="Millares 14 4 2 4" xfId="1893"/>
    <cellStyle name="Millares 14 4 2 4 2" xfId="1894"/>
    <cellStyle name="Millares 14 4 2 4 2 2" xfId="1895"/>
    <cellStyle name="Millares 14 4 2 4 3" xfId="1896"/>
    <cellStyle name="Millares 14 4 2 4 4" xfId="1897"/>
    <cellStyle name="Millares 14 4 2 5" xfId="1898"/>
    <cellStyle name="Millares 14 4 2 5 2" xfId="1899"/>
    <cellStyle name="Millares 14 4 2 6" xfId="1900"/>
    <cellStyle name="Millares 14 4 3" xfId="1901"/>
    <cellStyle name="Millares 14 4 3 2" xfId="1902"/>
    <cellStyle name="Millares 14 4 3 3" xfId="1903"/>
    <cellStyle name="Millares 14 4 3 3 2" xfId="1904"/>
    <cellStyle name="Millares 14 4 3 3 2 2" xfId="1905"/>
    <cellStyle name="Millares 14 4 3 3 3" xfId="1906"/>
    <cellStyle name="Millares 14 4 3 3 4" xfId="1907"/>
    <cellStyle name="Millares 14 4 3 4" xfId="1908"/>
    <cellStyle name="Millares 14 4 3 4 2" xfId="1909"/>
    <cellStyle name="Millares 14 4 3 5" xfId="1910"/>
    <cellStyle name="Millares 14 4 4" xfId="1911"/>
    <cellStyle name="Millares 14 4 5" xfId="1912"/>
    <cellStyle name="Millares 14 4 5 2" xfId="1913"/>
    <cellStyle name="Millares 14 4 5 2 2" xfId="1914"/>
    <cellStyle name="Millares 14 4 5 3" xfId="1915"/>
    <cellStyle name="Millares 14 4 5 4" xfId="1916"/>
    <cellStyle name="Millares 14 4 6" xfId="1917"/>
    <cellStyle name="Millares 14 4 6 2" xfId="1918"/>
    <cellStyle name="Millares 14 4 7" xfId="1919"/>
    <cellStyle name="Millares 14 5" xfId="1920"/>
    <cellStyle name="Millares 14 5 2" xfId="1921"/>
    <cellStyle name="Millares 14 5 2 2" xfId="1922"/>
    <cellStyle name="Millares 14 5 2 3" xfId="1923"/>
    <cellStyle name="Millares 14 5 2 3 2" xfId="1924"/>
    <cellStyle name="Millares 14 5 2 3 2 2" xfId="1925"/>
    <cellStyle name="Millares 14 5 2 3 3" xfId="1926"/>
    <cellStyle name="Millares 14 5 2 3 4" xfId="1927"/>
    <cellStyle name="Millares 14 5 2 4" xfId="1928"/>
    <cellStyle name="Millares 14 5 2 4 2" xfId="1929"/>
    <cellStyle name="Millares 14 5 2 5" xfId="1930"/>
    <cellStyle name="Millares 14 5 3" xfId="1931"/>
    <cellStyle name="Millares 14 5 4" xfId="1932"/>
    <cellStyle name="Millares 14 5 4 2" xfId="1933"/>
    <cellStyle name="Millares 14 5 4 2 2" xfId="1934"/>
    <cellStyle name="Millares 14 5 4 3" xfId="1935"/>
    <cellStyle name="Millares 14 5 4 4" xfId="1936"/>
    <cellStyle name="Millares 14 5 5" xfId="1937"/>
    <cellStyle name="Millares 14 5 5 2" xfId="1938"/>
    <cellStyle name="Millares 14 5 6" xfId="1939"/>
    <cellStyle name="Millares 14 6" xfId="1940"/>
    <cellStyle name="Millares 14 6 2" xfId="1941"/>
    <cellStyle name="Millares 14 6 2 2" xfId="1942"/>
    <cellStyle name="Millares 14 6 2 3" xfId="1943"/>
    <cellStyle name="Millares 14 6 2 3 2" xfId="1944"/>
    <cellStyle name="Millares 14 6 2 3 2 2" xfId="1945"/>
    <cellStyle name="Millares 14 6 2 3 3" xfId="1946"/>
    <cellStyle name="Millares 14 6 2 3 4" xfId="1947"/>
    <cellStyle name="Millares 14 6 2 4" xfId="1948"/>
    <cellStyle name="Millares 14 6 2 4 2" xfId="1949"/>
    <cellStyle name="Millares 14 6 2 5" xfId="1950"/>
    <cellStyle name="Millares 14 6 3" xfId="1951"/>
    <cellStyle name="Millares 14 6 4" xfId="1952"/>
    <cellStyle name="Millares 14 6 4 2" xfId="1953"/>
    <cellStyle name="Millares 14 6 4 2 2" xfId="1954"/>
    <cellStyle name="Millares 14 6 4 3" xfId="1955"/>
    <cellStyle name="Millares 14 6 4 4" xfId="1956"/>
    <cellStyle name="Millares 14 6 5" xfId="1957"/>
    <cellStyle name="Millares 14 6 5 2" xfId="1958"/>
    <cellStyle name="Millares 14 6 6" xfId="1959"/>
    <cellStyle name="Millares 14 7" xfId="1960"/>
    <cellStyle name="Millares 14 7 2" xfId="1961"/>
    <cellStyle name="Millares 14 7 3" xfId="1962"/>
    <cellStyle name="Millares 14 7 3 2" xfId="1963"/>
    <cellStyle name="Millares 14 7 3 2 2" xfId="1964"/>
    <cellStyle name="Millares 14 7 3 3" xfId="1965"/>
    <cellStyle name="Millares 14 7 3 4" xfId="1966"/>
    <cellStyle name="Millares 14 7 4" xfId="1967"/>
    <cellStyle name="Millares 14 7 4 2" xfId="1968"/>
    <cellStyle name="Millares 14 7 5" xfId="1969"/>
    <cellStyle name="Millares 14 8" xfId="1970"/>
    <cellStyle name="Millares 14 9" xfId="1971"/>
    <cellStyle name="Millares 14 9 2" xfId="1972"/>
    <cellStyle name="Millares 14 9 2 2" xfId="1973"/>
    <cellStyle name="Millares 14 9 3" xfId="1974"/>
    <cellStyle name="Millares 14 9 4" xfId="1975"/>
    <cellStyle name="Millares 140" xfId="1976"/>
    <cellStyle name="Millares 140 2" xfId="1977"/>
    <cellStyle name="Millares 141" xfId="1978"/>
    <cellStyle name="Millares 142" xfId="1979"/>
    <cellStyle name="Millares 143" xfId="1980"/>
    <cellStyle name="Millares 144" xfId="1981"/>
    <cellStyle name="Millares 145" xfId="1982"/>
    <cellStyle name="Millares 146" xfId="1983"/>
    <cellStyle name="Millares 147" xfId="1984"/>
    <cellStyle name="Millares 148" xfId="1985"/>
    <cellStyle name="Millares 149" xfId="1986"/>
    <cellStyle name="Millares 15" xfId="1987"/>
    <cellStyle name="Millares 15 10" xfId="1988"/>
    <cellStyle name="Millares 15 10 2" xfId="1989"/>
    <cellStyle name="Millares 15 10 2 2" xfId="1990"/>
    <cellStyle name="Millares 15 10 3" xfId="1991"/>
    <cellStyle name="Millares 15 10 4" xfId="1992"/>
    <cellStyle name="Millares 15 11" xfId="1993"/>
    <cellStyle name="Millares 15 11 2" xfId="1994"/>
    <cellStyle name="Millares 15 12" xfId="1995"/>
    <cellStyle name="Millares 15 13" xfId="1996"/>
    <cellStyle name="Millares 15 2" xfId="1997"/>
    <cellStyle name="Millares 15 2 10" xfId="1998"/>
    <cellStyle name="Millares 15 2 2" xfId="1999"/>
    <cellStyle name="Millares 15 2 2 2" xfId="2000"/>
    <cellStyle name="Millares 15 2 2 2 2" xfId="2001"/>
    <cellStyle name="Millares 15 2 2 2 2 2" xfId="2002"/>
    <cellStyle name="Millares 15 2 2 2 2 3" xfId="2003"/>
    <cellStyle name="Millares 15 2 2 2 2 3 2" xfId="2004"/>
    <cellStyle name="Millares 15 2 2 2 2 3 2 2" xfId="2005"/>
    <cellStyle name="Millares 15 2 2 2 2 3 3" xfId="2006"/>
    <cellStyle name="Millares 15 2 2 2 2 3 4" xfId="2007"/>
    <cellStyle name="Millares 15 2 2 2 2 4" xfId="2008"/>
    <cellStyle name="Millares 15 2 2 2 2 4 2" xfId="2009"/>
    <cellStyle name="Millares 15 2 2 2 2 5" xfId="2010"/>
    <cellStyle name="Millares 15 2 2 2 3" xfId="2011"/>
    <cellStyle name="Millares 15 2 2 2 4" xfId="2012"/>
    <cellStyle name="Millares 15 2 2 2 4 2" xfId="2013"/>
    <cellStyle name="Millares 15 2 2 2 4 2 2" xfId="2014"/>
    <cellStyle name="Millares 15 2 2 2 4 3" xfId="2015"/>
    <cellStyle name="Millares 15 2 2 2 4 4" xfId="2016"/>
    <cellStyle name="Millares 15 2 2 2 5" xfId="2017"/>
    <cellStyle name="Millares 15 2 2 2 5 2" xfId="2018"/>
    <cellStyle name="Millares 15 2 2 2 6" xfId="2019"/>
    <cellStyle name="Millares 15 2 2 3" xfId="2020"/>
    <cellStyle name="Millares 15 2 2 3 2" xfId="2021"/>
    <cellStyle name="Millares 15 2 2 3 3" xfId="2022"/>
    <cellStyle name="Millares 15 2 2 3 3 2" xfId="2023"/>
    <cellStyle name="Millares 15 2 2 3 3 2 2" xfId="2024"/>
    <cellStyle name="Millares 15 2 2 3 3 3" xfId="2025"/>
    <cellStyle name="Millares 15 2 2 3 3 4" xfId="2026"/>
    <cellStyle name="Millares 15 2 2 3 4" xfId="2027"/>
    <cellStyle name="Millares 15 2 2 3 4 2" xfId="2028"/>
    <cellStyle name="Millares 15 2 2 3 5" xfId="2029"/>
    <cellStyle name="Millares 15 2 2 4" xfId="2030"/>
    <cellStyle name="Millares 15 2 2 5" xfId="2031"/>
    <cellStyle name="Millares 15 2 2 5 2" xfId="2032"/>
    <cellStyle name="Millares 15 2 2 5 2 2" xfId="2033"/>
    <cellStyle name="Millares 15 2 2 5 3" xfId="2034"/>
    <cellStyle name="Millares 15 2 2 5 4" xfId="2035"/>
    <cellStyle name="Millares 15 2 2 6" xfId="2036"/>
    <cellStyle name="Millares 15 2 2 6 2" xfId="2037"/>
    <cellStyle name="Millares 15 2 2 7" xfId="2038"/>
    <cellStyle name="Millares 15 2 2 8" xfId="2039"/>
    <cellStyle name="Millares 15 2 2 9" xfId="2040"/>
    <cellStyle name="Millares 15 2 3" xfId="2041"/>
    <cellStyle name="Millares 15 2 3 2" xfId="2042"/>
    <cellStyle name="Millares 15 2 3 2 2" xfId="2043"/>
    <cellStyle name="Millares 15 2 3 2 3" xfId="2044"/>
    <cellStyle name="Millares 15 2 3 2 3 2" xfId="2045"/>
    <cellStyle name="Millares 15 2 3 2 3 2 2" xfId="2046"/>
    <cellStyle name="Millares 15 2 3 2 3 3" xfId="2047"/>
    <cellStyle name="Millares 15 2 3 2 3 4" xfId="2048"/>
    <cellStyle name="Millares 15 2 3 2 4" xfId="2049"/>
    <cellStyle name="Millares 15 2 3 2 4 2" xfId="2050"/>
    <cellStyle name="Millares 15 2 3 2 5" xfId="2051"/>
    <cellStyle name="Millares 15 2 3 3" xfId="2052"/>
    <cellStyle name="Millares 15 2 3 4" xfId="2053"/>
    <cellStyle name="Millares 15 2 3 4 2" xfId="2054"/>
    <cellStyle name="Millares 15 2 3 4 2 2" xfId="2055"/>
    <cellStyle name="Millares 15 2 3 4 3" xfId="2056"/>
    <cellStyle name="Millares 15 2 3 4 4" xfId="2057"/>
    <cellStyle name="Millares 15 2 3 5" xfId="2058"/>
    <cellStyle name="Millares 15 2 3 5 2" xfId="2059"/>
    <cellStyle name="Millares 15 2 3 6" xfId="2060"/>
    <cellStyle name="Millares 15 2 4" xfId="2061"/>
    <cellStyle name="Millares 15 2 4 2" xfId="2062"/>
    <cellStyle name="Millares 15 2 4 2 2" xfId="2063"/>
    <cellStyle name="Millares 15 2 4 2 3" xfId="2064"/>
    <cellStyle name="Millares 15 2 4 2 3 2" xfId="2065"/>
    <cellStyle name="Millares 15 2 4 2 3 2 2" xfId="2066"/>
    <cellStyle name="Millares 15 2 4 2 3 3" xfId="2067"/>
    <cellStyle name="Millares 15 2 4 2 3 4" xfId="2068"/>
    <cellStyle name="Millares 15 2 4 2 4" xfId="2069"/>
    <cellStyle name="Millares 15 2 4 2 4 2" xfId="2070"/>
    <cellStyle name="Millares 15 2 4 2 5" xfId="2071"/>
    <cellStyle name="Millares 15 2 4 3" xfId="2072"/>
    <cellStyle name="Millares 15 2 4 4" xfId="2073"/>
    <cellStyle name="Millares 15 2 4 4 2" xfId="2074"/>
    <cellStyle name="Millares 15 2 4 4 2 2" xfId="2075"/>
    <cellStyle name="Millares 15 2 4 4 3" xfId="2076"/>
    <cellStyle name="Millares 15 2 4 4 4" xfId="2077"/>
    <cellStyle name="Millares 15 2 4 5" xfId="2078"/>
    <cellStyle name="Millares 15 2 4 5 2" xfId="2079"/>
    <cellStyle name="Millares 15 2 4 6" xfId="2080"/>
    <cellStyle name="Millares 15 2 5" xfId="2081"/>
    <cellStyle name="Millares 15 2 5 2" xfId="2082"/>
    <cellStyle name="Millares 15 2 5 3" xfId="2083"/>
    <cellStyle name="Millares 15 2 5 3 2" xfId="2084"/>
    <cellStyle name="Millares 15 2 5 3 2 2" xfId="2085"/>
    <cellStyle name="Millares 15 2 5 3 3" xfId="2086"/>
    <cellStyle name="Millares 15 2 5 3 4" xfId="2087"/>
    <cellStyle name="Millares 15 2 5 4" xfId="2088"/>
    <cellStyle name="Millares 15 2 5 4 2" xfId="2089"/>
    <cellStyle name="Millares 15 2 5 5" xfId="2090"/>
    <cellStyle name="Millares 15 2 6" xfId="2091"/>
    <cellStyle name="Millares 15 2 7" xfId="2092"/>
    <cellStyle name="Millares 15 2 7 2" xfId="2093"/>
    <cellStyle name="Millares 15 2 7 2 2" xfId="2094"/>
    <cellStyle name="Millares 15 2 7 3" xfId="2095"/>
    <cellStyle name="Millares 15 2 7 4" xfId="2096"/>
    <cellStyle name="Millares 15 2 8" xfId="2097"/>
    <cellStyle name="Millares 15 2 8 2" xfId="2098"/>
    <cellStyle name="Millares 15 2 9" xfId="2099"/>
    <cellStyle name="Millares 15 3" xfId="2100"/>
    <cellStyle name="Millares 15 3 2" xfId="2101"/>
    <cellStyle name="Millares 15 3 2 2" xfId="2102"/>
    <cellStyle name="Millares 15 3 2 2 2" xfId="2103"/>
    <cellStyle name="Millares 15 3 2 2 3" xfId="2104"/>
    <cellStyle name="Millares 15 3 2 2 3 2" xfId="2105"/>
    <cellStyle name="Millares 15 3 2 2 3 2 2" xfId="2106"/>
    <cellStyle name="Millares 15 3 2 2 3 3" xfId="2107"/>
    <cellStyle name="Millares 15 3 2 2 3 4" xfId="2108"/>
    <cellStyle name="Millares 15 3 2 2 4" xfId="2109"/>
    <cellStyle name="Millares 15 3 2 2 4 2" xfId="2110"/>
    <cellStyle name="Millares 15 3 2 2 5" xfId="2111"/>
    <cellStyle name="Millares 15 3 2 3" xfId="2112"/>
    <cellStyle name="Millares 15 3 2 4" xfId="2113"/>
    <cellStyle name="Millares 15 3 2 4 2" xfId="2114"/>
    <cellStyle name="Millares 15 3 2 4 2 2" xfId="2115"/>
    <cellStyle name="Millares 15 3 2 4 3" xfId="2116"/>
    <cellStyle name="Millares 15 3 2 4 4" xfId="2117"/>
    <cellStyle name="Millares 15 3 2 5" xfId="2118"/>
    <cellStyle name="Millares 15 3 2 5 2" xfId="2119"/>
    <cellStyle name="Millares 15 3 2 6" xfId="2120"/>
    <cellStyle name="Millares 15 3 3" xfId="2121"/>
    <cellStyle name="Millares 15 3 3 2" xfId="2122"/>
    <cellStyle name="Millares 15 3 3 3" xfId="2123"/>
    <cellStyle name="Millares 15 3 3 3 2" xfId="2124"/>
    <cellStyle name="Millares 15 3 3 3 2 2" xfId="2125"/>
    <cellStyle name="Millares 15 3 3 3 3" xfId="2126"/>
    <cellStyle name="Millares 15 3 3 3 4" xfId="2127"/>
    <cellStyle name="Millares 15 3 3 4" xfId="2128"/>
    <cellStyle name="Millares 15 3 3 4 2" xfId="2129"/>
    <cellStyle name="Millares 15 3 3 5" xfId="2130"/>
    <cellStyle name="Millares 15 3 4" xfId="2131"/>
    <cellStyle name="Millares 15 3 5" xfId="2132"/>
    <cellStyle name="Millares 15 3 5 2" xfId="2133"/>
    <cellStyle name="Millares 15 3 5 2 2" xfId="2134"/>
    <cellStyle name="Millares 15 3 5 3" xfId="2135"/>
    <cellStyle name="Millares 15 3 5 4" xfId="2136"/>
    <cellStyle name="Millares 15 3 6" xfId="2137"/>
    <cellStyle name="Millares 15 3 6 2" xfId="2138"/>
    <cellStyle name="Millares 15 3 7" xfId="2139"/>
    <cellStyle name="Millares 15 3 8" xfId="2140"/>
    <cellStyle name="Millares 15 3 9" xfId="2141"/>
    <cellStyle name="Millares 15 4" xfId="2142"/>
    <cellStyle name="Millares 15 4 2" xfId="2143"/>
    <cellStyle name="Millares 15 4 2 2" xfId="2144"/>
    <cellStyle name="Millares 15 4 2 2 2" xfId="2145"/>
    <cellStyle name="Millares 15 4 2 2 3" xfId="2146"/>
    <cellStyle name="Millares 15 4 2 2 3 2" xfId="2147"/>
    <cellStyle name="Millares 15 4 2 2 3 2 2" xfId="2148"/>
    <cellStyle name="Millares 15 4 2 2 3 3" xfId="2149"/>
    <cellStyle name="Millares 15 4 2 2 3 4" xfId="2150"/>
    <cellStyle name="Millares 15 4 2 2 4" xfId="2151"/>
    <cellStyle name="Millares 15 4 2 2 4 2" xfId="2152"/>
    <cellStyle name="Millares 15 4 2 2 5" xfId="2153"/>
    <cellStyle name="Millares 15 4 2 3" xfId="2154"/>
    <cellStyle name="Millares 15 4 2 4" xfId="2155"/>
    <cellStyle name="Millares 15 4 2 4 2" xfId="2156"/>
    <cellStyle name="Millares 15 4 2 4 2 2" xfId="2157"/>
    <cellStyle name="Millares 15 4 2 4 3" xfId="2158"/>
    <cellStyle name="Millares 15 4 2 4 4" xfId="2159"/>
    <cellStyle name="Millares 15 4 2 5" xfId="2160"/>
    <cellStyle name="Millares 15 4 2 5 2" xfId="2161"/>
    <cellStyle name="Millares 15 4 2 6" xfId="2162"/>
    <cellStyle name="Millares 15 4 3" xfId="2163"/>
    <cellStyle name="Millares 15 4 3 2" xfId="2164"/>
    <cellStyle name="Millares 15 4 3 3" xfId="2165"/>
    <cellStyle name="Millares 15 4 3 3 2" xfId="2166"/>
    <cellStyle name="Millares 15 4 3 3 2 2" xfId="2167"/>
    <cellStyle name="Millares 15 4 3 3 3" xfId="2168"/>
    <cellStyle name="Millares 15 4 3 3 4" xfId="2169"/>
    <cellStyle name="Millares 15 4 3 4" xfId="2170"/>
    <cellStyle name="Millares 15 4 3 4 2" xfId="2171"/>
    <cellStyle name="Millares 15 4 3 5" xfId="2172"/>
    <cellStyle name="Millares 15 4 4" xfId="2173"/>
    <cellStyle name="Millares 15 4 5" xfId="2174"/>
    <cellStyle name="Millares 15 4 5 2" xfId="2175"/>
    <cellStyle name="Millares 15 4 5 2 2" xfId="2176"/>
    <cellStyle name="Millares 15 4 5 3" xfId="2177"/>
    <cellStyle name="Millares 15 4 5 4" xfId="2178"/>
    <cellStyle name="Millares 15 4 6" xfId="2179"/>
    <cellStyle name="Millares 15 4 6 2" xfId="2180"/>
    <cellStyle name="Millares 15 4 7" xfId="2181"/>
    <cellStyle name="Millares 15 5" xfId="2182"/>
    <cellStyle name="Millares 15 5 2" xfId="2183"/>
    <cellStyle name="Millares 15 5 2 2" xfId="2184"/>
    <cellStyle name="Millares 15 5 2 3" xfId="2185"/>
    <cellStyle name="Millares 15 5 2 3 2" xfId="2186"/>
    <cellStyle name="Millares 15 5 2 3 2 2" xfId="2187"/>
    <cellStyle name="Millares 15 5 2 3 3" xfId="2188"/>
    <cellStyle name="Millares 15 5 2 3 4" xfId="2189"/>
    <cellStyle name="Millares 15 5 2 4" xfId="2190"/>
    <cellStyle name="Millares 15 5 2 4 2" xfId="2191"/>
    <cellStyle name="Millares 15 5 2 5" xfId="2192"/>
    <cellStyle name="Millares 15 5 3" xfId="2193"/>
    <cellStyle name="Millares 15 5 4" xfId="2194"/>
    <cellStyle name="Millares 15 5 4 2" xfId="2195"/>
    <cellStyle name="Millares 15 5 4 2 2" xfId="2196"/>
    <cellStyle name="Millares 15 5 4 3" xfId="2197"/>
    <cellStyle name="Millares 15 5 4 4" xfId="2198"/>
    <cellStyle name="Millares 15 5 5" xfId="2199"/>
    <cellStyle name="Millares 15 5 5 2" xfId="2200"/>
    <cellStyle name="Millares 15 5 6" xfId="2201"/>
    <cellStyle name="Millares 15 6" xfId="2202"/>
    <cellStyle name="Millares 15 6 2" xfId="2203"/>
    <cellStyle name="Millares 15 6 2 2" xfId="2204"/>
    <cellStyle name="Millares 15 6 2 3" xfId="2205"/>
    <cellStyle name="Millares 15 6 2 3 2" xfId="2206"/>
    <cellStyle name="Millares 15 6 2 3 2 2" xfId="2207"/>
    <cellStyle name="Millares 15 6 2 3 3" xfId="2208"/>
    <cellStyle name="Millares 15 6 2 3 4" xfId="2209"/>
    <cellStyle name="Millares 15 6 2 4" xfId="2210"/>
    <cellStyle name="Millares 15 6 2 4 2" xfId="2211"/>
    <cellStyle name="Millares 15 6 2 5" xfId="2212"/>
    <cellStyle name="Millares 15 6 3" xfId="2213"/>
    <cellStyle name="Millares 15 6 4" xfId="2214"/>
    <cellStyle name="Millares 15 6 4 2" xfId="2215"/>
    <cellStyle name="Millares 15 6 4 2 2" xfId="2216"/>
    <cellStyle name="Millares 15 6 4 3" xfId="2217"/>
    <cellStyle name="Millares 15 6 4 4" xfId="2218"/>
    <cellStyle name="Millares 15 6 5" xfId="2219"/>
    <cellStyle name="Millares 15 6 5 2" xfId="2220"/>
    <cellStyle name="Millares 15 6 6" xfId="2221"/>
    <cellStyle name="Millares 15 7" xfId="2222"/>
    <cellStyle name="Millares 15 7 2" xfId="2223"/>
    <cellStyle name="Millares 15 7 3" xfId="2224"/>
    <cellStyle name="Millares 15 7 3 2" xfId="2225"/>
    <cellStyle name="Millares 15 7 3 2 2" xfId="2226"/>
    <cellStyle name="Millares 15 7 3 3" xfId="2227"/>
    <cellStyle name="Millares 15 7 3 4" xfId="2228"/>
    <cellStyle name="Millares 15 7 4" xfId="2229"/>
    <cellStyle name="Millares 15 7 4 2" xfId="2230"/>
    <cellStyle name="Millares 15 7 5" xfId="2231"/>
    <cellStyle name="Millares 15 8" xfId="2232"/>
    <cellStyle name="Millares 15 8 2" xfId="2233"/>
    <cellStyle name="Millares 15 8 3" xfId="2234"/>
    <cellStyle name="Millares 15 8 3 2" xfId="2235"/>
    <cellStyle name="Millares 15 8 3 2 2" xfId="2236"/>
    <cellStyle name="Millares 15 8 3 3" xfId="2237"/>
    <cellStyle name="Millares 15 8 3 4" xfId="2238"/>
    <cellStyle name="Millares 15 8 4" xfId="2239"/>
    <cellStyle name="Millares 15 8 4 2" xfId="2240"/>
    <cellStyle name="Millares 15 8 5" xfId="2241"/>
    <cellStyle name="Millares 15 9" xfId="2242"/>
    <cellStyle name="Millares 150" xfId="2243"/>
    <cellStyle name="Millares 151" xfId="2244"/>
    <cellStyle name="Millares 152" xfId="2245"/>
    <cellStyle name="Millares 152 2" xfId="2246"/>
    <cellStyle name="Millares 152 2 2" xfId="2247"/>
    <cellStyle name="Millares 152 3" xfId="2248"/>
    <cellStyle name="Millares 152 4" xfId="2249"/>
    <cellStyle name="Millares 153" xfId="2250"/>
    <cellStyle name="Millares 154" xfId="2251"/>
    <cellStyle name="Millares 155" xfId="2252"/>
    <cellStyle name="Millares 156" xfId="2253"/>
    <cellStyle name="Millares 157" xfId="2254"/>
    <cellStyle name="Millares 157 2" xfId="2255"/>
    <cellStyle name="Millares 158" xfId="2256"/>
    <cellStyle name="Millares 158 2" xfId="2257"/>
    <cellStyle name="Millares 159" xfId="2258"/>
    <cellStyle name="Millares 159 2" xfId="2259"/>
    <cellStyle name="Millares 16" xfId="2260"/>
    <cellStyle name="Millares 16 2" xfId="2261"/>
    <cellStyle name="Millares 16 2 2" xfId="2262"/>
    <cellStyle name="Millares 16 2 2 2" xfId="2263"/>
    <cellStyle name="Millares 16 2 2 3" xfId="2264"/>
    <cellStyle name="Millares 16 2 3" xfId="2265"/>
    <cellStyle name="Millares 16 2 3 2" xfId="2266"/>
    <cellStyle name="Millares 16 2 4" xfId="2267"/>
    <cellStyle name="Millares 16 3" xfId="2268"/>
    <cellStyle name="Millares 16 3 10" xfId="2269"/>
    <cellStyle name="Millares 16 3 10 2" xfId="2270"/>
    <cellStyle name="Millares 16 3 11" xfId="2271"/>
    <cellStyle name="Millares 16 3 12" xfId="2272"/>
    <cellStyle name="Millares 16 3 13" xfId="2273"/>
    <cellStyle name="Millares 16 3 2" xfId="2274"/>
    <cellStyle name="Millares 16 3 2 10" xfId="2275"/>
    <cellStyle name="Millares 16 3 2 2" xfId="2276"/>
    <cellStyle name="Millares 16 3 2 2 2" xfId="2277"/>
    <cellStyle name="Millares 16 3 2 2 2 2" xfId="2278"/>
    <cellStyle name="Millares 16 3 2 2 2 2 2" xfId="2279"/>
    <cellStyle name="Millares 16 3 2 2 2 2 3" xfId="2280"/>
    <cellStyle name="Millares 16 3 2 2 2 2 3 2" xfId="2281"/>
    <cellStyle name="Millares 16 3 2 2 2 2 3 2 2" xfId="2282"/>
    <cellStyle name="Millares 16 3 2 2 2 2 3 3" xfId="2283"/>
    <cellStyle name="Millares 16 3 2 2 2 2 3 4" xfId="2284"/>
    <cellStyle name="Millares 16 3 2 2 2 2 4" xfId="2285"/>
    <cellStyle name="Millares 16 3 2 2 2 2 4 2" xfId="2286"/>
    <cellStyle name="Millares 16 3 2 2 2 2 5" xfId="2287"/>
    <cellStyle name="Millares 16 3 2 2 2 3" xfId="2288"/>
    <cellStyle name="Millares 16 3 2 2 2 4" xfId="2289"/>
    <cellStyle name="Millares 16 3 2 2 2 4 2" xfId="2290"/>
    <cellStyle name="Millares 16 3 2 2 2 4 2 2" xfId="2291"/>
    <cellStyle name="Millares 16 3 2 2 2 4 3" xfId="2292"/>
    <cellStyle name="Millares 16 3 2 2 2 4 4" xfId="2293"/>
    <cellStyle name="Millares 16 3 2 2 2 5" xfId="2294"/>
    <cellStyle name="Millares 16 3 2 2 2 5 2" xfId="2295"/>
    <cellStyle name="Millares 16 3 2 2 2 6" xfId="2296"/>
    <cellStyle name="Millares 16 3 2 2 3" xfId="2297"/>
    <cellStyle name="Millares 16 3 2 2 3 2" xfId="2298"/>
    <cellStyle name="Millares 16 3 2 2 3 3" xfId="2299"/>
    <cellStyle name="Millares 16 3 2 2 3 3 2" xfId="2300"/>
    <cellStyle name="Millares 16 3 2 2 3 3 2 2" xfId="2301"/>
    <cellStyle name="Millares 16 3 2 2 3 3 3" xfId="2302"/>
    <cellStyle name="Millares 16 3 2 2 3 3 4" xfId="2303"/>
    <cellStyle name="Millares 16 3 2 2 3 4" xfId="2304"/>
    <cellStyle name="Millares 16 3 2 2 3 4 2" xfId="2305"/>
    <cellStyle name="Millares 16 3 2 2 3 5" xfId="2306"/>
    <cellStyle name="Millares 16 3 2 2 4" xfId="2307"/>
    <cellStyle name="Millares 16 3 2 2 5" xfId="2308"/>
    <cellStyle name="Millares 16 3 2 2 5 2" xfId="2309"/>
    <cellStyle name="Millares 16 3 2 2 5 2 2" xfId="2310"/>
    <cellStyle name="Millares 16 3 2 2 5 3" xfId="2311"/>
    <cellStyle name="Millares 16 3 2 2 5 4" xfId="2312"/>
    <cellStyle name="Millares 16 3 2 2 6" xfId="2313"/>
    <cellStyle name="Millares 16 3 2 2 6 2" xfId="2314"/>
    <cellStyle name="Millares 16 3 2 2 7" xfId="2315"/>
    <cellStyle name="Millares 16 3 2 2 8" xfId="2316"/>
    <cellStyle name="Millares 16 3 2 2 9" xfId="2317"/>
    <cellStyle name="Millares 16 3 2 3" xfId="2318"/>
    <cellStyle name="Millares 16 3 2 3 2" xfId="2319"/>
    <cellStyle name="Millares 16 3 2 3 2 2" xfId="2320"/>
    <cellStyle name="Millares 16 3 2 3 2 3" xfId="2321"/>
    <cellStyle name="Millares 16 3 2 3 2 3 2" xfId="2322"/>
    <cellStyle name="Millares 16 3 2 3 2 3 2 2" xfId="2323"/>
    <cellStyle name="Millares 16 3 2 3 2 3 3" xfId="2324"/>
    <cellStyle name="Millares 16 3 2 3 2 3 4" xfId="2325"/>
    <cellStyle name="Millares 16 3 2 3 2 4" xfId="2326"/>
    <cellStyle name="Millares 16 3 2 3 2 4 2" xfId="2327"/>
    <cellStyle name="Millares 16 3 2 3 2 5" xfId="2328"/>
    <cellStyle name="Millares 16 3 2 3 3" xfId="2329"/>
    <cellStyle name="Millares 16 3 2 3 4" xfId="2330"/>
    <cellStyle name="Millares 16 3 2 3 4 2" xfId="2331"/>
    <cellStyle name="Millares 16 3 2 3 4 2 2" xfId="2332"/>
    <cellStyle name="Millares 16 3 2 3 4 3" xfId="2333"/>
    <cellStyle name="Millares 16 3 2 3 4 4" xfId="2334"/>
    <cellStyle name="Millares 16 3 2 3 5" xfId="2335"/>
    <cellStyle name="Millares 16 3 2 3 5 2" xfId="2336"/>
    <cellStyle name="Millares 16 3 2 3 6" xfId="2337"/>
    <cellStyle name="Millares 16 3 2 4" xfId="2338"/>
    <cellStyle name="Millares 16 3 2 4 2" xfId="2339"/>
    <cellStyle name="Millares 16 3 2 4 2 2" xfId="2340"/>
    <cellStyle name="Millares 16 3 2 4 2 3" xfId="2341"/>
    <cellStyle name="Millares 16 3 2 4 2 3 2" xfId="2342"/>
    <cellStyle name="Millares 16 3 2 4 2 3 2 2" xfId="2343"/>
    <cellStyle name="Millares 16 3 2 4 2 3 3" xfId="2344"/>
    <cellStyle name="Millares 16 3 2 4 2 3 4" xfId="2345"/>
    <cellStyle name="Millares 16 3 2 4 2 4" xfId="2346"/>
    <cellStyle name="Millares 16 3 2 4 2 4 2" xfId="2347"/>
    <cellStyle name="Millares 16 3 2 4 2 5" xfId="2348"/>
    <cellStyle name="Millares 16 3 2 4 3" xfId="2349"/>
    <cellStyle name="Millares 16 3 2 4 4" xfId="2350"/>
    <cellStyle name="Millares 16 3 2 4 4 2" xfId="2351"/>
    <cellStyle name="Millares 16 3 2 4 4 2 2" xfId="2352"/>
    <cellStyle name="Millares 16 3 2 4 4 3" xfId="2353"/>
    <cellStyle name="Millares 16 3 2 4 4 4" xfId="2354"/>
    <cellStyle name="Millares 16 3 2 4 5" xfId="2355"/>
    <cellStyle name="Millares 16 3 2 4 5 2" xfId="2356"/>
    <cellStyle name="Millares 16 3 2 4 6" xfId="2357"/>
    <cellStyle name="Millares 16 3 2 5" xfId="2358"/>
    <cellStyle name="Millares 16 3 2 5 2" xfId="2359"/>
    <cellStyle name="Millares 16 3 2 5 3" xfId="2360"/>
    <cellStyle name="Millares 16 3 2 5 3 2" xfId="2361"/>
    <cellStyle name="Millares 16 3 2 5 3 2 2" xfId="2362"/>
    <cellStyle name="Millares 16 3 2 5 3 3" xfId="2363"/>
    <cellStyle name="Millares 16 3 2 5 3 4" xfId="2364"/>
    <cellStyle name="Millares 16 3 2 5 4" xfId="2365"/>
    <cellStyle name="Millares 16 3 2 5 4 2" xfId="2366"/>
    <cellStyle name="Millares 16 3 2 5 5" xfId="2367"/>
    <cellStyle name="Millares 16 3 2 6" xfId="2368"/>
    <cellStyle name="Millares 16 3 2 7" xfId="2369"/>
    <cellStyle name="Millares 16 3 2 7 2" xfId="2370"/>
    <cellStyle name="Millares 16 3 2 7 2 2" xfId="2371"/>
    <cellStyle name="Millares 16 3 2 7 3" xfId="2372"/>
    <cellStyle name="Millares 16 3 2 7 4" xfId="2373"/>
    <cellStyle name="Millares 16 3 2 8" xfId="2374"/>
    <cellStyle name="Millares 16 3 2 8 2" xfId="2375"/>
    <cellStyle name="Millares 16 3 2 9" xfId="2376"/>
    <cellStyle name="Millares 16 3 3" xfId="2377"/>
    <cellStyle name="Millares 16 3 3 2" xfId="2378"/>
    <cellStyle name="Millares 16 3 3 2 2" xfId="2379"/>
    <cellStyle name="Millares 16 3 3 2 2 2" xfId="2380"/>
    <cellStyle name="Millares 16 3 3 2 2 3" xfId="2381"/>
    <cellStyle name="Millares 16 3 3 2 2 3 2" xfId="2382"/>
    <cellStyle name="Millares 16 3 3 2 2 3 2 2" xfId="2383"/>
    <cellStyle name="Millares 16 3 3 2 2 3 3" xfId="2384"/>
    <cellStyle name="Millares 16 3 3 2 2 3 4" xfId="2385"/>
    <cellStyle name="Millares 16 3 3 2 2 4" xfId="2386"/>
    <cellStyle name="Millares 16 3 3 2 2 4 2" xfId="2387"/>
    <cellStyle name="Millares 16 3 3 2 2 5" xfId="2388"/>
    <cellStyle name="Millares 16 3 3 2 3" xfId="2389"/>
    <cellStyle name="Millares 16 3 3 2 4" xfId="2390"/>
    <cellStyle name="Millares 16 3 3 2 4 2" xfId="2391"/>
    <cellStyle name="Millares 16 3 3 2 4 2 2" xfId="2392"/>
    <cellStyle name="Millares 16 3 3 2 4 3" xfId="2393"/>
    <cellStyle name="Millares 16 3 3 2 4 4" xfId="2394"/>
    <cellStyle name="Millares 16 3 3 2 5" xfId="2395"/>
    <cellStyle name="Millares 16 3 3 2 5 2" xfId="2396"/>
    <cellStyle name="Millares 16 3 3 2 6" xfId="2397"/>
    <cellStyle name="Millares 16 3 3 3" xfId="2398"/>
    <cellStyle name="Millares 16 3 3 3 2" xfId="2399"/>
    <cellStyle name="Millares 16 3 3 3 3" xfId="2400"/>
    <cellStyle name="Millares 16 3 3 3 3 2" xfId="2401"/>
    <cellStyle name="Millares 16 3 3 3 3 2 2" xfId="2402"/>
    <cellStyle name="Millares 16 3 3 3 3 3" xfId="2403"/>
    <cellStyle name="Millares 16 3 3 3 3 4" xfId="2404"/>
    <cellStyle name="Millares 16 3 3 3 4" xfId="2405"/>
    <cellStyle name="Millares 16 3 3 3 4 2" xfId="2406"/>
    <cellStyle name="Millares 16 3 3 3 5" xfId="2407"/>
    <cellStyle name="Millares 16 3 3 4" xfId="2408"/>
    <cellStyle name="Millares 16 3 3 5" xfId="2409"/>
    <cellStyle name="Millares 16 3 3 5 2" xfId="2410"/>
    <cellStyle name="Millares 16 3 3 5 2 2" xfId="2411"/>
    <cellStyle name="Millares 16 3 3 5 3" xfId="2412"/>
    <cellStyle name="Millares 16 3 3 5 4" xfId="2413"/>
    <cellStyle name="Millares 16 3 3 6" xfId="2414"/>
    <cellStyle name="Millares 16 3 3 6 2" xfId="2415"/>
    <cellStyle name="Millares 16 3 3 7" xfId="2416"/>
    <cellStyle name="Millares 16 3 3 8" xfId="2417"/>
    <cellStyle name="Millares 16 3 3 9" xfId="2418"/>
    <cellStyle name="Millares 16 3 4" xfId="2419"/>
    <cellStyle name="Millares 16 3 4 2" xfId="2420"/>
    <cellStyle name="Millares 16 3 4 2 2" xfId="2421"/>
    <cellStyle name="Millares 16 3 4 2 2 2" xfId="2422"/>
    <cellStyle name="Millares 16 3 4 2 2 3" xfId="2423"/>
    <cellStyle name="Millares 16 3 4 2 2 3 2" xfId="2424"/>
    <cellStyle name="Millares 16 3 4 2 2 3 2 2" xfId="2425"/>
    <cellStyle name="Millares 16 3 4 2 2 3 3" xfId="2426"/>
    <cellStyle name="Millares 16 3 4 2 2 3 4" xfId="2427"/>
    <cellStyle name="Millares 16 3 4 2 2 4" xfId="2428"/>
    <cellStyle name="Millares 16 3 4 2 2 4 2" xfId="2429"/>
    <cellStyle name="Millares 16 3 4 2 2 5" xfId="2430"/>
    <cellStyle name="Millares 16 3 4 2 3" xfId="2431"/>
    <cellStyle name="Millares 16 3 4 2 4" xfId="2432"/>
    <cellStyle name="Millares 16 3 4 2 4 2" xfId="2433"/>
    <cellStyle name="Millares 16 3 4 2 4 2 2" xfId="2434"/>
    <cellStyle name="Millares 16 3 4 2 4 3" xfId="2435"/>
    <cellStyle name="Millares 16 3 4 2 4 4" xfId="2436"/>
    <cellStyle name="Millares 16 3 4 2 5" xfId="2437"/>
    <cellStyle name="Millares 16 3 4 2 5 2" xfId="2438"/>
    <cellStyle name="Millares 16 3 4 2 6" xfId="2439"/>
    <cellStyle name="Millares 16 3 4 3" xfId="2440"/>
    <cellStyle name="Millares 16 3 4 3 2" xfId="2441"/>
    <cellStyle name="Millares 16 3 4 3 3" xfId="2442"/>
    <cellStyle name="Millares 16 3 4 3 3 2" xfId="2443"/>
    <cellStyle name="Millares 16 3 4 3 3 2 2" xfId="2444"/>
    <cellStyle name="Millares 16 3 4 3 3 3" xfId="2445"/>
    <cellStyle name="Millares 16 3 4 3 3 4" xfId="2446"/>
    <cellStyle name="Millares 16 3 4 3 4" xfId="2447"/>
    <cellStyle name="Millares 16 3 4 3 4 2" xfId="2448"/>
    <cellStyle name="Millares 16 3 4 3 5" xfId="2449"/>
    <cellStyle name="Millares 16 3 4 4" xfId="2450"/>
    <cellStyle name="Millares 16 3 4 5" xfId="2451"/>
    <cellStyle name="Millares 16 3 4 5 2" xfId="2452"/>
    <cellStyle name="Millares 16 3 4 5 2 2" xfId="2453"/>
    <cellStyle name="Millares 16 3 4 5 3" xfId="2454"/>
    <cellStyle name="Millares 16 3 4 5 4" xfId="2455"/>
    <cellStyle name="Millares 16 3 4 6" xfId="2456"/>
    <cellStyle name="Millares 16 3 4 6 2" xfId="2457"/>
    <cellStyle name="Millares 16 3 4 7" xfId="2458"/>
    <cellStyle name="Millares 16 3 5" xfId="2459"/>
    <cellStyle name="Millares 16 3 5 2" xfId="2460"/>
    <cellStyle name="Millares 16 3 5 2 2" xfId="2461"/>
    <cellStyle name="Millares 16 3 5 2 3" xfId="2462"/>
    <cellStyle name="Millares 16 3 5 2 3 2" xfId="2463"/>
    <cellStyle name="Millares 16 3 5 2 3 2 2" xfId="2464"/>
    <cellStyle name="Millares 16 3 5 2 3 3" xfId="2465"/>
    <cellStyle name="Millares 16 3 5 2 3 4" xfId="2466"/>
    <cellStyle name="Millares 16 3 5 2 4" xfId="2467"/>
    <cellStyle name="Millares 16 3 5 2 4 2" xfId="2468"/>
    <cellStyle name="Millares 16 3 5 2 5" xfId="2469"/>
    <cellStyle name="Millares 16 3 5 3" xfId="2470"/>
    <cellStyle name="Millares 16 3 5 4" xfId="2471"/>
    <cellStyle name="Millares 16 3 5 4 2" xfId="2472"/>
    <cellStyle name="Millares 16 3 5 4 2 2" xfId="2473"/>
    <cellStyle name="Millares 16 3 5 4 3" xfId="2474"/>
    <cellStyle name="Millares 16 3 5 4 4" xfId="2475"/>
    <cellStyle name="Millares 16 3 5 5" xfId="2476"/>
    <cellStyle name="Millares 16 3 5 5 2" xfId="2477"/>
    <cellStyle name="Millares 16 3 5 6" xfId="2478"/>
    <cellStyle name="Millares 16 3 6" xfId="2479"/>
    <cellStyle name="Millares 16 3 6 2" xfId="2480"/>
    <cellStyle name="Millares 16 3 6 2 2" xfId="2481"/>
    <cellStyle name="Millares 16 3 6 2 3" xfId="2482"/>
    <cellStyle name="Millares 16 3 6 2 3 2" xfId="2483"/>
    <cellStyle name="Millares 16 3 6 2 3 2 2" xfId="2484"/>
    <cellStyle name="Millares 16 3 6 2 3 3" xfId="2485"/>
    <cellStyle name="Millares 16 3 6 2 3 4" xfId="2486"/>
    <cellStyle name="Millares 16 3 6 2 4" xfId="2487"/>
    <cellStyle name="Millares 16 3 6 2 4 2" xfId="2488"/>
    <cellStyle name="Millares 16 3 6 2 5" xfId="2489"/>
    <cellStyle name="Millares 16 3 6 3" xfId="2490"/>
    <cellStyle name="Millares 16 3 6 4" xfId="2491"/>
    <cellStyle name="Millares 16 3 6 4 2" xfId="2492"/>
    <cellStyle name="Millares 16 3 6 4 2 2" xfId="2493"/>
    <cellStyle name="Millares 16 3 6 4 3" xfId="2494"/>
    <cellStyle name="Millares 16 3 6 4 4" xfId="2495"/>
    <cellStyle name="Millares 16 3 6 5" xfId="2496"/>
    <cellStyle name="Millares 16 3 6 5 2" xfId="2497"/>
    <cellStyle name="Millares 16 3 6 6" xfId="2498"/>
    <cellStyle name="Millares 16 3 7" xfId="2499"/>
    <cellStyle name="Millares 16 3 7 2" xfId="2500"/>
    <cellStyle name="Millares 16 3 7 3" xfId="2501"/>
    <cellStyle name="Millares 16 3 7 3 2" xfId="2502"/>
    <cellStyle name="Millares 16 3 7 3 2 2" xfId="2503"/>
    <cellStyle name="Millares 16 3 7 3 3" xfId="2504"/>
    <cellStyle name="Millares 16 3 7 3 4" xfId="2505"/>
    <cellStyle name="Millares 16 3 7 4" xfId="2506"/>
    <cellStyle name="Millares 16 3 7 4 2" xfId="2507"/>
    <cellStyle name="Millares 16 3 7 5" xfId="2508"/>
    <cellStyle name="Millares 16 3 8" xfId="2509"/>
    <cellStyle name="Millares 16 3 9" xfId="2510"/>
    <cellStyle name="Millares 16 3 9 2" xfId="2511"/>
    <cellStyle name="Millares 16 3 9 2 2" xfId="2512"/>
    <cellStyle name="Millares 16 3 9 3" xfId="2513"/>
    <cellStyle name="Millares 16 3 9 4" xfId="2514"/>
    <cellStyle name="Millares 16 4" xfId="2515"/>
    <cellStyle name="Millares 16 4 2" xfId="2516"/>
    <cellStyle name="Millares 16 4 3" xfId="2517"/>
    <cellStyle name="Millares 16 5" xfId="2518"/>
    <cellStyle name="Millares 16 5 2" xfId="2519"/>
    <cellStyle name="Millares 16 5 3" xfId="2520"/>
    <cellStyle name="Millares 16 6" xfId="2521"/>
    <cellStyle name="Millares 16 6 2" xfId="2522"/>
    <cellStyle name="Millares 16 7" xfId="2523"/>
    <cellStyle name="Millares 16 8" xfId="2524"/>
    <cellStyle name="Millares 160" xfId="2525"/>
    <cellStyle name="Millares 160 2" xfId="2526"/>
    <cellStyle name="Millares 161" xfId="2527"/>
    <cellStyle name="Millares 161 2" xfId="2528"/>
    <cellStyle name="Millares 162" xfId="2529"/>
    <cellStyle name="Millares 162 2" xfId="2530"/>
    <cellStyle name="Millares 163" xfId="2531"/>
    <cellStyle name="Millares 163 2" xfId="2532"/>
    <cellStyle name="Millares 164" xfId="2533"/>
    <cellStyle name="Millares 164 2" xfId="2534"/>
    <cellStyle name="Millares 165" xfId="2535"/>
    <cellStyle name="Millares 166" xfId="2536"/>
    <cellStyle name="Millares 167" xfId="2537"/>
    <cellStyle name="Millares 168" xfId="2538"/>
    <cellStyle name="Millares 169" xfId="2539"/>
    <cellStyle name="Millares 17" xfId="2540"/>
    <cellStyle name="Millares 17 10" xfId="2541"/>
    <cellStyle name="Millares 17 10 2" xfId="2542"/>
    <cellStyle name="Millares 17 10 2 2" xfId="2543"/>
    <cellStyle name="Millares 17 10 3" xfId="2544"/>
    <cellStyle name="Millares 17 10 4" xfId="2545"/>
    <cellStyle name="Millares 17 11" xfId="2546"/>
    <cellStyle name="Millares 17 11 2" xfId="2547"/>
    <cellStyle name="Millares 17 12" xfId="2548"/>
    <cellStyle name="Millares 17 13" xfId="2549"/>
    <cellStyle name="Millares 17 2" xfId="2550"/>
    <cellStyle name="Millares 17 2 10" xfId="2551"/>
    <cellStyle name="Millares 17 2 2" xfId="2552"/>
    <cellStyle name="Millares 17 2 2 2" xfId="2553"/>
    <cellStyle name="Millares 17 2 2 2 2" xfId="2554"/>
    <cellStyle name="Millares 17 2 2 2 2 2" xfId="2555"/>
    <cellStyle name="Millares 17 2 2 2 2 3" xfId="2556"/>
    <cellStyle name="Millares 17 2 2 2 2 3 2" xfId="2557"/>
    <cellStyle name="Millares 17 2 2 2 2 3 2 2" xfId="2558"/>
    <cellStyle name="Millares 17 2 2 2 2 3 3" xfId="2559"/>
    <cellStyle name="Millares 17 2 2 2 2 3 4" xfId="2560"/>
    <cellStyle name="Millares 17 2 2 2 2 4" xfId="2561"/>
    <cellStyle name="Millares 17 2 2 2 2 4 2" xfId="2562"/>
    <cellStyle name="Millares 17 2 2 2 2 5" xfId="2563"/>
    <cellStyle name="Millares 17 2 2 2 3" xfId="2564"/>
    <cellStyle name="Millares 17 2 2 2 4" xfId="2565"/>
    <cellStyle name="Millares 17 2 2 2 4 2" xfId="2566"/>
    <cellStyle name="Millares 17 2 2 2 4 2 2" xfId="2567"/>
    <cellStyle name="Millares 17 2 2 2 4 3" xfId="2568"/>
    <cellStyle name="Millares 17 2 2 2 4 4" xfId="2569"/>
    <cellStyle name="Millares 17 2 2 2 5" xfId="2570"/>
    <cellStyle name="Millares 17 2 2 2 5 2" xfId="2571"/>
    <cellStyle name="Millares 17 2 2 2 6" xfId="2572"/>
    <cellStyle name="Millares 17 2 2 3" xfId="2573"/>
    <cellStyle name="Millares 17 2 2 3 2" xfId="2574"/>
    <cellStyle name="Millares 17 2 2 3 3" xfId="2575"/>
    <cellStyle name="Millares 17 2 2 3 3 2" xfId="2576"/>
    <cellStyle name="Millares 17 2 2 3 3 2 2" xfId="2577"/>
    <cellStyle name="Millares 17 2 2 3 3 3" xfId="2578"/>
    <cellStyle name="Millares 17 2 2 3 3 4" xfId="2579"/>
    <cellStyle name="Millares 17 2 2 3 4" xfId="2580"/>
    <cellStyle name="Millares 17 2 2 3 4 2" xfId="2581"/>
    <cellStyle name="Millares 17 2 2 3 5" xfId="2582"/>
    <cellStyle name="Millares 17 2 2 4" xfId="2583"/>
    <cellStyle name="Millares 17 2 2 5" xfId="2584"/>
    <cellStyle name="Millares 17 2 2 5 2" xfId="2585"/>
    <cellStyle name="Millares 17 2 2 5 2 2" xfId="2586"/>
    <cellStyle name="Millares 17 2 2 5 3" xfId="2587"/>
    <cellStyle name="Millares 17 2 2 5 4" xfId="2588"/>
    <cellStyle name="Millares 17 2 2 6" xfId="2589"/>
    <cellStyle name="Millares 17 2 2 6 2" xfId="2590"/>
    <cellStyle name="Millares 17 2 2 7" xfId="2591"/>
    <cellStyle name="Millares 17 2 2 8" xfId="2592"/>
    <cellStyle name="Millares 17 2 2 9" xfId="2593"/>
    <cellStyle name="Millares 17 2 3" xfId="2594"/>
    <cellStyle name="Millares 17 2 3 2" xfId="2595"/>
    <cellStyle name="Millares 17 2 3 2 2" xfId="2596"/>
    <cellStyle name="Millares 17 2 3 2 3" xfId="2597"/>
    <cellStyle name="Millares 17 2 3 2 3 2" xfId="2598"/>
    <cellStyle name="Millares 17 2 3 2 3 2 2" xfId="2599"/>
    <cellStyle name="Millares 17 2 3 2 3 3" xfId="2600"/>
    <cellStyle name="Millares 17 2 3 2 3 4" xfId="2601"/>
    <cellStyle name="Millares 17 2 3 2 4" xfId="2602"/>
    <cellStyle name="Millares 17 2 3 2 4 2" xfId="2603"/>
    <cellStyle name="Millares 17 2 3 2 5" xfId="2604"/>
    <cellStyle name="Millares 17 2 3 3" xfId="2605"/>
    <cellStyle name="Millares 17 2 3 4" xfId="2606"/>
    <cellStyle name="Millares 17 2 3 4 2" xfId="2607"/>
    <cellStyle name="Millares 17 2 3 4 2 2" xfId="2608"/>
    <cellStyle name="Millares 17 2 3 4 3" xfId="2609"/>
    <cellStyle name="Millares 17 2 3 4 4" xfId="2610"/>
    <cellStyle name="Millares 17 2 3 5" xfId="2611"/>
    <cellStyle name="Millares 17 2 3 5 2" xfId="2612"/>
    <cellStyle name="Millares 17 2 3 6" xfId="2613"/>
    <cellStyle name="Millares 17 2 4" xfId="2614"/>
    <cellStyle name="Millares 17 2 4 2" xfId="2615"/>
    <cellStyle name="Millares 17 2 4 2 2" xfId="2616"/>
    <cellStyle name="Millares 17 2 4 2 3" xfId="2617"/>
    <cellStyle name="Millares 17 2 4 2 3 2" xfId="2618"/>
    <cellStyle name="Millares 17 2 4 2 3 2 2" xfId="2619"/>
    <cellStyle name="Millares 17 2 4 2 3 3" xfId="2620"/>
    <cellStyle name="Millares 17 2 4 2 3 4" xfId="2621"/>
    <cellStyle name="Millares 17 2 4 2 4" xfId="2622"/>
    <cellStyle name="Millares 17 2 4 2 4 2" xfId="2623"/>
    <cellStyle name="Millares 17 2 4 2 5" xfId="2624"/>
    <cellStyle name="Millares 17 2 4 3" xfId="2625"/>
    <cellStyle name="Millares 17 2 4 4" xfId="2626"/>
    <cellStyle name="Millares 17 2 4 4 2" xfId="2627"/>
    <cellStyle name="Millares 17 2 4 4 2 2" xfId="2628"/>
    <cellStyle name="Millares 17 2 4 4 3" xfId="2629"/>
    <cellStyle name="Millares 17 2 4 4 4" xfId="2630"/>
    <cellStyle name="Millares 17 2 4 5" xfId="2631"/>
    <cellStyle name="Millares 17 2 4 5 2" xfId="2632"/>
    <cellStyle name="Millares 17 2 4 6" xfId="2633"/>
    <cellStyle name="Millares 17 2 5" xfId="2634"/>
    <cellStyle name="Millares 17 2 5 2" xfId="2635"/>
    <cellStyle name="Millares 17 2 5 3" xfId="2636"/>
    <cellStyle name="Millares 17 2 5 3 2" xfId="2637"/>
    <cellStyle name="Millares 17 2 5 3 2 2" xfId="2638"/>
    <cellStyle name="Millares 17 2 5 3 3" xfId="2639"/>
    <cellStyle name="Millares 17 2 5 3 4" xfId="2640"/>
    <cellStyle name="Millares 17 2 5 4" xfId="2641"/>
    <cellStyle name="Millares 17 2 5 4 2" xfId="2642"/>
    <cellStyle name="Millares 17 2 5 5" xfId="2643"/>
    <cellStyle name="Millares 17 2 6" xfId="2644"/>
    <cellStyle name="Millares 17 2 7" xfId="2645"/>
    <cellStyle name="Millares 17 2 7 2" xfId="2646"/>
    <cellStyle name="Millares 17 2 7 2 2" xfId="2647"/>
    <cellStyle name="Millares 17 2 7 3" xfId="2648"/>
    <cellStyle name="Millares 17 2 7 4" xfId="2649"/>
    <cellStyle name="Millares 17 2 8" xfId="2650"/>
    <cellStyle name="Millares 17 2 8 2" xfId="2651"/>
    <cellStyle name="Millares 17 2 9" xfId="2652"/>
    <cellStyle name="Millares 17 3" xfId="2653"/>
    <cellStyle name="Millares 17 3 2" xfId="2654"/>
    <cellStyle name="Millares 17 3 2 2" xfId="2655"/>
    <cellStyle name="Millares 17 3 2 2 2" xfId="2656"/>
    <cellStyle name="Millares 17 3 2 2 3" xfId="2657"/>
    <cellStyle name="Millares 17 3 2 2 3 2" xfId="2658"/>
    <cellStyle name="Millares 17 3 2 2 3 2 2" xfId="2659"/>
    <cellStyle name="Millares 17 3 2 2 3 3" xfId="2660"/>
    <cellStyle name="Millares 17 3 2 2 3 4" xfId="2661"/>
    <cellStyle name="Millares 17 3 2 2 4" xfId="2662"/>
    <cellStyle name="Millares 17 3 2 2 4 2" xfId="2663"/>
    <cellStyle name="Millares 17 3 2 2 5" xfId="2664"/>
    <cellStyle name="Millares 17 3 2 3" xfId="2665"/>
    <cellStyle name="Millares 17 3 2 4" xfId="2666"/>
    <cellStyle name="Millares 17 3 2 4 2" xfId="2667"/>
    <cellStyle name="Millares 17 3 2 4 2 2" xfId="2668"/>
    <cellStyle name="Millares 17 3 2 4 3" xfId="2669"/>
    <cellStyle name="Millares 17 3 2 4 4" xfId="2670"/>
    <cellStyle name="Millares 17 3 2 5" xfId="2671"/>
    <cellStyle name="Millares 17 3 2 5 2" xfId="2672"/>
    <cellStyle name="Millares 17 3 2 6" xfId="2673"/>
    <cellStyle name="Millares 17 3 3" xfId="2674"/>
    <cellStyle name="Millares 17 3 3 2" xfId="2675"/>
    <cellStyle name="Millares 17 3 3 3" xfId="2676"/>
    <cellStyle name="Millares 17 3 3 3 2" xfId="2677"/>
    <cellStyle name="Millares 17 3 3 3 2 2" xfId="2678"/>
    <cellStyle name="Millares 17 3 3 3 3" xfId="2679"/>
    <cellStyle name="Millares 17 3 3 3 4" xfId="2680"/>
    <cellStyle name="Millares 17 3 3 4" xfId="2681"/>
    <cellStyle name="Millares 17 3 3 4 2" xfId="2682"/>
    <cellStyle name="Millares 17 3 3 5" xfId="2683"/>
    <cellStyle name="Millares 17 3 4" xfId="2684"/>
    <cellStyle name="Millares 17 3 5" xfId="2685"/>
    <cellStyle name="Millares 17 3 5 2" xfId="2686"/>
    <cellStyle name="Millares 17 3 5 2 2" xfId="2687"/>
    <cellStyle name="Millares 17 3 5 3" xfId="2688"/>
    <cellStyle name="Millares 17 3 5 4" xfId="2689"/>
    <cellStyle name="Millares 17 3 6" xfId="2690"/>
    <cellStyle name="Millares 17 3 6 2" xfId="2691"/>
    <cellStyle name="Millares 17 3 7" xfId="2692"/>
    <cellStyle name="Millares 17 3 8" xfId="2693"/>
    <cellStyle name="Millares 17 3 9" xfId="2694"/>
    <cellStyle name="Millares 17 4" xfId="2695"/>
    <cellStyle name="Millares 17 4 2" xfId="2696"/>
    <cellStyle name="Millares 17 4 2 2" xfId="2697"/>
    <cellStyle name="Millares 17 4 2 2 2" xfId="2698"/>
    <cellStyle name="Millares 17 4 2 2 3" xfId="2699"/>
    <cellStyle name="Millares 17 4 2 2 3 2" xfId="2700"/>
    <cellStyle name="Millares 17 4 2 2 3 2 2" xfId="2701"/>
    <cellStyle name="Millares 17 4 2 2 3 3" xfId="2702"/>
    <cellStyle name="Millares 17 4 2 2 3 4" xfId="2703"/>
    <cellStyle name="Millares 17 4 2 2 4" xfId="2704"/>
    <cellStyle name="Millares 17 4 2 2 4 2" xfId="2705"/>
    <cellStyle name="Millares 17 4 2 2 5" xfId="2706"/>
    <cellStyle name="Millares 17 4 2 3" xfId="2707"/>
    <cellStyle name="Millares 17 4 2 4" xfId="2708"/>
    <cellStyle name="Millares 17 4 2 4 2" xfId="2709"/>
    <cellStyle name="Millares 17 4 2 4 2 2" xfId="2710"/>
    <cellStyle name="Millares 17 4 2 4 3" xfId="2711"/>
    <cellStyle name="Millares 17 4 2 4 4" xfId="2712"/>
    <cellStyle name="Millares 17 4 2 5" xfId="2713"/>
    <cellStyle name="Millares 17 4 2 5 2" xfId="2714"/>
    <cellStyle name="Millares 17 4 2 6" xfId="2715"/>
    <cellStyle name="Millares 17 4 3" xfId="2716"/>
    <cellStyle name="Millares 17 4 3 2" xfId="2717"/>
    <cellStyle name="Millares 17 4 3 3" xfId="2718"/>
    <cellStyle name="Millares 17 4 3 3 2" xfId="2719"/>
    <cellStyle name="Millares 17 4 3 3 2 2" xfId="2720"/>
    <cellStyle name="Millares 17 4 3 3 3" xfId="2721"/>
    <cellStyle name="Millares 17 4 3 3 4" xfId="2722"/>
    <cellStyle name="Millares 17 4 3 4" xfId="2723"/>
    <cellStyle name="Millares 17 4 3 4 2" xfId="2724"/>
    <cellStyle name="Millares 17 4 3 5" xfId="2725"/>
    <cellStyle name="Millares 17 4 4" xfId="2726"/>
    <cellStyle name="Millares 17 4 5" xfId="2727"/>
    <cellStyle name="Millares 17 4 5 2" xfId="2728"/>
    <cellStyle name="Millares 17 4 5 2 2" xfId="2729"/>
    <cellStyle name="Millares 17 4 5 3" xfId="2730"/>
    <cellStyle name="Millares 17 4 5 4" xfId="2731"/>
    <cellStyle name="Millares 17 4 6" xfId="2732"/>
    <cellStyle name="Millares 17 4 6 2" xfId="2733"/>
    <cellStyle name="Millares 17 4 7" xfId="2734"/>
    <cellStyle name="Millares 17 5" xfId="2735"/>
    <cellStyle name="Millares 17 5 2" xfId="2736"/>
    <cellStyle name="Millares 17 5 2 2" xfId="2737"/>
    <cellStyle name="Millares 17 5 2 3" xfId="2738"/>
    <cellStyle name="Millares 17 5 2 3 2" xfId="2739"/>
    <cellStyle name="Millares 17 5 2 3 2 2" xfId="2740"/>
    <cellStyle name="Millares 17 5 2 3 3" xfId="2741"/>
    <cellStyle name="Millares 17 5 2 3 4" xfId="2742"/>
    <cellStyle name="Millares 17 5 2 4" xfId="2743"/>
    <cellStyle name="Millares 17 5 2 4 2" xfId="2744"/>
    <cellStyle name="Millares 17 5 2 5" xfId="2745"/>
    <cellStyle name="Millares 17 5 3" xfId="2746"/>
    <cellStyle name="Millares 17 5 4" xfId="2747"/>
    <cellStyle name="Millares 17 5 4 2" xfId="2748"/>
    <cellStyle name="Millares 17 5 4 2 2" xfId="2749"/>
    <cellStyle name="Millares 17 5 4 3" xfId="2750"/>
    <cellStyle name="Millares 17 5 4 4" xfId="2751"/>
    <cellStyle name="Millares 17 5 5" xfId="2752"/>
    <cellStyle name="Millares 17 5 5 2" xfId="2753"/>
    <cellStyle name="Millares 17 5 6" xfId="2754"/>
    <cellStyle name="Millares 17 6" xfId="2755"/>
    <cellStyle name="Millares 17 6 2" xfId="2756"/>
    <cellStyle name="Millares 17 6 2 2" xfId="2757"/>
    <cellStyle name="Millares 17 6 2 3" xfId="2758"/>
    <cellStyle name="Millares 17 6 2 3 2" xfId="2759"/>
    <cellStyle name="Millares 17 6 2 3 2 2" xfId="2760"/>
    <cellStyle name="Millares 17 6 2 3 3" xfId="2761"/>
    <cellStyle name="Millares 17 6 2 3 4" xfId="2762"/>
    <cellStyle name="Millares 17 6 2 4" xfId="2763"/>
    <cellStyle name="Millares 17 6 2 4 2" xfId="2764"/>
    <cellStyle name="Millares 17 6 2 5" xfId="2765"/>
    <cellStyle name="Millares 17 6 3" xfId="2766"/>
    <cellStyle name="Millares 17 6 4" xfId="2767"/>
    <cellStyle name="Millares 17 6 4 2" xfId="2768"/>
    <cellStyle name="Millares 17 6 4 2 2" xfId="2769"/>
    <cellStyle name="Millares 17 6 4 3" xfId="2770"/>
    <cellStyle name="Millares 17 6 4 4" xfId="2771"/>
    <cellStyle name="Millares 17 6 5" xfId="2772"/>
    <cellStyle name="Millares 17 6 5 2" xfId="2773"/>
    <cellStyle name="Millares 17 6 6" xfId="2774"/>
    <cellStyle name="Millares 17 7" xfId="2775"/>
    <cellStyle name="Millares 17 7 2" xfId="2776"/>
    <cellStyle name="Millares 17 7 3" xfId="2777"/>
    <cellStyle name="Millares 17 7 3 2" xfId="2778"/>
    <cellStyle name="Millares 17 7 3 2 2" xfId="2779"/>
    <cellStyle name="Millares 17 7 3 3" xfId="2780"/>
    <cellStyle name="Millares 17 7 3 4" xfId="2781"/>
    <cellStyle name="Millares 17 7 4" xfId="2782"/>
    <cellStyle name="Millares 17 7 4 2" xfId="2783"/>
    <cellStyle name="Millares 17 7 5" xfId="2784"/>
    <cellStyle name="Millares 17 8" xfId="2785"/>
    <cellStyle name="Millares 17 8 2" xfId="2786"/>
    <cellStyle name="Millares 17 8 3" xfId="2787"/>
    <cellStyle name="Millares 17 8 3 2" xfId="2788"/>
    <cellStyle name="Millares 17 8 3 2 2" xfId="2789"/>
    <cellStyle name="Millares 17 8 3 3" xfId="2790"/>
    <cellStyle name="Millares 17 8 3 4" xfId="2791"/>
    <cellStyle name="Millares 17 8 4" xfId="2792"/>
    <cellStyle name="Millares 17 8 4 2" xfId="2793"/>
    <cellStyle name="Millares 17 8 5" xfId="2794"/>
    <cellStyle name="Millares 17 9" xfId="2795"/>
    <cellStyle name="Millares 170" xfId="2796"/>
    <cellStyle name="Millares 171" xfId="2797"/>
    <cellStyle name="Millares 172" xfId="2798"/>
    <cellStyle name="Millares 173" xfId="2799"/>
    <cellStyle name="Millares 174" xfId="2800"/>
    <cellStyle name="Millares 18" xfId="2801"/>
    <cellStyle name="Millares 18 10" xfId="2802"/>
    <cellStyle name="Millares 18 10 2" xfId="2803"/>
    <cellStyle name="Millares 18 10 2 2" xfId="2804"/>
    <cellStyle name="Millares 18 10 3" xfId="2805"/>
    <cellStyle name="Millares 18 10 4" xfId="2806"/>
    <cellStyle name="Millares 18 11" xfId="2807"/>
    <cellStyle name="Millares 18 11 2" xfId="2808"/>
    <cellStyle name="Millares 18 12" xfId="2809"/>
    <cellStyle name="Millares 18 13" xfId="2810"/>
    <cellStyle name="Millares 18 2" xfId="2811"/>
    <cellStyle name="Millares 18 2 10" xfId="2812"/>
    <cellStyle name="Millares 18 2 2" xfId="2813"/>
    <cellStyle name="Millares 18 2 2 2" xfId="2814"/>
    <cellStyle name="Millares 18 2 2 2 2" xfId="2815"/>
    <cellStyle name="Millares 18 2 2 2 2 2" xfId="2816"/>
    <cellStyle name="Millares 18 2 2 2 2 3" xfId="2817"/>
    <cellStyle name="Millares 18 2 2 2 2 3 2" xfId="2818"/>
    <cellStyle name="Millares 18 2 2 2 2 3 2 2" xfId="2819"/>
    <cellStyle name="Millares 18 2 2 2 2 3 3" xfId="2820"/>
    <cellStyle name="Millares 18 2 2 2 2 3 4" xfId="2821"/>
    <cellStyle name="Millares 18 2 2 2 2 4" xfId="2822"/>
    <cellStyle name="Millares 18 2 2 2 2 4 2" xfId="2823"/>
    <cellStyle name="Millares 18 2 2 2 2 5" xfId="2824"/>
    <cellStyle name="Millares 18 2 2 2 3" xfId="2825"/>
    <cellStyle name="Millares 18 2 2 2 4" xfId="2826"/>
    <cellStyle name="Millares 18 2 2 2 4 2" xfId="2827"/>
    <cellStyle name="Millares 18 2 2 2 4 2 2" xfId="2828"/>
    <cellStyle name="Millares 18 2 2 2 4 3" xfId="2829"/>
    <cellStyle name="Millares 18 2 2 2 4 4" xfId="2830"/>
    <cellStyle name="Millares 18 2 2 2 5" xfId="2831"/>
    <cellStyle name="Millares 18 2 2 2 5 2" xfId="2832"/>
    <cellStyle name="Millares 18 2 2 2 6" xfId="2833"/>
    <cellStyle name="Millares 18 2 2 3" xfId="2834"/>
    <cellStyle name="Millares 18 2 2 3 2" xfId="2835"/>
    <cellStyle name="Millares 18 2 2 3 3" xfId="2836"/>
    <cellStyle name="Millares 18 2 2 3 3 2" xfId="2837"/>
    <cellStyle name="Millares 18 2 2 3 3 2 2" xfId="2838"/>
    <cellStyle name="Millares 18 2 2 3 3 3" xfId="2839"/>
    <cellStyle name="Millares 18 2 2 3 3 4" xfId="2840"/>
    <cellStyle name="Millares 18 2 2 3 4" xfId="2841"/>
    <cellStyle name="Millares 18 2 2 3 4 2" xfId="2842"/>
    <cellStyle name="Millares 18 2 2 3 5" xfId="2843"/>
    <cellStyle name="Millares 18 2 2 4" xfId="2844"/>
    <cellStyle name="Millares 18 2 2 5" xfId="2845"/>
    <cellStyle name="Millares 18 2 2 5 2" xfId="2846"/>
    <cellStyle name="Millares 18 2 2 5 2 2" xfId="2847"/>
    <cellStyle name="Millares 18 2 2 5 3" xfId="2848"/>
    <cellStyle name="Millares 18 2 2 5 4" xfId="2849"/>
    <cellStyle name="Millares 18 2 2 6" xfId="2850"/>
    <cellStyle name="Millares 18 2 2 6 2" xfId="2851"/>
    <cellStyle name="Millares 18 2 2 7" xfId="2852"/>
    <cellStyle name="Millares 18 2 2 8" xfId="2853"/>
    <cellStyle name="Millares 18 2 2 9" xfId="2854"/>
    <cellStyle name="Millares 18 2 3" xfId="2855"/>
    <cellStyle name="Millares 18 2 3 2" xfId="2856"/>
    <cellStyle name="Millares 18 2 3 2 2" xfId="2857"/>
    <cellStyle name="Millares 18 2 3 2 3" xfId="2858"/>
    <cellStyle name="Millares 18 2 3 2 3 2" xfId="2859"/>
    <cellStyle name="Millares 18 2 3 2 3 2 2" xfId="2860"/>
    <cellStyle name="Millares 18 2 3 2 3 3" xfId="2861"/>
    <cellStyle name="Millares 18 2 3 2 3 4" xfId="2862"/>
    <cellStyle name="Millares 18 2 3 2 4" xfId="2863"/>
    <cellStyle name="Millares 18 2 3 2 4 2" xfId="2864"/>
    <cellStyle name="Millares 18 2 3 2 5" xfId="2865"/>
    <cellStyle name="Millares 18 2 3 3" xfId="2866"/>
    <cellStyle name="Millares 18 2 3 4" xfId="2867"/>
    <cellStyle name="Millares 18 2 3 4 2" xfId="2868"/>
    <cellStyle name="Millares 18 2 3 4 2 2" xfId="2869"/>
    <cellStyle name="Millares 18 2 3 4 3" xfId="2870"/>
    <cellStyle name="Millares 18 2 3 4 4" xfId="2871"/>
    <cellStyle name="Millares 18 2 3 5" xfId="2872"/>
    <cellStyle name="Millares 18 2 3 5 2" xfId="2873"/>
    <cellStyle name="Millares 18 2 3 6" xfId="2874"/>
    <cellStyle name="Millares 18 2 4" xfId="2875"/>
    <cellStyle name="Millares 18 2 4 2" xfId="2876"/>
    <cellStyle name="Millares 18 2 4 2 2" xfId="2877"/>
    <cellStyle name="Millares 18 2 4 2 3" xfId="2878"/>
    <cellStyle name="Millares 18 2 4 2 3 2" xfId="2879"/>
    <cellStyle name="Millares 18 2 4 2 3 2 2" xfId="2880"/>
    <cellStyle name="Millares 18 2 4 2 3 3" xfId="2881"/>
    <cellStyle name="Millares 18 2 4 2 3 4" xfId="2882"/>
    <cellStyle name="Millares 18 2 4 2 4" xfId="2883"/>
    <cellStyle name="Millares 18 2 4 2 4 2" xfId="2884"/>
    <cellStyle name="Millares 18 2 4 2 5" xfId="2885"/>
    <cellStyle name="Millares 18 2 4 3" xfId="2886"/>
    <cellStyle name="Millares 18 2 4 4" xfId="2887"/>
    <cellStyle name="Millares 18 2 4 4 2" xfId="2888"/>
    <cellStyle name="Millares 18 2 4 4 2 2" xfId="2889"/>
    <cellStyle name="Millares 18 2 4 4 3" xfId="2890"/>
    <cellStyle name="Millares 18 2 4 4 4" xfId="2891"/>
    <cellStyle name="Millares 18 2 4 5" xfId="2892"/>
    <cellStyle name="Millares 18 2 4 5 2" xfId="2893"/>
    <cellStyle name="Millares 18 2 4 6" xfId="2894"/>
    <cellStyle name="Millares 18 2 5" xfId="2895"/>
    <cellStyle name="Millares 18 2 5 2" xfId="2896"/>
    <cellStyle name="Millares 18 2 5 3" xfId="2897"/>
    <cellStyle name="Millares 18 2 5 3 2" xfId="2898"/>
    <cellStyle name="Millares 18 2 5 3 2 2" xfId="2899"/>
    <cellStyle name="Millares 18 2 5 3 3" xfId="2900"/>
    <cellStyle name="Millares 18 2 5 3 4" xfId="2901"/>
    <cellStyle name="Millares 18 2 5 4" xfId="2902"/>
    <cellStyle name="Millares 18 2 5 4 2" xfId="2903"/>
    <cellStyle name="Millares 18 2 5 5" xfId="2904"/>
    <cellStyle name="Millares 18 2 6" xfId="2905"/>
    <cellStyle name="Millares 18 2 7" xfId="2906"/>
    <cellStyle name="Millares 18 2 7 2" xfId="2907"/>
    <cellStyle name="Millares 18 2 7 2 2" xfId="2908"/>
    <cellStyle name="Millares 18 2 7 3" xfId="2909"/>
    <cellStyle name="Millares 18 2 7 4" xfId="2910"/>
    <cellStyle name="Millares 18 2 8" xfId="2911"/>
    <cellStyle name="Millares 18 2 8 2" xfId="2912"/>
    <cellStyle name="Millares 18 2 9" xfId="2913"/>
    <cellStyle name="Millares 18 3" xfId="2914"/>
    <cellStyle name="Millares 18 3 2" xfId="2915"/>
    <cellStyle name="Millares 18 3 2 2" xfId="2916"/>
    <cellStyle name="Millares 18 3 2 2 2" xfId="2917"/>
    <cellStyle name="Millares 18 3 2 2 3" xfId="2918"/>
    <cellStyle name="Millares 18 3 2 2 3 2" xfId="2919"/>
    <cellStyle name="Millares 18 3 2 2 3 2 2" xfId="2920"/>
    <cellStyle name="Millares 18 3 2 2 3 3" xfId="2921"/>
    <cellStyle name="Millares 18 3 2 2 3 4" xfId="2922"/>
    <cellStyle name="Millares 18 3 2 2 4" xfId="2923"/>
    <cellStyle name="Millares 18 3 2 2 4 2" xfId="2924"/>
    <cellStyle name="Millares 18 3 2 2 5" xfId="2925"/>
    <cellStyle name="Millares 18 3 2 3" xfId="2926"/>
    <cellStyle name="Millares 18 3 2 4" xfId="2927"/>
    <cellStyle name="Millares 18 3 2 4 2" xfId="2928"/>
    <cellStyle name="Millares 18 3 2 4 2 2" xfId="2929"/>
    <cellStyle name="Millares 18 3 2 4 3" xfId="2930"/>
    <cellStyle name="Millares 18 3 2 4 4" xfId="2931"/>
    <cellStyle name="Millares 18 3 2 5" xfId="2932"/>
    <cellStyle name="Millares 18 3 2 5 2" xfId="2933"/>
    <cellStyle name="Millares 18 3 2 6" xfId="2934"/>
    <cellStyle name="Millares 18 3 3" xfId="2935"/>
    <cellStyle name="Millares 18 3 3 2" xfId="2936"/>
    <cellStyle name="Millares 18 3 3 3" xfId="2937"/>
    <cellStyle name="Millares 18 3 3 3 2" xfId="2938"/>
    <cellStyle name="Millares 18 3 3 3 2 2" xfId="2939"/>
    <cellStyle name="Millares 18 3 3 3 3" xfId="2940"/>
    <cellStyle name="Millares 18 3 3 3 4" xfId="2941"/>
    <cellStyle name="Millares 18 3 3 4" xfId="2942"/>
    <cellStyle name="Millares 18 3 3 4 2" xfId="2943"/>
    <cellStyle name="Millares 18 3 3 5" xfId="2944"/>
    <cellStyle name="Millares 18 3 4" xfId="2945"/>
    <cellStyle name="Millares 18 3 5" xfId="2946"/>
    <cellStyle name="Millares 18 3 5 2" xfId="2947"/>
    <cellStyle name="Millares 18 3 5 2 2" xfId="2948"/>
    <cellStyle name="Millares 18 3 5 3" xfId="2949"/>
    <cellStyle name="Millares 18 3 5 4" xfId="2950"/>
    <cellStyle name="Millares 18 3 6" xfId="2951"/>
    <cellStyle name="Millares 18 3 6 2" xfId="2952"/>
    <cellStyle name="Millares 18 3 7" xfId="2953"/>
    <cellStyle name="Millares 18 3 8" xfId="2954"/>
    <cellStyle name="Millares 18 3 9" xfId="2955"/>
    <cellStyle name="Millares 18 4" xfId="2956"/>
    <cellStyle name="Millares 18 4 2" xfId="2957"/>
    <cellStyle name="Millares 18 4 2 2" xfId="2958"/>
    <cellStyle name="Millares 18 4 2 2 2" xfId="2959"/>
    <cellStyle name="Millares 18 4 2 2 3" xfId="2960"/>
    <cellStyle name="Millares 18 4 2 2 3 2" xfId="2961"/>
    <cellStyle name="Millares 18 4 2 2 3 2 2" xfId="2962"/>
    <cellStyle name="Millares 18 4 2 2 3 3" xfId="2963"/>
    <cellStyle name="Millares 18 4 2 2 3 4" xfId="2964"/>
    <cellStyle name="Millares 18 4 2 2 4" xfId="2965"/>
    <cellStyle name="Millares 18 4 2 2 4 2" xfId="2966"/>
    <cellStyle name="Millares 18 4 2 2 5" xfId="2967"/>
    <cellStyle name="Millares 18 4 2 3" xfId="2968"/>
    <cellStyle name="Millares 18 4 2 4" xfId="2969"/>
    <cellStyle name="Millares 18 4 2 4 2" xfId="2970"/>
    <cellStyle name="Millares 18 4 2 4 2 2" xfId="2971"/>
    <cellStyle name="Millares 18 4 2 4 3" xfId="2972"/>
    <cellStyle name="Millares 18 4 2 4 4" xfId="2973"/>
    <cellStyle name="Millares 18 4 2 5" xfId="2974"/>
    <cellStyle name="Millares 18 4 2 5 2" xfId="2975"/>
    <cellStyle name="Millares 18 4 2 6" xfId="2976"/>
    <cellStyle name="Millares 18 4 3" xfId="2977"/>
    <cellStyle name="Millares 18 4 3 2" xfId="2978"/>
    <cellStyle name="Millares 18 4 3 3" xfId="2979"/>
    <cellStyle name="Millares 18 4 3 3 2" xfId="2980"/>
    <cellStyle name="Millares 18 4 3 3 2 2" xfId="2981"/>
    <cellStyle name="Millares 18 4 3 3 3" xfId="2982"/>
    <cellStyle name="Millares 18 4 3 3 4" xfId="2983"/>
    <cellStyle name="Millares 18 4 3 4" xfId="2984"/>
    <cellStyle name="Millares 18 4 3 4 2" xfId="2985"/>
    <cellStyle name="Millares 18 4 3 5" xfId="2986"/>
    <cellStyle name="Millares 18 4 4" xfId="2987"/>
    <cellStyle name="Millares 18 4 5" xfId="2988"/>
    <cellStyle name="Millares 18 4 5 2" xfId="2989"/>
    <cellStyle name="Millares 18 4 5 2 2" xfId="2990"/>
    <cellStyle name="Millares 18 4 5 3" xfId="2991"/>
    <cellStyle name="Millares 18 4 5 4" xfId="2992"/>
    <cellStyle name="Millares 18 4 6" xfId="2993"/>
    <cellStyle name="Millares 18 4 6 2" xfId="2994"/>
    <cellStyle name="Millares 18 4 7" xfId="2995"/>
    <cellStyle name="Millares 18 5" xfId="2996"/>
    <cellStyle name="Millares 18 5 2" xfId="2997"/>
    <cellStyle name="Millares 18 5 2 2" xfId="2998"/>
    <cellStyle name="Millares 18 5 2 3" xfId="2999"/>
    <cellStyle name="Millares 18 5 2 3 2" xfId="3000"/>
    <cellStyle name="Millares 18 5 2 3 2 2" xfId="3001"/>
    <cellStyle name="Millares 18 5 2 3 3" xfId="3002"/>
    <cellStyle name="Millares 18 5 2 3 4" xfId="3003"/>
    <cellStyle name="Millares 18 5 2 4" xfId="3004"/>
    <cellStyle name="Millares 18 5 2 4 2" xfId="3005"/>
    <cellStyle name="Millares 18 5 2 5" xfId="3006"/>
    <cellStyle name="Millares 18 5 3" xfId="3007"/>
    <cellStyle name="Millares 18 5 4" xfId="3008"/>
    <cellStyle name="Millares 18 5 4 2" xfId="3009"/>
    <cellStyle name="Millares 18 5 4 2 2" xfId="3010"/>
    <cellStyle name="Millares 18 5 4 3" xfId="3011"/>
    <cellStyle name="Millares 18 5 4 4" xfId="3012"/>
    <cellStyle name="Millares 18 5 5" xfId="3013"/>
    <cellStyle name="Millares 18 5 5 2" xfId="3014"/>
    <cellStyle name="Millares 18 5 6" xfId="3015"/>
    <cellStyle name="Millares 18 6" xfId="3016"/>
    <cellStyle name="Millares 18 6 2" xfId="3017"/>
    <cellStyle name="Millares 18 6 2 2" xfId="3018"/>
    <cellStyle name="Millares 18 6 2 3" xfId="3019"/>
    <cellStyle name="Millares 18 6 2 3 2" xfId="3020"/>
    <cellStyle name="Millares 18 6 2 3 2 2" xfId="3021"/>
    <cellStyle name="Millares 18 6 2 3 3" xfId="3022"/>
    <cellStyle name="Millares 18 6 2 3 4" xfId="3023"/>
    <cellStyle name="Millares 18 6 2 4" xfId="3024"/>
    <cellStyle name="Millares 18 6 2 4 2" xfId="3025"/>
    <cellStyle name="Millares 18 6 2 5" xfId="3026"/>
    <cellStyle name="Millares 18 6 3" xfId="3027"/>
    <cellStyle name="Millares 18 6 4" xfId="3028"/>
    <cellStyle name="Millares 18 6 4 2" xfId="3029"/>
    <cellStyle name="Millares 18 6 4 2 2" xfId="3030"/>
    <cellStyle name="Millares 18 6 4 3" xfId="3031"/>
    <cellStyle name="Millares 18 6 4 4" xfId="3032"/>
    <cellStyle name="Millares 18 6 5" xfId="3033"/>
    <cellStyle name="Millares 18 6 5 2" xfId="3034"/>
    <cellStyle name="Millares 18 6 6" xfId="3035"/>
    <cellStyle name="Millares 18 7" xfId="3036"/>
    <cellStyle name="Millares 18 7 2" xfId="3037"/>
    <cellStyle name="Millares 18 7 3" xfId="3038"/>
    <cellStyle name="Millares 18 7 3 2" xfId="3039"/>
    <cellStyle name="Millares 18 7 3 2 2" xfId="3040"/>
    <cellStyle name="Millares 18 7 3 3" xfId="3041"/>
    <cellStyle name="Millares 18 7 3 4" xfId="3042"/>
    <cellStyle name="Millares 18 7 4" xfId="3043"/>
    <cellStyle name="Millares 18 7 4 2" xfId="3044"/>
    <cellStyle name="Millares 18 7 5" xfId="3045"/>
    <cellStyle name="Millares 18 8" xfId="3046"/>
    <cellStyle name="Millares 18 8 2" xfId="3047"/>
    <cellStyle name="Millares 18 8 3" xfId="3048"/>
    <cellStyle name="Millares 18 8 3 2" xfId="3049"/>
    <cellStyle name="Millares 18 8 3 2 2" xfId="3050"/>
    <cellStyle name="Millares 18 8 3 3" xfId="3051"/>
    <cellStyle name="Millares 18 8 3 4" xfId="3052"/>
    <cellStyle name="Millares 18 8 4" xfId="3053"/>
    <cellStyle name="Millares 18 8 4 2" xfId="3054"/>
    <cellStyle name="Millares 18 8 5" xfId="3055"/>
    <cellStyle name="Millares 18 9" xfId="3056"/>
    <cellStyle name="Millares 19" xfId="3057"/>
    <cellStyle name="Millares 19 10" xfId="3058"/>
    <cellStyle name="Millares 19 10 2" xfId="3059"/>
    <cellStyle name="Millares 19 10 2 2" xfId="3060"/>
    <cellStyle name="Millares 19 10 3" xfId="3061"/>
    <cellStyle name="Millares 19 10 4" xfId="3062"/>
    <cellStyle name="Millares 19 11" xfId="3063"/>
    <cellStyle name="Millares 19 11 2" xfId="3064"/>
    <cellStyle name="Millares 19 12" xfId="3065"/>
    <cellStyle name="Millares 19 13" xfId="3066"/>
    <cellStyle name="Millares 19 2" xfId="3067"/>
    <cellStyle name="Millares 19 2 10" xfId="3068"/>
    <cellStyle name="Millares 19 2 2" xfId="3069"/>
    <cellStyle name="Millares 19 2 2 2" xfId="3070"/>
    <cellStyle name="Millares 19 2 2 2 2" xfId="3071"/>
    <cellStyle name="Millares 19 2 2 2 2 2" xfId="3072"/>
    <cellStyle name="Millares 19 2 2 2 2 3" xfId="3073"/>
    <cellStyle name="Millares 19 2 2 2 2 3 2" xfId="3074"/>
    <cellStyle name="Millares 19 2 2 2 2 3 2 2" xfId="3075"/>
    <cellStyle name="Millares 19 2 2 2 2 3 3" xfId="3076"/>
    <cellStyle name="Millares 19 2 2 2 2 3 4" xfId="3077"/>
    <cellStyle name="Millares 19 2 2 2 2 4" xfId="3078"/>
    <cellStyle name="Millares 19 2 2 2 2 4 2" xfId="3079"/>
    <cellStyle name="Millares 19 2 2 2 2 5" xfId="3080"/>
    <cellStyle name="Millares 19 2 2 2 3" xfId="3081"/>
    <cellStyle name="Millares 19 2 2 2 4" xfId="3082"/>
    <cellStyle name="Millares 19 2 2 2 4 2" xfId="3083"/>
    <cellStyle name="Millares 19 2 2 2 4 2 2" xfId="3084"/>
    <cellStyle name="Millares 19 2 2 2 4 3" xfId="3085"/>
    <cellStyle name="Millares 19 2 2 2 4 4" xfId="3086"/>
    <cellStyle name="Millares 19 2 2 2 5" xfId="3087"/>
    <cellStyle name="Millares 19 2 2 2 5 2" xfId="3088"/>
    <cellStyle name="Millares 19 2 2 2 6" xfId="3089"/>
    <cellStyle name="Millares 19 2 2 3" xfId="3090"/>
    <cellStyle name="Millares 19 2 2 3 2" xfId="3091"/>
    <cellStyle name="Millares 19 2 2 3 3" xfId="3092"/>
    <cellStyle name="Millares 19 2 2 3 3 2" xfId="3093"/>
    <cellStyle name="Millares 19 2 2 3 3 2 2" xfId="3094"/>
    <cellStyle name="Millares 19 2 2 3 3 3" xfId="3095"/>
    <cellStyle name="Millares 19 2 2 3 3 4" xfId="3096"/>
    <cellStyle name="Millares 19 2 2 3 4" xfId="3097"/>
    <cellStyle name="Millares 19 2 2 3 4 2" xfId="3098"/>
    <cellStyle name="Millares 19 2 2 3 5" xfId="3099"/>
    <cellStyle name="Millares 19 2 2 4" xfId="3100"/>
    <cellStyle name="Millares 19 2 2 5" xfId="3101"/>
    <cellStyle name="Millares 19 2 2 5 2" xfId="3102"/>
    <cellStyle name="Millares 19 2 2 5 2 2" xfId="3103"/>
    <cellStyle name="Millares 19 2 2 5 3" xfId="3104"/>
    <cellStyle name="Millares 19 2 2 5 4" xfId="3105"/>
    <cellStyle name="Millares 19 2 2 6" xfId="3106"/>
    <cellStyle name="Millares 19 2 2 6 2" xfId="3107"/>
    <cellStyle name="Millares 19 2 2 7" xfId="3108"/>
    <cellStyle name="Millares 19 2 2 8" xfId="3109"/>
    <cellStyle name="Millares 19 2 2 9" xfId="3110"/>
    <cellStyle name="Millares 19 2 3" xfId="3111"/>
    <cellStyle name="Millares 19 2 3 2" xfId="3112"/>
    <cellStyle name="Millares 19 2 3 2 2" xfId="3113"/>
    <cellStyle name="Millares 19 2 3 2 3" xfId="3114"/>
    <cellStyle name="Millares 19 2 3 2 3 2" xfId="3115"/>
    <cellStyle name="Millares 19 2 3 2 3 2 2" xfId="3116"/>
    <cellStyle name="Millares 19 2 3 2 3 3" xfId="3117"/>
    <cellStyle name="Millares 19 2 3 2 3 4" xfId="3118"/>
    <cellStyle name="Millares 19 2 3 2 4" xfId="3119"/>
    <cellStyle name="Millares 19 2 3 2 4 2" xfId="3120"/>
    <cellStyle name="Millares 19 2 3 2 5" xfId="3121"/>
    <cellStyle name="Millares 19 2 3 3" xfId="3122"/>
    <cellStyle name="Millares 19 2 3 4" xfId="3123"/>
    <cellStyle name="Millares 19 2 3 4 2" xfId="3124"/>
    <cellStyle name="Millares 19 2 3 4 2 2" xfId="3125"/>
    <cellStyle name="Millares 19 2 3 4 3" xfId="3126"/>
    <cellStyle name="Millares 19 2 3 4 4" xfId="3127"/>
    <cellStyle name="Millares 19 2 3 5" xfId="3128"/>
    <cellStyle name="Millares 19 2 3 5 2" xfId="3129"/>
    <cellStyle name="Millares 19 2 3 6" xfId="3130"/>
    <cellStyle name="Millares 19 2 4" xfId="3131"/>
    <cellStyle name="Millares 19 2 4 2" xfId="3132"/>
    <cellStyle name="Millares 19 2 4 2 2" xfId="3133"/>
    <cellStyle name="Millares 19 2 4 2 3" xfId="3134"/>
    <cellStyle name="Millares 19 2 4 2 3 2" xfId="3135"/>
    <cellStyle name="Millares 19 2 4 2 3 2 2" xfId="3136"/>
    <cellStyle name="Millares 19 2 4 2 3 3" xfId="3137"/>
    <cellStyle name="Millares 19 2 4 2 3 4" xfId="3138"/>
    <cellStyle name="Millares 19 2 4 2 4" xfId="3139"/>
    <cellStyle name="Millares 19 2 4 2 4 2" xfId="3140"/>
    <cellStyle name="Millares 19 2 4 2 5" xfId="3141"/>
    <cellStyle name="Millares 19 2 4 3" xfId="3142"/>
    <cellStyle name="Millares 19 2 4 4" xfId="3143"/>
    <cellStyle name="Millares 19 2 4 4 2" xfId="3144"/>
    <cellStyle name="Millares 19 2 4 4 2 2" xfId="3145"/>
    <cellStyle name="Millares 19 2 4 4 3" xfId="3146"/>
    <cellStyle name="Millares 19 2 4 4 4" xfId="3147"/>
    <cellStyle name="Millares 19 2 4 5" xfId="3148"/>
    <cellStyle name="Millares 19 2 4 5 2" xfId="3149"/>
    <cellStyle name="Millares 19 2 4 6" xfId="3150"/>
    <cellStyle name="Millares 19 2 5" xfId="3151"/>
    <cellStyle name="Millares 19 2 5 2" xfId="3152"/>
    <cellStyle name="Millares 19 2 5 3" xfId="3153"/>
    <cellStyle name="Millares 19 2 5 3 2" xfId="3154"/>
    <cellStyle name="Millares 19 2 5 3 2 2" xfId="3155"/>
    <cellStyle name="Millares 19 2 5 3 3" xfId="3156"/>
    <cellStyle name="Millares 19 2 5 3 4" xfId="3157"/>
    <cellStyle name="Millares 19 2 5 4" xfId="3158"/>
    <cellStyle name="Millares 19 2 5 4 2" xfId="3159"/>
    <cellStyle name="Millares 19 2 5 5" xfId="3160"/>
    <cellStyle name="Millares 19 2 6" xfId="3161"/>
    <cellStyle name="Millares 19 2 7" xfId="3162"/>
    <cellStyle name="Millares 19 2 7 2" xfId="3163"/>
    <cellStyle name="Millares 19 2 7 2 2" xfId="3164"/>
    <cellStyle name="Millares 19 2 7 3" xfId="3165"/>
    <cellStyle name="Millares 19 2 7 4" xfId="3166"/>
    <cellStyle name="Millares 19 2 8" xfId="3167"/>
    <cellStyle name="Millares 19 2 8 2" xfId="3168"/>
    <cellStyle name="Millares 19 2 9" xfId="3169"/>
    <cellStyle name="Millares 19 3" xfId="3170"/>
    <cellStyle name="Millares 19 3 2" xfId="3171"/>
    <cellStyle name="Millares 19 3 2 2" xfId="3172"/>
    <cellStyle name="Millares 19 3 2 2 2" xfId="3173"/>
    <cellStyle name="Millares 19 3 2 2 3" xfId="3174"/>
    <cellStyle name="Millares 19 3 2 2 3 2" xfId="3175"/>
    <cellStyle name="Millares 19 3 2 2 3 2 2" xfId="3176"/>
    <cellStyle name="Millares 19 3 2 2 3 3" xfId="3177"/>
    <cellStyle name="Millares 19 3 2 2 3 4" xfId="3178"/>
    <cellStyle name="Millares 19 3 2 2 4" xfId="3179"/>
    <cellStyle name="Millares 19 3 2 2 4 2" xfId="3180"/>
    <cellStyle name="Millares 19 3 2 2 5" xfId="3181"/>
    <cellStyle name="Millares 19 3 2 3" xfId="3182"/>
    <cellStyle name="Millares 19 3 2 4" xfId="3183"/>
    <cellStyle name="Millares 19 3 2 4 2" xfId="3184"/>
    <cellStyle name="Millares 19 3 2 4 2 2" xfId="3185"/>
    <cellStyle name="Millares 19 3 2 4 3" xfId="3186"/>
    <cellStyle name="Millares 19 3 2 4 4" xfId="3187"/>
    <cellStyle name="Millares 19 3 2 5" xfId="3188"/>
    <cellStyle name="Millares 19 3 2 5 2" xfId="3189"/>
    <cellStyle name="Millares 19 3 2 6" xfId="3190"/>
    <cellStyle name="Millares 19 3 3" xfId="3191"/>
    <cellStyle name="Millares 19 3 3 2" xfId="3192"/>
    <cellStyle name="Millares 19 3 3 3" xfId="3193"/>
    <cellStyle name="Millares 19 3 3 3 2" xfId="3194"/>
    <cellStyle name="Millares 19 3 3 3 2 2" xfId="3195"/>
    <cellStyle name="Millares 19 3 3 3 3" xfId="3196"/>
    <cellStyle name="Millares 19 3 3 3 4" xfId="3197"/>
    <cellStyle name="Millares 19 3 3 4" xfId="3198"/>
    <cellStyle name="Millares 19 3 3 4 2" xfId="3199"/>
    <cellStyle name="Millares 19 3 3 5" xfId="3200"/>
    <cellStyle name="Millares 19 3 4" xfId="3201"/>
    <cellStyle name="Millares 19 3 5" xfId="3202"/>
    <cellStyle name="Millares 19 3 5 2" xfId="3203"/>
    <cellStyle name="Millares 19 3 5 2 2" xfId="3204"/>
    <cellStyle name="Millares 19 3 5 3" xfId="3205"/>
    <cellStyle name="Millares 19 3 5 4" xfId="3206"/>
    <cellStyle name="Millares 19 3 6" xfId="3207"/>
    <cellStyle name="Millares 19 3 6 2" xfId="3208"/>
    <cellStyle name="Millares 19 3 7" xfId="3209"/>
    <cellStyle name="Millares 19 3 8" xfId="3210"/>
    <cellStyle name="Millares 19 3 9" xfId="3211"/>
    <cellStyle name="Millares 19 4" xfId="3212"/>
    <cellStyle name="Millares 19 4 2" xfId="3213"/>
    <cellStyle name="Millares 19 4 2 2" xfId="3214"/>
    <cellStyle name="Millares 19 4 2 2 2" xfId="3215"/>
    <cellStyle name="Millares 19 4 2 2 3" xfId="3216"/>
    <cellStyle name="Millares 19 4 2 2 3 2" xfId="3217"/>
    <cellStyle name="Millares 19 4 2 2 3 2 2" xfId="3218"/>
    <cellStyle name="Millares 19 4 2 2 3 3" xfId="3219"/>
    <cellStyle name="Millares 19 4 2 2 3 4" xfId="3220"/>
    <cellStyle name="Millares 19 4 2 2 4" xfId="3221"/>
    <cellStyle name="Millares 19 4 2 2 4 2" xfId="3222"/>
    <cellStyle name="Millares 19 4 2 2 5" xfId="3223"/>
    <cellStyle name="Millares 19 4 2 3" xfId="3224"/>
    <cellStyle name="Millares 19 4 2 4" xfId="3225"/>
    <cellStyle name="Millares 19 4 2 4 2" xfId="3226"/>
    <cellStyle name="Millares 19 4 2 4 2 2" xfId="3227"/>
    <cellStyle name="Millares 19 4 2 4 3" xfId="3228"/>
    <cellStyle name="Millares 19 4 2 4 4" xfId="3229"/>
    <cellStyle name="Millares 19 4 2 5" xfId="3230"/>
    <cellStyle name="Millares 19 4 2 5 2" xfId="3231"/>
    <cellStyle name="Millares 19 4 2 6" xfId="3232"/>
    <cellStyle name="Millares 19 4 3" xfId="3233"/>
    <cellStyle name="Millares 19 4 3 2" xfId="3234"/>
    <cellStyle name="Millares 19 4 3 3" xfId="3235"/>
    <cellStyle name="Millares 19 4 3 3 2" xfId="3236"/>
    <cellStyle name="Millares 19 4 3 3 2 2" xfId="3237"/>
    <cellStyle name="Millares 19 4 3 3 3" xfId="3238"/>
    <cellStyle name="Millares 19 4 3 3 4" xfId="3239"/>
    <cellStyle name="Millares 19 4 3 4" xfId="3240"/>
    <cellStyle name="Millares 19 4 3 4 2" xfId="3241"/>
    <cellStyle name="Millares 19 4 3 5" xfId="3242"/>
    <cellStyle name="Millares 19 4 4" xfId="3243"/>
    <cellStyle name="Millares 19 4 5" xfId="3244"/>
    <cellStyle name="Millares 19 4 5 2" xfId="3245"/>
    <cellStyle name="Millares 19 4 5 2 2" xfId="3246"/>
    <cellStyle name="Millares 19 4 5 3" xfId="3247"/>
    <cellStyle name="Millares 19 4 5 4" xfId="3248"/>
    <cellStyle name="Millares 19 4 6" xfId="3249"/>
    <cellStyle name="Millares 19 4 6 2" xfId="3250"/>
    <cellStyle name="Millares 19 4 7" xfId="3251"/>
    <cellStyle name="Millares 19 5" xfId="3252"/>
    <cellStyle name="Millares 19 5 2" xfId="3253"/>
    <cellStyle name="Millares 19 5 2 2" xfId="3254"/>
    <cellStyle name="Millares 19 5 2 3" xfId="3255"/>
    <cellStyle name="Millares 19 5 2 3 2" xfId="3256"/>
    <cellStyle name="Millares 19 5 2 3 2 2" xfId="3257"/>
    <cellStyle name="Millares 19 5 2 3 3" xfId="3258"/>
    <cellStyle name="Millares 19 5 2 3 4" xfId="3259"/>
    <cellStyle name="Millares 19 5 2 4" xfId="3260"/>
    <cellStyle name="Millares 19 5 2 4 2" xfId="3261"/>
    <cellStyle name="Millares 19 5 2 5" xfId="3262"/>
    <cellStyle name="Millares 19 5 3" xfId="3263"/>
    <cellStyle name="Millares 19 5 4" xfId="3264"/>
    <cellStyle name="Millares 19 5 4 2" xfId="3265"/>
    <cellStyle name="Millares 19 5 4 2 2" xfId="3266"/>
    <cellStyle name="Millares 19 5 4 3" xfId="3267"/>
    <cellStyle name="Millares 19 5 4 4" xfId="3268"/>
    <cellStyle name="Millares 19 5 5" xfId="3269"/>
    <cellStyle name="Millares 19 5 5 2" xfId="3270"/>
    <cellStyle name="Millares 19 5 6" xfId="3271"/>
    <cellStyle name="Millares 19 6" xfId="3272"/>
    <cellStyle name="Millares 19 6 2" xfId="3273"/>
    <cellStyle name="Millares 19 6 2 2" xfId="3274"/>
    <cellStyle name="Millares 19 6 2 3" xfId="3275"/>
    <cellStyle name="Millares 19 6 2 3 2" xfId="3276"/>
    <cellStyle name="Millares 19 6 2 3 2 2" xfId="3277"/>
    <cellStyle name="Millares 19 6 2 3 3" xfId="3278"/>
    <cellStyle name="Millares 19 6 2 3 4" xfId="3279"/>
    <cellStyle name="Millares 19 6 2 4" xfId="3280"/>
    <cellStyle name="Millares 19 6 2 4 2" xfId="3281"/>
    <cellStyle name="Millares 19 6 2 5" xfId="3282"/>
    <cellStyle name="Millares 19 6 3" xfId="3283"/>
    <cellStyle name="Millares 19 6 4" xfId="3284"/>
    <cellStyle name="Millares 19 6 4 2" xfId="3285"/>
    <cellStyle name="Millares 19 6 4 2 2" xfId="3286"/>
    <cellStyle name="Millares 19 6 4 3" xfId="3287"/>
    <cellStyle name="Millares 19 6 4 4" xfId="3288"/>
    <cellStyle name="Millares 19 6 5" xfId="3289"/>
    <cellStyle name="Millares 19 6 5 2" xfId="3290"/>
    <cellStyle name="Millares 19 6 6" xfId="3291"/>
    <cellStyle name="Millares 19 7" xfId="3292"/>
    <cellStyle name="Millares 19 7 2" xfId="3293"/>
    <cellStyle name="Millares 19 7 3" xfId="3294"/>
    <cellStyle name="Millares 19 7 3 2" xfId="3295"/>
    <cellStyle name="Millares 19 7 3 2 2" xfId="3296"/>
    <cellStyle name="Millares 19 7 3 3" xfId="3297"/>
    <cellStyle name="Millares 19 7 3 4" xfId="3298"/>
    <cellStyle name="Millares 19 7 4" xfId="3299"/>
    <cellStyle name="Millares 19 7 4 2" xfId="3300"/>
    <cellStyle name="Millares 19 7 5" xfId="3301"/>
    <cellStyle name="Millares 19 8" xfId="3302"/>
    <cellStyle name="Millares 19 8 2" xfId="3303"/>
    <cellStyle name="Millares 19 8 3" xfId="3304"/>
    <cellStyle name="Millares 19 8 3 2" xfId="3305"/>
    <cellStyle name="Millares 19 8 3 2 2" xfId="3306"/>
    <cellStyle name="Millares 19 8 3 3" xfId="3307"/>
    <cellStyle name="Millares 19 8 3 4" xfId="3308"/>
    <cellStyle name="Millares 19 8 4" xfId="3309"/>
    <cellStyle name="Millares 19 8 4 2" xfId="3310"/>
    <cellStyle name="Millares 19 8 5" xfId="3311"/>
    <cellStyle name="Millares 19 9" xfId="3312"/>
    <cellStyle name="Millares 2" xfId="3313"/>
    <cellStyle name="Millares 2 15" xfId="3314"/>
    <cellStyle name="Millares 2 2" xfId="3315"/>
    <cellStyle name="Millares 2 2 2" xfId="3316"/>
    <cellStyle name="Millares 2 2 3" xfId="3317"/>
    <cellStyle name="Millares 2 2 3 2" xfId="3318"/>
    <cellStyle name="Millares 2 2 3 3" xfId="3319"/>
    <cellStyle name="Millares 2 2 3 4" xfId="3320"/>
    <cellStyle name="Millares 2 2 4" xfId="3321"/>
    <cellStyle name="Millares 2 2 5" xfId="3322"/>
    <cellStyle name="Millares 2 3" xfId="3323"/>
    <cellStyle name="Millares 2 3 2" xfId="3324"/>
    <cellStyle name="Millares 2 3 3" xfId="3325"/>
    <cellStyle name="Millares 2 3 3 2" xfId="3326"/>
    <cellStyle name="Millares 2 3 4" xfId="3327"/>
    <cellStyle name="Millares 2 3 5" xfId="3328"/>
    <cellStyle name="Millares 2 4" xfId="3329"/>
    <cellStyle name="Millares 2 4 2" xfId="3330"/>
    <cellStyle name="Millares 2 4 2 2" xfId="3331"/>
    <cellStyle name="Millares 2 4 2 3" xfId="3332"/>
    <cellStyle name="Millares 2 4 3" xfId="3333"/>
    <cellStyle name="Millares 2 4 4" xfId="3334"/>
    <cellStyle name="Millares 2 5" xfId="3335"/>
    <cellStyle name="Millares 2 5 2" xfId="3336"/>
    <cellStyle name="Millares 2 5 2 2" xfId="3337"/>
    <cellStyle name="Millares 2 5 3" xfId="3338"/>
    <cellStyle name="Millares 2 5 4" xfId="3339"/>
    <cellStyle name="Millares 2 6" xfId="3340"/>
    <cellStyle name="Millares 2 6 2" xfId="3341"/>
    <cellStyle name="Millares 2 7" xfId="3342"/>
    <cellStyle name="Millares 2 8" xfId="3343"/>
    <cellStyle name="Millares 2 9" xfId="3344"/>
    <cellStyle name="Millares 20" xfId="3345"/>
    <cellStyle name="Millares 20 10" xfId="3346"/>
    <cellStyle name="Millares 20 10 2" xfId="3347"/>
    <cellStyle name="Millares 20 11" xfId="3348"/>
    <cellStyle name="Millares 20 12" xfId="3349"/>
    <cellStyle name="Millares 20 2" xfId="3350"/>
    <cellStyle name="Millares 20 2 10" xfId="3351"/>
    <cellStyle name="Millares 20 2 2" xfId="3352"/>
    <cellStyle name="Millares 20 2 2 2" xfId="3353"/>
    <cellStyle name="Millares 20 2 2 2 2" xfId="3354"/>
    <cellStyle name="Millares 20 2 2 2 2 2" xfId="3355"/>
    <cellStyle name="Millares 20 2 2 2 2 3" xfId="3356"/>
    <cellStyle name="Millares 20 2 2 2 2 3 2" xfId="3357"/>
    <cellStyle name="Millares 20 2 2 2 2 3 2 2" xfId="3358"/>
    <cellStyle name="Millares 20 2 2 2 2 3 3" xfId="3359"/>
    <cellStyle name="Millares 20 2 2 2 2 3 4" xfId="3360"/>
    <cellStyle name="Millares 20 2 2 2 2 4" xfId="3361"/>
    <cellStyle name="Millares 20 2 2 2 2 4 2" xfId="3362"/>
    <cellStyle name="Millares 20 2 2 2 2 5" xfId="3363"/>
    <cellStyle name="Millares 20 2 2 2 3" xfId="3364"/>
    <cellStyle name="Millares 20 2 2 2 4" xfId="3365"/>
    <cellStyle name="Millares 20 2 2 2 4 2" xfId="3366"/>
    <cellStyle name="Millares 20 2 2 2 4 2 2" xfId="3367"/>
    <cellStyle name="Millares 20 2 2 2 4 3" xfId="3368"/>
    <cellStyle name="Millares 20 2 2 2 4 4" xfId="3369"/>
    <cellStyle name="Millares 20 2 2 2 5" xfId="3370"/>
    <cellStyle name="Millares 20 2 2 2 5 2" xfId="3371"/>
    <cellStyle name="Millares 20 2 2 2 6" xfId="3372"/>
    <cellStyle name="Millares 20 2 2 3" xfId="3373"/>
    <cellStyle name="Millares 20 2 2 3 2" xfId="3374"/>
    <cellStyle name="Millares 20 2 2 3 3" xfId="3375"/>
    <cellStyle name="Millares 20 2 2 3 3 2" xfId="3376"/>
    <cellStyle name="Millares 20 2 2 3 3 2 2" xfId="3377"/>
    <cellStyle name="Millares 20 2 2 3 3 3" xfId="3378"/>
    <cellStyle name="Millares 20 2 2 3 3 4" xfId="3379"/>
    <cellStyle name="Millares 20 2 2 3 4" xfId="3380"/>
    <cellStyle name="Millares 20 2 2 3 4 2" xfId="3381"/>
    <cellStyle name="Millares 20 2 2 3 5" xfId="3382"/>
    <cellStyle name="Millares 20 2 2 4" xfId="3383"/>
    <cellStyle name="Millares 20 2 2 5" xfId="3384"/>
    <cellStyle name="Millares 20 2 2 5 2" xfId="3385"/>
    <cellStyle name="Millares 20 2 2 5 2 2" xfId="3386"/>
    <cellStyle name="Millares 20 2 2 5 3" xfId="3387"/>
    <cellStyle name="Millares 20 2 2 5 4" xfId="3388"/>
    <cellStyle name="Millares 20 2 2 6" xfId="3389"/>
    <cellStyle name="Millares 20 2 2 6 2" xfId="3390"/>
    <cellStyle name="Millares 20 2 2 7" xfId="3391"/>
    <cellStyle name="Millares 20 2 2 8" xfId="3392"/>
    <cellStyle name="Millares 20 2 2 9" xfId="3393"/>
    <cellStyle name="Millares 20 2 3" xfId="3394"/>
    <cellStyle name="Millares 20 2 3 2" xfId="3395"/>
    <cellStyle name="Millares 20 2 3 2 2" xfId="3396"/>
    <cellStyle name="Millares 20 2 3 2 3" xfId="3397"/>
    <cellStyle name="Millares 20 2 3 2 3 2" xfId="3398"/>
    <cellStyle name="Millares 20 2 3 2 3 2 2" xfId="3399"/>
    <cellStyle name="Millares 20 2 3 2 3 3" xfId="3400"/>
    <cellStyle name="Millares 20 2 3 2 3 4" xfId="3401"/>
    <cellStyle name="Millares 20 2 3 2 4" xfId="3402"/>
    <cellStyle name="Millares 20 2 3 2 4 2" xfId="3403"/>
    <cellStyle name="Millares 20 2 3 2 5" xfId="3404"/>
    <cellStyle name="Millares 20 2 3 3" xfId="3405"/>
    <cellStyle name="Millares 20 2 3 4" xfId="3406"/>
    <cellStyle name="Millares 20 2 3 4 2" xfId="3407"/>
    <cellStyle name="Millares 20 2 3 4 2 2" xfId="3408"/>
    <cellStyle name="Millares 20 2 3 4 3" xfId="3409"/>
    <cellStyle name="Millares 20 2 3 4 4" xfId="3410"/>
    <cellStyle name="Millares 20 2 3 5" xfId="3411"/>
    <cellStyle name="Millares 20 2 3 5 2" xfId="3412"/>
    <cellStyle name="Millares 20 2 3 6" xfId="3413"/>
    <cellStyle name="Millares 20 2 4" xfId="3414"/>
    <cellStyle name="Millares 20 2 4 2" xfId="3415"/>
    <cellStyle name="Millares 20 2 4 2 2" xfId="3416"/>
    <cellStyle name="Millares 20 2 4 2 3" xfId="3417"/>
    <cellStyle name="Millares 20 2 4 2 3 2" xfId="3418"/>
    <cellStyle name="Millares 20 2 4 2 3 2 2" xfId="3419"/>
    <cellStyle name="Millares 20 2 4 2 3 3" xfId="3420"/>
    <cellStyle name="Millares 20 2 4 2 3 4" xfId="3421"/>
    <cellStyle name="Millares 20 2 4 2 4" xfId="3422"/>
    <cellStyle name="Millares 20 2 4 2 4 2" xfId="3423"/>
    <cellStyle name="Millares 20 2 4 2 5" xfId="3424"/>
    <cellStyle name="Millares 20 2 4 3" xfId="3425"/>
    <cellStyle name="Millares 20 2 4 4" xfId="3426"/>
    <cellStyle name="Millares 20 2 4 4 2" xfId="3427"/>
    <cellStyle name="Millares 20 2 4 4 2 2" xfId="3428"/>
    <cellStyle name="Millares 20 2 4 4 3" xfId="3429"/>
    <cellStyle name="Millares 20 2 4 4 4" xfId="3430"/>
    <cellStyle name="Millares 20 2 4 5" xfId="3431"/>
    <cellStyle name="Millares 20 2 4 5 2" xfId="3432"/>
    <cellStyle name="Millares 20 2 4 6" xfId="3433"/>
    <cellStyle name="Millares 20 2 5" xfId="3434"/>
    <cellStyle name="Millares 20 2 5 2" xfId="3435"/>
    <cellStyle name="Millares 20 2 5 3" xfId="3436"/>
    <cellStyle name="Millares 20 2 5 3 2" xfId="3437"/>
    <cellStyle name="Millares 20 2 5 3 2 2" xfId="3438"/>
    <cellStyle name="Millares 20 2 5 3 3" xfId="3439"/>
    <cellStyle name="Millares 20 2 5 3 4" xfId="3440"/>
    <cellStyle name="Millares 20 2 5 4" xfId="3441"/>
    <cellStyle name="Millares 20 2 5 4 2" xfId="3442"/>
    <cellStyle name="Millares 20 2 5 5" xfId="3443"/>
    <cellStyle name="Millares 20 2 6" xfId="3444"/>
    <cellStyle name="Millares 20 2 7" xfId="3445"/>
    <cellStyle name="Millares 20 2 7 2" xfId="3446"/>
    <cellStyle name="Millares 20 2 7 2 2" xfId="3447"/>
    <cellStyle name="Millares 20 2 7 3" xfId="3448"/>
    <cellStyle name="Millares 20 2 7 4" xfId="3449"/>
    <cellStyle name="Millares 20 2 8" xfId="3450"/>
    <cellStyle name="Millares 20 2 8 2" xfId="3451"/>
    <cellStyle name="Millares 20 2 9" xfId="3452"/>
    <cellStyle name="Millares 20 3" xfId="3453"/>
    <cellStyle name="Millares 20 3 2" xfId="3454"/>
    <cellStyle name="Millares 20 3 2 2" xfId="3455"/>
    <cellStyle name="Millares 20 3 2 2 2" xfId="3456"/>
    <cellStyle name="Millares 20 3 2 2 3" xfId="3457"/>
    <cellStyle name="Millares 20 3 2 2 3 2" xfId="3458"/>
    <cellStyle name="Millares 20 3 2 2 3 2 2" xfId="3459"/>
    <cellStyle name="Millares 20 3 2 2 3 3" xfId="3460"/>
    <cellStyle name="Millares 20 3 2 2 3 4" xfId="3461"/>
    <cellStyle name="Millares 20 3 2 2 4" xfId="3462"/>
    <cellStyle name="Millares 20 3 2 2 4 2" xfId="3463"/>
    <cellStyle name="Millares 20 3 2 2 5" xfId="3464"/>
    <cellStyle name="Millares 20 3 2 3" xfId="3465"/>
    <cellStyle name="Millares 20 3 2 4" xfId="3466"/>
    <cellStyle name="Millares 20 3 2 4 2" xfId="3467"/>
    <cellStyle name="Millares 20 3 2 4 2 2" xfId="3468"/>
    <cellStyle name="Millares 20 3 2 4 3" xfId="3469"/>
    <cellStyle name="Millares 20 3 2 4 4" xfId="3470"/>
    <cellStyle name="Millares 20 3 2 5" xfId="3471"/>
    <cellStyle name="Millares 20 3 2 5 2" xfId="3472"/>
    <cellStyle name="Millares 20 3 2 6" xfId="3473"/>
    <cellStyle name="Millares 20 3 3" xfId="3474"/>
    <cellStyle name="Millares 20 3 3 2" xfId="3475"/>
    <cellStyle name="Millares 20 3 3 3" xfId="3476"/>
    <cellStyle name="Millares 20 3 3 3 2" xfId="3477"/>
    <cellStyle name="Millares 20 3 3 3 2 2" xfId="3478"/>
    <cellStyle name="Millares 20 3 3 3 3" xfId="3479"/>
    <cellStyle name="Millares 20 3 3 3 4" xfId="3480"/>
    <cellStyle name="Millares 20 3 3 4" xfId="3481"/>
    <cellStyle name="Millares 20 3 3 4 2" xfId="3482"/>
    <cellStyle name="Millares 20 3 3 5" xfId="3483"/>
    <cellStyle name="Millares 20 3 4" xfId="3484"/>
    <cellStyle name="Millares 20 3 5" xfId="3485"/>
    <cellStyle name="Millares 20 3 5 2" xfId="3486"/>
    <cellStyle name="Millares 20 3 5 2 2" xfId="3487"/>
    <cellStyle name="Millares 20 3 5 3" xfId="3488"/>
    <cellStyle name="Millares 20 3 5 4" xfId="3489"/>
    <cellStyle name="Millares 20 3 6" xfId="3490"/>
    <cellStyle name="Millares 20 3 6 2" xfId="3491"/>
    <cellStyle name="Millares 20 3 7" xfId="3492"/>
    <cellStyle name="Millares 20 3 8" xfId="3493"/>
    <cellStyle name="Millares 20 3 9" xfId="3494"/>
    <cellStyle name="Millares 20 4" xfId="3495"/>
    <cellStyle name="Millares 20 4 2" xfId="3496"/>
    <cellStyle name="Millares 20 4 2 2" xfId="3497"/>
    <cellStyle name="Millares 20 4 2 2 2" xfId="3498"/>
    <cellStyle name="Millares 20 4 2 2 3" xfId="3499"/>
    <cellStyle name="Millares 20 4 2 2 3 2" xfId="3500"/>
    <cellStyle name="Millares 20 4 2 2 3 2 2" xfId="3501"/>
    <cellStyle name="Millares 20 4 2 2 3 3" xfId="3502"/>
    <cellStyle name="Millares 20 4 2 2 3 4" xfId="3503"/>
    <cellStyle name="Millares 20 4 2 2 4" xfId="3504"/>
    <cellStyle name="Millares 20 4 2 2 4 2" xfId="3505"/>
    <cellStyle name="Millares 20 4 2 2 5" xfId="3506"/>
    <cellStyle name="Millares 20 4 2 3" xfId="3507"/>
    <cellStyle name="Millares 20 4 2 4" xfId="3508"/>
    <cellStyle name="Millares 20 4 2 4 2" xfId="3509"/>
    <cellStyle name="Millares 20 4 2 4 2 2" xfId="3510"/>
    <cellStyle name="Millares 20 4 2 4 3" xfId="3511"/>
    <cellStyle name="Millares 20 4 2 4 4" xfId="3512"/>
    <cellStyle name="Millares 20 4 2 5" xfId="3513"/>
    <cellStyle name="Millares 20 4 2 5 2" xfId="3514"/>
    <cellStyle name="Millares 20 4 2 6" xfId="3515"/>
    <cellStyle name="Millares 20 4 3" xfId="3516"/>
    <cellStyle name="Millares 20 4 3 2" xfId="3517"/>
    <cellStyle name="Millares 20 4 3 3" xfId="3518"/>
    <cellStyle name="Millares 20 4 3 3 2" xfId="3519"/>
    <cellStyle name="Millares 20 4 3 3 2 2" xfId="3520"/>
    <cellStyle name="Millares 20 4 3 3 3" xfId="3521"/>
    <cellStyle name="Millares 20 4 3 3 4" xfId="3522"/>
    <cellStyle name="Millares 20 4 3 4" xfId="3523"/>
    <cellStyle name="Millares 20 4 3 4 2" xfId="3524"/>
    <cellStyle name="Millares 20 4 3 5" xfId="3525"/>
    <cellStyle name="Millares 20 4 4" xfId="3526"/>
    <cellStyle name="Millares 20 4 5" xfId="3527"/>
    <cellStyle name="Millares 20 4 5 2" xfId="3528"/>
    <cellStyle name="Millares 20 4 5 2 2" xfId="3529"/>
    <cellStyle name="Millares 20 4 5 3" xfId="3530"/>
    <cellStyle name="Millares 20 4 5 4" xfId="3531"/>
    <cellStyle name="Millares 20 4 6" xfId="3532"/>
    <cellStyle name="Millares 20 4 6 2" xfId="3533"/>
    <cellStyle name="Millares 20 4 7" xfId="3534"/>
    <cellStyle name="Millares 20 5" xfId="3535"/>
    <cellStyle name="Millares 20 5 2" xfId="3536"/>
    <cellStyle name="Millares 20 5 2 2" xfId="3537"/>
    <cellStyle name="Millares 20 5 2 3" xfId="3538"/>
    <cellStyle name="Millares 20 5 2 3 2" xfId="3539"/>
    <cellStyle name="Millares 20 5 2 3 2 2" xfId="3540"/>
    <cellStyle name="Millares 20 5 2 3 3" xfId="3541"/>
    <cellStyle name="Millares 20 5 2 3 4" xfId="3542"/>
    <cellStyle name="Millares 20 5 2 4" xfId="3543"/>
    <cellStyle name="Millares 20 5 2 4 2" xfId="3544"/>
    <cellStyle name="Millares 20 5 2 5" xfId="3545"/>
    <cellStyle name="Millares 20 5 3" xfId="3546"/>
    <cellStyle name="Millares 20 5 4" xfId="3547"/>
    <cellStyle name="Millares 20 5 4 2" xfId="3548"/>
    <cellStyle name="Millares 20 5 4 2 2" xfId="3549"/>
    <cellStyle name="Millares 20 5 4 3" xfId="3550"/>
    <cellStyle name="Millares 20 5 4 4" xfId="3551"/>
    <cellStyle name="Millares 20 5 5" xfId="3552"/>
    <cellStyle name="Millares 20 5 5 2" xfId="3553"/>
    <cellStyle name="Millares 20 5 6" xfId="3554"/>
    <cellStyle name="Millares 20 6" xfId="3555"/>
    <cellStyle name="Millares 20 6 2" xfId="3556"/>
    <cellStyle name="Millares 20 6 2 2" xfId="3557"/>
    <cellStyle name="Millares 20 6 2 3" xfId="3558"/>
    <cellStyle name="Millares 20 6 2 3 2" xfId="3559"/>
    <cellStyle name="Millares 20 6 2 3 2 2" xfId="3560"/>
    <cellStyle name="Millares 20 6 2 3 3" xfId="3561"/>
    <cellStyle name="Millares 20 6 2 3 4" xfId="3562"/>
    <cellStyle name="Millares 20 6 2 4" xfId="3563"/>
    <cellStyle name="Millares 20 6 2 4 2" xfId="3564"/>
    <cellStyle name="Millares 20 6 2 5" xfId="3565"/>
    <cellStyle name="Millares 20 6 3" xfId="3566"/>
    <cellStyle name="Millares 20 6 4" xfId="3567"/>
    <cellStyle name="Millares 20 6 4 2" xfId="3568"/>
    <cellStyle name="Millares 20 6 4 2 2" xfId="3569"/>
    <cellStyle name="Millares 20 6 4 3" xfId="3570"/>
    <cellStyle name="Millares 20 6 4 4" xfId="3571"/>
    <cellStyle name="Millares 20 6 5" xfId="3572"/>
    <cellStyle name="Millares 20 6 5 2" xfId="3573"/>
    <cellStyle name="Millares 20 6 6" xfId="3574"/>
    <cellStyle name="Millares 20 7" xfId="3575"/>
    <cellStyle name="Millares 20 7 2" xfId="3576"/>
    <cellStyle name="Millares 20 7 3" xfId="3577"/>
    <cellStyle name="Millares 20 7 3 2" xfId="3578"/>
    <cellStyle name="Millares 20 7 3 2 2" xfId="3579"/>
    <cellStyle name="Millares 20 7 3 3" xfId="3580"/>
    <cellStyle name="Millares 20 7 3 4" xfId="3581"/>
    <cellStyle name="Millares 20 7 4" xfId="3582"/>
    <cellStyle name="Millares 20 7 4 2" xfId="3583"/>
    <cellStyle name="Millares 20 7 5" xfId="3584"/>
    <cellStyle name="Millares 20 8" xfId="3585"/>
    <cellStyle name="Millares 20 9" xfId="3586"/>
    <cellStyle name="Millares 20 9 2" xfId="3587"/>
    <cellStyle name="Millares 20 9 2 2" xfId="3588"/>
    <cellStyle name="Millares 20 9 3" xfId="3589"/>
    <cellStyle name="Millares 20 9 4" xfId="3590"/>
    <cellStyle name="Millares 21" xfId="3591"/>
    <cellStyle name="Millares 21 10" xfId="3592"/>
    <cellStyle name="Millares 21 10 2" xfId="3593"/>
    <cellStyle name="Millares 21 10 2 2" xfId="3594"/>
    <cellStyle name="Millares 21 10 3" xfId="3595"/>
    <cellStyle name="Millares 21 10 4" xfId="3596"/>
    <cellStyle name="Millares 21 11" xfId="3597"/>
    <cellStyle name="Millares 21 11 2" xfId="3598"/>
    <cellStyle name="Millares 21 12" xfId="3599"/>
    <cellStyle name="Millares 21 13" xfId="3600"/>
    <cellStyle name="Millares 21 2" xfId="3601"/>
    <cellStyle name="Millares 21 2 10" xfId="3602"/>
    <cellStyle name="Millares 21 2 2" xfId="3603"/>
    <cellStyle name="Millares 21 2 2 2" xfId="3604"/>
    <cellStyle name="Millares 21 2 2 2 2" xfId="3605"/>
    <cellStyle name="Millares 21 2 2 2 2 2" xfId="3606"/>
    <cellStyle name="Millares 21 2 2 2 2 3" xfId="3607"/>
    <cellStyle name="Millares 21 2 2 2 2 3 2" xfId="3608"/>
    <cellStyle name="Millares 21 2 2 2 2 3 2 2" xfId="3609"/>
    <cellStyle name="Millares 21 2 2 2 2 3 3" xfId="3610"/>
    <cellStyle name="Millares 21 2 2 2 2 3 4" xfId="3611"/>
    <cellStyle name="Millares 21 2 2 2 2 4" xfId="3612"/>
    <cellStyle name="Millares 21 2 2 2 2 4 2" xfId="3613"/>
    <cellStyle name="Millares 21 2 2 2 2 5" xfId="3614"/>
    <cellStyle name="Millares 21 2 2 2 3" xfId="3615"/>
    <cellStyle name="Millares 21 2 2 2 4" xfId="3616"/>
    <cellStyle name="Millares 21 2 2 2 4 2" xfId="3617"/>
    <cellStyle name="Millares 21 2 2 2 4 2 2" xfId="3618"/>
    <cellStyle name="Millares 21 2 2 2 4 3" xfId="3619"/>
    <cellStyle name="Millares 21 2 2 2 4 4" xfId="3620"/>
    <cellStyle name="Millares 21 2 2 2 5" xfId="3621"/>
    <cellStyle name="Millares 21 2 2 2 5 2" xfId="3622"/>
    <cellStyle name="Millares 21 2 2 2 6" xfId="3623"/>
    <cellStyle name="Millares 21 2 2 3" xfId="3624"/>
    <cellStyle name="Millares 21 2 2 3 2" xfId="3625"/>
    <cellStyle name="Millares 21 2 2 3 3" xfId="3626"/>
    <cellStyle name="Millares 21 2 2 3 3 2" xfId="3627"/>
    <cellStyle name="Millares 21 2 2 3 3 2 2" xfId="3628"/>
    <cellStyle name="Millares 21 2 2 3 3 3" xfId="3629"/>
    <cellStyle name="Millares 21 2 2 3 3 4" xfId="3630"/>
    <cellStyle name="Millares 21 2 2 3 4" xfId="3631"/>
    <cellStyle name="Millares 21 2 2 3 4 2" xfId="3632"/>
    <cellStyle name="Millares 21 2 2 3 5" xfId="3633"/>
    <cellStyle name="Millares 21 2 2 4" xfId="3634"/>
    <cellStyle name="Millares 21 2 2 5" xfId="3635"/>
    <cellStyle name="Millares 21 2 2 5 2" xfId="3636"/>
    <cellStyle name="Millares 21 2 2 5 2 2" xfId="3637"/>
    <cellStyle name="Millares 21 2 2 5 3" xfId="3638"/>
    <cellStyle name="Millares 21 2 2 5 4" xfId="3639"/>
    <cellStyle name="Millares 21 2 2 6" xfId="3640"/>
    <cellStyle name="Millares 21 2 2 6 2" xfId="3641"/>
    <cellStyle name="Millares 21 2 2 7" xfId="3642"/>
    <cellStyle name="Millares 21 2 2 8" xfId="3643"/>
    <cellStyle name="Millares 21 2 2 9" xfId="3644"/>
    <cellStyle name="Millares 21 2 3" xfId="3645"/>
    <cellStyle name="Millares 21 2 3 2" xfId="3646"/>
    <cellStyle name="Millares 21 2 3 2 2" xfId="3647"/>
    <cellStyle name="Millares 21 2 3 2 3" xfId="3648"/>
    <cellStyle name="Millares 21 2 3 2 3 2" xfId="3649"/>
    <cellStyle name="Millares 21 2 3 2 3 2 2" xfId="3650"/>
    <cellStyle name="Millares 21 2 3 2 3 3" xfId="3651"/>
    <cellStyle name="Millares 21 2 3 2 3 4" xfId="3652"/>
    <cellStyle name="Millares 21 2 3 2 4" xfId="3653"/>
    <cellStyle name="Millares 21 2 3 2 4 2" xfId="3654"/>
    <cellStyle name="Millares 21 2 3 2 5" xfId="3655"/>
    <cellStyle name="Millares 21 2 3 3" xfId="3656"/>
    <cellStyle name="Millares 21 2 3 4" xfId="3657"/>
    <cellStyle name="Millares 21 2 3 4 2" xfId="3658"/>
    <cellStyle name="Millares 21 2 3 4 2 2" xfId="3659"/>
    <cellStyle name="Millares 21 2 3 4 3" xfId="3660"/>
    <cellStyle name="Millares 21 2 3 4 4" xfId="3661"/>
    <cellStyle name="Millares 21 2 3 5" xfId="3662"/>
    <cellStyle name="Millares 21 2 3 5 2" xfId="3663"/>
    <cellStyle name="Millares 21 2 3 6" xfId="3664"/>
    <cellStyle name="Millares 21 2 4" xfId="3665"/>
    <cellStyle name="Millares 21 2 4 2" xfId="3666"/>
    <cellStyle name="Millares 21 2 4 2 2" xfId="3667"/>
    <cellStyle name="Millares 21 2 4 2 3" xfId="3668"/>
    <cellStyle name="Millares 21 2 4 2 3 2" xfId="3669"/>
    <cellStyle name="Millares 21 2 4 2 3 2 2" xfId="3670"/>
    <cellStyle name="Millares 21 2 4 2 3 3" xfId="3671"/>
    <cellStyle name="Millares 21 2 4 2 3 4" xfId="3672"/>
    <cellStyle name="Millares 21 2 4 2 4" xfId="3673"/>
    <cellStyle name="Millares 21 2 4 2 4 2" xfId="3674"/>
    <cellStyle name="Millares 21 2 4 2 5" xfId="3675"/>
    <cellStyle name="Millares 21 2 4 3" xfId="3676"/>
    <cellStyle name="Millares 21 2 4 4" xfId="3677"/>
    <cellStyle name="Millares 21 2 4 4 2" xfId="3678"/>
    <cellStyle name="Millares 21 2 4 4 2 2" xfId="3679"/>
    <cellStyle name="Millares 21 2 4 4 3" xfId="3680"/>
    <cellStyle name="Millares 21 2 4 4 4" xfId="3681"/>
    <cellStyle name="Millares 21 2 4 5" xfId="3682"/>
    <cellStyle name="Millares 21 2 4 5 2" xfId="3683"/>
    <cellStyle name="Millares 21 2 4 6" xfId="3684"/>
    <cellStyle name="Millares 21 2 5" xfId="3685"/>
    <cellStyle name="Millares 21 2 5 2" xfId="3686"/>
    <cellStyle name="Millares 21 2 5 3" xfId="3687"/>
    <cellStyle name="Millares 21 2 5 3 2" xfId="3688"/>
    <cellStyle name="Millares 21 2 5 3 2 2" xfId="3689"/>
    <cellStyle name="Millares 21 2 5 3 3" xfId="3690"/>
    <cellStyle name="Millares 21 2 5 3 4" xfId="3691"/>
    <cellStyle name="Millares 21 2 5 4" xfId="3692"/>
    <cellStyle name="Millares 21 2 5 4 2" xfId="3693"/>
    <cellStyle name="Millares 21 2 5 5" xfId="3694"/>
    <cellStyle name="Millares 21 2 6" xfId="3695"/>
    <cellStyle name="Millares 21 2 7" xfId="3696"/>
    <cellStyle name="Millares 21 2 7 2" xfId="3697"/>
    <cellStyle name="Millares 21 2 7 2 2" xfId="3698"/>
    <cellStyle name="Millares 21 2 7 3" xfId="3699"/>
    <cellStyle name="Millares 21 2 7 4" xfId="3700"/>
    <cellStyle name="Millares 21 2 8" xfId="3701"/>
    <cellStyle name="Millares 21 2 8 2" xfId="3702"/>
    <cellStyle name="Millares 21 2 9" xfId="3703"/>
    <cellStyle name="Millares 21 3" xfId="3704"/>
    <cellStyle name="Millares 21 3 2" xfId="3705"/>
    <cellStyle name="Millares 21 3 2 2" xfId="3706"/>
    <cellStyle name="Millares 21 3 2 2 2" xfId="3707"/>
    <cellStyle name="Millares 21 3 2 2 3" xfId="3708"/>
    <cellStyle name="Millares 21 3 2 2 3 2" xfId="3709"/>
    <cellStyle name="Millares 21 3 2 2 3 2 2" xfId="3710"/>
    <cellStyle name="Millares 21 3 2 2 3 3" xfId="3711"/>
    <cellStyle name="Millares 21 3 2 2 3 4" xfId="3712"/>
    <cellStyle name="Millares 21 3 2 2 4" xfId="3713"/>
    <cellStyle name="Millares 21 3 2 2 4 2" xfId="3714"/>
    <cellStyle name="Millares 21 3 2 2 5" xfId="3715"/>
    <cellStyle name="Millares 21 3 2 3" xfId="3716"/>
    <cellStyle name="Millares 21 3 2 4" xfId="3717"/>
    <cellStyle name="Millares 21 3 2 4 2" xfId="3718"/>
    <cellStyle name="Millares 21 3 2 4 2 2" xfId="3719"/>
    <cellStyle name="Millares 21 3 2 4 3" xfId="3720"/>
    <cellStyle name="Millares 21 3 2 4 4" xfId="3721"/>
    <cellStyle name="Millares 21 3 2 5" xfId="3722"/>
    <cellStyle name="Millares 21 3 2 5 2" xfId="3723"/>
    <cellStyle name="Millares 21 3 2 6" xfId="3724"/>
    <cellStyle name="Millares 21 3 3" xfId="3725"/>
    <cellStyle name="Millares 21 3 3 2" xfId="3726"/>
    <cellStyle name="Millares 21 3 3 3" xfId="3727"/>
    <cellStyle name="Millares 21 3 3 3 2" xfId="3728"/>
    <cellStyle name="Millares 21 3 3 3 2 2" xfId="3729"/>
    <cellStyle name="Millares 21 3 3 3 3" xfId="3730"/>
    <cellStyle name="Millares 21 3 3 3 4" xfId="3731"/>
    <cellStyle name="Millares 21 3 3 4" xfId="3732"/>
    <cellStyle name="Millares 21 3 3 4 2" xfId="3733"/>
    <cellStyle name="Millares 21 3 3 5" xfId="3734"/>
    <cellStyle name="Millares 21 3 4" xfId="3735"/>
    <cellStyle name="Millares 21 3 5" xfId="3736"/>
    <cellStyle name="Millares 21 3 5 2" xfId="3737"/>
    <cellStyle name="Millares 21 3 5 2 2" xfId="3738"/>
    <cellStyle name="Millares 21 3 5 3" xfId="3739"/>
    <cellStyle name="Millares 21 3 5 4" xfId="3740"/>
    <cellStyle name="Millares 21 3 6" xfId="3741"/>
    <cellStyle name="Millares 21 3 6 2" xfId="3742"/>
    <cellStyle name="Millares 21 3 7" xfId="3743"/>
    <cellStyle name="Millares 21 3 8" xfId="3744"/>
    <cellStyle name="Millares 21 3 9" xfId="3745"/>
    <cellStyle name="Millares 21 4" xfId="3746"/>
    <cellStyle name="Millares 21 4 2" xfId="3747"/>
    <cellStyle name="Millares 21 4 2 2" xfId="3748"/>
    <cellStyle name="Millares 21 4 2 2 2" xfId="3749"/>
    <cellStyle name="Millares 21 4 2 2 3" xfId="3750"/>
    <cellStyle name="Millares 21 4 2 2 3 2" xfId="3751"/>
    <cellStyle name="Millares 21 4 2 2 3 2 2" xfId="3752"/>
    <cellStyle name="Millares 21 4 2 2 3 3" xfId="3753"/>
    <cellStyle name="Millares 21 4 2 2 3 4" xfId="3754"/>
    <cellStyle name="Millares 21 4 2 2 4" xfId="3755"/>
    <cellStyle name="Millares 21 4 2 2 4 2" xfId="3756"/>
    <cellStyle name="Millares 21 4 2 2 5" xfId="3757"/>
    <cellStyle name="Millares 21 4 2 3" xfId="3758"/>
    <cellStyle name="Millares 21 4 2 4" xfId="3759"/>
    <cellStyle name="Millares 21 4 2 4 2" xfId="3760"/>
    <cellStyle name="Millares 21 4 2 4 2 2" xfId="3761"/>
    <cellStyle name="Millares 21 4 2 4 3" xfId="3762"/>
    <cellStyle name="Millares 21 4 2 4 4" xfId="3763"/>
    <cellStyle name="Millares 21 4 2 5" xfId="3764"/>
    <cellStyle name="Millares 21 4 2 5 2" xfId="3765"/>
    <cellStyle name="Millares 21 4 2 6" xfId="3766"/>
    <cellStyle name="Millares 21 4 3" xfId="3767"/>
    <cellStyle name="Millares 21 4 3 2" xfId="3768"/>
    <cellStyle name="Millares 21 4 3 3" xfId="3769"/>
    <cellStyle name="Millares 21 4 3 3 2" xfId="3770"/>
    <cellStyle name="Millares 21 4 3 3 2 2" xfId="3771"/>
    <cellStyle name="Millares 21 4 3 3 3" xfId="3772"/>
    <cellStyle name="Millares 21 4 3 3 4" xfId="3773"/>
    <cellStyle name="Millares 21 4 3 4" xfId="3774"/>
    <cellStyle name="Millares 21 4 3 4 2" xfId="3775"/>
    <cellStyle name="Millares 21 4 3 5" xfId="3776"/>
    <cellStyle name="Millares 21 4 4" xfId="3777"/>
    <cellStyle name="Millares 21 4 5" xfId="3778"/>
    <cellStyle name="Millares 21 4 5 2" xfId="3779"/>
    <cellStyle name="Millares 21 4 5 2 2" xfId="3780"/>
    <cellStyle name="Millares 21 4 5 3" xfId="3781"/>
    <cellStyle name="Millares 21 4 5 4" xfId="3782"/>
    <cellStyle name="Millares 21 4 6" xfId="3783"/>
    <cellStyle name="Millares 21 4 6 2" xfId="3784"/>
    <cellStyle name="Millares 21 4 7" xfId="3785"/>
    <cellStyle name="Millares 21 5" xfId="3786"/>
    <cellStyle name="Millares 21 5 2" xfId="3787"/>
    <cellStyle name="Millares 21 5 2 2" xfId="3788"/>
    <cellStyle name="Millares 21 5 2 3" xfId="3789"/>
    <cellStyle name="Millares 21 5 2 3 2" xfId="3790"/>
    <cellStyle name="Millares 21 5 2 3 2 2" xfId="3791"/>
    <cellStyle name="Millares 21 5 2 3 3" xfId="3792"/>
    <cellStyle name="Millares 21 5 2 3 4" xfId="3793"/>
    <cellStyle name="Millares 21 5 2 4" xfId="3794"/>
    <cellStyle name="Millares 21 5 2 4 2" xfId="3795"/>
    <cellStyle name="Millares 21 5 2 5" xfId="3796"/>
    <cellStyle name="Millares 21 5 3" xfId="3797"/>
    <cellStyle name="Millares 21 5 4" xfId="3798"/>
    <cellStyle name="Millares 21 5 4 2" xfId="3799"/>
    <cellStyle name="Millares 21 5 4 2 2" xfId="3800"/>
    <cellStyle name="Millares 21 5 4 3" xfId="3801"/>
    <cellStyle name="Millares 21 5 4 4" xfId="3802"/>
    <cellStyle name="Millares 21 5 5" xfId="3803"/>
    <cellStyle name="Millares 21 5 5 2" xfId="3804"/>
    <cellStyle name="Millares 21 5 6" xfId="3805"/>
    <cellStyle name="Millares 21 6" xfId="3806"/>
    <cellStyle name="Millares 21 6 2" xfId="3807"/>
    <cellStyle name="Millares 21 6 2 2" xfId="3808"/>
    <cellStyle name="Millares 21 6 2 3" xfId="3809"/>
    <cellStyle name="Millares 21 6 2 3 2" xfId="3810"/>
    <cellStyle name="Millares 21 6 2 3 2 2" xfId="3811"/>
    <cellStyle name="Millares 21 6 2 3 3" xfId="3812"/>
    <cellStyle name="Millares 21 6 2 3 4" xfId="3813"/>
    <cellStyle name="Millares 21 6 2 4" xfId="3814"/>
    <cellStyle name="Millares 21 6 2 4 2" xfId="3815"/>
    <cellStyle name="Millares 21 6 2 5" xfId="3816"/>
    <cellStyle name="Millares 21 6 3" xfId="3817"/>
    <cellStyle name="Millares 21 6 4" xfId="3818"/>
    <cellStyle name="Millares 21 6 4 2" xfId="3819"/>
    <cellStyle name="Millares 21 6 4 2 2" xfId="3820"/>
    <cellStyle name="Millares 21 6 4 3" xfId="3821"/>
    <cellStyle name="Millares 21 6 4 4" xfId="3822"/>
    <cellStyle name="Millares 21 6 5" xfId="3823"/>
    <cellStyle name="Millares 21 6 5 2" xfId="3824"/>
    <cellStyle name="Millares 21 6 6" xfId="3825"/>
    <cellStyle name="Millares 21 7" xfId="3826"/>
    <cellStyle name="Millares 21 7 2" xfId="3827"/>
    <cellStyle name="Millares 21 7 3" xfId="3828"/>
    <cellStyle name="Millares 21 7 3 2" xfId="3829"/>
    <cellStyle name="Millares 21 7 3 2 2" xfId="3830"/>
    <cellStyle name="Millares 21 7 3 3" xfId="3831"/>
    <cellStyle name="Millares 21 7 3 4" xfId="3832"/>
    <cellStyle name="Millares 21 7 4" xfId="3833"/>
    <cellStyle name="Millares 21 7 4 2" xfId="3834"/>
    <cellStyle name="Millares 21 7 5" xfId="3835"/>
    <cellStyle name="Millares 21 8" xfId="3836"/>
    <cellStyle name="Millares 21 8 2" xfId="3837"/>
    <cellStyle name="Millares 21 8 3" xfId="3838"/>
    <cellStyle name="Millares 21 8 3 2" xfId="3839"/>
    <cellStyle name="Millares 21 8 3 2 2" xfId="3840"/>
    <cellStyle name="Millares 21 8 3 3" xfId="3841"/>
    <cellStyle name="Millares 21 8 3 4" xfId="3842"/>
    <cellStyle name="Millares 21 8 4" xfId="3843"/>
    <cellStyle name="Millares 21 8 4 2" xfId="3844"/>
    <cellStyle name="Millares 21 8 5" xfId="3845"/>
    <cellStyle name="Millares 21 9" xfId="3846"/>
    <cellStyle name="Millares 22" xfId="3847"/>
    <cellStyle name="Millares 22 2" xfId="3848"/>
    <cellStyle name="Millares 22 3" xfId="3849"/>
    <cellStyle name="Millares 23" xfId="3850"/>
    <cellStyle name="Millares 23 2" xfId="3851"/>
    <cellStyle name="Millares 23 3" xfId="3852"/>
    <cellStyle name="Millares 24" xfId="3853"/>
    <cellStyle name="Millares 24 2" xfId="3854"/>
    <cellStyle name="Millares 24 3" xfId="3855"/>
    <cellStyle name="Millares 25" xfId="3856"/>
    <cellStyle name="Millares 25 2" xfId="3857"/>
    <cellStyle name="Millares 25 3" xfId="3858"/>
    <cellStyle name="Millares 26" xfId="3859"/>
    <cellStyle name="Millares 26 2" xfId="3860"/>
    <cellStyle name="Millares 26 3" xfId="3861"/>
    <cellStyle name="Millares 27" xfId="3862"/>
    <cellStyle name="Millares 27 2" xfId="3863"/>
    <cellStyle name="Millares 27 3" xfId="3864"/>
    <cellStyle name="Millares 28" xfId="3865"/>
    <cellStyle name="Millares 28 2" xfId="3866"/>
    <cellStyle name="Millares 28 3" xfId="3867"/>
    <cellStyle name="Millares 29" xfId="3868"/>
    <cellStyle name="Millares 29 2" xfId="3869"/>
    <cellStyle name="Millares 29 3" xfId="3870"/>
    <cellStyle name="Millares 3" xfId="3871"/>
    <cellStyle name="Millares 3 2" xfId="3872"/>
    <cellStyle name="Millares 3 2 2" xfId="3873"/>
    <cellStyle name="Millares 3 2 2 2" xfId="3874"/>
    <cellStyle name="Millares 3 2 2 3" xfId="3875"/>
    <cellStyle name="Millares 3 2 3" xfId="3876"/>
    <cellStyle name="Millares 3 2 4" xfId="3877"/>
    <cellStyle name="Millares 3 3" xfId="3878"/>
    <cellStyle name="Millares 3 3 2" xfId="3879"/>
    <cellStyle name="Millares 3 3 3" xfId="3880"/>
    <cellStyle name="Millares 3 4" xfId="3881"/>
    <cellStyle name="Millares 3 4 2" xfId="3882"/>
    <cellStyle name="Millares 3 4 3" xfId="3883"/>
    <cellStyle name="Millares 3 5" xfId="3884"/>
    <cellStyle name="Millares 3 5 2" xfId="3885"/>
    <cellStyle name="Millares 3 5 3" xfId="3886"/>
    <cellStyle name="Millares 3 6" xfId="3887"/>
    <cellStyle name="Millares 3 7" xfId="3888"/>
    <cellStyle name="Millares 3 7 2" xfId="3889"/>
    <cellStyle name="Millares 30" xfId="3890"/>
    <cellStyle name="Millares 30 2" xfId="3891"/>
    <cellStyle name="Millares 30 3" xfId="3892"/>
    <cellStyle name="Millares 31" xfId="3893"/>
    <cellStyle name="Millares 31 2" xfId="3894"/>
    <cellStyle name="Millares 31 3" xfId="3895"/>
    <cellStyle name="Millares 32" xfId="3896"/>
    <cellStyle name="Millares 32 2" xfId="3897"/>
    <cellStyle name="Millares 32 3" xfId="3898"/>
    <cellStyle name="Millares 33" xfId="3899"/>
    <cellStyle name="Millares 33 2" xfId="3900"/>
    <cellStyle name="Millares 33 3" xfId="3901"/>
    <cellStyle name="Millares 34" xfId="3902"/>
    <cellStyle name="Millares 34 2" xfId="3903"/>
    <cellStyle name="Millares 34 3" xfId="3904"/>
    <cellStyle name="Millares 35" xfId="3905"/>
    <cellStyle name="Millares 35 2" xfId="3906"/>
    <cellStyle name="Millares 35 3" xfId="3907"/>
    <cellStyle name="Millares 36" xfId="3908"/>
    <cellStyle name="Millares 36 10" xfId="3909"/>
    <cellStyle name="Millares 36 11" xfId="3910"/>
    <cellStyle name="Millares 36 2" xfId="3911"/>
    <cellStyle name="Millares 36 2 2" xfId="3912"/>
    <cellStyle name="Millares 36 2 2 2" xfId="3913"/>
    <cellStyle name="Millares 36 2 2 2 2" xfId="3914"/>
    <cellStyle name="Millares 36 2 2 2 3" xfId="3915"/>
    <cellStyle name="Millares 36 2 2 2 3 2" xfId="3916"/>
    <cellStyle name="Millares 36 2 2 2 3 2 2" xfId="3917"/>
    <cellStyle name="Millares 36 2 2 2 3 3" xfId="3918"/>
    <cellStyle name="Millares 36 2 2 2 3 4" xfId="3919"/>
    <cellStyle name="Millares 36 2 2 2 4" xfId="3920"/>
    <cellStyle name="Millares 36 2 2 2 4 2" xfId="3921"/>
    <cellStyle name="Millares 36 2 2 2 5" xfId="3922"/>
    <cellStyle name="Millares 36 2 2 3" xfId="3923"/>
    <cellStyle name="Millares 36 2 2 4" xfId="3924"/>
    <cellStyle name="Millares 36 2 2 4 2" xfId="3925"/>
    <cellStyle name="Millares 36 2 2 4 2 2" xfId="3926"/>
    <cellStyle name="Millares 36 2 2 4 3" xfId="3927"/>
    <cellStyle name="Millares 36 2 2 4 4" xfId="3928"/>
    <cellStyle name="Millares 36 2 2 5" xfId="3929"/>
    <cellStyle name="Millares 36 2 2 5 2" xfId="3930"/>
    <cellStyle name="Millares 36 2 2 6" xfId="3931"/>
    <cellStyle name="Millares 36 2 3" xfId="3932"/>
    <cellStyle name="Millares 36 2 3 2" xfId="3933"/>
    <cellStyle name="Millares 36 2 3 3" xfId="3934"/>
    <cellStyle name="Millares 36 2 3 3 2" xfId="3935"/>
    <cellStyle name="Millares 36 2 3 3 2 2" xfId="3936"/>
    <cellStyle name="Millares 36 2 3 3 3" xfId="3937"/>
    <cellStyle name="Millares 36 2 3 3 4" xfId="3938"/>
    <cellStyle name="Millares 36 2 3 4" xfId="3939"/>
    <cellStyle name="Millares 36 2 3 4 2" xfId="3940"/>
    <cellStyle name="Millares 36 2 3 5" xfId="3941"/>
    <cellStyle name="Millares 36 2 4" xfId="3942"/>
    <cellStyle name="Millares 36 2 5" xfId="3943"/>
    <cellStyle name="Millares 36 2 5 2" xfId="3944"/>
    <cellStyle name="Millares 36 2 5 2 2" xfId="3945"/>
    <cellStyle name="Millares 36 2 5 3" xfId="3946"/>
    <cellStyle name="Millares 36 2 5 4" xfId="3947"/>
    <cellStyle name="Millares 36 2 6" xfId="3948"/>
    <cellStyle name="Millares 36 2 6 2" xfId="3949"/>
    <cellStyle name="Millares 36 2 7" xfId="3950"/>
    <cellStyle name="Millares 36 2 8" xfId="3951"/>
    <cellStyle name="Millares 36 2 9" xfId="3952"/>
    <cellStyle name="Millares 36 3" xfId="3953"/>
    <cellStyle name="Millares 36 3 2" xfId="3954"/>
    <cellStyle name="Millares 36 3 2 2" xfId="3955"/>
    <cellStyle name="Millares 36 3 2 2 2" xfId="3956"/>
    <cellStyle name="Millares 36 3 2 2 3" xfId="3957"/>
    <cellStyle name="Millares 36 3 2 2 3 2" xfId="3958"/>
    <cellStyle name="Millares 36 3 2 2 3 2 2" xfId="3959"/>
    <cellStyle name="Millares 36 3 2 2 3 3" xfId="3960"/>
    <cellStyle name="Millares 36 3 2 2 3 4" xfId="3961"/>
    <cellStyle name="Millares 36 3 2 2 4" xfId="3962"/>
    <cellStyle name="Millares 36 3 2 2 4 2" xfId="3963"/>
    <cellStyle name="Millares 36 3 2 2 5" xfId="3964"/>
    <cellStyle name="Millares 36 3 2 3" xfId="3965"/>
    <cellStyle name="Millares 36 3 2 4" xfId="3966"/>
    <cellStyle name="Millares 36 3 2 4 2" xfId="3967"/>
    <cellStyle name="Millares 36 3 2 4 2 2" xfId="3968"/>
    <cellStyle name="Millares 36 3 2 4 3" xfId="3969"/>
    <cellStyle name="Millares 36 3 2 4 4" xfId="3970"/>
    <cellStyle name="Millares 36 3 2 5" xfId="3971"/>
    <cellStyle name="Millares 36 3 2 5 2" xfId="3972"/>
    <cellStyle name="Millares 36 3 2 6" xfId="3973"/>
    <cellStyle name="Millares 36 3 3" xfId="3974"/>
    <cellStyle name="Millares 36 3 3 2" xfId="3975"/>
    <cellStyle name="Millares 36 3 3 3" xfId="3976"/>
    <cellStyle name="Millares 36 3 3 3 2" xfId="3977"/>
    <cellStyle name="Millares 36 3 3 3 2 2" xfId="3978"/>
    <cellStyle name="Millares 36 3 3 3 3" xfId="3979"/>
    <cellStyle name="Millares 36 3 3 3 4" xfId="3980"/>
    <cellStyle name="Millares 36 3 3 4" xfId="3981"/>
    <cellStyle name="Millares 36 3 3 4 2" xfId="3982"/>
    <cellStyle name="Millares 36 3 3 5" xfId="3983"/>
    <cellStyle name="Millares 36 3 4" xfId="3984"/>
    <cellStyle name="Millares 36 3 5" xfId="3985"/>
    <cellStyle name="Millares 36 3 5 2" xfId="3986"/>
    <cellStyle name="Millares 36 3 5 2 2" xfId="3987"/>
    <cellStyle name="Millares 36 3 5 3" xfId="3988"/>
    <cellStyle name="Millares 36 3 5 4" xfId="3989"/>
    <cellStyle name="Millares 36 3 6" xfId="3990"/>
    <cellStyle name="Millares 36 3 6 2" xfId="3991"/>
    <cellStyle name="Millares 36 3 7" xfId="3992"/>
    <cellStyle name="Millares 36 4" xfId="3993"/>
    <cellStyle name="Millares 36 4 2" xfId="3994"/>
    <cellStyle name="Millares 36 4 2 2" xfId="3995"/>
    <cellStyle name="Millares 36 4 2 3" xfId="3996"/>
    <cellStyle name="Millares 36 4 2 3 2" xfId="3997"/>
    <cellStyle name="Millares 36 4 2 3 2 2" xfId="3998"/>
    <cellStyle name="Millares 36 4 2 3 3" xfId="3999"/>
    <cellStyle name="Millares 36 4 2 3 4" xfId="4000"/>
    <cellStyle name="Millares 36 4 2 4" xfId="4001"/>
    <cellStyle name="Millares 36 4 2 4 2" xfId="4002"/>
    <cellStyle name="Millares 36 4 2 5" xfId="4003"/>
    <cellStyle name="Millares 36 4 3" xfId="4004"/>
    <cellStyle name="Millares 36 4 4" xfId="4005"/>
    <cellStyle name="Millares 36 4 4 2" xfId="4006"/>
    <cellStyle name="Millares 36 4 4 2 2" xfId="4007"/>
    <cellStyle name="Millares 36 4 4 3" xfId="4008"/>
    <cellStyle name="Millares 36 4 4 4" xfId="4009"/>
    <cellStyle name="Millares 36 4 5" xfId="4010"/>
    <cellStyle name="Millares 36 4 5 2" xfId="4011"/>
    <cellStyle name="Millares 36 4 6" xfId="4012"/>
    <cellStyle name="Millares 36 5" xfId="4013"/>
    <cellStyle name="Millares 36 5 2" xfId="4014"/>
    <cellStyle name="Millares 36 5 2 2" xfId="4015"/>
    <cellStyle name="Millares 36 5 2 3" xfId="4016"/>
    <cellStyle name="Millares 36 5 2 3 2" xfId="4017"/>
    <cellStyle name="Millares 36 5 2 3 2 2" xfId="4018"/>
    <cellStyle name="Millares 36 5 2 3 3" xfId="4019"/>
    <cellStyle name="Millares 36 5 2 3 4" xfId="4020"/>
    <cellStyle name="Millares 36 5 2 4" xfId="4021"/>
    <cellStyle name="Millares 36 5 2 4 2" xfId="4022"/>
    <cellStyle name="Millares 36 5 2 5" xfId="4023"/>
    <cellStyle name="Millares 36 5 3" xfId="4024"/>
    <cellStyle name="Millares 36 5 4" xfId="4025"/>
    <cellStyle name="Millares 36 5 4 2" xfId="4026"/>
    <cellStyle name="Millares 36 5 4 2 2" xfId="4027"/>
    <cellStyle name="Millares 36 5 4 3" xfId="4028"/>
    <cellStyle name="Millares 36 5 4 4" xfId="4029"/>
    <cellStyle name="Millares 36 5 5" xfId="4030"/>
    <cellStyle name="Millares 36 5 5 2" xfId="4031"/>
    <cellStyle name="Millares 36 5 6" xfId="4032"/>
    <cellStyle name="Millares 36 6" xfId="4033"/>
    <cellStyle name="Millares 36 6 2" xfId="4034"/>
    <cellStyle name="Millares 36 6 3" xfId="4035"/>
    <cellStyle name="Millares 36 6 3 2" xfId="4036"/>
    <cellStyle name="Millares 36 6 3 2 2" xfId="4037"/>
    <cellStyle name="Millares 36 6 3 3" xfId="4038"/>
    <cellStyle name="Millares 36 6 3 4" xfId="4039"/>
    <cellStyle name="Millares 36 6 4" xfId="4040"/>
    <cellStyle name="Millares 36 6 4 2" xfId="4041"/>
    <cellStyle name="Millares 36 6 5" xfId="4042"/>
    <cellStyle name="Millares 36 7" xfId="4043"/>
    <cellStyle name="Millares 36 8" xfId="4044"/>
    <cellStyle name="Millares 36 8 2" xfId="4045"/>
    <cellStyle name="Millares 36 8 2 2" xfId="4046"/>
    <cellStyle name="Millares 36 8 3" xfId="4047"/>
    <cellStyle name="Millares 36 8 4" xfId="4048"/>
    <cellStyle name="Millares 36 9" xfId="4049"/>
    <cellStyle name="Millares 36 9 2" xfId="4050"/>
    <cellStyle name="Millares 37" xfId="4051"/>
    <cellStyle name="Millares 37 10" xfId="4052"/>
    <cellStyle name="Millares 37 11" xfId="4053"/>
    <cellStyle name="Millares 37 2" xfId="4054"/>
    <cellStyle name="Millares 37 2 2" xfId="4055"/>
    <cellStyle name="Millares 37 2 2 2" xfId="4056"/>
    <cellStyle name="Millares 37 2 2 2 2" xfId="4057"/>
    <cellStyle name="Millares 37 2 2 2 3" xfId="4058"/>
    <cellStyle name="Millares 37 2 2 2 3 2" xfId="4059"/>
    <cellStyle name="Millares 37 2 2 2 3 2 2" xfId="4060"/>
    <cellStyle name="Millares 37 2 2 2 3 3" xfId="4061"/>
    <cellStyle name="Millares 37 2 2 2 3 4" xfId="4062"/>
    <cellStyle name="Millares 37 2 2 2 4" xfId="4063"/>
    <cellStyle name="Millares 37 2 2 2 4 2" xfId="4064"/>
    <cellStyle name="Millares 37 2 2 2 5" xfId="4065"/>
    <cellStyle name="Millares 37 2 2 3" xfId="4066"/>
    <cellStyle name="Millares 37 2 2 4" xfId="4067"/>
    <cellStyle name="Millares 37 2 2 4 2" xfId="4068"/>
    <cellStyle name="Millares 37 2 2 4 2 2" xfId="4069"/>
    <cellStyle name="Millares 37 2 2 4 3" xfId="4070"/>
    <cellStyle name="Millares 37 2 2 4 4" xfId="4071"/>
    <cellStyle name="Millares 37 2 2 5" xfId="4072"/>
    <cellStyle name="Millares 37 2 2 5 2" xfId="4073"/>
    <cellStyle name="Millares 37 2 2 6" xfId="4074"/>
    <cellStyle name="Millares 37 2 3" xfId="4075"/>
    <cellStyle name="Millares 37 2 3 2" xfId="4076"/>
    <cellStyle name="Millares 37 2 3 3" xfId="4077"/>
    <cellStyle name="Millares 37 2 3 3 2" xfId="4078"/>
    <cellStyle name="Millares 37 2 3 3 2 2" xfId="4079"/>
    <cellStyle name="Millares 37 2 3 3 3" xfId="4080"/>
    <cellStyle name="Millares 37 2 3 3 4" xfId="4081"/>
    <cellStyle name="Millares 37 2 3 4" xfId="4082"/>
    <cellStyle name="Millares 37 2 3 4 2" xfId="4083"/>
    <cellStyle name="Millares 37 2 3 5" xfId="4084"/>
    <cellStyle name="Millares 37 2 4" xfId="4085"/>
    <cellStyle name="Millares 37 2 5" xfId="4086"/>
    <cellStyle name="Millares 37 2 5 2" xfId="4087"/>
    <cellStyle name="Millares 37 2 5 2 2" xfId="4088"/>
    <cellStyle name="Millares 37 2 5 3" xfId="4089"/>
    <cellStyle name="Millares 37 2 5 4" xfId="4090"/>
    <cellStyle name="Millares 37 2 6" xfId="4091"/>
    <cellStyle name="Millares 37 2 6 2" xfId="4092"/>
    <cellStyle name="Millares 37 2 7" xfId="4093"/>
    <cellStyle name="Millares 37 2 8" xfId="4094"/>
    <cellStyle name="Millares 37 2 9" xfId="4095"/>
    <cellStyle name="Millares 37 3" xfId="4096"/>
    <cellStyle name="Millares 37 3 2" xfId="4097"/>
    <cellStyle name="Millares 37 3 2 2" xfId="4098"/>
    <cellStyle name="Millares 37 3 2 2 2" xfId="4099"/>
    <cellStyle name="Millares 37 3 2 2 3" xfId="4100"/>
    <cellStyle name="Millares 37 3 2 2 3 2" xfId="4101"/>
    <cellStyle name="Millares 37 3 2 2 3 2 2" xfId="4102"/>
    <cellStyle name="Millares 37 3 2 2 3 3" xfId="4103"/>
    <cellStyle name="Millares 37 3 2 2 3 4" xfId="4104"/>
    <cellStyle name="Millares 37 3 2 2 4" xfId="4105"/>
    <cellStyle name="Millares 37 3 2 2 4 2" xfId="4106"/>
    <cellStyle name="Millares 37 3 2 2 5" xfId="4107"/>
    <cellStyle name="Millares 37 3 2 3" xfId="4108"/>
    <cellStyle name="Millares 37 3 2 4" xfId="4109"/>
    <cellStyle name="Millares 37 3 2 4 2" xfId="4110"/>
    <cellStyle name="Millares 37 3 2 4 2 2" xfId="4111"/>
    <cellStyle name="Millares 37 3 2 4 3" xfId="4112"/>
    <cellStyle name="Millares 37 3 2 4 4" xfId="4113"/>
    <cellStyle name="Millares 37 3 2 5" xfId="4114"/>
    <cellStyle name="Millares 37 3 2 5 2" xfId="4115"/>
    <cellStyle name="Millares 37 3 2 6" xfId="4116"/>
    <cellStyle name="Millares 37 3 3" xfId="4117"/>
    <cellStyle name="Millares 37 3 3 2" xfId="4118"/>
    <cellStyle name="Millares 37 3 3 3" xfId="4119"/>
    <cellStyle name="Millares 37 3 3 3 2" xfId="4120"/>
    <cellStyle name="Millares 37 3 3 3 2 2" xfId="4121"/>
    <cellStyle name="Millares 37 3 3 3 3" xfId="4122"/>
    <cellStyle name="Millares 37 3 3 3 4" xfId="4123"/>
    <cellStyle name="Millares 37 3 3 4" xfId="4124"/>
    <cellStyle name="Millares 37 3 3 4 2" xfId="4125"/>
    <cellStyle name="Millares 37 3 3 5" xfId="4126"/>
    <cellStyle name="Millares 37 3 4" xfId="4127"/>
    <cellStyle name="Millares 37 3 5" xfId="4128"/>
    <cellStyle name="Millares 37 3 5 2" xfId="4129"/>
    <cellStyle name="Millares 37 3 5 2 2" xfId="4130"/>
    <cellStyle name="Millares 37 3 5 3" xfId="4131"/>
    <cellStyle name="Millares 37 3 5 4" xfId="4132"/>
    <cellStyle name="Millares 37 3 6" xfId="4133"/>
    <cellStyle name="Millares 37 3 6 2" xfId="4134"/>
    <cellStyle name="Millares 37 3 7" xfId="4135"/>
    <cellStyle name="Millares 37 4" xfId="4136"/>
    <cellStyle name="Millares 37 4 2" xfId="4137"/>
    <cellStyle name="Millares 37 4 2 2" xfId="4138"/>
    <cellStyle name="Millares 37 4 2 3" xfId="4139"/>
    <cellStyle name="Millares 37 4 2 3 2" xfId="4140"/>
    <cellStyle name="Millares 37 4 2 3 2 2" xfId="4141"/>
    <cellStyle name="Millares 37 4 2 3 3" xfId="4142"/>
    <cellStyle name="Millares 37 4 2 3 4" xfId="4143"/>
    <cellStyle name="Millares 37 4 2 4" xfId="4144"/>
    <cellStyle name="Millares 37 4 2 4 2" xfId="4145"/>
    <cellStyle name="Millares 37 4 2 5" xfId="4146"/>
    <cellStyle name="Millares 37 4 3" xfId="4147"/>
    <cellStyle name="Millares 37 4 4" xfId="4148"/>
    <cellStyle name="Millares 37 4 4 2" xfId="4149"/>
    <cellStyle name="Millares 37 4 4 2 2" xfId="4150"/>
    <cellStyle name="Millares 37 4 4 3" xfId="4151"/>
    <cellStyle name="Millares 37 4 4 4" xfId="4152"/>
    <cellStyle name="Millares 37 4 5" xfId="4153"/>
    <cellStyle name="Millares 37 4 5 2" xfId="4154"/>
    <cellStyle name="Millares 37 4 6" xfId="4155"/>
    <cellStyle name="Millares 37 5" xfId="4156"/>
    <cellStyle name="Millares 37 5 2" xfId="4157"/>
    <cellStyle name="Millares 37 5 2 2" xfId="4158"/>
    <cellStyle name="Millares 37 5 2 3" xfId="4159"/>
    <cellStyle name="Millares 37 5 2 3 2" xfId="4160"/>
    <cellStyle name="Millares 37 5 2 3 2 2" xfId="4161"/>
    <cellStyle name="Millares 37 5 2 3 3" xfId="4162"/>
    <cellStyle name="Millares 37 5 2 3 4" xfId="4163"/>
    <cellStyle name="Millares 37 5 2 4" xfId="4164"/>
    <cellStyle name="Millares 37 5 2 4 2" xfId="4165"/>
    <cellStyle name="Millares 37 5 2 5" xfId="4166"/>
    <cellStyle name="Millares 37 5 3" xfId="4167"/>
    <cellStyle name="Millares 37 5 4" xfId="4168"/>
    <cellStyle name="Millares 37 5 4 2" xfId="4169"/>
    <cellStyle name="Millares 37 5 4 2 2" xfId="4170"/>
    <cellStyle name="Millares 37 5 4 3" xfId="4171"/>
    <cellStyle name="Millares 37 5 4 4" xfId="4172"/>
    <cellStyle name="Millares 37 5 5" xfId="4173"/>
    <cellStyle name="Millares 37 5 5 2" xfId="4174"/>
    <cellStyle name="Millares 37 5 6" xfId="4175"/>
    <cellStyle name="Millares 37 6" xfId="4176"/>
    <cellStyle name="Millares 37 6 2" xfId="4177"/>
    <cellStyle name="Millares 37 6 3" xfId="4178"/>
    <cellStyle name="Millares 37 6 3 2" xfId="4179"/>
    <cellStyle name="Millares 37 6 3 2 2" xfId="4180"/>
    <cellStyle name="Millares 37 6 3 3" xfId="4181"/>
    <cellStyle name="Millares 37 6 3 4" xfId="4182"/>
    <cellStyle name="Millares 37 6 4" xfId="4183"/>
    <cellStyle name="Millares 37 6 4 2" xfId="4184"/>
    <cellStyle name="Millares 37 6 5" xfId="4185"/>
    <cellStyle name="Millares 37 7" xfId="4186"/>
    <cellStyle name="Millares 37 8" xfId="4187"/>
    <cellStyle name="Millares 37 8 2" xfId="4188"/>
    <cellStyle name="Millares 37 8 2 2" xfId="4189"/>
    <cellStyle name="Millares 37 8 3" xfId="4190"/>
    <cellStyle name="Millares 37 8 4" xfId="4191"/>
    <cellStyle name="Millares 37 9" xfId="4192"/>
    <cellStyle name="Millares 37 9 2" xfId="4193"/>
    <cellStyle name="Millares 38" xfId="4194"/>
    <cellStyle name="Millares 38 10" xfId="4195"/>
    <cellStyle name="Millares 38 11" xfId="4196"/>
    <cellStyle name="Millares 38 2" xfId="4197"/>
    <cellStyle name="Millares 38 2 2" xfId="4198"/>
    <cellStyle name="Millares 38 2 2 2" xfId="4199"/>
    <cellStyle name="Millares 38 2 2 2 2" xfId="4200"/>
    <cellStyle name="Millares 38 2 2 2 3" xfId="4201"/>
    <cellStyle name="Millares 38 2 2 2 3 2" xfId="4202"/>
    <cellStyle name="Millares 38 2 2 2 3 2 2" xfId="4203"/>
    <cellStyle name="Millares 38 2 2 2 3 3" xfId="4204"/>
    <cellStyle name="Millares 38 2 2 2 3 4" xfId="4205"/>
    <cellStyle name="Millares 38 2 2 2 4" xfId="4206"/>
    <cellStyle name="Millares 38 2 2 2 4 2" xfId="4207"/>
    <cellStyle name="Millares 38 2 2 2 5" xfId="4208"/>
    <cellStyle name="Millares 38 2 2 3" xfId="4209"/>
    <cellStyle name="Millares 38 2 2 4" xfId="4210"/>
    <cellStyle name="Millares 38 2 2 4 2" xfId="4211"/>
    <cellStyle name="Millares 38 2 2 4 2 2" xfId="4212"/>
    <cellStyle name="Millares 38 2 2 4 3" xfId="4213"/>
    <cellStyle name="Millares 38 2 2 4 4" xfId="4214"/>
    <cellStyle name="Millares 38 2 2 5" xfId="4215"/>
    <cellStyle name="Millares 38 2 2 5 2" xfId="4216"/>
    <cellStyle name="Millares 38 2 2 6" xfId="4217"/>
    <cellStyle name="Millares 38 2 3" xfId="4218"/>
    <cellStyle name="Millares 38 2 3 2" xfId="4219"/>
    <cellStyle name="Millares 38 2 3 3" xfId="4220"/>
    <cellStyle name="Millares 38 2 3 3 2" xfId="4221"/>
    <cellStyle name="Millares 38 2 3 3 2 2" xfId="4222"/>
    <cellStyle name="Millares 38 2 3 3 3" xfId="4223"/>
    <cellStyle name="Millares 38 2 3 3 4" xfId="4224"/>
    <cellStyle name="Millares 38 2 3 4" xfId="4225"/>
    <cellStyle name="Millares 38 2 3 4 2" xfId="4226"/>
    <cellStyle name="Millares 38 2 3 5" xfId="4227"/>
    <cellStyle name="Millares 38 2 4" xfId="4228"/>
    <cellStyle name="Millares 38 2 5" xfId="4229"/>
    <cellStyle name="Millares 38 2 5 2" xfId="4230"/>
    <cellStyle name="Millares 38 2 5 2 2" xfId="4231"/>
    <cellStyle name="Millares 38 2 5 3" xfId="4232"/>
    <cellStyle name="Millares 38 2 5 4" xfId="4233"/>
    <cellStyle name="Millares 38 2 6" xfId="4234"/>
    <cellStyle name="Millares 38 2 6 2" xfId="4235"/>
    <cellStyle name="Millares 38 2 7" xfId="4236"/>
    <cellStyle name="Millares 38 2 8" xfId="4237"/>
    <cellStyle name="Millares 38 2 9" xfId="4238"/>
    <cellStyle name="Millares 38 3" xfId="4239"/>
    <cellStyle name="Millares 38 3 2" xfId="4240"/>
    <cellStyle name="Millares 38 3 2 2" xfId="4241"/>
    <cellStyle name="Millares 38 3 2 2 2" xfId="4242"/>
    <cellStyle name="Millares 38 3 2 2 3" xfId="4243"/>
    <cellStyle name="Millares 38 3 2 2 3 2" xfId="4244"/>
    <cellStyle name="Millares 38 3 2 2 3 2 2" xfId="4245"/>
    <cellStyle name="Millares 38 3 2 2 3 3" xfId="4246"/>
    <cellStyle name="Millares 38 3 2 2 3 4" xfId="4247"/>
    <cellStyle name="Millares 38 3 2 2 4" xfId="4248"/>
    <cellStyle name="Millares 38 3 2 2 4 2" xfId="4249"/>
    <cellStyle name="Millares 38 3 2 2 5" xfId="4250"/>
    <cellStyle name="Millares 38 3 2 3" xfId="4251"/>
    <cellStyle name="Millares 38 3 2 4" xfId="4252"/>
    <cellStyle name="Millares 38 3 2 4 2" xfId="4253"/>
    <cellStyle name="Millares 38 3 2 4 2 2" xfId="4254"/>
    <cellStyle name="Millares 38 3 2 4 3" xfId="4255"/>
    <cellStyle name="Millares 38 3 2 4 4" xfId="4256"/>
    <cellStyle name="Millares 38 3 2 5" xfId="4257"/>
    <cellStyle name="Millares 38 3 2 5 2" xfId="4258"/>
    <cellStyle name="Millares 38 3 2 6" xfId="4259"/>
    <cellStyle name="Millares 38 3 3" xfId="4260"/>
    <cellStyle name="Millares 38 3 3 2" xfId="4261"/>
    <cellStyle name="Millares 38 3 3 3" xfId="4262"/>
    <cellStyle name="Millares 38 3 3 3 2" xfId="4263"/>
    <cellStyle name="Millares 38 3 3 3 2 2" xfId="4264"/>
    <cellStyle name="Millares 38 3 3 3 3" xfId="4265"/>
    <cellStyle name="Millares 38 3 3 3 4" xfId="4266"/>
    <cellStyle name="Millares 38 3 3 4" xfId="4267"/>
    <cellStyle name="Millares 38 3 3 4 2" xfId="4268"/>
    <cellStyle name="Millares 38 3 3 5" xfId="4269"/>
    <cellStyle name="Millares 38 3 4" xfId="4270"/>
    <cellStyle name="Millares 38 3 5" xfId="4271"/>
    <cellStyle name="Millares 38 3 5 2" xfId="4272"/>
    <cellStyle name="Millares 38 3 5 2 2" xfId="4273"/>
    <cellStyle name="Millares 38 3 5 3" xfId="4274"/>
    <cellStyle name="Millares 38 3 5 4" xfId="4275"/>
    <cellStyle name="Millares 38 3 6" xfId="4276"/>
    <cellStyle name="Millares 38 3 6 2" xfId="4277"/>
    <cellStyle name="Millares 38 3 7" xfId="4278"/>
    <cellStyle name="Millares 38 4" xfId="4279"/>
    <cellStyle name="Millares 38 4 2" xfId="4280"/>
    <cellStyle name="Millares 38 4 2 2" xfId="4281"/>
    <cellStyle name="Millares 38 4 2 3" xfId="4282"/>
    <cellStyle name="Millares 38 4 2 3 2" xfId="4283"/>
    <cellStyle name="Millares 38 4 2 3 2 2" xfId="4284"/>
    <cellStyle name="Millares 38 4 2 3 3" xfId="4285"/>
    <cellStyle name="Millares 38 4 2 3 4" xfId="4286"/>
    <cellStyle name="Millares 38 4 2 4" xfId="4287"/>
    <cellStyle name="Millares 38 4 2 4 2" xfId="4288"/>
    <cellStyle name="Millares 38 4 2 5" xfId="4289"/>
    <cellStyle name="Millares 38 4 3" xfId="4290"/>
    <cellStyle name="Millares 38 4 4" xfId="4291"/>
    <cellStyle name="Millares 38 4 4 2" xfId="4292"/>
    <cellStyle name="Millares 38 4 4 2 2" xfId="4293"/>
    <cellStyle name="Millares 38 4 4 3" xfId="4294"/>
    <cellStyle name="Millares 38 4 4 4" xfId="4295"/>
    <cellStyle name="Millares 38 4 5" xfId="4296"/>
    <cellStyle name="Millares 38 4 5 2" xfId="4297"/>
    <cellStyle name="Millares 38 4 6" xfId="4298"/>
    <cellStyle name="Millares 38 5" xfId="4299"/>
    <cellStyle name="Millares 38 5 2" xfId="4300"/>
    <cellStyle name="Millares 38 5 2 2" xfId="4301"/>
    <cellStyle name="Millares 38 5 2 3" xfId="4302"/>
    <cellStyle name="Millares 38 5 2 3 2" xfId="4303"/>
    <cellStyle name="Millares 38 5 2 3 2 2" xfId="4304"/>
    <cellStyle name="Millares 38 5 2 3 3" xfId="4305"/>
    <cellStyle name="Millares 38 5 2 3 4" xfId="4306"/>
    <cellStyle name="Millares 38 5 2 4" xfId="4307"/>
    <cellStyle name="Millares 38 5 2 4 2" xfId="4308"/>
    <cellStyle name="Millares 38 5 2 5" xfId="4309"/>
    <cellStyle name="Millares 38 5 3" xfId="4310"/>
    <cellStyle name="Millares 38 5 4" xfId="4311"/>
    <cellStyle name="Millares 38 5 4 2" xfId="4312"/>
    <cellStyle name="Millares 38 5 4 2 2" xfId="4313"/>
    <cellStyle name="Millares 38 5 4 3" xfId="4314"/>
    <cellStyle name="Millares 38 5 4 4" xfId="4315"/>
    <cellStyle name="Millares 38 5 5" xfId="4316"/>
    <cellStyle name="Millares 38 5 5 2" xfId="4317"/>
    <cellStyle name="Millares 38 5 6" xfId="4318"/>
    <cellStyle name="Millares 38 6" xfId="4319"/>
    <cellStyle name="Millares 38 6 2" xfId="4320"/>
    <cellStyle name="Millares 38 6 3" xfId="4321"/>
    <cellStyle name="Millares 38 6 3 2" xfId="4322"/>
    <cellStyle name="Millares 38 6 3 2 2" xfId="4323"/>
    <cellStyle name="Millares 38 6 3 3" xfId="4324"/>
    <cellStyle name="Millares 38 6 3 4" xfId="4325"/>
    <cellStyle name="Millares 38 6 4" xfId="4326"/>
    <cellStyle name="Millares 38 6 4 2" xfId="4327"/>
    <cellStyle name="Millares 38 6 5" xfId="4328"/>
    <cellStyle name="Millares 38 7" xfId="4329"/>
    <cellStyle name="Millares 38 8" xfId="4330"/>
    <cellStyle name="Millares 38 8 2" xfId="4331"/>
    <cellStyle name="Millares 38 8 2 2" xfId="4332"/>
    <cellStyle name="Millares 38 8 3" xfId="4333"/>
    <cellStyle name="Millares 38 8 4" xfId="4334"/>
    <cellStyle name="Millares 38 9" xfId="4335"/>
    <cellStyle name="Millares 38 9 2" xfId="4336"/>
    <cellStyle name="Millares 39" xfId="4337"/>
    <cellStyle name="Millares 39 10" xfId="4338"/>
    <cellStyle name="Millares 39 11" xfId="4339"/>
    <cellStyle name="Millares 39 2" xfId="4340"/>
    <cellStyle name="Millares 39 2 2" xfId="4341"/>
    <cellStyle name="Millares 39 2 2 2" xfId="4342"/>
    <cellStyle name="Millares 39 2 2 2 2" xfId="4343"/>
    <cellStyle name="Millares 39 2 2 2 3" xfId="4344"/>
    <cellStyle name="Millares 39 2 2 2 3 2" xfId="4345"/>
    <cellStyle name="Millares 39 2 2 2 3 2 2" xfId="4346"/>
    <cellStyle name="Millares 39 2 2 2 3 3" xfId="4347"/>
    <cellStyle name="Millares 39 2 2 2 3 4" xfId="4348"/>
    <cellStyle name="Millares 39 2 2 2 4" xfId="4349"/>
    <cellStyle name="Millares 39 2 2 2 4 2" xfId="4350"/>
    <cellStyle name="Millares 39 2 2 2 5" xfId="4351"/>
    <cellStyle name="Millares 39 2 2 3" xfId="4352"/>
    <cellStyle name="Millares 39 2 2 4" xfId="4353"/>
    <cellStyle name="Millares 39 2 2 4 2" xfId="4354"/>
    <cellStyle name="Millares 39 2 2 4 2 2" xfId="4355"/>
    <cellStyle name="Millares 39 2 2 4 3" xfId="4356"/>
    <cellStyle name="Millares 39 2 2 4 4" xfId="4357"/>
    <cellStyle name="Millares 39 2 2 5" xfId="4358"/>
    <cellStyle name="Millares 39 2 2 5 2" xfId="4359"/>
    <cellStyle name="Millares 39 2 2 6" xfId="4360"/>
    <cellStyle name="Millares 39 2 3" xfId="4361"/>
    <cellStyle name="Millares 39 2 3 2" xfId="4362"/>
    <cellStyle name="Millares 39 2 3 3" xfId="4363"/>
    <cellStyle name="Millares 39 2 3 3 2" xfId="4364"/>
    <cellStyle name="Millares 39 2 3 3 2 2" xfId="4365"/>
    <cellStyle name="Millares 39 2 3 3 3" xfId="4366"/>
    <cellStyle name="Millares 39 2 3 3 4" xfId="4367"/>
    <cellStyle name="Millares 39 2 3 4" xfId="4368"/>
    <cellStyle name="Millares 39 2 3 4 2" xfId="4369"/>
    <cellStyle name="Millares 39 2 3 5" xfId="4370"/>
    <cellStyle name="Millares 39 2 4" xfId="4371"/>
    <cellStyle name="Millares 39 2 5" xfId="4372"/>
    <cellStyle name="Millares 39 2 5 2" xfId="4373"/>
    <cellStyle name="Millares 39 2 5 2 2" xfId="4374"/>
    <cellStyle name="Millares 39 2 5 3" xfId="4375"/>
    <cellStyle name="Millares 39 2 5 4" xfId="4376"/>
    <cellStyle name="Millares 39 2 6" xfId="4377"/>
    <cellStyle name="Millares 39 2 6 2" xfId="4378"/>
    <cellStyle name="Millares 39 2 7" xfId="4379"/>
    <cellStyle name="Millares 39 2 8" xfId="4380"/>
    <cellStyle name="Millares 39 2 9" xfId="4381"/>
    <cellStyle name="Millares 39 3" xfId="4382"/>
    <cellStyle name="Millares 39 3 2" xfId="4383"/>
    <cellStyle name="Millares 39 3 2 2" xfId="4384"/>
    <cellStyle name="Millares 39 3 2 2 2" xfId="4385"/>
    <cellStyle name="Millares 39 3 2 2 3" xfId="4386"/>
    <cellStyle name="Millares 39 3 2 2 3 2" xfId="4387"/>
    <cellStyle name="Millares 39 3 2 2 3 2 2" xfId="4388"/>
    <cellStyle name="Millares 39 3 2 2 3 3" xfId="4389"/>
    <cellStyle name="Millares 39 3 2 2 3 4" xfId="4390"/>
    <cellStyle name="Millares 39 3 2 2 4" xfId="4391"/>
    <cellStyle name="Millares 39 3 2 2 4 2" xfId="4392"/>
    <cellStyle name="Millares 39 3 2 2 5" xfId="4393"/>
    <cellStyle name="Millares 39 3 2 3" xfId="4394"/>
    <cellStyle name="Millares 39 3 2 4" xfId="4395"/>
    <cellStyle name="Millares 39 3 2 4 2" xfId="4396"/>
    <cellStyle name="Millares 39 3 2 4 2 2" xfId="4397"/>
    <cellStyle name="Millares 39 3 2 4 3" xfId="4398"/>
    <cellStyle name="Millares 39 3 2 4 4" xfId="4399"/>
    <cellStyle name="Millares 39 3 2 5" xfId="4400"/>
    <cellStyle name="Millares 39 3 2 5 2" xfId="4401"/>
    <cellStyle name="Millares 39 3 2 6" xfId="4402"/>
    <cellStyle name="Millares 39 3 3" xfId="4403"/>
    <cellStyle name="Millares 39 3 3 2" xfId="4404"/>
    <cellStyle name="Millares 39 3 3 3" xfId="4405"/>
    <cellStyle name="Millares 39 3 3 3 2" xfId="4406"/>
    <cellStyle name="Millares 39 3 3 3 2 2" xfId="4407"/>
    <cellStyle name="Millares 39 3 3 3 3" xfId="4408"/>
    <cellStyle name="Millares 39 3 3 3 4" xfId="4409"/>
    <cellStyle name="Millares 39 3 3 4" xfId="4410"/>
    <cellStyle name="Millares 39 3 3 4 2" xfId="4411"/>
    <cellStyle name="Millares 39 3 3 5" xfId="4412"/>
    <cellStyle name="Millares 39 3 4" xfId="4413"/>
    <cellStyle name="Millares 39 3 5" xfId="4414"/>
    <cellStyle name="Millares 39 3 5 2" xfId="4415"/>
    <cellStyle name="Millares 39 3 5 2 2" xfId="4416"/>
    <cellStyle name="Millares 39 3 5 3" xfId="4417"/>
    <cellStyle name="Millares 39 3 5 4" xfId="4418"/>
    <cellStyle name="Millares 39 3 6" xfId="4419"/>
    <cellStyle name="Millares 39 3 6 2" xfId="4420"/>
    <cellStyle name="Millares 39 3 7" xfId="4421"/>
    <cellStyle name="Millares 39 4" xfId="4422"/>
    <cellStyle name="Millares 39 4 2" xfId="4423"/>
    <cellStyle name="Millares 39 4 2 2" xfId="4424"/>
    <cellStyle name="Millares 39 4 2 3" xfId="4425"/>
    <cellStyle name="Millares 39 4 2 3 2" xfId="4426"/>
    <cellStyle name="Millares 39 4 2 3 2 2" xfId="4427"/>
    <cellStyle name="Millares 39 4 2 3 3" xfId="4428"/>
    <cellStyle name="Millares 39 4 2 3 4" xfId="4429"/>
    <cellStyle name="Millares 39 4 2 4" xfId="4430"/>
    <cellStyle name="Millares 39 4 2 4 2" xfId="4431"/>
    <cellStyle name="Millares 39 4 2 5" xfId="4432"/>
    <cellStyle name="Millares 39 4 3" xfId="4433"/>
    <cellStyle name="Millares 39 4 4" xfId="4434"/>
    <cellStyle name="Millares 39 4 4 2" xfId="4435"/>
    <cellStyle name="Millares 39 4 4 2 2" xfId="4436"/>
    <cellStyle name="Millares 39 4 4 3" xfId="4437"/>
    <cellStyle name="Millares 39 4 4 4" xfId="4438"/>
    <cellStyle name="Millares 39 4 5" xfId="4439"/>
    <cellStyle name="Millares 39 4 5 2" xfId="4440"/>
    <cellStyle name="Millares 39 4 6" xfId="4441"/>
    <cellStyle name="Millares 39 5" xfId="4442"/>
    <cellStyle name="Millares 39 5 2" xfId="4443"/>
    <cellStyle name="Millares 39 5 2 2" xfId="4444"/>
    <cellStyle name="Millares 39 5 2 3" xfId="4445"/>
    <cellStyle name="Millares 39 5 2 3 2" xfId="4446"/>
    <cellStyle name="Millares 39 5 2 3 2 2" xfId="4447"/>
    <cellStyle name="Millares 39 5 2 3 3" xfId="4448"/>
    <cellStyle name="Millares 39 5 2 3 4" xfId="4449"/>
    <cellStyle name="Millares 39 5 2 4" xfId="4450"/>
    <cellStyle name="Millares 39 5 2 4 2" xfId="4451"/>
    <cellStyle name="Millares 39 5 2 5" xfId="4452"/>
    <cellStyle name="Millares 39 5 3" xfId="4453"/>
    <cellStyle name="Millares 39 5 4" xfId="4454"/>
    <cellStyle name="Millares 39 5 4 2" xfId="4455"/>
    <cellStyle name="Millares 39 5 4 2 2" xfId="4456"/>
    <cellStyle name="Millares 39 5 4 3" xfId="4457"/>
    <cellStyle name="Millares 39 5 4 4" xfId="4458"/>
    <cellStyle name="Millares 39 5 5" xfId="4459"/>
    <cellStyle name="Millares 39 5 5 2" xfId="4460"/>
    <cellStyle name="Millares 39 5 6" xfId="4461"/>
    <cellStyle name="Millares 39 6" xfId="4462"/>
    <cellStyle name="Millares 39 6 2" xfId="4463"/>
    <cellStyle name="Millares 39 6 3" xfId="4464"/>
    <cellStyle name="Millares 39 6 3 2" xfId="4465"/>
    <cellStyle name="Millares 39 6 3 2 2" xfId="4466"/>
    <cellStyle name="Millares 39 6 3 3" xfId="4467"/>
    <cellStyle name="Millares 39 6 3 4" xfId="4468"/>
    <cellStyle name="Millares 39 6 4" xfId="4469"/>
    <cellStyle name="Millares 39 6 4 2" xfId="4470"/>
    <cellStyle name="Millares 39 6 5" xfId="4471"/>
    <cellStyle name="Millares 39 7" xfId="4472"/>
    <cellStyle name="Millares 39 8" xfId="4473"/>
    <cellStyle name="Millares 39 8 2" xfId="4474"/>
    <cellStyle name="Millares 39 8 2 2" xfId="4475"/>
    <cellStyle name="Millares 39 8 3" xfId="4476"/>
    <cellStyle name="Millares 39 8 4" xfId="4477"/>
    <cellStyle name="Millares 39 9" xfId="4478"/>
    <cellStyle name="Millares 39 9 2" xfId="4479"/>
    <cellStyle name="Millares 4" xfId="4480"/>
    <cellStyle name="Millares 4 2" xfId="4481"/>
    <cellStyle name="Millares 4 2 2" xfId="4482"/>
    <cellStyle name="Millares 4 2 3" xfId="4483"/>
    <cellStyle name="Millares 4 2 3 2" xfId="4484"/>
    <cellStyle name="Millares 4 2 3 2 2" xfId="4485"/>
    <cellStyle name="Millares 4 2 3 3" xfId="4486"/>
    <cellStyle name="Millares 4 2 3 4" xfId="4487"/>
    <cellStyle name="Millares 4 2 4" xfId="4488"/>
    <cellStyle name="Millares 4 2 4 2" xfId="4489"/>
    <cellStyle name="Millares 4 2 5" xfId="4490"/>
    <cellStyle name="Millares 4 2 5 2" xfId="4491"/>
    <cellStyle name="Millares 4 3" xfId="4492"/>
    <cellStyle name="Millares 4 4" xfId="4493"/>
    <cellStyle name="Millares 4 4 2" xfId="4494"/>
    <cellStyle name="Millares 4 4 2 2" xfId="4495"/>
    <cellStyle name="Millares 4 4 3" xfId="4496"/>
    <cellStyle name="Millares 4 4 4" xfId="4497"/>
    <cellStyle name="Millares 4 5" xfId="4498"/>
    <cellStyle name="Millares 4 5 2" xfId="4499"/>
    <cellStyle name="Millares 4 6" xfId="4500"/>
    <cellStyle name="Millares 4 6 2" xfId="4501"/>
    <cellStyle name="Millares 4 7" xfId="4502"/>
    <cellStyle name="Millares 40" xfId="4503"/>
    <cellStyle name="Millares 40 10" xfId="4504"/>
    <cellStyle name="Millares 40 11" xfId="4505"/>
    <cellStyle name="Millares 40 2" xfId="4506"/>
    <cellStyle name="Millares 40 2 2" xfId="4507"/>
    <cellStyle name="Millares 40 2 2 2" xfId="4508"/>
    <cellStyle name="Millares 40 2 2 2 2" xfId="4509"/>
    <cellStyle name="Millares 40 2 2 2 3" xfId="4510"/>
    <cellStyle name="Millares 40 2 2 2 3 2" xfId="4511"/>
    <cellStyle name="Millares 40 2 2 2 3 2 2" xfId="4512"/>
    <cellStyle name="Millares 40 2 2 2 3 3" xfId="4513"/>
    <cellStyle name="Millares 40 2 2 2 3 4" xfId="4514"/>
    <cellStyle name="Millares 40 2 2 2 4" xfId="4515"/>
    <cellStyle name="Millares 40 2 2 2 4 2" xfId="4516"/>
    <cellStyle name="Millares 40 2 2 2 5" xfId="4517"/>
    <cellStyle name="Millares 40 2 2 3" xfId="4518"/>
    <cellStyle name="Millares 40 2 2 4" xfId="4519"/>
    <cellStyle name="Millares 40 2 2 4 2" xfId="4520"/>
    <cellStyle name="Millares 40 2 2 4 2 2" xfId="4521"/>
    <cellStyle name="Millares 40 2 2 4 3" xfId="4522"/>
    <cellStyle name="Millares 40 2 2 4 4" xfId="4523"/>
    <cellStyle name="Millares 40 2 2 5" xfId="4524"/>
    <cellStyle name="Millares 40 2 2 5 2" xfId="4525"/>
    <cellStyle name="Millares 40 2 2 6" xfId="4526"/>
    <cellStyle name="Millares 40 2 3" xfId="4527"/>
    <cellStyle name="Millares 40 2 3 2" xfId="4528"/>
    <cellStyle name="Millares 40 2 3 3" xfId="4529"/>
    <cellStyle name="Millares 40 2 3 3 2" xfId="4530"/>
    <cellStyle name="Millares 40 2 3 3 2 2" xfId="4531"/>
    <cellStyle name="Millares 40 2 3 3 3" xfId="4532"/>
    <cellStyle name="Millares 40 2 3 3 4" xfId="4533"/>
    <cellStyle name="Millares 40 2 3 4" xfId="4534"/>
    <cellStyle name="Millares 40 2 3 4 2" xfId="4535"/>
    <cellStyle name="Millares 40 2 3 5" xfId="4536"/>
    <cellStyle name="Millares 40 2 4" xfId="4537"/>
    <cellStyle name="Millares 40 2 5" xfId="4538"/>
    <cellStyle name="Millares 40 2 5 2" xfId="4539"/>
    <cellStyle name="Millares 40 2 5 2 2" xfId="4540"/>
    <cellStyle name="Millares 40 2 5 3" xfId="4541"/>
    <cellStyle name="Millares 40 2 5 4" xfId="4542"/>
    <cellStyle name="Millares 40 2 6" xfId="4543"/>
    <cellStyle name="Millares 40 2 6 2" xfId="4544"/>
    <cellStyle name="Millares 40 2 7" xfId="4545"/>
    <cellStyle name="Millares 40 2 8" xfId="4546"/>
    <cellStyle name="Millares 40 2 9" xfId="4547"/>
    <cellStyle name="Millares 40 3" xfId="4548"/>
    <cellStyle name="Millares 40 3 2" xfId="4549"/>
    <cellStyle name="Millares 40 3 2 2" xfId="4550"/>
    <cellStyle name="Millares 40 3 2 2 2" xfId="4551"/>
    <cellStyle name="Millares 40 3 2 2 3" xfId="4552"/>
    <cellStyle name="Millares 40 3 2 2 3 2" xfId="4553"/>
    <cellStyle name="Millares 40 3 2 2 3 2 2" xfId="4554"/>
    <cellStyle name="Millares 40 3 2 2 3 3" xfId="4555"/>
    <cellStyle name="Millares 40 3 2 2 3 4" xfId="4556"/>
    <cellStyle name="Millares 40 3 2 2 4" xfId="4557"/>
    <cellStyle name="Millares 40 3 2 2 4 2" xfId="4558"/>
    <cellStyle name="Millares 40 3 2 2 5" xfId="4559"/>
    <cellStyle name="Millares 40 3 2 3" xfId="4560"/>
    <cellStyle name="Millares 40 3 2 4" xfId="4561"/>
    <cellStyle name="Millares 40 3 2 4 2" xfId="4562"/>
    <cellStyle name="Millares 40 3 2 4 2 2" xfId="4563"/>
    <cellStyle name="Millares 40 3 2 4 3" xfId="4564"/>
    <cellStyle name="Millares 40 3 2 4 4" xfId="4565"/>
    <cellStyle name="Millares 40 3 2 5" xfId="4566"/>
    <cellStyle name="Millares 40 3 2 5 2" xfId="4567"/>
    <cellStyle name="Millares 40 3 2 6" xfId="4568"/>
    <cellStyle name="Millares 40 3 3" xfId="4569"/>
    <cellStyle name="Millares 40 3 3 2" xfId="4570"/>
    <cellStyle name="Millares 40 3 3 3" xfId="4571"/>
    <cellStyle name="Millares 40 3 3 3 2" xfId="4572"/>
    <cellStyle name="Millares 40 3 3 3 2 2" xfId="4573"/>
    <cellStyle name="Millares 40 3 3 3 3" xfId="4574"/>
    <cellStyle name="Millares 40 3 3 3 4" xfId="4575"/>
    <cellStyle name="Millares 40 3 3 4" xfId="4576"/>
    <cellStyle name="Millares 40 3 3 4 2" xfId="4577"/>
    <cellStyle name="Millares 40 3 3 5" xfId="4578"/>
    <cellStyle name="Millares 40 3 4" xfId="4579"/>
    <cellStyle name="Millares 40 3 5" xfId="4580"/>
    <cellStyle name="Millares 40 3 5 2" xfId="4581"/>
    <cellStyle name="Millares 40 3 5 2 2" xfId="4582"/>
    <cellStyle name="Millares 40 3 5 3" xfId="4583"/>
    <cellStyle name="Millares 40 3 5 4" xfId="4584"/>
    <cellStyle name="Millares 40 3 6" xfId="4585"/>
    <cellStyle name="Millares 40 3 6 2" xfId="4586"/>
    <cellStyle name="Millares 40 3 7" xfId="4587"/>
    <cellStyle name="Millares 40 4" xfId="4588"/>
    <cellStyle name="Millares 40 4 2" xfId="4589"/>
    <cellStyle name="Millares 40 4 2 2" xfId="4590"/>
    <cellStyle name="Millares 40 4 2 3" xfId="4591"/>
    <cellStyle name="Millares 40 4 2 3 2" xfId="4592"/>
    <cellStyle name="Millares 40 4 2 3 2 2" xfId="4593"/>
    <cellStyle name="Millares 40 4 2 3 3" xfId="4594"/>
    <cellStyle name="Millares 40 4 2 3 4" xfId="4595"/>
    <cellStyle name="Millares 40 4 2 4" xfId="4596"/>
    <cellStyle name="Millares 40 4 2 4 2" xfId="4597"/>
    <cellStyle name="Millares 40 4 2 5" xfId="4598"/>
    <cellStyle name="Millares 40 4 3" xfId="4599"/>
    <cellStyle name="Millares 40 4 4" xfId="4600"/>
    <cellStyle name="Millares 40 4 4 2" xfId="4601"/>
    <cellStyle name="Millares 40 4 4 2 2" xfId="4602"/>
    <cellStyle name="Millares 40 4 4 3" xfId="4603"/>
    <cellStyle name="Millares 40 4 4 4" xfId="4604"/>
    <cellStyle name="Millares 40 4 5" xfId="4605"/>
    <cellStyle name="Millares 40 4 5 2" xfId="4606"/>
    <cellStyle name="Millares 40 4 6" xfId="4607"/>
    <cellStyle name="Millares 40 5" xfId="4608"/>
    <cellStyle name="Millares 40 5 2" xfId="4609"/>
    <cellStyle name="Millares 40 5 2 2" xfId="4610"/>
    <cellStyle name="Millares 40 5 2 3" xfId="4611"/>
    <cellStyle name="Millares 40 5 2 3 2" xfId="4612"/>
    <cellStyle name="Millares 40 5 2 3 2 2" xfId="4613"/>
    <cellStyle name="Millares 40 5 2 3 3" xfId="4614"/>
    <cellStyle name="Millares 40 5 2 3 4" xfId="4615"/>
    <cellStyle name="Millares 40 5 2 4" xfId="4616"/>
    <cellStyle name="Millares 40 5 2 4 2" xfId="4617"/>
    <cellStyle name="Millares 40 5 2 5" xfId="4618"/>
    <cellStyle name="Millares 40 5 3" xfId="4619"/>
    <cellStyle name="Millares 40 5 4" xfId="4620"/>
    <cellStyle name="Millares 40 5 4 2" xfId="4621"/>
    <cellStyle name="Millares 40 5 4 2 2" xfId="4622"/>
    <cellStyle name="Millares 40 5 4 3" xfId="4623"/>
    <cellStyle name="Millares 40 5 4 4" xfId="4624"/>
    <cellStyle name="Millares 40 5 5" xfId="4625"/>
    <cellStyle name="Millares 40 5 5 2" xfId="4626"/>
    <cellStyle name="Millares 40 5 6" xfId="4627"/>
    <cellStyle name="Millares 40 6" xfId="4628"/>
    <cellStyle name="Millares 40 6 2" xfId="4629"/>
    <cellStyle name="Millares 40 6 3" xfId="4630"/>
    <cellStyle name="Millares 40 6 3 2" xfId="4631"/>
    <cellStyle name="Millares 40 6 3 2 2" xfId="4632"/>
    <cellStyle name="Millares 40 6 3 3" xfId="4633"/>
    <cellStyle name="Millares 40 6 3 4" xfId="4634"/>
    <cellStyle name="Millares 40 6 4" xfId="4635"/>
    <cellStyle name="Millares 40 6 4 2" xfId="4636"/>
    <cellStyle name="Millares 40 6 5" xfId="4637"/>
    <cellStyle name="Millares 40 7" xfId="4638"/>
    <cellStyle name="Millares 40 8" xfId="4639"/>
    <cellStyle name="Millares 40 8 2" xfId="4640"/>
    <cellStyle name="Millares 40 8 2 2" xfId="4641"/>
    <cellStyle name="Millares 40 8 3" xfId="4642"/>
    <cellStyle name="Millares 40 8 4" xfId="4643"/>
    <cellStyle name="Millares 40 9" xfId="4644"/>
    <cellStyle name="Millares 40 9 2" xfId="4645"/>
    <cellStyle name="Millares 41" xfId="4646"/>
    <cellStyle name="Millares 41 10" xfId="4647"/>
    <cellStyle name="Millares 41 11" xfId="4648"/>
    <cellStyle name="Millares 41 2" xfId="4649"/>
    <cellStyle name="Millares 41 2 2" xfId="4650"/>
    <cellStyle name="Millares 41 2 2 2" xfId="4651"/>
    <cellStyle name="Millares 41 2 2 2 2" xfId="4652"/>
    <cellStyle name="Millares 41 2 2 2 3" xfId="4653"/>
    <cellStyle name="Millares 41 2 2 2 3 2" xfId="4654"/>
    <cellStyle name="Millares 41 2 2 2 3 2 2" xfId="4655"/>
    <cellStyle name="Millares 41 2 2 2 3 3" xfId="4656"/>
    <cellStyle name="Millares 41 2 2 2 3 4" xfId="4657"/>
    <cellStyle name="Millares 41 2 2 2 4" xfId="4658"/>
    <cellStyle name="Millares 41 2 2 2 4 2" xfId="4659"/>
    <cellStyle name="Millares 41 2 2 2 5" xfId="4660"/>
    <cellStyle name="Millares 41 2 2 3" xfId="4661"/>
    <cellStyle name="Millares 41 2 2 4" xfId="4662"/>
    <cellStyle name="Millares 41 2 2 4 2" xfId="4663"/>
    <cellStyle name="Millares 41 2 2 4 2 2" xfId="4664"/>
    <cellStyle name="Millares 41 2 2 4 3" xfId="4665"/>
    <cellStyle name="Millares 41 2 2 4 4" xfId="4666"/>
    <cellStyle name="Millares 41 2 2 5" xfId="4667"/>
    <cellStyle name="Millares 41 2 2 5 2" xfId="4668"/>
    <cellStyle name="Millares 41 2 2 6" xfId="4669"/>
    <cellStyle name="Millares 41 2 3" xfId="4670"/>
    <cellStyle name="Millares 41 2 3 2" xfId="4671"/>
    <cellStyle name="Millares 41 2 3 3" xfId="4672"/>
    <cellStyle name="Millares 41 2 3 3 2" xfId="4673"/>
    <cellStyle name="Millares 41 2 3 3 2 2" xfId="4674"/>
    <cellStyle name="Millares 41 2 3 3 3" xfId="4675"/>
    <cellStyle name="Millares 41 2 3 3 4" xfId="4676"/>
    <cellStyle name="Millares 41 2 3 4" xfId="4677"/>
    <cellStyle name="Millares 41 2 3 4 2" xfId="4678"/>
    <cellStyle name="Millares 41 2 3 5" xfId="4679"/>
    <cellStyle name="Millares 41 2 4" xfId="4680"/>
    <cellStyle name="Millares 41 2 5" xfId="4681"/>
    <cellStyle name="Millares 41 2 5 2" xfId="4682"/>
    <cellStyle name="Millares 41 2 5 2 2" xfId="4683"/>
    <cellStyle name="Millares 41 2 5 3" xfId="4684"/>
    <cellStyle name="Millares 41 2 5 4" xfId="4685"/>
    <cellStyle name="Millares 41 2 6" xfId="4686"/>
    <cellStyle name="Millares 41 2 6 2" xfId="4687"/>
    <cellStyle name="Millares 41 2 7" xfId="4688"/>
    <cellStyle name="Millares 41 2 8" xfId="4689"/>
    <cellStyle name="Millares 41 2 9" xfId="4690"/>
    <cellStyle name="Millares 41 3" xfId="4691"/>
    <cellStyle name="Millares 41 3 2" xfId="4692"/>
    <cellStyle name="Millares 41 3 2 2" xfId="4693"/>
    <cellStyle name="Millares 41 3 2 2 2" xfId="4694"/>
    <cellStyle name="Millares 41 3 2 2 3" xfId="4695"/>
    <cellStyle name="Millares 41 3 2 2 3 2" xfId="4696"/>
    <cellStyle name="Millares 41 3 2 2 3 2 2" xfId="4697"/>
    <cellStyle name="Millares 41 3 2 2 3 3" xfId="4698"/>
    <cellStyle name="Millares 41 3 2 2 3 4" xfId="4699"/>
    <cellStyle name="Millares 41 3 2 2 4" xfId="4700"/>
    <cellStyle name="Millares 41 3 2 2 4 2" xfId="4701"/>
    <cellStyle name="Millares 41 3 2 2 5" xfId="4702"/>
    <cellStyle name="Millares 41 3 2 3" xfId="4703"/>
    <cellStyle name="Millares 41 3 2 4" xfId="4704"/>
    <cellStyle name="Millares 41 3 2 4 2" xfId="4705"/>
    <cellStyle name="Millares 41 3 2 4 2 2" xfId="4706"/>
    <cellStyle name="Millares 41 3 2 4 3" xfId="4707"/>
    <cellStyle name="Millares 41 3 2 4 4" xfId="4708"/>
    <cellStyle name="Millares 41 3 2 5" xfId="4709"/>
    <cellStyle name="Millares 41 3 2 5 2" xfId="4710"/>
    <cellStyle name="Millares 41 3 2 6" xfId="4711"/>
    <cellStyle name="Millares 41 3 3" xfId="4712"/>
    <cellStyle name="Millares 41 3 3 2" xfId="4713"/>
    <cellStyle name="Millares 41 3 3 3" xfId="4714"/>
    <cellStyle name="Millares 41 3 3 3 2" xfId="4715"/>
    <cellStyle name="Millares 41 3 3 3 2 2" xfId="4716"/>
    <cellStyle name="Millares 41 3 3 3 3" xfId="4717"/>
    <cellStyle name="Millares 41 3 3 3 4" xfId="4718"/>
    <cellStyle name="Millares 41 3 3 4" xfId="4719"/>
    <cellStyle name="Millares 41 3 3 4 2" xfId="4720"/>
    <cellStyle name="Millares 41 3 3 5" xfId="4721"/>
    <cellStyle name="Millares 41 3 4" xfId="4722"/>
    <cellStyle name="Millares 41 3 5" xfId="4723"/>
    <cellStyle name="Millares 41 3 5 2" xfId="4724"/>
    <cellStyle name="Millares 41 3 5 2 2" xfId="4725"/>
    <cellStyle name="Millares 41 3 5 3" xfId="4726"/>
    <cellStyle name="Millares 41 3 5 4" xfId="4727"/>
    <cellStyle name="Millares 41 3 6" xfId="4728"/>
    <cellStyle name="Millares 41 3 6 2" xfId="4729"/>
    <cellStyle name="Millares 41 3 7" xfId="4730"/>
    <cellStyle name="Millares 41 4" xfId="4731"/>
    <cellStyle name="Millares 41 4 2" xfId="4732"/>
    <cellStyle name="Millares 41 4 2 2" xfId="4733"/>
    <cellStyle name="Millares 41 4 2 3" xfId="4734"/>
    <cellStyle name="Millares 41 4 2 3 2" xfId="4735"/>
    <cellStyle name="Millares 41 4 2 3 2 2" xfId="4736"/>
    <cellStyle name="Millares 41 4 2 3 3" xfId="4737"/>
    <cellStyle name="Millares 41 4 2 3 4" xfId="4738"/>
    <cellStyle name="Millares 41 4 2 4" xfId="4739"/>
    <cellStyle name="Millares 41 4 2 4 2" xfId="4740"/>
    <cellStyle name="Millares 41 4 2 5" xfId="4741"/>
    <cellStyle name="Millares 41 4 3" xfId="4742"/>
    <cellStyle name="Millares 41 4 4" xfId="4743"/>
    <cellStyle name="Millares 41 4 4 2" xfId="4744"/>
    <cellStyle name="Millares 41 4 4 2 2" xfId="4745"/>
    <cellStyle name="Millares 41 4 4 3" xfId="4746"/>
    <cellStyle name="Millares 41 4 4 4" xfId="4747"/>
    <cellStyle name="Millares 41 4 5" xfId="4748"/>
    <cellStyle name="Millares 41 4 5 2" xfId="4749"/>
    <cellStyle name="Millares 41 4 6" xfId="4750"/>
    <cellStyle name="Millares 41 5" xfId="4751"/>
    <cellStyle name="Millares 41 5 2" xfId="4752"/>
    <cellStyle name="Millares 41 5 2 2" xfId="4753"/>
    <cellStyle name="Millares 41 5 2 3" xfId="4754"/>
    <cellStyle name="Millares 41 5 2 3 2" xfId="4755"/>
    <cellStyle name="Millares 41 5 2 3 2 2" xfId="4756"/>
    <cellStyle name="Millares 41 5 2 3 3" xfId="4757"/>
    <cellStyle name="Millares 41 5 2 3 4" xfId="4758"/>
    <cellStyle name="Millares 41 5 2 4" xfId="4759"/>
    <cellStyle name="Millares 41 5 2 4 2" xfId="4760"/>
    <cellStyle name="Millares 41 5 2 5" xfId="4761"/>
    <cellStyle name="Millares 41 5 3" xfId="4762"/>
    <cellStyle name="Millares 41 5 4" xfId="4763"/>
    <cellStyle name="Millares 41 5 4 2" xfId="4764"/>
    <cellStyle name="Millares 41 5 4 2 2" xfId="4765"/>
    <cellStyle name="Millares 41 5 4 3" xfId="4766"/>
    <cellStyle name="Millares 41 5 4 4" xfId="4767"/>
    <cellStyle name="Millares 41 5 5" xfId="4768"/>
    <cellStyle name="Millares 41 5 5 2" xfId="4769"/>
    <cellStyle name="Millares 41 5 6" xfId="4770"/>
    <cellStyle name="Millares 41 6" xfId="4771"/>
    <cellStyle name="Millares 41 6 2" xfId="4772"/>
    <cellStyle name="Millares 41 6 3" xfId="4773"/>
    <cellStyle name="Millares 41 6 3 2" xfId="4774"/>
    <cellStyle name="Millares 41 6 3 2 2" xfId="4775"/>
    <cellStyle name="Millares 41 6 3 3" xfId="4776"/>
    <cellStyle name="Millares 41 6 3 4" xfId="4777"/>
    <cellStyle name="Millares 41 6 4" xfId="4778"/>
    <cellStyle name="Millares 41 6 4 2" xfId="4779"/>
    <cellStyle name="Millares 41 6 5" xfId="4780"/>
    <cellStyle name="Millares 41 7" xfId="4781"/>
    <cellStyle name="Millares 41 8" xfId="4782"/>
    <cellStyle name="Millares 41 8 2" xfId="4783"/>
    <cellStyle name="Millares 41 8 2 2" xfId="4784"/>
    <cellStyle name="Millares 41 8 3" xfId="4785"/>
    <cellStyle name="Millares 41 8 4" xfId="4786"/>
    <cellStyle name="Millares 41 9" xfId="4787"/>
    <cellStyle name="Millares 41 9 2" xfId="4788"/>
    <cellStyle name="Millares 42" xfId="4789"/>
    <cellStyle name="Millares 42 2" xfId="4790"/>
    <cellStyle name="Millares 42 2 10" xfId="4791"/>
    <cellStyle name="Millares 42 2 2" xfId="4792"/>
    <cellStyle name="Millares 42 2 2 2" xfId="4793"/>
    <cellStyle name="Millares 42 2 2 2 2" xfId="4794"/>
    <cellStyle name="Millares 42 2 2 2 2 2" xfId="4795"/>
    <cellStyle name="Millares 42 2 2 2 2 3" xfId="4796"/>
    <cellStyle name="Millares 42 2 2 2 2 3 2" xfId="4797"/>
    <cellStyle name="Millares 42 2 2 2 2 3 2 2" xfId="4798"/>
    <cellStyle name="Millares 42 2 2 2 2 3 3" xfId="4799"/>
    <cellStyle name="Millares 42 2 2 2 2 3 4" xfId="4800"/>
    <cellStyle name="Millares 42 2 2 2 2 4" xfId="4801"/>
    <cellStyle name="Millares 42 2 2 2 2 4 2" xfId="4802"/>
    <cellStyle name="Millares 42 2 2 2 2 5" xfId="4803"/>
    <cellStyle name="Millares 42 2 2 2 3" xfId="4804"/>
    <cellStyle name="Millares 42 2 2 2 4" xfId="4805"/>
    <cellStyle name="Millares 42 2 2 2 4 2" xfId="4806"/>
    <cellStyle name="Millares 42 2 2 2 4 2 2" xfId="4807"/>
    <cellStyle name="Millares 42 2 2 2 4 3" xfId="4808"/>
    <cellStyle name="Millares 42 2 2 2 4 4" xfId="4809"/>
    <cellStyle name="Millares 42 2 2 2 5" xfId="4810"/>
    <cellStyle name="Millares 42 2 2 2 5 2" xfId="4811"/>
    <cellStyle name="Millares 42 2 2 2 6" xfId="4812"/>
    <cellStyle name="Millares 42 2 2 3" xfId="4813"/>
    <cellStyle name="Millares 42 2 2 3 2" xfId="4814"/>
    <cellStyle name="Millares 42 2 2 3 3" xfId="4815"/>
    <cellStyle name="Millares 42 2 2 3 3 2" xfId="4816"/>
    <cellStyle name="Millares 42 2 2 3 3 2 2" xfId="4817"/>
    <cellStyle name="Millares 42 2 2 3 3 3" xfId="4818"/>
    <cellStyle name="Millares 42 2 2 3 3 4" xfId="4819"/>
    <cellStyle name="Millares 42 2 2 3 4" xfId="4820"/>
    <cellStyle name="Millares 42 2 2 3 4 2" xfId="4821"/>
    <cellStyle name="Millares 42 2 2 3 5" xfId="4822"/>
    <cellStyle name="Millares 42 2 2 4" xfId="4823"/>
    <cellStyle name="Millares 42 2 2 5" xfId="4824"/>
    <cellStyle name="Millares 42 2 2 5 2" xfId="4825"/>
    <cellStyle name="Millares 42 2 2 5 2 2" xfId="4826"/>
    <cellStyle name="Millares 42 2 2 5 3" xfId="4827"/>
    <cellStyle name="Millares 42 2 2 5 4" xfId="4828"/>
    <cellStyle name="Millares 42 2 2 6" xfId="4829"/>
    <cellStyle name="Millares 42 2 2 6 2" xfId="4830"/>
    <cellStyle name="Millares 42 2 2 6 3" xfId="4831"/>
    <cellStyle name="Millares 42 2 2 7" xfId="4832"/>
    <cellStyle name="Millares 42 2 3" xfId="4833"/>
    <cellStyle name="Millares 42 2 3 2" xfId="4834"/>
    <cellStyle name="Millares 42 2 3 2 2" xfId="4835"/>
    <cellStyle name="Millares 42 2 3 2 3" xfId="4836"/>
    <cellStyle name="Millares 42 2 3 2 3 2" xfId="4837"/>
    <cellStyle name="Millares 42 2 3 2 3 2 2" xfId="4838"/>
    <cellStyle name="Millares 42 2 3 2 3 3" xfId="4839"/>
    <cellStyle name="Millares 42 2 3 2 3 4" xfId="4840"/>
    <cellStyle name="Millares 42 2 3 2 4" xfId="4841"/>
    <cellStyle name="Millares 42 2 3 2 4 2" xfId="4842"/>
    <cellStyle name="Millares 42 2 3 2 5" xfId="4843"/>
    <cellStyle name="Millares 42 2 3 3" xfId="4844"/>
    <cellStyle name="Millares 42 2 3 4" xfId="4845"/>
    <cellStyle name="Millares 42 2 3 4 2" xfId="4846"/>
    <cellStyle name="Millares 42 2 3 4 2 2" xfId="4847"/>
    <cellStyle name="Millares 42 2 3 4 3" xfId="4848"/>
    <cellStyle name="Millares 42 2 3 4 4" xfId="4849"/>
    <cellStyle name="Millares 42 2 3 5" xfId="4850"/>
    <cellStyle name="Millares 42 2 3 5 2" xfId="4851"/>
    <cellStyle name="Millares 42 2 3 6" xfId="4852"/>
    <cellStyle name="Millares 42 2 3 7" xfId="4853"/>
    <cellStyle name="Millares 42 2 4" xfId="4854"/>
    <cellStyle name="Millares 42 2 4 2" xfId="4855"/>
    <cellStyle name="Millares 42 2 4 3" xfId="4856"/>
    <cellStyle name="Millares 42 2 4 3 2" xfId="4857"/>
    <cellStyle name="Millares 42 2 4 3 2 2" xfId="4858"/>
    <cellStyle name="Millares 42 2 4 3 3" xfId="4859"/>
    <cellStyle name="Millares 42 2 4 3 4" xfId="4860"/>
    <cellStyle name="Millares 42 2 4 4" xfId="4861"/>
    <cellStyle name="Millares 42 2 4 4 2" xfId="4862"/>
    <cellStyle name="Millares 42 2 4 5" xfId="4863"/>
    <cellStyle name="Millares 42 2 5" xfId="4864"/>
    <cellStyle name="Millares 42 2 6" xfId="4865"/>
    <cellStyle name="Millares 42 2 6 2" xfId="4866"/>
    <cellStyle name="Millares 42 2 6 2 2" xfId="4867"/>
    <cellStyle name="Millares 42 2 6 3" xfId="4868"/>
    <cellStyle name="Millares 42 2 6 4" xfId="4869"/>
    <cellStyle name="Millares 42 2 7" xfId="4870"/>
    <cellStyle name="Millares 42 2 7 2" xfId="4871"/>
    <cellStyle name="Millares 42 2 7 3" xfId="4872"/>
    <cellStyle name="Millares 42 2 8" xfId="4873"/>
    <cellStyle name="Millares 42 2 8 2" xfId="4874"/>
    <cellStyle name="Millares 42 2 8 3" xfId="4875"/>
    <cellStyle name="Millares 42 2 9" xfId="4876"/>
    <cellStyle name="Millares 42 3" xfId="4877"/>
    <cellStyle name="Millares 42 3 2" xfId="4878"/>
    <cellStyle name="Millares 42 3 2 2" xfId="4879"/>
    <cellStyle name="Millares 42 3 2 3" xfId="4880"/>
    <cellStyle name="Millares 42 3 2 3 2" xfId="4881"/>
    <cellStyle name="Millares 42 3 2 3 2 2" xfId="4882"/>
    <cellStyle name="Millares 42 3 2 3 3" xfId="4883"/>
    <cellStyle name="Millares 42 3 2 3 4" xfId="4884"/>
    <cellStyle name="Millares 42 3 2 4" xfId="4885"/>
    <cellStyle name="Millares 42 3 2 4 2" xfId="4886"/>
    <cellStyle name="Millares 42 3 2 5" xfId="4887"/>
    <cellStyle name="Millares 42 3 3" xfId="4888"/>
    <cellStyle name="Millares 42 3 4" xfId="4889"/>
    <cellStyle name="Millares 42 3 4 2" xfId="4890"/>
    <cellStyle name="Millares 42 3 4 2 2" xfId="4891"/>
    <cellStyle name="Millares 42 3 4 3" xfId="4892"/>
    <cellStyle name="Millares 42 3 4 4" xfId="4893"/>
    <cellStyle name="Millares 42 3 5" xfId="4894"/>
    <cellStyle name="Millares 42 3 5 2" xfId="4895"/>
    <cellStyle name="Millares 42 3 6" xfId="4896"/>
    <cellStyle name="Millares 42 3 7" xfId="4897"/>
    <cellStyle name="Millares 42 3 8" xfId="4898"/>
    <cellStyle name="Millares 42 3 9" xfId="4899"/>
    <cellStyle name="Millares 42 4" xfId="4900"/>
    <cellStyle name="Millares 42 4 2" xfId="4901"/>
    <cellStyle name="Millares 42 4 2 2" xfId="4902"/>
    <cellStyle name="Millares 42 4 3" xfId="4903"/>
    <cellStyle name="Millares 43" xfId="4904"/>
    <cellStyle name="Millares 43 2" xfId="4905"/>
    <cellStyle name="Millares 43 2 10" xfId="4906"/>
    <cellStyle name="Millares 43 2 2" xfId="4907"/>
    <cellStyle name="Millares 43 2 2 2" xfId="4908"/>
    <cellStyle name="Millares 43 2 2 2 2" xfId="4909"/>
    <cellStyle name="Millares 43 2 2 2 2 2" xfId="4910"/>
    <cellStyle name="Millares 43 2 2 2 2 3" xfId="4911"/>
    <cellStyle name="Millares 43 2 2 2 2 3 2" xfId="4912"/>
    <cellStyle name="Millares 43 2 2 2 2 3 2 2" xfId="4913"/>
    <cellStyle name="Millares 43 2 2 2 2 3 3" xfId="4914"/>
    <cellStyle name="Millares 43 2 2 2 2 3 4" xfId="4915"/>
    <cellStyle name="Millares 43 2 2 2 2 4" xfId="4916"/>
    <cellStyle name="Millares 43 2 2 2 2 4 2" xfId="4917"/>
    <cellStyle name="Millares 43 2 2 2 2 5" xfId="4918"/>
    <cellStyle name="Millares 43 2 2 2 3" xfId="4919"/>
    <cellStyle name="Millares 43 2 2 2 4" xfId="4920"/>
    <cellStyle name="Millares 43 2 2 2 4 2" xfId="4921"/>
    <cellStyle name="Millares 43 2 2 2 4 2 2" xfId="4922"/>
    <cellStyle name="Millares 43 2 2 2 4 3" xfId="4923"/>
    <cellStyle name="Millares 43 2 2 2 4 4" xfId="4924"/>
    <cellStyle name="Millares 43 2 2 2 5" xfId="4925"/>
    <cellStyle name="Millares 43 2 2 2 5 2" xfId="4926"/>
    <cellStyle name="Millares 43 2 2 2 6" xfId="4927"/>
    <cellStyle name="Millares 43 2 2 3" xfId="4928"/>
    <cellStyle name="Millares 43 2 2 3 2" xfId="4929"/>
    <cellStyle name="Millares 43 2 2 3 3" xfId="4930"/>
    <cellStyle name="Millares 43 2 2 3 3 2" xfId="4931"/>
    <cellStyle name="Millares 43 2 2 3 3 2 2" xfId="4932"/>
    <cellStyle name="Millares 43 2 2 3 3 3" xfId="4933"/>
    <cellStyle name="Millares 43 2 2 3 3 4" xfId="4934"/>
    <cellStyle name="Millares 43 2 2 3 4" xfId="4935"/>
    <cellStyle name="Millares 43 2 2 3 4 2" xfId="4936"/>
    <cellStyle name="Millares 43 2 2 3 5" xfId="4937"/>
    <cellStyle name="Millares 43 2 2 4" xfId="4938"/>
    <cellStyle name="Millares 43 2 2 5" xfId="4939"/>
    <cellStyle name="Millares 43 2 2 5 2" xfId="4940"/>
    <cellStyle name="Millares 43 2 2 5 2 2" xfId="4941"/>
    <cellStyle name="Millares 43 2 2 5 3" xfId="4942"/>
    <cellStyle name="Millares 43 2 2 5 4" xfId="4943"/>
    <cellStyle name="Millares 43 2 2 6" xfId="4944"/>
    <cellStyle name="Millares 43 2 2 6 2" xfId="4945"/>
    <cellStyle name="Millares 43 2 2 7" xfId="4946"/>
    <cellStyle name="Millares 43 2 3" xfId="4947"/>
    <cellStyle name="Millares 43 2 3 2" xfId="4948"/>
    <cellStyle name="Millares 43 2 3 2 2" xfId="4949"/>
    <cellStyle name="Millares 43 2 3 2 3" xfId="4950"/>
    <cellStyle name="Millares 43 2 3 2 3 2" xfId="4951"/>
    <cellStyle name="Millares 43 2 3 2 3 2 2" xfId="4952"/>
    <cellStyle name="Millares 43 2 3 2 3 3" xfId="4953"/>
    <cellStyle name="Millares 43 2 3 2 3 4" xfId="4954"/>
    <cellStyle name="Millares 43 2 3 2 4" xfId="4955"/>
    <cellStyle name="Millares 43 2 3 2 4 2" xfId="4956"/>
    <cellStyle name="Millares 43 2 3 2 5" xfId="4957"/>
    <cellStyle name="Millares 43 2 3 3" xfId="4958"/>
    <cellStyle name="Millares 43 2 3 4" xfId="4959"/>
    <cellStyle name="Millares 43 2 3 4 2" xfId="4960"/>
    <cellStyle name="Millares 43 2 3 4 2 2" xfId="4961"/>
    <cellStyle name="Millares 43 2 3 4 3" xfId="4962"/>
    <cellStyle name="Millares 43 2 3 4 4" xfId="4963"/>
    <cellStyle name="Millares 43 2 3 5" xfId="4964"/>
    <cellStyle name="Millares 43 2 3 5 2" xfId="4965"/>
    <cellStyle name="Millares 43 2 3 6" xfId="4966"/>
    <cellStyle name="Millares 43 2 4" xfId="4967"/>
    <cellStyle name="Millares 43 2 4 2" xfId="4968"/>
    <cellStyle name="Millares 43 2 4 3" xfId="4969"/>
    <cellStyle name="Millares 43 2 4 3 2" xfId="4970"/>
    <cellStyle name="Millares 43 2 4 3 2 2" xfId="4971"/>
    <cellStyle name="Millares 43 2 4 3 3" xfId="4972"/>
    <cellStyle name="Millares 43 2 4 3 4" xfId="4973"/>
    <cellStyle name="Millares 43 2 4 4" xfId="4974"/>
    <cellStyle name="Millares 43 2 4 4 2" xfId="4975"/>
    <cellStyle name="Millares 43 2 4 5" xfId="4976"/>
    <cellStyle name="Millares 43 2 5" xfId="4977"/>
    <cellStyle name="Millares 43 2 6" xfId="4978"/>
    <cellStyle name="Millares 43 2 6 2" xfId="4979"/>
    <cellStyle name="Millares 43 2 6 2 2" xfId="4980"/>
    <cellStyle name="Millares 43 2 6 3" xfId="4981"/>
    <cellStyle name="Millares 43 2 6 4" xfId="4982"/>
    <cellStyle name="Millares 43 2 7" xfId="4983"/>
    <cellStyle name="Millares 43 2 7 2" xfId="4984"/>
    <cellStyle name="Millares 43 2 8" xfId="4985"/>
    <cellStyle name="Millares 43 2 9" xfId="4986"/>
    <cellStyle name="Millares 43 3" xfId="4987"/>
    <cellStyle name="Millares 43 3 2" xfId="4988"/>
    <cellStyle name="Millares 43 3 2 2" xfId="4989"/>
    <cellStyle name="Millares 43 3 2 3" xfId="4990"/>
    <cellStyle name="Millares 43 3 2 3 2" xfId="4991"/>
    <cellStyle name="Millares 43 3 2 3 2 2" xfId="4992"/>
    <cellStyle name="Millares 43 3 2 3 3" xfId="4993"/>
    <cellStyle name="Millares 43 3 2 3 4" xfId="4994"/>
    <cellStyle name="Millares 43 3 2 4" xfId="4995"/>
    <cellStyle name="Millares 43 3 2 4 2" xfId="4996"/>
    <cellStyle name="Millares 43 3 2 5" xfId="4997"/>
    <cellStyle name="Millares 43 3 3" xfId="4998"/>
    <cellStyle name="Millares 43 3 4" xfId="4999"/>
    <cellStyle name="Millares 43 3 4 2" xfId="5000"/>
    <cellStyle name="Millares 43 3 4 2 2" xfId="5001"/>
    <cellStyle name="Millares 43 3 4 3" xfId="5002"/>
    <cellStyle name="Millares 43 3 4 4" xfId="5003"/>
    <cellStyle name="Millares 43 3 5" xfId="5004"/>
    <cellStyle name="Millares 43 3 5 2" xfId="5005"/>
    <cellStyle name="Millares 43 3 6" xfId="5006"/>
    <cellStyle name="Millares 43 3 7" xfId="5007"/>
    <cellStyle name="Millares 43 3 8" xfId="5008"/>
    <cellStyle name="Millares 43 4" xfId="5009"/>
    <cellStyle name="Millares 44" xfId="5010"/>
    <cellStyle name="Millares 44 10" xfId="5011"/>
    <cellStyle name="Millares 44 2" xfId="5012"/>
    <cellStyle name="Millares 44 2 2" xfId="5013"/>
    <cellStyle name="Millares 44 2 2 2" xfId="5014"/>
    <cellStyle name="Millares 44 2 2 2 2" xfId="5015"/>
    <cellStyle name="Millares 44 2 2 2 3" xfId="5016"/>
    <cellStyle name="Millares 44 2 2 2 3 2" xfId="5017"/>
    <cellStyle name="Millares 44 2 2 2 3 2 2" xfId="5018"/>
    <cellStyle name="Millares 44 2 2 2 3 3" xfId="5019"/>
    <cellStyle name="Millares 44 2 2 2 3 4" xfId="5020"/>
    <cellStyle name="Millares 44 2 2 2 4" xfId="5021"/>
    <cellStyle name="Millares 44 2 2 2 4 2" xfId="5022"/>
    <cellStyle name="Millares 44 2 2 2 5" xfId="5023"/>
    <cellStyle name="Millares 44 2 2 3" xfId="5024"/>
    <cellStyle name="Millares 44 2 2 4" xfId="5025"/>
    <cellStyle name="Millares 44 2 2 4 2" xfId="5026"/>
    <cellStyle name="Millares 44 2 2 4 2 2" xfId="5027"/>
    <cellStyle name="Millares 44 2 2 4 3" xfId="5028"/>
    <cellStyle name="Millares 44 2 2 4 4" xfId="5029"/>
    <cellStyle name="Millares 44 2 2 5" xfId="5030"/>
    <cellStyle name="Millares 44 2 2 5 2" xfId="5031"/>
    <cellStyle name="Millares 44 2 2 6" xfId="5032"/>
    <cellStyle name="Millares 44 2 3" xfId="5033"/>
    <cellStyle name="Millares 44 2 3 2" xfId="5034"/>
    <cellStyle name="Millares 44 2 3 3" xfId="5035"/>
    <cellStyle name="Millares 44 2 3 3 2" xfId="5036"/>
    <cellStyle name="Millares 44 2 3 3 2 2" xfId="5037"/>
    <cellStyle name="Millares 44 2 3 3 3" xfId="5038"/>
    <cellStyle name="Millares 44 2 3 3 4" xfId="5039"/>
    <cellStyle name="Millares 44 2 3 4" xfId="5040"/>
    <cellStyle name="Millares 44 2 3 4 2" xfId="5041"/>
    <cellStyle name="Millares 44 2 3 5" xfId="5042"/>
    <cellStyle name="Millares 44 2 4" xfId="5043"/>
    <cellStyle name="Millares 44 2 5" xfId="5044"/>
    <cellStyle name="Millares 44 2 5 2" xfId="5045"/>
    <cellStyle name="Millares 44 2 5 2 2" xfId="5046"/>
    <cellStyle name="Millares 44 2 5 3" xfId="5047"/>
    <cellStyle name="Millares 44 2 5 4" xfId="5048"/>
    <cellStyle name="Millares 44 2 6" xfId="5049"/>
    <cellStyle name="Millares 44 2 6 2" xfId="5050"/>
    <cellStyle name="Millares 44 2 7" xfId="5051"/>
    <cellStyle name="Millares 44 2 8" xfId="5052"/>
    <cellStyle name="Millares 44 2 9" xfId="5053"/>
    <cellStyle name="Millares 44 3" xfId="5054"/>
    <cellStyle name="Millares 44 3 2" xfId="5055"/>
    <cellStyle name="Millares 44 3 2 2" xfId="5056"/>
    <cellStyle name="Millares 44 3 2 3" xfId="5057"/>
    <cellStyle name="Millares 44 3 2 3 2" xfId="5058"/>
    <cellStyle name="Millares 44 3 2 3 2 2" xfId="5059"/>
    <cellStyle name="Millares 44 3 2 3 3" xfId="5060"/>
    <cellStyle name="Millares 44 3 2 3 4" xfId="5061"/>
    <cellStyle name="Millares 44 3 2 4" xfId="5062"/>
    <cellStyle name="Millares 44 3 2 4 2" xfId="5063"/>
    <cellStyle name="Millares 44 3 2 5" xfId="5064"/>
    <cellStyle name="Millares 44 3 3" xfId="5065"/>
    <cellStyle name="Millares 44 3 4" xfId="5066"/>
    <cellStyle name="Millares 44 3 4 2" xfId="5067"/>
    <cellStyle name="Millares 44 3 4 2 2" xfId="5068"/>
    <cellStyle name="Millares 44 3 4 3" xfId="5069"/>
    <cellStyle name="Millares 44 3 4 4" xfId="5070"/>
    <cellStyle name="Millares 44 3 5" xfId="5071"/>
    <cellStyle name="Millares 44 3 5 2" xfId="5072"/>
    <cellStyle name="Millares 44 3 6" xfId="5073"/>
    <cellStyle name="Millares 44 4" xfId="5074"/>
    <cellStyle name="Millares 44 4 2" xfId="5075"/>
    <cellStyle name="Millares 44 4 2 2" xfId="5076"/>
    <cellStyle name="Millares 44 4 2 3" xfId="5077"/>
    <cellStyle name="Millares 44 4 2 3 2" xfId="5078"/>
    <cellStyle name="Millares 44 4 2 3 2 2" xfId="5079"/>
    <cellStyle name="Millares 44 4 2 3 3" xfId="5080"/>
    <cellStyle name="Millares 44 4 2 3 4" xfId="5081"/>
    <cellStyle name="Millares 44 4 2 4" xfId="5082"/>
    <cellStyle name="Millares 44 4 2 4 2" xfId="5083"/>
    <cellStyle name="Millares 44 4 2 5" xfId="5084"/>
    <cellStyle name="Millares 44 4 3" xfId="5085"/>
    <cellStyle name="Millares 44 4 4" xfId="5086"/>
    <cellStyle name="Millares 44 4 4 2" xfId="5087"/>
    <cellStyle name="Millares 44 4 4 2 2" xfId="5088"/>
    <cellStyle name="Millares 44 4 4 3" xfId="5089"/>
    <cellStyle name="Millares 44 4 4 4" xfId="5090"/>
    <cellStyle name="Millares 44 4 5" xfId="5091"/>
    <cellStyle name="Millares 44 4 5 2" xfId="5092"/>
    <cellStyle name="Millares 44 4 6" xfId="5093"/>
    <cellStyle name="Millares 44 5" xfId="5094"/>
    <cellStyle name="Millares 44 5 2" xfId="5095"/>
    <cellStyle name="Millares 44 5 3" xfId="5096"/>
    <cellStyle name="Millares 44 5 3 2" xfId="5097"/>
    <cellStyle name="Millares 44 5 3 2 2" xfId="5098"/>
    <cellStyle name="Millares 44 5 3 3" xfId="5099"/>
    <cellStyle name="Millares 44 5 3 4" xfId="5100"/>
    <cellStyle name="Millares 44 5 4" xfId="5101"/>
    <cellStyle name="Millares 44 5 4 2" xfId="5102"/>
    <cellStyle name="Millares 44 5 5" xfId="5103"/>
    <cellStyle name="Millares 44 6" xfId="5104"/>
    <cellStyle name="Millares 44 7" xfId="5105"/>
    <cellStyle name="Millares 44 7 2" xfId="5106"/>
    <cellStyle name="Millares 44 7 2 2" xfId="5107"/>
    <cellStyle name="Millares 44 7 3" xfId="5108"/>
    <cellStyle name="Millares 44 7 4" xfId="5109"/>
    <cellStyle name="Millares 44 8" xfId="5110"/>
    <cellStyle name="Millares 44 8 2" xfId="5111"/>
    <cellStyle name="Millares 44 9" xfId="5112"/>
    <cellStyle name="Millares 45" xfId="5113"/>
    <cellStyle name="Millares 45 10" xfId="5114"/>
    <cellStyle name="Millares 45 2" xfId="5115"/>
    <cellStyle name="Millares 45 2 2" xfId="5116"/>
    <cellStyle name="Millares 45 2 2 2" xfId="5117"/>
    <cellStyle name="Millares 45 2 2 2 2" xfId="5118"/>
    <cellStyle name="Millares 45 2 2 2 3" xfId="5119"/>
    <cellStyle name="Millares 45 2 2 2 3 2" xfId="5120"/>
    <cellStyle name="Millares 45 2 2 2 3 2 2" xfId="5121"/>
    <cellStyle name="Millares 45 2 2 2 3 3" xfId="5122"/>
    <cellStyle name="Millares 45 2 2 2 3 4" xfId="5123"/>
    <cellStyle name="Millares 45 2 2 2 4" xfId="5124"/>
    <cellStyle name="Millares 45 2 2 2 4 2" xfId="5125"/>
    <cellStyle name="Millares 45 2 2 2 5" xfId="5126"/>
    <cellStyle name="Millares 45 2 2 3" xfId="5127"/>
    <cellStyle name="Millares 45 2 2 4" xfId="5128"/>
    <cellStyle name="Millares 45 2 2 4 2" xfId="5129"/>
    <cellStyle name="Millares 45 2 2 4 2 2" xfId="5130"/>
    <cellStyle name="Millares 45 2 2 4 3" xfId="5131"/>
    <cellStyle name="Millares 45 2 2 4 4" xfId="5132"/>
    <cellStyle name="Millares 45 2 2 5" xfId="5133"/>
    <cellStyle name="Millares 45 2 2 5 2" xfId="5134"/>
    <cellStyle name="Millares 45 2 2 6" xfId="5135"/>
    <cellStyle name="Millares 45 2 3" xfId="5136"/>
    <cellStyle name="Millares 45 2 3 2" xfId="5137"/>
    <cellStyle name="Millares 45 2 3 3" xfId="5138"/>
    <cellStyle name="Millares 45 2 3 3 2" xfId="5139"/>
    <cellStyle name="Millares 45 2 3 3 2 2" xfId="5140"/>
    <cellStyle name="Millares 45 2 3 3 3" xfId="5141"/>
    <cellStyle name="Millares 45 2 3 3 4" xfId="5142"/>
    <cellStyle name="Millares 45 2 3 4" xfId="5143"/>
    <cellStyle name="Millares 45 2 3 4 2" xfId="5144"/>
    <cellStyle name="Millares 45 2 3 5" xfId="5145"/>
    <cellStyle name="Millares 45 2 4" xfId="5146"/>
    <cellStyle name="Millares 45 2 5" xfId="5147"/>
    <cellStyle name="Millares 45 2 5 2" xfId="5148"/>
    <cellStyle name="Millares 45 2 5 2 2" xfId="5149"/>
    <cellStyle name="Millares 45 2 5 3" xfId="5150"/>
    <cellStyle name="Millares 45 2 5 4" xfId="5151"/>
    <cellStyle name="Millares 45 2 6" xfId="5152"/>
    <cellStyle name="Millares 45 2 6 2" xfId="5153"/>
    <cellStyle name="Millares 45 2 7" xfId="5154"/>
    <cellStyle name="Millares 45 2 8" xfId="5155"/>
    <cellStyle name="Millares 45 2 9" xfId="5156"/>
    <cellStyle name="Millares 45 3" xfId="5157"/>
    <cellStyle name="Millares 45 3 2" xfId="5158"/>
    <cellStyle name="Millares 45 3 2 2" xfId="5159"/>
    <cellStyle name="Millares 45 3 2 3" xfId="5160"/>
    <cellStyle name="Millares 45 3 2 3 2" xfId="5161"/>
    <cellStyle name="Millares 45 3 2 3 2 2" xfId="5162"/>
    <cellStyle name="Millares 45 3 2 3 3" xfId="5163"/>
    <cellStyle name="Millares 45 3 2 3 4" xfId="5164"/>
    <cellStyle name="Millares 45 3 2 4" xfId="5165"/>
    <cellStyle name="Millares 45 3 2 4 2" xfId="5166"/>
    <cellStyle name="Millares 45 3 2 5" xfId="5167"/>
    <cellStyle name="Millares 45 3 3" xfId="5168"/>
    <cellStyle name="Millares 45 3 4" xfId="5169"/>
    <cellStyle name="Millares 45 3 4 2" xfId="5170"/>
    <cellStyle name="Millares 45 3 4 2 2" xfId="5171"/>
    <cellStyle name="Millares 45 3 4 3" xfId="5172"/>
    <cellStyle name="Millares 45 3 4 4" xfId="5173"/>
    <cellStyle name="Millares 45 3 5" xfId="5174"/>
    <cellStyle name="Millares 45 3 5 2" xfId="5175"/>
    <cellStyle name="Millares 45 3 6" xfId="5176"/>
    <cellStyle name="Millares 45 4" xfId="5177"/>
    <cellStyle name="Millares 45 4 2" xfId="5178"/>
    <cellStyle name="Millares 45 4 2 2" xfId="5179"/>
    <cellStyle name="Millares 45 4 2 3" xfId="5180"/>
    <cellStyle name="Millares 45 4 2 3 2" xfId="5181"/>
    <cellStyle name="Millares 45 4 2 3 2 2" xfId="5182"/>
    <cellStyle name="Millares 45 4 2 3 3" xfId="5183"/>
    <cellStyle name="Millares 45 4 2 3 4" xfId="5184"/>
    <cellStyle name="Millares 45 4 2 4" xfId="5185"/>
    <cellStyle name="Millares 45 4 2 4 2" xfId="5186"/>
    <cellStyle name="Millares 45 4 2 5" xfId="5187"/>
    <cellStyle name="Millares 45 4 3" xfId="5188"/>
    <cellStyle name="Millares 45 4 4" xfId="5189"/>
    <cellStyle name="Millares 45 4 4 2" xfId="5190"/>
    <cellStyle name="Millares 45 4 4 2 2" xfId="5191"/>
    <cellStyle name="Millares 45 4 4 3" xfId="5192"/>
    <cellStyle name="Millares 45 4 4 4" xfId="5193"/>
    <cellStyle name="Millares 45 4 5" xfId="5194"/>
    <cellStyle name="Millares 45 4 5 2" xfId="5195"/>
    <cellStyle name="Millares 45 4 6" xfId="5196"/>
    <cellStyle name="Millares 45 5" xfId="5197"/>
    <cellStyle name="Millares 45 5 2" xfId="5198"/>
    <cellStyle name="Millares 45 5 3" xfId="5199"/>
    <cellStyle name="Millares 45 5 3 2" xfId="5200"/>
    <cellStyle name="Millares 45 5 3 2 2" xfId="5201"/>
    <cellStyle name="Millares 45 5 3 3" xfId="5202"/>
    <cellStyle name="Millares 45 5 3 4" xfId="5203"/>
    <cellStyle name="Millares 45 5 4" xfId="5204"/>
    <cellStyle name="Millares 45 5 4 2" xfId="5205"/>
    <cellStyle name="Millares 45 5 5" xfId="5206"/>
    <cellStyle name="Millares 45 6" xfId="5207"/>
    <cellStyle name="Millares 45 7" xfId="5208"/>
    <cellStyle name="Millares 45 7 2" xfId="5209"/>
    <cellStyle name="Millares 45 7 2 2" xfId="5210"/>
    <cellStyle name="Millares 45 7 3" xfId="5211"/>
    <cellStyle name="Millares 45 7 4" xfId="5212"/>
    <cellStyle name="Millares 45 8" xfId="5213"/>
    <cellStyle name="Millares 45 8 2" xfId="5214"/>
    <cellStyle name="Millares 45 9" xfId="5215"/>
    <cellStyle name="Millares 46" xfId="5216"/>
    <cellStyle name="Millares 46 10" xfId="5217"/>
    <cellStyle name="Millares 46 2" xfId="5218"/>
    <cellStyle name="Millares 46 2 2" xfId="5219"/>
    <cellStyle name="Millares 46 2 2 2" xfId="5220"/>
    <cellStyle name="Millares 46 2 2 2 2" xfId="5221"/>
    <cellStyle name="Millares 46 2 2 2 3" xfId="5222"/>
    <cellStyle name="Millares 46 2 2 2 3 2" xfId="5223"/>
    <cellStyle name="Millares 46 2 2 2 3 2 2" xfId="5224"/>
    <cellStyle name="Millares 46 2 2 2 3 3" xfId="5225"/>
    <cellStyle name="Millares 46 2 2 2 3 4" xfId="5226"/>
    <cellStyle name="Millares 46 2 2 2 4" xfId="5227"/>
    <cellStyle name="Millares 46 2 2 2 4 2" xfId="5228"/>
    <cellStyle name="Millares 46 2 2 2 5" xfId="5229"/>
    <cellStyle name="Millares 46 2 2 3" xfId="5230"/>
    <cellStyle name="Millares 46 2 2 4" xfId="5231"/>
    <cellStyle name="Millares 46 2 2 4 2" xfId="5232"/>
    <cellStyle name="Millares 46 2 2 4 2 2" xfId="5233"/>
    <cellStyle name="Millares 46 2 2 4 3" xfId="5234"/>
    <cellStyle name="Millares 46 2 2 4 4" xfId="5235"/>
    <cellStyle name="Millares 46 2 2 5" xfId="5236"/>
    <cellStyle name="Millares 46 2 2 5 2" xfId="5237"/>
    <cellStyle name="Millares 46 2 2 6" xfId="5238"/>
    <cellStyle name="Millares 46 2 3" xfId="5239"/>
    <cellStyle name="Millares 46 2 3 2" xfId="5240"/>
    <cellStyle name="Millares 46 2 3 3" xfId="5241"/>
    <cellStyle name="Millares 46 2 3 3 2" xfId="5242"/>
    <cellStyle name="Millares 46 2 3 3 2 2" xfId="5243"/>
    <cellStyle name="Millares 46 2 3 3 3" xfId="5244"/>
    <cellStyle name="Millares 46 2 3 3 4" xfId="5245"/>
    <cellStyle name="Millares 46 2 3 4" xfId="5246"/>
    <cellStyle name="Millares 46 2 3 4 2" xfId="5247"/>
    <cellStyle name="Millares 46 2 3 5" xfId="5248"/>
    <cellStyle name="Millares 46 2 4" xfId="5249"/>
    <cellStyle name="Millares 46 2 5" xfId="5250"/>
    <cellStyle name="Millares 46 2 5 2" xfId="5251"/>
    <cellStyle name="Millares 46 2 5 2 2" xfId="5252"/>
    <cellStyle name="Millares 46 2 5 3" xfId="5253"/>
    <cellStyle name="Millares 46 2 5 4" xfId="5254"/>
    <cellStyle name="Millares 46 2 6" xfId="5255"/>
    <cellStyle name="Millares 46 2 6 2" xfId="5256"/>
    <cellStyle name="Millares 46 2 7" xfId="5257"/>
    <cellStyle name="Millares 46 2 8" xfId="5258"/>
    <cellStyle name="Millares 46 2 9" xfId="5259"/>
    <cellStyle name="Millares 46 3" xfId="5260"/>
    <cellStyle name="Millares 46 3 2" xfId="5261"/>
    <cellStyle name="Millares 46 3 2 2" xfId="5262"/>
    <cellStyle name="Millares 46 3 2 3" xfId="5263"/>
    <cellStyle name="Millares 46 3 2 3 2" xfId="5264"/>
    <cellStyle name="Millares 46 3 2 3 2 2" xfId="5265"/>
    <cellStyle name="Millares 46 3 2 3 3" xfId="5266"/>
    <cellStyle name="Millares 46 3 2 3 4" xfId="5267"/>
    <cellStyle name="Millares 46 3 2 4" xfId="5268"/>
    <cellStyle name="Millares 46 3 2 4 2" xfId="5269"/>
    <cellStyle name="Millares 46 3 2 5" xfId="5270"/>
    <cellStyle name="Millares 46 3 3" xfId="5271"/>
    <cellStyle name="Millares 46 3 4" xfId="5272"/>
    <cellStyle name="Millares 46 3 4 2" xfId="5273"/>
    <cellStyle name="Millares 46 3 4 2 2" xfId="5274"/>
    <cellStyle name="Millares 46 3 4 3" xfId="5275"/>
    <cellStyle name="Millares 46 3 4 4" xfId="5276"/>
    <cellStyle name="Millares 46 3 5" xfId="5277"/>
    <cellStyle name="Millares 46 3 5 2" xfId="5278"/>
    <cellStyle name="Millares 46 3 6" xfId="5279"/>
    <cellStyle name="Millares 46 4" xfId="5280"/>
    <cellStyle name="Millares 46 4 2" xfId="5281"/>
    <cellStyle name="Millares 46 4 2 2" xfId="5282"/>
    <cellStyle name="Millares 46 4 2 3" xfId="5283"/>
    <cellStyle name="Millares 46 4 2 3 2" xfId="5284"/>
    <cellStyle name="Millares 46 4 2 3 2 2" xfId="5285"/>
    <cellStyle name="Millares 46 4 2 3 3" xfId="5286"/>
    <cellStyle name="Millares 46 4 2 3 4" xfId="5287"/>
    <cellStyle name="Millares 46 4 2 4" xfId="5288"/>
    <cellStyle name="Millares 46 4 2 4 2" xfId="5289"/>
    <cellStyle name="Millares 46 4 2 5" xfId="5290"/>
    <cellStyle name="Millares 46 4 3" xfId="5291"/>
    <cellStyle name="Millares 46 4 4" xfId="5292"/>
    <cellStyle name="Millares 46 4 4 2" xfId="5293"/>
    <cellStyle name="Millares 46 4 4 2 2" xfId="5294"/>
    <cellStyle name="Millares 46 4 4 3" xfId="5295"/>
    <cellStyle name="Millares 46 4 4 4" xfId="5296"/>
    <cellStyle name="Millares 46 4 5" xfId="5297"/>
    <cellStyle name="Millares 46 4 5 2" xfId="5298"/>
    <cellStyle name="Millares 46 4 6" xfId="5299"/>
    <cellStyle name="Millares 46 5" xfId="5300"/>
    <cellStyle name="Millares 46 5 2" xfId="5301"/>
    <cellStyle name="Millares 46 5 3" xfId="5302"/>
    <cellStyle name="Millares 46 5 3 2" xfId="5303"/>
    <cellStyle name="Millares 46 5 3 2 2" xfId="5304"/>
    <cellStyle name="Millares 46 5 3 3" xfId="5305"/>
    <cellStyle name="Millares 46 5 3 4" xfId="5306"/>
    <cellStyle name="Millares 46 5 4" xfId="5307"/>
    <cellStyle name="Millares 46 5 4 2" xfId="5308"/>
    <cellStyle name="Millares 46 5 5" xfId="5309"/>
    <cellStyle name="Millares 46 6" xfId="5310"/>
    <cellStyle name="Millares 46 7" xfId="5311"/>
    <cellStyle name="Millares 46 7 2" xfId="5312"/>
    <cellStyle name="Millares 46 7 2 2" xfId="5313"/>
    <cellStyle name="Millares 46 7 3" xfId="5314"/>
    <cellStyle name="Millares 46 7 4" xfId="5315"/>
    <cellStyle name="Millares 46 8" xfId="5316"/>
    <cellStyle name="Millares 46 8 2" xfId="5317"/>
    <cellStyle name="Millares 46 9" xfId="5318"/>
    <cellStyle name="Millares 47" xfId="5319"/>
    <cellStyle name="Millares 47 10" xfId="5320"/>
    <cellStyle name="Millares 47 2" xfId="5321"/>
    <cellStyle name="Millares 47 2 2" xfId="5322"/>
    <cellStyle name="Millares 47 2 2 2" xfId="5323"/>
    <cellStyle name="Millares 47 2 2 2 2" xfId="5324"/>
    <cellStyle name="Millares 47 2 2 2 3" xfId="5325"/>
    <cellStyle name="Millares 47 2 2 2 3 2" xfId="5326"/>
    <cellStyle name="Millares 47 2 2 2 3 2 2" xfId="5327"/>
    <cellStyle name="Millares 47 2 2 2 3 3" xfId="5328"/>
    <cellStyle name="Millares 47 2 2 2 3 4" xfId="5329"/>
    <cellStyle name="Millares 47 2 2 2 4" xfId="5330"/>
    <cellStyle name="Millares 47 2 2 2 4 2" xfId="5331"/>
    <cellStyle name="Millares 47 2 2 2 5" xfId="5332"/>
    <cellStyle name="Millares 47 2 2 3" xfId="5333"/>
    <cellStyle name="Millares 47 2 2 4" xfId="5334"/>
    <cellStyle name="Millares 47 2 2 4 2" xfId="5335"/>
    <cellStyle name="Millares 47 2 2 4 2 2" xfId="5336"/>
    <cellStyle name="Millares 47 2 2 4 3" xfId="5337"/>
    <cellStyle name="Millares 47 2 2 4 4" xfId="5338"/>
    <cellStyle name="Millares 47 2 2 5" xfId="5339"/>
    <cellStyle name="Millares 47 2 2 5 2" xfId="5340"/>
    <cellStyle name="Millares 47 2 2 6" xfId="5341"/>
    <cellStyle name="Millares 47 2 3" xfId="5342"/>
    <cellStyle name="Millares 47 2 3 2" xfId="5343"/>
    <cellStyle name="Millares 47 2 3 3" xfId="5344"/>
    <cellStyle name="Millares 47 2 3 3 2" xfId="5345"/>
    <cellStyle name="Millares 47 2 3 3 2 2" xfId="5346"/>
    <cellStyle name="Millares 47 2 3 3 3" xfId="5347"/>
    <cellStyle name="Millares 47 2 3 3 4" xfId="5348"/>
    <cellStyle name="Millares 47 2 3 4" xfId="5349"/>
    <cellStyle name="Millares 47 2 3 4 2" xfId="5350"/>
    <cellStyle name="Millares 47 2 3 5" xfId="5351"/>
    <cellStyle name="Millares 47 2 4" xfId="5352"/>
    <cellStyle name="Millares 47 2 5" xfId="5353"/>
    <cellStyle name="Millares 47 2 5 2" xfId="5354"/>
    <cellStyle name="Millares 47 2 5 2 2" xfId="5355"/>
    <cellStyle name="Millares 47 2 5 3" xfId="5356"/>
    <cellStyle name="Millares 47 2 5 4" xfId="5357"/>
    <cellStyle name="Millares 47 2 6" xfId="5358"/>
    <cellStyle name="Millares 47 2 6 2" xfId="5359"/>
    <cellStyle name="Millares 47 2 7" xfId="5360"/>
    <cellStyle name="Millares 47 2 8" xfId="5361"/>
    <cellStyle name="Millares 47 2 9" xfId="5362"/>
    <cellStyle name="Millares 47 3" xfId="5363"/>
    <cellStyle name="Millares 47 3 2" xfId="5364"/>
    <cellStyle name="Millares 47 3 2 2" xfId="5365"/>
    <cellStyle name="Millares 47 3 2 3" xfId="5366"/>
    <cellStyle name="Millares 47 3 2 3 2" xfId="5367"/>
    <cellStyle name="Millares 47 3 2 3 2 2" xfId="5368"/>
    <cellStyle name="Millares 47 3 2 3 3" xfId="5369"/>
    <cellStyle name="Millares 47 3 2 3 4" xfId="5370"/>
    <cellStyle name="Millares 47 3 2 4" xfId="5371"/>
    <cellStyle name="Millares 47 3 2 4 2" xfId="5372"/>
    <cellStyle name="Millares 47 3 2 5" xfId="5373"/>
    <cellStyle name="Millares 47 3 3" xfId="5374"/>
    <cellStyle name="Millares 47 3 4" xfId="5375"/>
    <cellStyle name="Millares 47 3 4 2" xfId="5376"/>
    <cellStyle name="Millares 47 3 4 2 2" xfId="5377"/>
    <cellStyle name="Millares 47 3 4 3" xfId="5378"/>
    <cellStyle name="Millares 47 3 4 4" xfId="5379"/>
    <cellStyle name="Millares 47 3 5" xfId="5380"/>
    <cellStyle name="Millares 47 3 5 2" xfId="5381"/>
    <cellStyle name="Millares 47 3 6" xfId="5382"/>
    <cellStyle name="Millares 47 4" xfId="5383"/>
    <cellStyle name="Millares 47 4 2" xfId="5384"/>
    <cellStyle name="Millares 47 4 2 2" xfId="5385"/>
    <cellStyle name="Millares 47 4 2 3" xfId="5386"/>
    <cellStyle name="Millares 47 4 2 3 2" xfId="5387"/>
    <cellStyle name="Millares 47 4 2 3 2 2" xfId="5388"/>
    <cellStyle name="Millares 47 4 2 3 3" xfId="5389"/>
    <cellStyle name="Millares 47 4 2 3 4" xfId="5390"/>
    <cellStyle name="Millares 47 4 2 4" xfId="5391"/>
    <cellStyle name="Millares 47 4 2 4 2" xfId="5392"/>
    <cellStyle name="Millares 47 4 2 5" xfId="5393"/>
    <cellStyle name="Millares 47 4 3" xfId="5394"/>
    <cellStyle name="Millares 47 4 4" xfId="5395"/>
    <cellStyle name="Millares 47 4 4 2" xfId="5396"/>
    <cellStyle name="Millares 47 4 4 2 2" xfId="5397"/>
    <cellStyle name="Millares 47 4 4 3" xfId="5398"/>
    <cellStyle name="Millares 47 4 4 4" xfId="5399"/>
    <cellStyle name="Millares 47 4 5" xfId="5400"/>
    <cellStyle name="Millares 47 4 5 2" xfId="5401"/>
    <cellStyle name="Millares 47 4 6" xfId="5402"/>
    <cellStyle name="Millares 47 5" xfId="5403"/>
    <cellStyle name="Millares 47 5 2" xfId="5404"/>
    <cellStyle name="Millares 47 5 3" xfId="5405"/>
    <cellStyle name="Millares 47 5 3 2" xfId="5406"/>
    <cellStyle name="Millares 47 5 3 2 2" xfId="5407"/>
    <cellStyle name="Millares 47 5 3 3" xfId="5408"/>
    <cellStyle name="Millares 47 5 3 4" xfId="5409"/>
    <cellStyle name="Millares 47 5 4" xfId="5410"/>
    <cellStyle name="Millares 47 5 4 2" xfId="5411"/>
    <cellStyle name="Millares 47 5 5" xfId="5412"/>
    <cellStyle name="Millares 47 6" xfId="5413"/>
    <cellStyle name="Millares 47 7" xfId="5414"/>
    <cellStyle name="Millares 47 7 2" xfId="5415"/>
    <cellStyle name="Millares 47 7 2 2" xfId="5416"/>
    <cellStyle name="Millares 47 7 3" xfId="5417"/>
    <cellStyle name="Millares 47 7 4" xfId="5418"/>
    <cellStyle name="Millares 47 8" xfId="5419"/>
    <cellStyle name="Millares 47 8 2" xfId="5420"/>
    <cellStyle name="Millares 47 9" xfId="5421"/>
    <cellStyle name="Millares 48" xfId="5422"/>
    <cellStyle name="Millares 48 10" xfId="5423"/>
    <cellStyle name="Millares 48 2" xfId="5424"/>
    <cellStyle name="Millares 48 2 2" xfId="5425"/>
    <cellStyle name="Millares 48 2 2 2" xfId="5426"/>
    <cellStyle name="Millares 48 2 2 2 2" xfId="5427"/>
    <cellStyle name="Millares 48 2 2 2 3" xfId="5428"/>
    <cellStyle name="Millares 48 2 2 2 3 2" xfId="5429"/>
    <cellStyle name="Millares 48 2 2 2 3 2 2" xfId="5430"/>
    <cellStyle name="Millares 48 2 2 2 3 3" xfId="5431"/>
    <cellStyle name="Millares 48 2 2 2 3 4" xfId="5432"/>
    <cellStyle name="Millares 48 2 2 2 4" xfId="5433"/>
    <cellStyle name="Millares 48 2 2 2 4 2" xfId="5434"/>
    <cellStyle name="Millares 48 2 2 2 5" xfId="5435"/>
    <cellStyle name="Millares 48 2 2 3" xfId="5436"/>
    <cellStyle name="Millares 48 2 2 4" xfId="5437"/>
    <cellStyle name="Millares 48 2 2 4 2" xfId="5438"/>
    <cellStyle name="Millares 48 2 2 4 2 2" xfId="5439"/>
    <cellStyle name="Millares 48 2 2 4 3" xfId="5440"/>
    <cellStyle name="Millares 48 2 2 4 4" xfId="5441"/>
    <cellStyle name="Millares 48 2 2 5" xfId="5442"/>
    <cellStyle name="Millares 48 2 2 5 2" xfId="5443"/>
    <cellStyle name="Millares 48 2 2 6" xfId="5444"/>
    <cellStyle name="Millares 48 2 3" xfId="5445"/>
    <cellStyle name="Millares 48 2 3 2" xfId="5446"/>
    <cellStyle name="Millares 48 2 3 3" xfId="5447"/>
    <cellStyle name="Millares 48 2 3 3 2" xfId="5448"/>
    <cellStyle name="Millares 48 2 3 3 2 2" xfId="5449"/>
    <cellStyle name="Millares 48 2 3 3 3" xfId="5450"/>
    <cellStyle name="Millares 48 2 3 3 4" xfId="5451"/>
    <cellStyle name="Millares 48 2 3 4" xfId="5452"/>
    <cellStyle name="Millares 48 2 3 4 2" xfId="5453"/>
    <cellStyle name="Millares 48 2 3 5" xfId="5454"/>
    <cellStyle name="Millares 48 2 4" xfId="5455"/>
    <cellStyle name="Millares 48 2 5" xfId="5456"/>
    <cellStyle name="Millares 48 2 5 2" xfId="5457"/>
    <cellStyle name="Millares 48 2 5 2 2" xfId="5458"/>
    <cellStyle name="Millares 48 2 5 3" xfId="5459"/>
    <cellStyle name="Millares 48 2 5 4" xfId="5460"/>
    <cellStyle name="Millares 48 2 6" xfId="5461"/>
    <cellStyle name="Millares 48 2 6 2" xfId="5462"/>
    <cellStyle name="Millares 48 2 7" xfId="5463"/>
    <cellStyle name="Millares 48 2 8" xfId="5464"/>
    <cellStyle name="Millares 48 2 9" xfId="5465"/>
    <cellStyle name="Millares 48 3" xfId="5466"/>
    <cellStyle name="Millares 48 3 2" xfId="5467"/>
    <cellStyle name="Millares 48 3 2 2" xfId="5468"/>
    <cellStyle name="Millares 48 3 2 3" xfId="5469"/>
    <cellStyle name="Millares 48 3 2 3 2" xfId="5470"/>
    <cellStyle name="Millares 48 3 2 3 2 2" xfId="5471"/>
    <cellStyle name="Millares 48 3 2 3 3" xfId="5472"/>
    <cellStyle name="Millares 48 3 2 3 4" xfId="5473"/>
    <cellStyle name="Millares 48 3 2 4" xfId="5474"/>
    <cellStyle name="Millares 48 3 2 4 2" xfId="5475"/>
    <cellStyle name="Millares 48 3 2 5" xfId="5476"/>
    <cellStyle name="Millares 48 3 3" xfId="5477"/>
    <cellStyle name="Millares 48 3 4" xfId="5478"/>
    <cellStyle name="Millares 48 3 4 2" xfId="5479"/>
    <cellStyle name="Millares 48 3 4 2 2" xfId="5480"/>
    <cellStyle name="Millares 48 3 4 3" xfId="5481"/>
    <cellStyle name="Millares 48 3 4 4" xfId="5482"/>
    <cellStyle name="Millares 48 3 5" xfId="5483"/>
    <cellStyle name="Millares 48 3 5 2" xfId="5484"/>
    <cellStyle name="Millares 48 3 6" xfId="5485"/>
    <cellStyle name="Millares 48 4" xfId="5486"/>
    <cellStyle name="Millares 48 4 2" xfId="5487"/>
    <cellStyle name="Millares 48 4 2 2" xfId="5488"/>
    <cellStyle name="Millares 48 4 2 3" xfId="5489"/>
    <cellStyle name="Millares 48 4 2 3 2" xfId="5490"/>
    <cellStyle name="Millares 48 4 2 3 2 2" xfId="5491"/>
    <cellStyle name="Millares 48 4 2 3 3" xfId="5492"/>
    <cellStyle name="Millares 48 4 2 3 4" xfId="5493"/>
    <cellStyle name="Millares 48 4 2 4" xfId="5494"/>
    <cellStyle name="Millares 48 4 2 4 2" xfId="5495"/>
    <cellStyle name="Millares 48 4 2 5" xfId="5496"/>
    <cellStyle name="Millares 48 4 3" xfId="5497"/>
    <cellStyle name="Millares 48 4 4" xfId="5498"/>
    <cellStyle name="Millares 48 4 4 2" xfId="5499"/>
    <cellStyle name="Millares 48 4 4 2 2" xfId="5500"/>
    <cellStyle name="Millares 48 4 4 3" xfId="5501"/>
    <cellStyle name="Millares 48 4 4 4" xfId="5502"/>
    <cellStyle name="Millares 48 4 5" xfId="5503"/>
    <cellStyle name="Millares 48 4 5 2" xfId="5504"/>
    <cellStyle name="Millares 48 4 6" xfId="5505"/>
    <cellStyle name="Millares 48 5" xfId="5506"/>
    <cellStyle name="Millares 48 5 2" xfId="5507"/>
    <cellStyle name="Millares 48 5 3" xfId="5508"/>
    <cellStyle name="Millares 48 5 3 2" xfId="5509"/>
    <cellStyle name="Millares 48 5 3 2 2" xfId="5510"/>
    <cellStyle name="Millares 48 5 3 3" xfId="5511"/>
    <cellStyle name="Millares 48 5 3 4" xfId="5512"/>
    <cellStyle name="Millares 48 5 4" xfId="5513"/>
    <cellStyle name="Millares 48 5 4 2" xfId="5514"/>
    <cellStyle name="Millares 48 5 5" xfId="5515"/>
    <cellStyle name="Millares 48 6" xfId="5516"/>
    <cellStyle name="Millares 48 7" xfId="5517"/>
    <cellStyle name="Millares 48 7 2" xfId="5518"/>
    <cellStyle name="Millares 48 7 2 2" xfId="5519"/>
    <cellStyle name="Millares 48 7 3" xfId="5520"/>
    <cellStyle name="Millares 48 7 4" xfId="5521"/>
    <cellStyle name="Millares 48 8" xfId="5522"/>
    <cellStyle name="Millares 48 8 2" xfId="5523"/>
    <cellStyle name="Millares 48 9" xfId="5524"/>
    <cellStyle name="Millares 49" xfId="5525"/>
    <cellStyle name="Millares 49 10" xfId="5526"/>
    <cellStyle name="Millares 49 2" xfId="5527"/>
    <cellStyle name="Millares 49 2 2" xfId="5528"/>
    <cellStyle name="Millares 49 2 2 2" xfId="5529"/>
    <cellStyle name="Millares 49 2 2 2 2" xfId="5530"/>
    <cellStyle name="Millares 49 2 2 2 3" xfId="5531"/>
    <cellStyle name="Millares 49 2 2 2 3 2" xfId="5532"/>
    <cellStyle name="Millares 49 2 2 2 3 2 2" xfId="5533"/>
    <cellStyle name="Millares 49 2 2 2 3 3" xfId="5534"/>
    <cellStyle name="Millares 49 2 2 2 3 4" xfId="5535"/>
    <cellStyle name="Millares 49 2 2 2 4" xfId="5536"/>
    <cellStyle name="Millares 49 2 2 2 4 2" xfId="5537"/>
    <cellStyle name="Millares 49 2 2 2 5" xfId="5538"/>
    <cellStyle name="Millares 49 2 2 3" xfId="5539"/>
    <cellStyle name="Millares 49 2 2 4" xfId="5540"/>
    <cellStyle name="Millares 49 2 2 4 2" xfId="5541"/>
    <cellStyle name="Millares 49 2 2 4 2 2" xfId="5542"/>
    <cellStyle name="Millares 49 2 2 4 3" xfId="5543"/>
    <cellStyle name="Millares 49 2 2 4 4" xfId="5544"/>
    <cellStyle name="Millares 49 2 2 5" xfId="5545"/>
    <cellStyle name="Millares 49 2 2 5 2" xfId="5546"/>
    <cellStyle name="Millares 49 2 2 6" xfId="5547"/>
    <cellStyle name="Millares 49 2 3" xfId="5548"/>
    <cellStyle name="Millares 49 2 3 2" xfId="5549"/>
    <cellStyle name="Millares 49 2 3 3" xfId="5550"/>
    <cellStyle name="Millares 49 2 3 3 2" xfId="5551"/>
    <cellStyle name="Millares 49 2 3 3 2 2" xfId="5552"/>
    <cellStyle name="Millares 49 2 3 3 3" xfId="5553"/>
    <cellStyle name="Millares 49 2 3 3 4" xfId="5554"/>
    <cellStyle name="Millares 49 2 3 4" xfId="5555"/>
    <cellStyle name="Millares 49 2 3 4 2" xfId="5556"/>
    <cellStyle name="Millares 49 2 3 5" xfId="5557"/>
    <cellStyle name="Millares 49 2 4" xfId="5558"/>
    <cellStyle name="Millares 49 2 5" xfId="5559"/>
    <cellStyle name="Millares 49 2 5 2" xfId="5560"/>
    <cellStyle name="Millares 49 2 5 2 2" xfId="5561"/>
    <cellStyle name="Millares 49 2 5 3" xfId="5562"/>
    <cellStyle name="Millares 49 2 5 4" xfId="5563"/>
    <cellStyle name="Millares 49 2 6" xfId="5564"/>
    <cellStyle name="Millares 49 2 6 2" xfId="5565"/>
    <cellStyle name="Millares 49 2 7" xfId="5566"/>
    <cellStyle name="Millares 49 2 8" xfId="5567"/>
    <cellStyle name="Millares 49 2 9" xfId="5568"/>
    <cellStyle name="Millares 49 3" xfId="5569"/>
    <cellStyle name="Millares 49 3 2" xfId="5570"/>
    <cellStyle name="Millares 49 3 2 2" xfId="5571"/>
    <cellStyle name="Millares 49 3 2 3" xfId="5572"/>
    <cellStyle name="Millares 49 3 2 3 2" xfId="5573"/>
    <cellStyle name="Millares 49 3 2 3 2 2" xfId="5574"/>
    <cellStyle name="Millares 49 3 2 3 3" xfId="5575"/>
    <cellStyle name="Millares 49 3 2 3 4" xfId="5576"/>
    <cellStyle name="Millares 49 3 2 4" xfId="5577"/>
    <cellStyle name="Millares 49 3 2 4 2" xfId="5578"/>
    <cellStyle name="Millares 49 3 2 5" xfId="5579"/>
    <cellStyle name="Millares 49 3 3" xfId="5580"/>
    <cellStyle name="Millares 49 3 4" xfId="5581"/>
    <cellStyle name="Millares 49 3 4 2" xfId="5582"/>
    <cellStyle name="Millares 49 3 4 2 2" xfId="5583"/>
    <cellStyle name="Millares 49 3 4 3" xfId="5584"/>
    <cellStyle name="Millares 49 3 4 4" xfId="5585"/>
    <cellStyle name="Millares 49 3 5" xfId="5586"/>
    <cellStyle name="Millares 49 3 5 2" xfId="5587"/>
    <cellStyle name="Millares 49 3 6" xfId="5588"/>
    <cellStyle name="Millares 49 4" xfId="5589"/>
    <cellStyle name="Millares 49 4 2" xfId="5590"/>
    <cellStyle name="Millares 49 4 2 2" xfId="5591"/>
    <cellStyle name="Millares 49 4 2 3" xfId="5592"/>
    <cellStyle name="Millares 49 4 2 3 2" xfId="5593"/>
    <cellStyle name="Millares 49 4 2 3 2 2" xfId="5594"/>
    <cellStyle name="Millares 49 4 2 3 3" xfId="5595"/>
    <cellStyle name="Millares 49 4 2 3 4" xfId="5596"/>
    <cellStyle name="Millares 49 4 2 4" xfId="5597"/>
    <cellStyle name="Millares 49 4 2 4 2" xfId="5598"/>
    <cellStyle name="Millares 49 4 2 5" xfId="5599"/>
    <cellStyle name="Millares 49 4 3" xfId="5600"/>
    <cellStyle name="Millares 49 4 4" xfId="5601"/>
    <cellStyle name="Millares 49 4 4 2" xfId="5602"/>
    <cellStyle name="Millares 49 4 4 2 2" xfId="5603"/>
    <cellStyle name="Millares 49 4 4 3" xfId="5604"/>
    <cellStyle name="Millares 49 4 4 4" xfId="5605"/>
    <cellStyle name="Millares 49 4 5" xfId="5606"/>
    <cellStyle name="Millares 49 4 5 2" xfId="5607"/>
    <cellStyle name="Millares 49 4 6" xfId="5608"/>
    <cellStyle name="Millares 49 5" xfId="5609"/>
    <cellStyle name="Millares 49 5 2" xfId="5610"/>
    <cellStyle name="Millares 49 5 3" xfId="5611"/>
    <cellStyle name="Millares 49 5 3 2" xfId="5612"/>
    <cellStyle name="Millares 49 5 3 2 2" xfId="5613"/>
    <cellStyle name="Millares 49 5 3 3" xfId="5614"/>
    <cellStyle name="Millares 49 5 3 4" xfId="5615"/>
    <cellStyle name="Millares 49 5 4" xfId="5616"/>
    <cellStyle name="Millares 49 5 4 2" xfId="5617"/>
    <cellStyle name="Millares 49 5 5" xfId="5618"/>
    <cellStyle name="Millares 49 6" xfId="5619"/>
    <cellStyle name="Millares 49 7" xfId="5620"/>
    <cellStyle name="Millares 49 7 2" xfId="5621"/>
    <cellStyle name="Millares 49 7 2 2" xfId="5622"/>
    <cellStyle name="Millares 49 7 3" xfId="5623"/>
    <cellStyle name="Millares 49 7 4" xfId="5624"/>
    <cellStyle name="Millares 49 8" xfId="5625"/>
    <cellStyle name="Millares 49 8 2" xfId="5626"/>
    <cellStyle name="Millares 49 9" xfId="5627"/>
    <cellStyle name="Millares 5" xfId="5628"/>
    <cellStyle name="Millares 5 2" xfId="5629"/>
    <cellStyle name="Millares 5 2 2" xfId="5630"/>
    <cellStyle name="Millares 5 3" xfId="5631"/>
    <cellStyle name="Millares 5 4" xfId="5632"/>
    <cellStyle name="Millares 5 4 2" xfId="5633"/>
    <cellStyle name="Millares 5 4 3" xfId="5634"/>
    <cellStyle name="Millares 5 4 3 2" xfId="5635"/>
    <cellStyle name="Millares 5 4 3 2 2" xfId="5636"/>
    <cellStyle name="Millares 5 4 3 3" xfId="5637"/>
    <cellStyle name="Millares 5 4 3 4" xfId="5638"/>
    <cellStyle name="Millares 5 4 4" xfId="5639"/>
    <cellStyle name="Millares 5 4 4 2" xfId="5640"/>
    <cellStyle name="Millares 5 4 4 3" xfId="5641"/>
    <cellStyle name="Millares 5 4 5" xfId="5642"/>
    <cellStyle name="Millares 5 4 6" xfId="5643"/>
    <cellStyle name="Millares 50" xfId="5644"/>
    <cellStyle name="Millares 50 10" xfId="5645"/>
    <cellStyle name="Millares 50 2" xfId="5646"/>
    <cellStyle name="Millares 50 2 2" xfId="5647"/>
    <cellStyle name="Millares 50 2 2 2" xfId="5648"/>
    <cellStyle name="Millares 50 2 2 2 2" xfId="5649"/>
    <cellStyle name="Millares 50 2 2 2 3" xfId="5650"/>
    <cellStyle name="Millares 50 2 2 2 3 2" xfId="5651"/>
    <cellStyle name="Millares 50 2 2 2 3 2 2" xfId="5652"/>
    <cellStyle name="Millares 50 2 2 2 3 3" xfId="5653"/>
    <cellStyle name="Millares 50 2 2 2 3 4" xfId="5654"/>
    <cellStyle name="Millares 50 2 2 2 4" xfId="5655"/>
    <cellStyle name="Millares 50 2 2 2 4 2" xfId="5656"/>
    <cellStyle name="Millares 50 2 2 2 5" xfId="5657"/>
    <cellStyle name="Millares 50 2 2 3" xfId="5658"/>
    <cellStyle name="Millares 50 2 2 4" xfId="5659"/>
    <cellStyle name="Millares 50 2 2 4 2" xfId="5660"/>
    <cellStyle name="Millares 50 2 2 4 2 2" xfId="5661"/>
    <cellStyle name="Millares 50 2 2 4 3" xfId="5662"/>
    <cellStyle name="Millares 50 2 2 4 4" xfId="5663"/>
    <cellStyle name="Millares 50 2 2 5" xfId="5664"/>
    <cellStyle name="Millares 50 2 2 5 2" xfId="5665"/>
    <cellStyle name="Millares 50 2 2 6" xfId="5666"/>
    <cellStyle name="Millares 50 2 3" xfId="5667"/>
    <cellStyle name="Millares 50 2 3 2" xfId="5668"/>
    <cellStyle name="Millares 50 2 3 3" xfId="5669"/>
    <cellStyle name="Millares 50 2 3 3 2" xfId="5670"/>
    <cellStyle name="Millares 50 2 3 3 2 2" xfId="5671"/>
    <cellStyle name="Millares 50 2 3 3 3" xfId="5672"/>
    <cellStyle name="Millares 50 2 3 3 4" xfId="5673"/>
    <cellStyle name="Millares 50 2 3 4" xfId="5674"/>
    <cellStyle name="Millares 50 2 3 4 2" xfId="5675"/>
    <cellStyle name="Millares 50 2 3 5" xfId="5676"/>
    <cellStyle name="Millares 50 2 4" xfId="5677"/>
    <cellStyle name="Millares 50 2 5" xfId="5678"/>
    <cellStyle name="Millares 50 2 5 2" xfId="5679"/>
    <cellStyle name="Millares 50 2 5 2 2" xfId="5680"/>
    <cellStyle name="Millares 50 2 5 3" xfId="5681"/>
    <cellStyle name="Millares 50 2 5 4" xfId="5682"/>
    <cellStyle name="Millares 50 2 6" xfId="5683"/>
    <cellStyle name="Millares 50 2 6 2" xfId="5684"/>
    <cellStyle name="Millares 50 2 7" xfId="5685"/>
    <cellStyle name="Millares 50 2 8" xfId="5686"/>
    <cellStyle name="Millares 50 2 9" xfId="5687"/>
    <cellStyle name="Millares 50 3" xfId="5688"/>
    <cellStyle name="Millares 50 3 2" xfId="5689"/>
    <cellStyle name="Millares 50 3 2 2" xfId="5690"/>
    <cellStyle name="Millares 50 3 2 3" xfId="5691"/>
    <cellStyle name="Millares 50 3 2 3 2" xfId="5692"/>
    <cellStyle name="Millares 50 3 2 3 2 2" xfId="5693"/>
    <cellStyle name="Millares 50 3 2 3 3" xfId="5694"/>
    <cellStyle name="Millares 50 3 2 3 4" xfId="5695"/>
    <cellStyle name="Millares 50 3 2 4" xfId="5696"/>
    <cellStyle name="Millares 50 3 2 4 2" xfId="5697"/>
    <cellStyle name="Millares 50 3 2 5" xfId="5698"/>
    <cellStyle name="Millares 50 3 3" xfId="5699"/>
    <cellStyle name="Millares 50 3 4" xfId="5700"/>
    <cellStyle name="Millares 50 3 4 2" xfId="5701"/>
    <cellStyle name="Millares 50 3 4 2 2" xfId="5702"/>
    <cellStyle name="Millares 50 3 4 3" xfId="5703"/>
    <cellStyle name="Millares 50 3 4 4" xfId="5704"/>
    <cellStyle name="Millares 50 3 5" xfId="5705"/>
    <cellStyle name="Millares 50 3 5 2" xfId="5706"/>
    <cellStyle name="Millares 50 3 6" xfId="5707"/>
    <cellStyle name="Millares 50 4" xfId="5708"/>
    <cellStyle name="Millares 50 4 2" xfId="5709"/>
    <cellStyle name="Millares 50 4 2 2" xfId="5710"/>
    <cellStyle name="Millares 50 4 2 3" xfId="5711"/>
    <cellStyle name="Millares 50 4 2 3 2" xfId="5712"/>
    <cellStyle name="Millares 50 4 2 3 2 2" xfId="5713"/>
    <cellStyle name="Millares 50 4 2 3 3" xfId="5714"/>
    <cellStyle name="Millares 50 4 2 3 4" xfId="5715"/>
    <cellStyle name="Millares 50 4 2 4" xfId="5716"/>
    <cellStyle name="Millares 50 4 2 4 2" xfId="5717"/>
    <cellStyle name="Millares 50 4 2 5" xfId="5718"/>
    <cellStyle name="Millares 50 4 3" xfId="5719"/>
    <cellStyle name="Millares 50 4 4" xfId="5720"/>
    <cellStyle name="Millares 50 4 4 2" xfId="5721"/>
    <cellStyle name="Millares 50 4 4 2 2" xfId="5722"/>
    <cellStyle name="Millares 50 4 4 3" xfId="5723"/>
    <cellStyle name="Millares 50 4 4 4" xfId="5724"/>
    <cellStyle name="Millares 50 4 5" xfId="5725"/>
    <cellStyle name="Millares 50 4 5 2" xfId="5726"/>
    <cellStyle name="Millares 50 4 6" xfId="5727"/>
    <cellStyle name="Millares 50 5" xfId="5728"/>
    <cellStyle name="Millares 50 5 2" xfId="5729"/>
    <cellStyle name="Millares 50 5 3" xfId="5730"/>
    <cellStyle name="Millares 50 5 3 2" xfId="5731"/>
    <cellStyle name="Millares 50 5 3 2 2" xfId="5732"/>
    <cellStyle name="Millares 50 5 3 3" xfId="5733"/>
    <cellStyle name="Millares 50 5 3 4" xfId="5734"/>
    <cellStyle name="Millares 50 5 4" xfId="5735"/>
    <cellStyle name="Millares 50 5 4 2" xfId="5736"/>
    <cellStyle name="Millares 50 5 5" xfId="5737"/>
    <cellStyle name="Millares 50 6" xfId="5738"/>
    <cellStyle name="Millares 50 7" xfId="5739"/>
    <cellStyle name="Millares 50 7 2" xfId="5740"/>
    <cellStyle name="Millares 50 7 2 2" xfId="5741"/>
    <cellStyle name="Millares 50 7 3" xfId="5742"/>
    <cellStyle name="Millares 50 7 4" xfId="5743"/>
    <cellStyle name="Millares 50 8" xfId="5744"/>
    <cellStyle name="Millares 50 8 2" xfId="5745"/>
    <cellStyle name="Millares 50 9" xfId="5746"/>
    <cellStyle name="Millares 51" xfId="5747"/>
    <cellStyle name="Millares 51 10" xfId="5748"/>
    <cellStyle name="Millares 51 2" xfId="5749"/>
    <cellStyle name="Millares 51 2 2" xfId="5750"/>
    <cellStyle name="Millares 51 2 2 2" xfId="5751"/>
    <cellStyle name="Millares 51 2 2 2 2" xfId="5752"/>
    <cellStyle name="Millares 51 2 2 2 3" xfId="5753"/>
    <cellStyle name="Millares 51 2 2 2 3 2" xfId="5754"/>
    <cellStyle name="Millares 51 2 2 2 3 2 2" xfId="5755"/>
    <cellStyle name="Millares 51 2 2 2 3 3" xfId="5756"/>
    <cellStyle name="Millares 51 2 2 2 3 4" xfId="5757"/>
    <cellStyle name="Millares 51 2 2 2 4" xfId="5758"/>
    <cellStyle name="Millares 51 2 2 2 4 2" xfId="5759"/>
    <cellStyle name="Millares 51 2 2 2 5" xfId="5760"/>
    <cellStyle name="Millares 51 2 2 3" xfId="5761"/>
    <cellStyle name="Millares 51 2 2 4" xfId="5762"/>
    <cellStyle name="Millares 51 2 2 4 2" xfId="5763"/>
    <cellStyle name="Millares 51 2 2 4 2 2" xfId="5764"/>
    <cellStyle name="Millares 51 2 2 4 3" xfId="5765"/>
    <cellStyle name="Millares 51 2 2 4 4" xfId="5766"/>
    <cellStyle name="Millares 51 2 2 5" xfId="5767"/>
    <cellStyle name="Millares 51 2 2 5 2" xfId="5768"/>
    <cellStyle name="Millares 51 2 2 6" xfId="5769"/>
    <cellStyle name="Millares 51 2 3" xfId="5770"/>
    <cellStyle name="Millares 51 2 3 2" xfId="5771"/>
    <cellStyle name="Millares 51 2 3 3" xfId="5772"/>
    <cellStyle name="Millares 51 2 3 3 2" xfId="5773"/>
    <cellStyle name="Millares 51 2 3 3 2 2" xfId="5774"/>
    <cellStyle name="Millares 51 2 3 3 3" xfId="5775"/>
    <cellStyle name="Millares 51 2 3 3 4" xfId="5776"/>
    <cellStyle name="Millares 51 2 3 4" xfId="5777"/>
    <cellStyle name="Millares 51 2 3 4 2" xfId="5778"/>
    <cellStyle name="Millares 51 2 3 5" xfId="5779"/>
    <cellStyle name="Millares 51 2 4" xfId="5780"/>
    <cellStyle name="Millares 51 2 5" xfId="5781"/>
    <cellStyle name="Millares 51 2 5 2" xfId="5782"/>
    <cellStyle name="Millares 51 2 5 2 2" xfId="5783"/>
    <cellStyle name="Millares 51 2 5 3" xfId="5784"/>
    <cellStyle name="Millares 51 2 5 4" xfId="5785"/>
    <cellStyle name="Millares 51 2 6" xfId="5786"/>
    <cellStyle name="Millares 51 2 6 2" xfId="5787"/>
    <cellStyle name="Millares 51 2 7" xfId="5788"/>
    <cellStyle name="Millares 51 2 8" xfId="5789"/>
    <cellStyle name="Millares 51 2 9" xfId="5790"/>
    <cellStyle name="Millares 51 3" xfId="5791"/>
    <cellStyle name="Millares 51 3 2" xfId="5792"/>
    <cellStyle name="Millares 51 3 2 2" xfId="5793"/>
    <cellStyle name="Millares 51 3 2 3" xfId="5794"/>
    <cellStyle name="Millares 51 3 2 3 2" xfId="5795"/>
    <cellStyle name="Millares 51 3 2 3 2 2" xfId="5796"/>
    <cellStyle name="Millares 51 3 2 3 3" xfId="5797"/>
    <cellStyle name="Millares 51 3 2 3 4" xfId="5798"/>
    <cellStyle name="Millares 51 3 2 4" xfId="5799"/>
    <cellStyle name="Millares 51 3 2 4 2" xfId="5800"/>
    <cellStyle name="Millares 51 3 2 5" xfId="5801"/>
    <cellStyle name="Millares 51 3 3" xfId="5802"/>
    <cellStyle name="Millares 51 3 4" xfId="5803"/>
    <cellStyle name="Millares 51 3 4 2" xfId="5804"/>
    <cellStyle name="Millares 51 3 4 2 2" xfId="5805"/>
    <cellStyle name="Millares 51 3 4 3" xfId="5806"/>
    <cellStyle name="Millares 51 3 4 4" xfId="5807"/>
    <cellStyle name="Millares 51 3 5" xfId="5808"/>
    <cellStyle name="Millares 51 3 5 2" xfId="5809"/>
    <cellStyle name="Millares 51 3 6" xfId="5810"/>
    <cellStyle name="Millares 51 4" xfId="5811"/>
    <cellStyle name="Millares 51 4 2" xfId="5812"/>
    <cellStyle name="Millares 51 4 2 2" xfId="5813"/>
    <cellStyle name="Millares 51 4 2 3" xfId="5814"/>
    <cellStyle name="Millares 51 4 2 3 2" xfId="5815"/>
    <cellStyle name="Millares 51 4 2 3 2 2" xfId="5816"/>
    <cellStyle name="Millares 51 4 2 3 3" xfId="5817"/>
    <cellStyle name="Millares 51 4 2 3 4" xfId="5818"/>
    <cellStyle name="Millares 51 4 2 4" xfId="5819"/>
    <cellStyle name="Millares 51 4 2 4 2" xfId="5820"/>
    <cellStyle name="Millares 51 4 2 5" xfId="5821"/>
    <cellStyle name="Millares 51 4 3" xfId="5822"/>
    <cellStyle name="Millares 51 4 4" xfId="5823"/>
    <cellStyle name="Millares 51 4 4 2" xfId="5824"/>
    <cellStyle name="Millares 51 4 4 2 2" xfId="5825"/>
    <cellStyle name="Millares 51 4 4 3" xfId="5826"/>
    <cellStyle name="Millares 51 4 4 4" xfId="5827"/>
    <cellStyle name="Millares 51 4 5" xfId="5828"/>
    <cellStyle name="Millares 51 4 5 2" xfId="5829"/>
    <cellStyle name="Millares 51 4 6" xfId="5830"/>
    <cellStyle name="Millares 51 5" xfId="5831"/>
    <cellStyle name="Millares 51 5 2" xfId="5832"/>
    <cellStyle name="Millares 51 5 3" xfId="5833"/>
    <cellStyle name="Millares 51 5 3 2" xfId="5834"/>
    <cellStyle name="Millares 51 5 3 2 2" xfId="5835"/>
    <cellStyle name="Millares 51 5 3 3" xfId="5836"/>
    <cellStyle name="Millares 51 5 3 4" xfId="5837"/>
    <cellStyle name="Millares 51 5 4" xfId="5838"/>
    <cellStyle name="Millares 51 5 4 2" xfId="5839"/>
    <cellStyle name="Millares 51 5 5" xfId="5840"/>
    <cellStyle name="Millares 51 6" xfId="5841"/>
    <cellStyle name="Millares 51 7" xfId="5842"/>
    <cellStyle name="Millares 51 7 2" xfId="5843"/>
    <cellStyle name="Millares 51 7 2 2" xfId="5844"/>
    <cellStyle name="Millares 51 7 3" xfId="5845"/>
    <cellStyle name="Millares 51 7 4" xfId="5846"/>
    <cellStyle name="Millares 51 8" xfId="5847"/>
    <cellStyle name="Millares 51 8 2" xfId="5848"/>
    <cellStyle name="Millares 51 9" xfId="5849"/>
    <cellStyle name="Millares 52" xfId="5850"/>
    <cellStyle name="Millares 52 10" xfId="5851"/>
    <cellStyle name="Millares 52 2" xfId="5852"/>
    <cellStyle name="Millares 52 2 2" xfId="5853"/>
    <cellStyle name="Millares 52 2 2 2" xfId="5854"/>
    <cellStyle name="Millares 52 2 2 2 2" xfId="5855"/>
    <cellStyle name="Millares 52 2 2 2 3" xfId="5856"/>
    <cellStyle name="Millares 52 2 2 2 3 2" xfId="5857"/>
    <cellStyle name="Millares 52 2 2 2 3 2 2" xfId="5858"/>
    <cellStyle name="Millares 52 2 2 2 3 3" xfId="5859"/>
    <cellStyle name="Millares 52 2 2 2 3 4" xfId="5860"/>
    <cellStyle name="Millares 52 2 2 2 4" xfId="5861"/>
    <cellStyle name="Millares 52 2 2 2 4 2" xfId="5862"/>
    <cellStyle name="Millares 52 2 2 2 5" xfId="5863"/>
    <cellStyle name="Millares 52 2 2 3" xfId="5864"/>
    <cellStyle name="Millares 52 2 2 4" xfId="5865"/>
    <cellStyle name="Millares 52 2 2 4 2" xfId="5866"/>
    <cellStyle name="Millares 52 2 2 4 2 2" xfId="5867"/>
    <cellStyle name="Millares 52 2 2 4 3" xfId="5868"/>
    <cellStyle name="Millares 52 2 2 4 4" xfId="5869"/>
    <cellStyle name="Millares 52 2 2 5" xfId="5870"/>
    <cellStyle name="Millares 52 2 2 5 2" xfId="5871"/>
    <cellStyle name="Millares 52 2 2 6" xfId="5872"/>
    <cellStyle name="Millares 52 2 3" xfId="5873"/>
    <cellStyle name="Millares 52 2 3 2" xfId="5874"/>
    <cellStyle name="Millares 52 2 3 3" xfId="5875"/>
    <cellStyle name="Millares 52 2 3 3 2" xfId="5876"/>
    <cellStyle name="Millares 52 2 3 3 2 2" xfId="5877"/>
    <cellStyle name="Millares 52 2 3 3 3" xfId="5878"/>
    <cellStyle name="Millares 52 2 3 3 4" xfId="5879"/>
    <cellStyle name="Millares 52 2 3 4" xfId="5880"/>
    <cellStyle name="Millares 52 2 3 4 2" xfId="5881"/>
    <cellStyle name="Millares 52 2 3 5" xfId="5882"/>
    <cellStyle name="Millares 52 2 4" xfId="5883"/>
    <cellStyle name="Millares 52 2 5" xfId="5884"/>
    <cellStyle name="Millares 52 2 5 2" xfId="5885"/>
    <cellStyle name="Millares 52 2 5 2 2" xfId="5886"/>
    <cellStyle name="Millares 52 2 5 3" xfId="5887"/>
    <cellStyle name="Millares 52 2 5 4" xfId="5888"/>
    <cellStyle name="Millares 52 2 6" xfId="5889"/>
    <cellStyle name="Millares 52 2 6 2" xfId="5890"/>
    <cellStyle name="Millares 52 2 7" xfId="5891"/>
    <cellStyle name="Millares 52 2 8" xfId="5892"/>
    <cellStyle name="Millares 52 2 9" xfId="5893"/>
    <cellStyle name="Millares 52 3" xfId="5894"/>
    <cellStyle name="Millares 52 3 2" xfId="5895"/>
    <cellStyle name="Millares 52 3 2 2" xfId="5896"/>
    <cellStyle name="Millares 52 3 2 3" xfId="5897"/>
    <cellStyle name="Millares 52 3 2 3 2" xfId="5898"/>
    <cellStyle name="Millares 52 3 2 3 2 2" xfId="5899"/>
    <cellStyle name="Millares 52 3 2 3 3" xfId="5900"/>
    <cellStyle name="Millares 52 3 2 3 4" xfId="5901"/>
    <cellStyle name="Millares 52 3 2 4" xfId="5902"/>
    <cellStyle name="Millares 52 3 2 4 2" xfId="5903"/>
    <cellStyle name="Millares 52 3 2 5" xfId="5904"/>
    <cellStyle name="Millares 52 3 3" xfId="5905"/>
    <cellStyle name="Millares 52 3 4" xfId="5906"/>
    <cellStyle name="Millares 52 3 4 2" xfId="5907"/>
    <cellStyle name="Millares 52 3 4 2 2" xfId="5908"/>
    <cellStyle name="Millares 52 3 4 3" xfId="5909"/>
    <cellStyle name="Millares 52 3 4 4" xfId="5910"/>
    <cellStyle name="Millares 52 3 5" xfId="5911"/>
    <cellStyle name="Millares 52 3 5 2" xfId="5912"/>
    <cellStyle name="Millares 52 3 6" xfId="5913"/>
    <cellStyle name="Millares 52 4" xfId="5914"/>
    <cellStyle name="Millares 52 4 2" xfId="5915"/>
    <cellStyle name="Millares 52 4 2 2" xfId="5916"/>
    <cellStyle name="Millares 52 4 2 3" xfId="5917"/>
    <cellStyle name="Millares 52 4 2 3 2" xfId="5918"/>
    <cellStyle name="Millares 52 4 2 3 2 2" xfId="5919"/>
    <cellStyle name="Millares 52 4 2 3 3" xfId="5920"/>
    <cellStyle name="Millares 52 4 2 3 4" xfId="5921"/>
    <cellStyle name="Millares 52 4 2 4" xfId="5922"/>
    <cellStyle name="Millares 52 4 2 4 2" xfId="5923"/>
    <cellStyle name="Millares 52 4 2 5" xfId="5924"/>
    <cellStyle name="Millares 52 4 3" xfId="5925"/>
    <cellStyle name="Millares 52 4 4" xfId="5926"/>
    <cellStyle name="Millares 52 4 4 2" xfId="5927"/>
    <cellStyle name="Millares 52 4 4 2 2" xfId="5928"/>
    <cellStyle name="Millares 52 4 4 3" xfId="5929"/>
    <cellStyle name="Millares 52 4 4 4" xfId="5930"/>
    <cellStyle name="Millares 52 4 5" xfId="5931"/>
    <cellStyle name="Millares 52 4 5 2" xfId="5932"/>
    <cellStyle name="Millares 52 4 6" xfId="5933"/>
    <cellStyle name="Millares 52 5" xfId="5934"/>
    <cellStyle name="Millares 52 5 2" xfId="5935"/>
    <cellStyle name="Millares 52 5 3" xfId="5936"/>
    <cellStyle name="Millares 52 5 3 2" xfId="5937"/>
    <cellStyle name="Millares 52 5 3 2 2" xfId="5938"/>
    <cellStyle name="Millares 52 5 3 3" xfId="5939"/>
    <cellStyle name="Millares 52 5 3 4" xfId="5940"/>
    <cellStyle name="Millares 52 5 4" xfId="5941"/>
    <cellStyle name="Millares 52 5 4 2" xfId="5942"/>
    <cellStyle name="Millares 52 5 5" xfId="5943"/>
    <cellStyle name="Millares 52 6" xfId="5944"/>
    <cellStyle name="Millares 52 7" xfId="5945"/>
    <cellStyle name="Millares 52 7 2" xfId="5946"/>
    <cellStyle name="Millares 52 7 2 2" xfId="5947"/>
    <cellStyle name="Millares 52 7 3" xfId="5948"/>
    <cellStyle name="Millares 52 7 4" xfId="5949"/>
    <cellStyle name="Millares 52 8" xfId="5950"/>
    <cellStyle name="Millares 52 8 2" xfId="5951"/>
    <cellStyle name="Millares 52 9" xfId="5952"/>
    <cellStyle name="Millares 53" xfId="5953"/>
    <cellStyle name="Millares 53 2" xfId="5954"/>
    <cellStyle name="Millares 53 3" xfId="5955"/>
    <cellStyle name="Millares 54" xfId="5956"/>
    <cellStyle name="Millares 54 2" xfId="5957"/>
    <cellStyle name="Millares 54 3" xfId="5958"/>
    <cellStyle name="Millares 55" xfId="5959"/>
    <cellStyle name="Millares 55 2" xfId="5960"/>
    <cellStyle name="Millares 55 3" xfId="5961"/>
    <cellStyle name="Millares 56" xfId="5962"/>
    <cellStyle name="Millares 56 2" xfId="5963"/>
    <cellStyle name="Millares 56 3" xfId="5964"/>
    <cellStyle name="Millares 57" xfId="5965"/>
    <cellStyle name="Millares 57 2" xfId="5966"/>
    <cellStyle name="Millares 57 3" xfId="5967"/>
    <cellStyle name="Millares 58" xfId="5968"/>
    <cellStyle name="Millares 58 2" xfId="5969"/>
    <cellStyle name="Millares 58 3" xfId="5970"/>
    <cellStyle name="Millares 59" xfId="5971"/>
    <cellStyle name="Millares 59 2" xfId="5972"/>
    <cellStyle name="Millares 59 3" xfId="5973"/>
    <cellStyle name="Millares 6" xfId="5974"/>
    <cellStyle name="Millares 6 2" xfId="5975"/>
    <cellStyle name="Millares 6 2 2" xfId="5976"/>
    <cellStyle name="Millares 6 2 2 2" xfId="5977"/>
    <cellStyle name="Millares 6 2 3" xfId="5978"/>
    <cellStyle name="Millares 6 2 3 2" xfId="5979"/>
    <cellStyle name="Millares 6 2 3 3" xfId="5980"/>
    <cellStyle name="Millares 6 3" xfId="5981"/>
    <cellStyle name="Millares 6 4" xfId="5982"/>
    <cellStyle name="Millares 6 4 2" xfId="5983"/>
    <cellStyle name="Millares 6 4 3" xfId="5984"/>
    <cellStyle name="Millares 6 5" xfId="5985"/>
    <cellStyle name="Millares 6 5 2" xfId="5986"/>
    <cellStyle name="Millares 6 5 3" xfId="5987"/>
    <cellStyle name="Millares 6 6" xfId="5988"/>
    <cellStyle name="Millares 6 7" xfId="5989"/>
    <cellStyle name="Millares 60" xfId="5990"/>
    <cellStyle name="Millares 60 2" xfId="5991"/>
    <cellStyle name="Millares 60 3" xfId="5992"/>
    <cellStyle name="Millares 61" xfId="5993"/>
    <cellStyle name="Millares 61 2" xfId="5994"/>
    <cellStyle name="Millares 61 3" xfId="5995"/>
    <cellStyle name="Millares 62" xfId="5996"/>
    <cellStyle name="Millares 62 2" xfId="5997"/>
    <cellStyle name="Millares 62 3" xfId="5998"/>
    <cellStyle name="Millares 63" xfId="5999"/>
    <cellStyle name="Millares 63 2" xfId="6000"/>
    <cellStyle name="Millares 63 3" xfId="6001"/>
    <cellStyle name="Millares 64" xfId="6002"/>
    <cellStyle name="Millares 64 2" xfId="6003"/>
    <cellStyle name="Millares 64 3" xfId="6004"/>
    <cellStyle name="Millares 64 4" xfId="6005"/>
    <cellStyle name="Millares 65" xfId="6006"/>
    <cellStyle name="Millares 65 2" xfId="6007"/>
    <cellStyle name="Millares 65 3" xfId="6008"/>
    <cellStyle name="Millares 66" xfId="6009"/>
    <cellStyle name="Millares 66 2" xfId="6010"/>
    <cellStyle name="Millares 66 3" xfId="6011"/>
    <cellStyle name="Millares 67" xfId="6012"/>
    <cellStyle name="Millares 67 2" xfId="6013"/>
    <cellStyle name="Millares 67 3" xfId="6014"/>
    <cellStyle name="Millares 68" xfId="6015"/>
    <cellStyle name="Millares 68 2" xfId="6016"/>
    <cellStyle name="Millares 68 2 2" xfId="6017"/>
    <cellStyle name="Millares 68 3" xfId="6018"/>
    <cellStyle name="Millares 68 4" xfId="6019"/>
    <cellStyle name="Millares 69" xfId="6020"/>
    <cellStyle name="Millares 69 2" xfId="6021"/>
    <cellStyle name="Millares 69 2 2" xfId="6022"/>
    <cellStyle name="Millares 69 3" xfId="6023"/>
    <cellStyle name="Millares 69 3 2" xfId="6024"/>
    <cellStyle name="Millares 69 4" xfId="6025"/>
    <cellStyle name="Millares 7" xfId="6026"/>
    <cellStyle name="Millares 7 2" xfId="6027"/>
    <cellStyle name="Millares 7 2 2" xfId="6028"/>
    <cellStyle name="Millares 7 2 2 2" xfId="6029"/>
    <cellStyle name="Millares 7 2 2 3" xfId="6030"/>
    <cellStyle name="Millares 7 2 2 3 2" xfId="6031"/>
    <cellStyle name="Millares 7 2 2 3 2 2" xfId="6032"/>
    <cellStyle name="Millares 7 2 2 3 3" xfId="6033"/>
    <cellStyle name="Millares 7 2 2 3 4" xfId="6034"/>
    <cellStyle name="Millares 7 2 2 4" xfId="6035"/>
    <cellStyle name="Millares 7 2 2 4 2" xfId="6036"/>
    <cellStyle name="Millares 7 2 2 5" xfId="6037"/>
    <cellStyle name="Millares 7 3" xfId="6038"/>
    <cellStyle name="Millares 7 3 2" xfId="6039"/>
    <cellStyle name="Millares 7 4" xfId="6040"/>
    <cellStyle name="Millares 7 5" xfId="6041"/>
    <cellStyle name="Millares 70" xfId="6042"/>
    <cellStyle name="Millares 70 2" xfId="6043"/>
    <cellStyle name="Millares 70 2 2" xfId="6044"/>
    <cellStyle name="Millares 70 3" xfId="6045"/>
    <cellStyle name="Millares 70 3 2" xfId="6046"/>
    <cellStyle name="Millares 70 4" xfId="6047"/>
    <cellStyle name="Millares 70 5" xfId="6048"/>
    <cellStyle name="Millares 71" xfId="6049"/>
    <cellStyle name="Millares 71 10" xfId="6050"/>
    <cellStyle name="Millares 71 11" xfId="6051"/>
    <cellStyle name="Millares 71 12" xfId="6052"/>
    <cellStyle name="Millares 71 2" xfId="6053"/>
    <cellStyle name="Millares 71 2 2" xfId="6054"/>
    <cellStyle name="Millares 71 2 2 2" xfId="6055"/>
    <cellStyle name="Millares 71 2 2 3" xfId="6056"/>
    <cellStyle name="Millares 71 2 2 3 2" xfId="6057"/>
    <cellStyle name="Millares 71 2 2 3 2 2" xfId="6058"/>
    <cellStyle name="Millares 71 2 2 3 3" xfId="6059"/>
    <cellStyle name="Millares 71 2 2 3 4" xfId="6060"/>
    <cellStyle name="Millares 71 2 2 4" xfId="6061"/>
    <cellStyle name="Millares 71 2 2 4 2" xfId="6062"/>
    <cellStyle name="Millares 71 2 2 5" xfId="6063"/>
    <cellStyle name="Millares 71 2 3" xfId="6064"/>
    <cellStyle name="Millares 71 2 4" xfId="6065"/>
    <cellStyle name="Millares 71 2 4 2" xfId="6066"/>
    <cellStyle name="Millares 71 2 4 2 2" xfId="6067"/>
    <cellStyle name="Millares 71 2 4 3" xfId="6068"/>
    <cellStyle name="Millares 71 2 4 4" xfId="6069"/>
    <cellStyle name="Millares 71 2 5" xfId="6070"/>
    <cellStyle name="Millares 71 2 5 2" xfId="6071"/>
    <cellStyle name="Millares 71 2 5 3" xfId="6072"/>
    <cellStyle name="Millares 71 2 6" xfId="6073"/>
    <cellStyle name="Millares 71 3" xfId="6074"/>
    <cellStyle name="Millares 71 3 2" xfId="6075"/>
    <cellStyle name="Millares 71 3 3" xfId="6076"/>
    <cellStyle name="Millares 71 3 3 2" xfId="6077"/>
    <cellStyle name="Millares 71 3 3 2 2" xfId="6078"/>
    <cellStyle name="Millares 71 3 3 3" xfId="6079"/>
    <cellStyle name="Millares 71 3 3 4" xfId="6080"/>
    <cellStyle name="Millares 71 3 4" xfId="6081"/>
    <cellStyle name="Millares 71 3 4 2" xfId="6082"/>
    <cellStyle name="Millares 71 3 5" xfId="6083"/>
    <cellStyle name="Millares 71 4" xfId="6084"/>
    <cellStyle name="Millares 71 5" xfId="6085"/>
    <cellStyle name="Millares 71 5 2" xfId="6086"/>
    <cellStyle name="Millares 71 5 2 2" xfId="6087"/>
    <cellStyle name="Millares 71 5 3" xfId="6088"/>
    <cellStyle name="Millares 71 5 4" xfId="6089"/>
    <cellStyle name="Millares 71 6" xfId="6090"/>
    <cellStyle name="Millares 71 6 2" xfId="6091"/>
    <cellStyle name="Millares 71 7" xfId="6092"/>
    <cellStyle name="Millares 71 8" xfId="6093"/>
    <cellStyle name="Millares 71 9" xfId="6094"/>
    <cellStyle name="Millares 72" xfId="6095"/>
    <cellStyle name="Millares 72 10" xfId="6096"/>
    <cellStyle name="Millares 72 11" xfId="6097"/>
    <cellStyle name="Millares 72 12" xfId="6098"/>
    <cellStyle name="Millares 72 2" xfId="6099"/>
    <cellStyle name="Millares 72 2 2" xfId="6100"/>
    <cellStyle name="Millares 72 2 2 2" xfId="6101"/>
    <cellStyle name="Millares 72 2 2 3" xfId="6102"/>
    <cellStyle name="Millares 72 2 2 3 2" xfId="6103"/>
    <cellStyle name="Millares 72 2 2 3 2 2" xfId="6104"/>
    <cellStyle name="Millares 72 2 2 3 3" xfId="6105"/>
    <cellStyle name="Millares 72 2 2 3 4" xfId="6106"/>
    <cellStyle name="Millares 72 2 2 4" xfId="6107"/>
    <cellStyle name="Millares 72 2 2 4 2" xfId="6108"/>
    <cellStyle name="Millares 72 2 2 5" xfId="6109"/>
    <cellStyle name="Millares 72 2 3" xfId="6110"/>
    <cellStyle name="Millares 72 2 4" xfId="6111"/>
    <cellStyle name="Millares 72 2 4 2" xfId="6112"/>
    <cellStyle name="Millares 72 2 4 2 2" xfId="6113"/>
    <cellStyle name="Millares 72 2 4 3" xfId="6114"/>
    <cellStyle name="Millares 72 2 4 4" xfId="6115"/>
    <cellStyle name="Millares 72 2 5" xfId="6116"/>
    <cellStyle name="Millares 72 2 5 2" xfId="6117"/>
    <cellStyle name="Millares 72 2 5 3" xfId="6118"/>
    <cellStyle name="Millares 72 2 6" xfId="6119"/>
    <cellStyle name="Millares 72 3" xfId="6120"/>
    <cellStyle name="Millares 72 3 2" xfId="6121"/>
    <cellStyle name="Millares 72 3 3" xfId="6122"/>
    <cellStyle name="Millares 72 3 3 2" xfId="6123"/>
    <cellStyle name="Millares 72 3 3 2 2" xfId="6124"/>
    <cellStyle name="Millares 72 3 3 3" xfId="6125"/>
    <cellStyle name="Millares 72 3 3 4" xfId="6126"/>
    <cellStyle name="Millares 72 3 4" xfId="6127"/>
    <cellStyle name="Millares 72 3 4 2" xfId="6128"/>
    <cellStyle name="Millares 72 3 5" xfId="6129"/>
    <cellStyle name="Millares 72 4" xfId="6130"/>
    <cellStyle name="Millares 72 5" xfId="6131"/>
    <cellStyle name="Millares 72 5 2" xfId="6132"/>
    <cellStyle name="Millares 72 5 2 2" xfId="6133"/>
    <cellStyle name="Millares 72 5 3" xfId="6134"/>
    <cellStyle name="Millares 72 5 4" xfId="6135"/>
    <cellStyle name="Millares 72 6" xfId="6136"/>
    <cellStyle name="Millares 72 6 2" xfId="6137"/>
    <cellStyle name="Millares 72 7" xfId="6138"/>
    <cellStyle name="Millares 72 8" xfId="6139"/>
    <cellStyle name="Millares 72 9" xfId="6140"/>
    <cellStyle name="Millares 73" xfId="6141"/>
    <cellStyle name="Millares 73 2" xfId="6142"/>
    <cellStyle name="Millares 73 2 2" xfId="6143"/>
    <cellStyle name="Millares 73 2 3" xfId="6144"/>
    <cellStyle name="Millares 73 3" xfId="6145"/>
    <cellStyle name="Millares 73 4" xfId="6146"/>
    <cellStyle name="Millares 73 5" xfId="6147"/>
    <cellStyle name="Millares 73 6" xfId="6148"/>
    <cellStyle name="Millares 74" xfId="6149"/>
    <cellStyle name="Millares 74 2" xfId="6150"/>
    <cellStyle name="Millares 74 2 2" xfId="6151"/>
    <cellStyle name="Millares 74 2 3" xfId="6152"/>
    <cellStyle name="Millares 74 2 3 2" xfId="6153"/>
    <cellStyle name="Millares 74 2 3 2 2" xfId="6154"/>
    <cellStyle name="Millares 74 2 3 3" xfId="6155"/>
    <cellStyle name="Millares 74 2 3 4" xfId="6156"/>
    <cellStyle name="Millares 74 2 4" xfId="6157"/>
    <cellStyle name="Millares 74 2 4 2" xfId="6158"/>
    <cellStyle name="Millares 74 2 4 3" xfId="6159"/>
    <cellStyle name="Millares 74 2 5" xfId="6160"/>
    <cellStyle name="Millares 74 3" xfId="6161"/>
    <cellStyle name="Millares 74 4" xfId="6162"/>
    <cellStyle name="Millares 74 4 2" xfId="6163"/>
    <cellStyle name="Millares 74 4 2 2" xfId="6164"/>
    <cellStyle name="Millares 74 4 3" xfId="6165"/>
    <cellStyle name="Millares 74 4 4" xfId="6166"/>
    <cellStyle name="Millares 74 5" xfId="6167"/>
    <cellStyle name="Millares 74 5 2" xfId="6168"/>
    <cellStyle name="Millares 74 6" xfId="6169"/>
    <cellStyle name="Millares 74 7" xfId="6170"/>
    <cellStyle name="Millares 74 8" xfId="6171"/>
    <cellStyle name="Millares 74 9" xfId="6172"/>
    <cellStyle name="Millares 75" xfId="6173"/>
    <cellStyle name="Millares 75 2" xfId="6174"/>
    <cellStyle name="Millares 75 2 2" xfId="6175"/>
    <cellStyle name="Millares 75 2 3" xfId="6176"/>
    <cellStyle name="Millares 75 2 3 2" xfId="6177"/>
    <cellStyle name="Millares 75 2 3 2 2" xfId="6178"/>
    <cellStyle name="Millares 75 2 3 3" xfId="6179"/>
    <cellStyle name="Millares 75 2 3 4" xfId="6180"/>
    <cellStyle name="Millares 75 2 4" xfId="6181"/>
    <cellStyle name="Millares 75 2 4 2" xfId="6182"/>
    <cellStyle name="Millares 75 2 4 3" xfId="6183"/>
    <cellStyle name="Millares 75 2 5" xfId="6184"/>
    <cellStyle name="Millares 75 3" xfId="6185"/>
    <cellStyle name="Millares 75 4" xfId="6186"/>
    <cellStyle name="Millares 75 4 2" xfId="6187"/>
    <cellStyle name="Millares 75 4 2 2" xfId="6188"/>
    <cellStyle name="Millares 75 4 3" xfId="6189"/>
    <cellStyle name="Millares 75 4 4" xfId="6190"/>
    <cellStyle name="Millares 75 5" xfId="6191"/>
    <cellStyle name="Millares 75 5 2" xfId="6192"/>
    <cellStyle name="Millares 75 6" xfId="6193"/>
    <cellStyle name="Millares 75 7" xfId="6194"/>
    <cellStyle name="Millares 75 8" xfId="6195"/>
    <cellStyle name="Millares 75 9" xfId="6196"/>
    <cellStyle name="Millares 76" xfId="6197"/>
    <cellStyle name="Millares 76 2" xfId="6198"/>
    <cellStyle name="Millares 76 2 2" xfId="6199"/>
    <cellStyle name="Millares 76 2 3" xfId="6200"/>
    <cellStyle name="Millares 76 2 3 2" xfId="6201"/>
    <cellStyle name="Millares 76 2 3 2 2" xfId="6202"/>
    <cellStyle name="Millares 76 2 3 3" xfId="6203"/>
    <cellStyle name="Millares 76 2 3 4" xfId="6204"/>
    <cellStyle name="Millares 76 2 4" xfId="6205"/>
    <cellStyle name="Millares 76 2 4 2" xfId="6206"/>
    <cellStyle name="Millares 76 2 4 3" xfId="6207"/>
    <cellStyle name="Millares 76 2 5" xfId="6208"/>
    <cellStyle name="Millares 76 3" xfId="6209"/>
    <cellStyle name="Millares 76 4" xfId="6210"/>
    <cellStyle name="Millares 76 4 2" xfId="6211"/>
    <cellStyle name="Millares 76 4 2 2" xfId="6212"/>
    <cellStyle name="Millares 76 4 3" xfId="6213"/>
    <cellStyle name="Millares 76 4 4" xfId="6214"/>
    <cellStyle name="Millares 76 5" xfId="6215"/>
    <cellStyle name="Millares 76 5 2" xfId="6216"/>
    <cellStyle name="Millares 76 5 3" xfId="6217"/>
    <cellStyle name="Millares 76 6" xfId="6218"/>
    <cellStyle name="Millares 76 7" xfId="6219"/>
    <cellStyle name="Millares 76 8" xfId="6220"/>
    <cellStyle name="Millares 77" xfId="6221"/>
    <cellStyle name="Millares 77 2" xfId="6222"/>
    <cellStyle name="Millares 77 2 2" xfId="6223"/>
    <cellStyle name="Millares 77 2 3" xfId="6224"/>
    <cellStyle name="Millares 77 2 3 2" xfId="6225"/>
    <cellStyle name="Millares 77 2 3 2 2" xfId="6226"/>
    <cellStyle name="Millares 77 2 3 3" xfId="6227"/>
    <cellStyle name="Millares 77 2 3 4" xfId="6228"/>
    <cellStyle name="Millares 77 2 4" xfId="6229"/>
    <cellStyle name="Millares 77 2 4 2" xfId="6230"/>
    <cellStyle name="Millares 77 2 5" xfId="6231"/>
    <cellStyle name="Millares 77 3" xfId="6232"/>
    <cellStyle name="Millares 77 4" xfId="6233"/>
    <cellStyle name="Millares 77 4 2" xfId="6234"/>
    <cellStyle name="Millares 77 4 2 2" xfId="6235"/>
    <cellStyle name="Millares 77 4 3" xfId="6236"/>
    <cellStyle name="Millares 77 4 4" xfId="6237"/>
    <cellStyle name="Millares 77 5" xfId="6238"/>
    <cellStyle name="Millares 77 5 2" xfId="6239"/>
    <cellStyle name="Millares 77 5 3" xfId="6240"/>
    <cellStyle name="Millares 77 6" xfId="6241"/>
    <cellStyle name="Millares 77 7" xfId="6242"/>
    <cellStyle name="Millares 77 8" xfId="6243"/>
    <cellStyle name="Millares 78" xfId="6244"/>
    <cellStyle name="Millares 78 2" xfId="6245"/>
    <cellStyle name="Millares 78 2 2" xfId="6246"/>
    <cellStyle name="Millares 78 2 3" xfId="6247"/>
    <cellStyle name="Millares 78 2 3 2" xfId="6248"/>
    <cellStyle name="Millares 78 2 3 2 2" xfId="6249"/>
    <cellStyle name="Millares 78 2 3 3" xfId="6250"/>
    <cellStyle name="Millares 78 2 3 4" xfId="6251"/>
    <cellStyle name="Millares 78 2 4" xfId="6252"/>
    <cellStyle name="Millares 78 2 4 2" xfId="6253"/>
    <cellStyle name="Millares 78 2 5" xfId="6254"/>
    <cellStyle name="Millares 78 3" xfId="6255"/>
    <cellStyle name="Millares 78 4" xfId="6256"/>
    <cellStyle name="Millares 78 4 2" xfId="6257"/>
    <cellStyle name="Millares 78 4 2 2" xfId="6258"/>
    <cellStyle name="Millares 78 4 3" xfId="6259"/>
    <cellStyle name="Millares 78 4 4" xfId="6260"/>
    <cellStyle name="Millares 78 5" xfId="6261"/>
    <cellStyle name="Millares 78 5 2" xfId="6262"/>
    <cellStyle name="Millares 78 5 3" xfId="6263"/>
    <cellStyle name="Millares 78 6" xfId="6264"/>
    <cellStyle name="Millares 78 7" xfId="6265"/>
    <cellStyle name="Millares 78 8" xfId="6266"/>
    <cellStyle name="Millares 79" xfId="6267"/>
    <cellStyle name="Millares 79 2" xfId="6268"/>
    <cellStyle name="Millares 79 2 2" xfId="6269"/>
    <cellStyle name="Millares 79 2 3" xfId="6270"/>
    <cellStyle name="Millares 79 2 3 2" xfId="6271"/>
    <cellStyle name="Millares 79 2 3 2 2" xfId="6272"/>
    <cellStyle name="Millares 79 2 3 3" xfId="6273"/>
    <cellStyle name="Millares 79 2 3 4" xfId="6274"/>
    <cellStyle name="Millares 79 2 4" xfId="6275"/>
    <cellStyle name="Millares 79 2 4 2" xfId="6276"/>
    <cellStyle name="Millares 79 2 5" xfId="6277"/>
    <cellStyle name="Millares 79 3" xfId="6278"/>
    <cellStyle name="Millares 79 4" xfId="6279"/>
    <cellStyle name="Millares 79 4 2" xfId="6280"/>
    <cellStyle name="Millares 79 4 2 2" xfId="6281"/>
    <cellStyle name="Millares 79 4 3" xfId="6282"/>
    <cellStyle name="Millares 79 4 4" xfId="6283"/>
    <cellStyle name="Millares 79 5" xfId="6284"/>
    <cellStyle name="Millares 79 5 2" xfId="6285"/>
    <cellStyle name="Millares 79 5 3" xfId="6286"/>
    <cellStyle name="Millares 79 6" xfId="6287"/>
    <cellStyle name="Millares 79 7" xfId="6288"/>
    <cellStyle name="Millares 79 8" xfId="6289"/>
    <cellStyle name="Millares 8" xfId="6290"/>
    <cellStyle name="Millares 8 2" xfId="6291"/>
    <cellStyle name="Millares 8 3" xfId="6292"/>
    <cellStyle name="Millares 8 3 2" xfId="6293"/>
    <cellStyle name="Millares 8 3 3" xfId="6294"/>
    <cellStyle name="Millares 8 4" xfId="6295"/>
    <cellStyle name="Millares 8 4 2" xfId="6296"/>
    <cellStyle name="Millares 8 4 3" xfId="6297"/>
    <cellStyle name="Millares 8 5" xfId="6298"/>
    <cellStyle name="Millares 8 6" xfId="6299"/>
    <cellStyle name="Millares 80" xfId="6300"/>
    <cellStyle name="Millares 80 2" xfId="6301"/>
    <cellStyle name="Millares 80 2 2" xfId="6302"/>
    <cellStyle name="Millares 80 2 3" xfId="6303"/>
    <cellStyle name="Millares 80 2 3 2" xfId="6304"/>
    <cellStyle name="Millares 80 2 3 2 2" xfId="6305"/>
    <cellStyle name="Millares 80 2 3 3" xfId="6306"/>
    <cellStyle name="Millares 80 2 3 4" xfId="6307"/>
    <cellStyle name="Millares 80 2 4" xfId="6308"/>
    <cellStyle name="Millares 80 2 4 2" xfId="6309"/>
    <cellStyle name="Millares 80 2 5" xfId="6310"/>
    <cellStyle name="Millares 80 3" xfId="6311"/>
    <cellStyle name="Millares 80 4" xfId="6312"/>
    <cellStyle name="Millares 80 4 2" xfId="6313"/>
    <cellStyle name="Millares 80 4 2 2" xfId="6314"/>
    <cellStyle name="Millares 80 4 3" xfId="6315"/>
    <cellStyle name="Millares 80 4 4" xfId="6316"/>
    <cellStyle name="Millares 80 5" xfId="6317"/>
    <cellStyle name="Millares 80 5 2" xfId="6318"/>
    <cellStyle name="Millares 80 5 3" xfId="6319"/>
    <cellStyle name="Millares 80 6" xfId="6320"/>
    <cellStyle name="Millares 80 7" xfId="6321"/>
    <cellStyle name="Millares 80 8" xfId="6322"/>
    <cellStyle name="Millares 81" xfId="6323"/>
    <cellStyle name="Millares 81 2" xfId="6324"/>
    <cellStyle name="Millares 81 2 2" xfId="6325"/>
    <cellStyle name="Millares 81 2 3" xfId="6326"/>
    <cellStyle name="Millares 81 2 3 2" xfId="6327"/>
    <cellStyle name="Millares 81 2 3 2 2" xfId="6328"/>
    <cellStyle name="Millares 81 2 3 3" xfId="6329"/>
    <cellStyle name="Millares 81 2 3 4" xfId="6330"/>
    <cellStyle name="Millares 81 2 4" xfId="6331"/>
    <cellStyle name="Millares 81 2 4 2" xfId="6332"/>
    <cellStyle name="Millares 81 2 5" xfId="6333"/>
    <cellStyle name="Millares 81 3" xfId="6334"/>
    <cellStyle name="Millares 81 4" xfId="6335"/>
    <cellStyle name="Millares 81 4 2" xfId="6336"/>
    <cellStyle name="Millares 81 4 2 2" xfId="6337"/>
    <cellStyle name="Millares 81 4 3" xfId="6338"/>
    <cellStyle name="Millares 81 4 4" xfId="6339"/>
    <cellStyle name="Millares 81 5" xfId="6340"/>
    <cellStyle name="Millares 81 5 2" xfId="6341"/>
    <cellStyle name="Millares 81 5 3" xfId="6342"/>
    <cellStyle name="Millares 81 6" xfId="6343"/>
    <cellStyle name="Millares 81 7" xfId="6344"/>
    <cellStyle name="Millares 81 8" xfId="6345"/>
    <cellStyle name="Millares 82" xfId="6346"/>
    <cellStyle name="Millares 82 2" xfId="6347"/>
    <cellStyle name="Millares 82 2 2" xfId="6348"/>
    <cellStyle name="Millares 82 2 3" xfId="6349"/>
    <cellStyle name="Millares 82 2 3 2" xfId="6350"/>
    <cellStyle name="Millares 82 2 3 2 2" xfId="6351"/>
    <cellStyle name="Millares 82 2 3 3" xfId="6352"/>
    <cellStyle name="Millares 82 2 3 4" xfId="6353"/>
    <cellStyle name="Millares 82 2 4" xfId="6354"/>
    <cellStyle name="Millares 82 2 4 2" xfId="6355"/>
    <cellStyle name="Millares 82 2 5" xfId="6356"/>
    <cellStyle name="Millares 82 3" xfId="6357"/>
    <cellStyle name="Millares 82 4" xfId="6358"/>
    <cellStyle name="Millares 82 4 2" xfId="6359"/>
    <cellStyle name="Millares 82 4 2 2" xfId="6360"/>
    <cellStyle name="Millares 82 4 3" xfId="6361"/>
    <cellStyle name="Millares 82 4 4" xfId="6362"/>
    <cellStyle name="Millares 82 5" xfId="6363"/>
    <cellStyle name="Millares 82 5 2" xfId="6364"/>
    <cellStyle name="Millares 82 5 3" xfId="6365"/>
    <cellStyle name="Millares 82 6" xfId="6366"/>
    <cellStyle name="Millares 82 7" xfId="6367"/>
    <cellStyle name="Millares 82 8" xfId="6368"/>
    <cellStyle name="Millares 82 9" xfId="6369"/>
    <cellStyle name="Millares 83" xfId="6370"/>
    <cellStyle name="Millares 83 2" xfId="6371"/>
    <cellStyle name="Millares 83 2 2" xfId="6372"/>
    <cellStyle name="Millares 83 2 3" xfId="6373"/>
    <cellStyle name="Millares 83 2 3 2" xfId="6374"/>
    <cellStyle name="Millares 83 2 3 2 2" xfId="6375"/>
    <cellStyle name="Millares 83 2 3 3" xfId="6376"/>
    <cellStyle name="Millares 83 2 3 4" xfId="6377"/>
    <cellStyle name="Millares 83 2 4" xfId="6378"/>
    <cellStyle name="Millares 83 2 4 2" xfId="6379"/>
    <cellStyle name="Millares 83 2 5" xfId="6380"/>
    <cellStyle name="Millares 83 3" xfId="6381"/>
    <cellStyle name="Millares 83 4" xfId="6382"/>
    <cellStyle name="Millares 83 4 2" xfId="6383"/>
    <cellStyle name="Millares 83 4 2 2" xfId="6384"/>
    <cellStyle name="Millares 83 4 3" xfId="6385"/>
    <cellStyle name="Millares 83 4 4" xfId="6386"/>
    <cellStyle name="Millares 83 5" xfId="6387"/>
    <cellStyle name="Millares 83 5 2" xfId="6388"/>
    <cellStyle name="Millares 83 5 3" xfId="6389"/>
    <cellStyle name="Millares 83 6" xfId="6390"/>
    <cellStyle name="Millares 83 7" xfId="6391"/>
    <cellStyle name="Millares 83 8" xfId="6392"/>
    <cellStyle name="Millares 84" xfId="6393"/>
    <cellStyle name="Millares 84 2" xfId="6394"/>
    <cellStyle name="Millares 84 2 2" xfId="6395"/>
    <cellStyle name="Millares 84 2 3" xfId="6396"/>
    <cellStyle name="Millares 84 2 3 2" xfId="6397"/>
    <cellStyle name="Millares 84 2 3 2 2" xfId="6398"/>
    <cellStyle name="Millares 84 2 3 3" xfId="6399"/>
    <cellStyle name="Millares 84 2 3 4" xfId="6400"/>
    <cellStyle name="Millares 84 2 4" xfId="6401"/>
    <cellStyle name="Millares 84 2 4 2" xfId="6402"/>
    <cellStyle name="Millares 84 2 5" xfId="6403"/>
    <cellStyle name="Millares 84 3" xfId="6404"/>
    <cellStyle name="Millares 84 4" xfId="6405"/>
    <cellStyle name="Millares 84 4 2" xfId="6406"/>
    <cellStyle name="Millares 84 4 2 2" xfId="6407"/>
    <cellStyle name="Millares 84 4 3" xfId="6408"/>
    <cellStyle name="Millares 84 4 4" xfId="6409"/>
    <cellStyle name="Millares 84 5" xfId="6410"/>
    <cellStyle name="Millares 84 5 2" xfId="6411"/>
    <cellStyle name="Millares 84 5 3" xfId="6412"/>
    <cellStyle name="Millares 84 6" xfId="6413"/>
    <cellStyle name="Millares 84 7" xfId="6414"/>
    <cellStyle name="Millares 84 8" xfId="6415"/>
    <cellStyle name="Millares 85" xfId="6416"/>
    <cellStyle name="Millares 85 2" xfId="6417"/>
    <cellStyle name="Millares 85 2 2" xfId="6418"/>
    <cellStyle name="Millares 85 2 3" xfId="6419"/>
    <cellStyle name="Millares 85 2 3 2" xfId="6420"/>
    <cellStyle name="Millares 85 2 3 2 2" xfId="6421"/>
    <cellStyle name="Millares 85 2 3 3" xfId="6422"/>
    <cellStyle name="Millares 85 2 3 4" xfId="6423"/>
    <cellStyle name="Millares 85 2 4" xfId="6424"/>
    <cellStyle name="Millares 85 2 4 2" xfId="6425"/>
    <cellStyle name="Millares 85 2 5" xfId="6426"/>
    <cellStyle name="Millares 85 3" xfId="6427"/>
    <cellStyle name="Millares 85 4" xfId="6428"/>
    <cellStyle name="Millares 85 4 2" xfId="6429"/>
    <cellStyle name="Millares 85 4 2 2" xfId="6430"/>
    <cellStyle name="Millares 85 4 3" xfId="6431"/>
    <cellStyle name="Millares 85 4 4" xfId="6432"/>
    <cellStyle name="Millares 85 5" xfId="6433"/>
    <cellStyle name="Millares 85 5 2" xfId="6434"/>
    <cellStyle name="Millares 85 5 3" xfId="6435"/>
    <cellStyle name="Millares 85 6" xfId="6436"/>
    <cellStyle name="Millares 85 7" xfId="6437"/>
    <cellStyle name="Millares 85 8" xfId="6438"/>
    <cellStyle name="Millares 85 9" xfId="6439"/>
    <cellStyle name="Millares 86" xfId="6440"/>
    <cellStyle name="Millares 86 2" xfId="6441"/>
    <cellStyle name="Millares 86 2 2" xfId="6442"/>
    <cellStyle name="Millares 86 2 3" xfId="6443"/>
    <cellStyle name="Millares 86 2 3 2" xfId="6444"/>
    <cellStyle name="Millares 86 2 3 2 2" xfId="6445"/>
    <cellStyle name="Millares 86 2 3 3" xfId="6446"/>
    <cellStyle name="Millares 86 2 3 4" xfId="6447"/>
    <cellStyle name="Millares 86 2 4" xfId="6448"/>
    <cellStyle name="Millares 86 2 4 2" xfId="6449"/>
    <cellStyle name="Millares 86 2 5" xfId="6450"/>
    <cellStyle name="Millares 86 3" xfId="6451"/>
    <cellStyle name="Millares 86 4" xfId="6452"/>
    <cellStyle name="Millares 86 4 2" xfId="6453"/>
    <cellStyle name="Millares 86 4 2 2" xfId="6454"/>
    <cellStyle name="Millares 86 4 3" xfId="6455"/>
    <cellStyle name="Millares 86 4 4" xfId="6456"/>
    <cellStyle name="Millares 86 5" xfId="6457"/>
    <cellStyle name="Millares 86 5 2" xfId="6458"/>
    <cellStyle name="Millares 86 5 3" xfId="6459"/>
    <cellStyle name="Millares 86 6" xfId="6460"/>
    <cellStyle name="Millares 86 7" xfId="6461"/>
    <cellStyle name="Millares 86 8" xfId="6462"/>
    <cellStyle name="Millares 86 9" xfId="6463"/>
    <cellStyle name="Millares 87" xfId="6464"/>
    <cellStyle name="Millares 87 2" xfId="6465"/>
    <cellStyle name="Millares 87 2 2" xfId="6466"/>
    <cellStyle name="Millares 87 2 3" xfId="6467"/>
    <cellStyle name="Millares 87 2 3 2" xfId="6468"/>
    <cellStyle name="Millares 87 2 3 2 2" xfId="6469"/>
    <cellStyle name="Millares 87 2 3 3" xfId="6470"/>
    <cellStyle name="Millares 87 2 3 4" xfId="6471"/>
    <cellStyle name="Millares 87 2 4" xfId="6472"/>
    <cellStyle name="Millares 87 2 4 2" xfId="6473"/>
    <cellStyle name="Millares 87 2 5" xfId="6474"/>
    <cellStyle name="Millares 87 3" xfId="6475"/>
    <cellStyle name="Millares 87 4" xfId="6476"/>
    <cellStyle name="Millares 87 4 2" xfId="6477"/>
    <cellStyle name="Millares 87 4 2 2" xfId="6478"/>
    <cellStyle name="Millares 87 4 3" xfId="6479"/>
    <cellStyle name="Millares 87 4 4" xfId="6480"/>
    <cellStyle name="Millares 87 5" xfId="6481"/>
    <cellStyle name="Millares 87 5 2" xfId="6482"/>
    <cellStyle name="Millares 87 5 3" xfId="6483"/>
    <cellStyle name="Millares 87 6" xfId="6484"/>
    <cellStyle name="Millares 87 7" xfId="6485"/>
    <cellStyle name="Millares 87 8" xfId="6486"/>
    <cellStyle name="Millares 88" xfId="6487"/>
    <cellStyle name="Millares 88 2" xfId="6488"/>
    <cellStyle name="Millares 88 2 2" xfId="6489"/>
    <cellStyle name="Millares 88 2 3" xfId="6490"/>
    <cellStyle name="Millares 88 2 3 2" xfId="6491"/>
    <cellStyle name="Millares 88 2 3 2 2" xfId="6492"/>
    <cellStyle name="Millares 88 2 3 3" xfId="6493"/>
    <cellStyle name="Millares 88 2 3 4" xfId="6494"/>
    <cellStyle name="Millares 88 2 4" xfId="6495"/>
    <cellStyle name="Millares 88 2 4 2" xfId="6496"/>
    <cellStyle name="Millares 88 2 4 3" xfId="6497"/>
    <cellStyle name="Millares 88 2 5" xfId="6498"/>
    <cellStyle name="Millares 88 2 6" xfId="6499"/>
    <cellStyle name="Millares 88 2 7" xfId="6500"/>
    <cellStyle name="Millares 88 3" xfId="6501"/>
    <cellStyle name="Millares 88 3 2" xfId="6502"/>
    <cellStyle name="Millares 88 3 2 2" xfId="6503"/>
    <cellStyle name="Millares 88 3 3" xfId="6504"/>
    <cellStyle name="Millares 88 4" xfId="6505"/>
    <cellStyle name="Millares 88 4 2" xfId="6506"/>
    <cellStyle name="Millares 88 4 2 2" xfId="6507"/>
    <cellStyle name="Millares 88 4 3" xfId="6508"/>
    <cellStyle name="Millares 88 4 4" xfId="6509"/>
    <cellStyle name="Millares 88 5" xfId="6510"/>
    <cellStyle name="Millares 88 5 2" xfId="6511"/>
    <cellStyle name="Millares 88 5 3" xfId="6512"/>
    <cellStyle name="Millares 88 6" xfId="6513"/>
    <cellStyle name="Millares 88 7" xfId="6514"/>
    <cellStyle name="Millares 88 8" xfId="6515"/>
    <cellStyle name="Millares 89" xfId="6516"/>
    <cellStyle name="Millares 89 2" xfId="6517"/>
    <cellStyle name="Millares 89 2 2" xfId="6518"/>
    <cellStyle name="Millares 89 2 3" xfId="6519"/>
    <cellStyle name="Millares 89 2 3 2" xfId="6520"/>
    <cellStyle name="Millares 89 2 3 2 2" xfId="6521"/>
    <cellStyle name="Millares 89 2 3 3" xfId="6522"/>
    <cellStyle name="Millares 89 2 3 4" xfId="6523"/>
    <cellStyle name="Millares 89 2 4" xfId="6524"/>
    <cellStyle name="Millares 89 2 4 2" xfId="6525"/>
    <cellStyle name="Millares 89 2 5" xfId="6526"/>
    <cellStyle name="Millares 89 3" xfId="6527"/>
    <cellStyle name="Millares 89 4" xfId="6528"/>
    <cellStyle name="Millares 89 4 2" xfId="6529"/>
    <cellStyle name="Millares 89 4 2 2" xfId="6530"/>
    <cellStyle name="Millares 89 4 3" xfId="6531"/>
    <cellStyle name="Millares 89 4 4" xfId="6532"/>
    <cellStyle name="Millares 89 5" xfId="6533"/>
    <cellStyle name="Millares 89 5 2" xfId="6534"/>
    <cellStyle name="Millares 89 5 3" xfId="6535"/>
    <cellStyle name="Millares 89 6" xfId="6536"/>
    <cellStyle name="Millares 89 7" xfId="6537"/>
    <cellStyle name="Millares 89 8" xfId="6538"/>
    <cellStyle name="Millares 9" xfId="6539"/>
    <cellStyle name="Millares 9 2" xfId="6540"/>
    <cellStyle name="Millares 9 3" xfId="6541"/>
    <cellStyle name="Millares 9 3 2" xfId="6542"/>
    <cellStyle name="Millares 9 3 2 2" xfId="6543"/>
    <cellStyle name="Millares 9 3 3" xfId="6544"/>
    <cellStyle name="Millares 9 3 4" xfId="6545"/>
    <cellStyle name="Millares 9 4" xfId="6546"/>
    <cellStyle name="Millares 9 4 2" xfId="6547"/>
    <cellStyle name="Millares 9 5" xfId="6548"/>
    <cellStyle name="Millares 9 5 2" xfId="6549"/>
    <cellStyle name="Millares 9 6" xfId="6550"/>
    <cellStyle name="Millares 90" xfId="6551"/>
    <cellStyle name="Millares 90 2" xfId="6552"/>
    <cellStyle name="Millares 90 2 2" xfId="6553"/>
    <cellStyle name="Millares 90 2 3" xfId="6554"/>
    <cellStyle name="Millares 90 2 3 2" xfId="6555"/>
    <cellStyle name="Millares 90 2 3 2 2" xfId="6556"/>
    <cellStyle name="Millares 90 2 3 3" xfId="6557"/>
    <cellStyle name="Millares 90 2 3 4" xfId="6558"/>
    <cellStyle name="Millares 90 2 4" xfId="6559"/>
    <cellStyle name="Millares 90 2 4 2" xfId="6560"/>
    <cellStyle name="Millares 90 2 5" xfId="6561"/>
    <cellStyle name="Millares 90 3" xfId="6562"/>
    <cellStyle name="Millares 90 4" xfId="6563"/>
    <cellStyle name="Millares 90 4 2" xfId="6564"/>
    <cellStyle name="Millares 90 4 2 2" xfId="6565"/>
    <cellStyle name="Millares 90 4 3" xfId="6566"/>
    <cellStyle name="Millares 90 4 4" xfId="6567"/>
    <cellStyle name="Millares 90 5" xfId="6568"/>
    <cellStyle name="Millares 90 5 2" xfId="6569"/>
    <cellStyle name="Millares 90 5 3" xfId="6570"/>
    <cellStyle name="Millares 90 6" xfId="6571"/>
    <cellStyle name="Millares 90 7" xfId="6572"/>
    <cellStyle name="Millares 90 8" xfId="6573"/>
    <cellStyle name="Millares 91" xfId="6574"/>
    <cellStyle name="Millares 91 2" xfId="6575"/>
    <cellStyle name="Millares 91 2 2" xfId="6576"/>
    <cellStyle name="Millares 91 2 3" xfId="6577"/>
    <cellStyle name="Millares 91 2 3 2" xfId="6578"/>
    <cellStyle name="Millares 91 2 3 2 2" xfId="6579"/>
    <cellStyle name="Millares 91 2 3 3" xfId="6580"/>
    <cellStyle name="Millares 91 2 3 4" xfId="6581"/>
    <cellStyle name="Millares 91 2 4" xfId="6582"/>
    <cellStyle name="Millares 91 2 4 2" xfId="6583"/>
    <cellStyle name="Millares 91 2 5" xfId="6584"/>
    <cellStyle name="Millares 91 3" xfId="6585"/>
    <cellStyle name="Millares 91 4" xfId="6586"/>
    <cellStyle name="Millares 91 4 2" xfId="6587"/>
    <cellStyle name="Millares 91 4 2 2" xfId="6588"/>
    <cellStyle name="Millares 91 4 3" xfId="6589"/>
    <cellStyle name="Millares 91 4 4" xfId="6590"/>
    <cellStyle name="Millares 91 5" xfId="6591"/>
    <cellStyle name="Millares 91 5 2" xfId="6592"/>
    <cellStyle name="Millares 91 5 3" xfId="6593"/>
    <cellStyle name="Millares 91 6" xfId="6594"/>
    <cellStyle name="Millares 91 7" xfId="6595"/>
    <cellStyle name="Millares 91 8" xfId="6596"/>
    <cellStyle name="Millares 92" xfId="6597"/>
    <cellStyle name="Millares 92 2" xfId="6598"/>
    <cellStyle name="Millares 92 2 2" xfId="6599"/>
    <cellStyle name="Millares 92 2 3" xfId="6600"/>
    <cellStyle name="Millares 92 2 3 2" xfId="6601"/>
    <cellStyle name="Millares 92 2 3 2 2" xfId="6602"/>
    <cellStyle name="Millares 92 2 3 3" xfId="6603"/>
    <cellStyle name="Millares 92 2 3 4" xfId="6604"/>
    <cellStyle name="Millares 92 2 4" xfId="6605"/>
    <cellStyle name="Millares 92 2 4 2" xfId="6606"/>
    <cellStyle name="Millares 92 2 5" xfId="6607"/>
    <cellStyle name="Millares 92 3" xfId="6608"/>
    <cellStyle name="Millares 92 4" xfId="6609"/>
    <cellStyle name="Millares 92 4 2" xfId="6610"/>
    <cellStyle name="Millares 92 4 2 2" xfId="6611"/>
    <cellStyle name="Millares 92 4 3" xfId="6612"/>
    <cellStyle name="Millares 92 4 4" xfId="6613"/>
    <cellStyle name="Millares 92 5" xfId="6614"/>
    <cellStyle name="Millares 92 5 2" xfId="6615"/>
    <cellStyle name="Millares 92 5 3" xfId="6616"/>
    <cellStyle name="Millares 92 6" xfId="6617"/>
    <cellStyle name="Millares 92 7" xfId="6618"/>
    <cellStyle name="Millares 92 8" xfId="6619"/>
    <cellStyle name="Millares 93" xfId="6620"/>
    <cellStyle name="Millares 93 2" xfId="6621"/>
    <cellStyle name="Millares 93 2 2" xfId="6622"/>
    <cellStyle name="Millares 93 2 3" xfId="6623"/>
    <cellStyle name="Millares 93 2 3 2" xfId="6624"/>
    <cellStyle name="Millares 93 2 3 2 2" xfId="6625"/>
    <cellStyle name="Millares 93 2 3 3" xfId="6626"/>
    <cellStyle name="Millares 93 2 3 4" xfId="6627"/>
    <cellStyle name="Millares 93 2 4" xfId="6628"/>
    <cellStyle name="Millares 93 2 4 2" xfId="6629"/>
    <cellStyle name="Millares 93 2 5" xfId="6630"/>
    <cellStyle name="Millares 93 3" xfId="6631"/>
    <cellStyle name="Millares 93 4" xfId="6632"/>
    <cellStyle name="Millares 93 4 2" xfId="6633"/>
    <cellStyle name="Millares 93 4 2 2" xfId="6634"/>
    <cellStyle name="Millares 93 4 3" xfId="6635"/>
    <cellStyle name="Millares 93 4 4" xfId="6636"/>
    <cellStyle name="Millares 93 5" xfId="6637"/>
    <cellStyle name="Millares 93 5 2" xfId="6638"/>
    <cellStyle name="Millares 93 5 3" xfId="6639"/>
    <cellStyle name="Millares 93 6" xfId="6640"/>
    <cellStyle name="Millares 93 7" xfId="6641"/>
    <cellStyle name="Millares 93 8" xfId="6642"/>
    <cellStyle name="Millares 94" xfId="6643"/>
    <cellStyle name="Millares 94 2" xfId="6644"/>
    <cellStyle name="Millares 94 2 2" xfId="6645"/>
    <cellStyle name="Millares 94 2 3" xfId="6646"/>
    <cellStyle name="Millares 94 2 3 2" xfId="6647"/>
    <cellStyle name="Millares 94 2 3 2 2" xfId="6648"/>
    <cellStyle name="Millares 94 2 3 3" xfId="6649"/>
    <cellStyle name="Millares 94 2 3 4" xfId="6650"/>
    <cellStyle name="Millares 94 2 4" xfId="6651"/>
    <cellStyle name="Millares 94 2 4 2" xfId="6652"/>
    <cellStyle name="Millares 94 2 5" xfId="6653"/>
    <cellStyle name="Millares 94 3" xfId="6654"/>
    <cellStyle name="Millares 94 4" xfId="6655"/>
    <cellStyle name="Millares 94 4 2" xfId="6656"/>
    <cellStyle name="Millares 94 4 2 2" xfId="6657"/>
    <cellStyle name="Millares 94 4 3" xfId="6658"/>
    <cellStyle name="Millares 94 4 4" xfId="6659"/>
    <cellStyle name="Millares 94 5" xfId="6660"/>
    <cellStyle name="Millares 94 5 2" xfId="6661"/>
    <cellStyle name="Millares 94 5 3" xfId="6662"/>
    <cellStyle name="Millares 94 6" xfId="6663"/>
    <cellStyle name="Millares 94 7" xfId="6664"/>
    <cellStyle name="Millares 94 8" xfId="6665"/>
    <cellStyle name="Millares 95" xfId="6666"/>
    <cellStyle name="Millares 95 2" xfId="6667"/>
    <cellStyle name="Millares 95 2 2" xfId="6668"/>
    <cellStyle name="Millares 95 2 3" xfId="6669"/>
    <cellStyle name="Millares 95 2 3 2" xfId="6670"/>
    <cellStyle name="Millares 95 2 3 2 2" xfId="6671"/>
    <cellStyle name="Millares 95 2 3 3" xfId="6672"/>
    <cellStyle name="Millares 95 2 3 4" xfId="6673"/>
    <cellStyle name="Millares 95 2 4" xfId="6674"/>
    <cellStyle name="Millares 95 2 4 2" xfId="6675"/>
    <cellStyle name="Millares 95 2 5" xfId="6676"/>
    <cellStyle name="Millares 95 3" xfId="6677"/>
    <cellStyle name="Millares 95 4" xfId="6678"/>
    <cellStyle name="Millares 95 4 2" xfId="6679"/>
    <cellStyle name="Millares 95 4 2 2" xfId="6680"/>
    <cellStyle name="Millares 95 4 3" xfId="6681"/>
    <cellStyle name="Millares 95 4 4" xfId="6682"/>
    <cellStyle name="Millares 95 5" xfId="6683"/>
    <cellStyle name="Millares 95 5 2" xfId="6684"/>
    <cellStyle name="Millares 95 5 3" xfId="6685"/>
    <cellStyle name="Millares 95 6" xfId="6686"/>
    <cellStyle name="Millares 95 7" xfId="6687"/>
    <cellStyle name="Millares 95 8" xfId="6688"/>
    <cellStyle name="Millares 96" xfId="6689"/>
    <cellStyle name="Millares 96 2" xfId="6690"/>
    <cellStyle name="Millares 96 2 2" xfId="6691"/>
    <cellStyle name="Millares 96 2 3" xfId="6692"/>
    <cellStyle name="Millares 96 2 3 2" xfId="6693"/>
    <cellStyle name="Millares 96 2 3 2 2" xfId="6694"/>
    <cellStyle name="Millares 96 2 3 3" xfId="6695"/>
    <cellStyle name="Millares 96 2 3 4" xfId="6696"/>
    <cellStyle name="Millares 96 2 4" xfId="6697"/>
    <cellStyle name="Millares 96 2 4 2" xfId="6698"/>
    <cellStyle name="Millares 96 2 5" xfId="6699"/>
    <cellStyle name="Millares 96 3" xfId="6700"/>
    <cellStyle name="Millares 96 4" xfId="6701"/>
    <cellStyle name="Millares 96 4 2" xfId="6702"/>
    <cellStyle name="Millares 96 4 2 2" xfId="6703"/>
    <cellStyle name="Millares 96 4 3" xfId="6704"/>
    <cellStyle name="Millares 96 4 4" xfId="6705"/>
    <cellStyle name="Millares 96 5" xfId="6706"/>
    <cellStyle name="Millares 96 5 2" xfId="6707"/>
    <cellStyle name="Millares 96 5 3" xfId="6708"/>
    <cellStyle name="Millares 96 6" xfId="6709"/>
    <cellStyle name="Millares 96 7" xfId="6710"/>
    <cellStyle name="Millares 96 8" xfId="6711"/>
    <cellStyle name="Millares 97" xfId="6712"/>
    <cellStyle name="Millares 98" xfId="6713"/>
    <cellStyle name="Millares 98 2" xfId="6714"/>
    <cellStyle name="Millares 98 2 2" xfId="6715"/>
    <cellStyle name="Millares 98 3" xfId="6716"/>
    <cellStyle name="Millares 99" xfId="6717"/>
    <cellStyle name="Millares 99 2" xfId="6718"/>
    <cellStyle name="Millares 99 3" xfId="6719"/>
    <cellStyle name="Millares 99 3 2" xfId="6720"/>
    <cellStyle name="Millares 99 3 2 2" xfId="6721"/>
    <cellStyle name="Millares 99 3 3" xfId="6722"/>
    <cellStyle name="Millares 99 3 4" xfId="6723"/>
    <cellStyle name="Millares 99 4" xfId="6724"/>
    <cellStyle name="Millares 99 4 2" xfId="6725"/>
    <cellStyle name="Millares 99 4 3" xfId="6726"/>
    <cellStyle name="Millares 99 5" xfId="6727"/>
    <cellStyle name="Millares 99 6" xfId="6728"/>
    <cellStyle name="Millares 99 7" xfId="6729"/>
    <cellStyle name="Milliers [0]_Bulgaria Protection Exposed Amount Calculation" xfId="6730"/>
    <cellStyle name="Milliers 2" xfId="6731"/>
    <cellStyle name="Milliers 2 2" xfId="6732"/>
    <cellStyle name="Milliers 2 3" xfId="6733"/>
    <cellStyle name="Milliers 2 4" xfId="6734"/>
    <cellStyle name="Milliers 3" xfId="6735"/>
    <cellStyle name="Milliers 4" xfId="6736"/>
    <cellStyle name="Milliers 4 2" xfId="6737"/>
    <cellStyle name="Milliers 5" xfId="6738"/>
    <cellStyle name="Milliers_Bulgaria Protection Exposed Amount Calculation" xfId="6739"/>
    <cellStyle name="Moneda 2" xfId="6740"/>
    <cellStyle name="Moneda 2 10" xfId="6741"/>
    <cellStyle name="Moneda 2 10 2" xfId="6742"/>
    <cellStyle name="Moneda 2 10 3" xfId="6743"/>
    <cellStyle name="Moneda 2 100" xfId="6744"/>
    <cellStyle name="Moneda 2 100 2" xfId="6745"/>
    <cellStyle name="Moneda 2 100 3" xfId="6746"/>
    <cellStyle name="Moneda 2 101" xfId="6747"/>
    <cellStyle name="Moneda 2 101 2" xfId="6748"/>
    <cellStyle name="Moneda 2 101 3" xfId="6749"/>
    <cellStyle name="Moneda 2 102" xfId="6750"/>
    <cellStyle name="Moneda 2 102 2" xfId="6751"/>
    <cellStyle name="Moneda 2 102 3" xfId="6752"/>
    <cellStyle name="Moneda 2 103" xfId="6753"/>
    <cellStyle name="Moneda 2 103 2" xfId="6754"/>
    <cellStyle name="Moneda 2 103 3" xfId="6755"/>
    <cellStyle name="Moneda 2 104" xfId="6756"/>
    <cellStyle name="Moneda 2 104 2" xfId="6757"/>
    <cellStyle name="Moneda 2 104 3" xfId="6758"/>
    <cellStyle name="Moneda 2 105" xfId="6759"/>
    <cellStyle name="Moneda 2 105 2" xfId="6760"/>
    <cellStyle name="Moneda 2 105 3" xfId="6761"/>
    <cellStyle name="Moneda 2 106" xfId="6762"/>
    <cellStyle name="Moneda 2 106 2" xfId="6763"/>
    <cellStyle name="Moneda 2 106 3" xfId="6764"/>
    <cellStyle name="Moneda 2 107" xfId="6765"/>
    <cellStyle name="Moneda 2 107 2" xfId="6766"/>
    <cellStyle name="Moneda 2 107 3" xfId="6767"/>
    <cellStyle name="Moneda 2 108" xfId="6768"/>
    <cellStyle name="Moneda 2 108 2" xfId="6769"/>
    <cellStyle name="Moneda 2 108 3" xfId="6770"/>
    <cellStyle name="Moneda 2 109" xfId="6771"/>
    <cellStyle name="Moneda 2 109 2" xfId="6772"/>
    <cellStyle name="Moneda 2 109 3" xfId="6773"/>
    <cellStyle name="Moneda 2 11" xfId="6774"/>
    <cellStyle name="Moneda 2 11 2" xfId="6775"/>
    <cellStyle name="Moneda 2 11 3" xfId="6776"/>
    <cellStyle name="Moneda 2 110" xfId="6777"/>
    <cellStyle name="Moneda 2 110 2" xfId="6778"/>
    <cellStyle name="Moneda 2 110 3" xfId="6779"/>
    <cellStyle name="Moneda 2 111" xfId="6780"/>
    <cellStyle name="Moneda 2 111 2" xfId="6781"/>
    <cellStyle name="Moneda 2 111 3" xfId="6782"/>
    <cellStyle name="Moneda 2 112" xfId="6783"/>
    <cellStyle name="Moneda 2 112 2" xfId="6784"/>
    <cellStyle name="Moneda 2 112 3" xfId="6785"/>
    <cellStyle name="Moneda 2 113" xfId="6786"/>
    <cellStyle name="Moneda 2 113 2" xfId="6787"/>
    <cellStyle name="Moneda 2 113 3" xfId="6788"/>
    <cellStyle name="Moneda 2 114" xfId="6789"/>
    <cellStyle name="Moneda 2 114 2" xfId="6790"/>
    <cellStyle name="Moneda 2 114 3" xfId="6791"/>
    <cellStyle name="Moneda 2 115" xfId="6792"/>
    <cellStyle name="Moneda 2 115 2" xfId="6793"/>
    <cellStyle name="Moneda 2 115 3" xfId="6794"/>
    <cellStyle name="Moneda 2 116" xfId="6795"/>
    <cellStyle name="Moneda 2 116 2" xfId="6796"/>
    <cellStyle name="Moneda 2 116 3" xfId="6797"/>
    <cellStyle name="Moneda 2 117" xfId="6798"/>
    <cellStyle name="Moneda 2 117 2" xfId="6799"/>
    <cellStyle name="Moneda 2 117 3" xfId="6800"/>
    <cellStyle name="Moneda 2 118" xfId="6801"/>
    <cellStyle name="Moneda 2 118 2" xfId="6802"/>
    <cellStyle name="Moneda 2 118 3" xfId="6803"/>
    <cellStyle name="Moneda 2 119" xfId="6804"/>
    <cellStyle name="Moneda 2 119 2" xfId="6805"/>
    <cellStyle name="Moneda 2 119 3" xfId="6806"/>
    <cellStyle name="Moneda 2 12" xfId="6807"/>
    <cellStyle name="Moneda 2 12 2" xfId="6808"/>
    <cellStyle name="Moneda 2 12 3" xfId="6809"/>
    <cellStyle name="Moneda 2 120" xfId="6810"/>
    <cellStyle name="Moneda 2 120 2" xfId="6811"/>
    <cellStyle name="Moneda 2 120 3" xfId="6812"/>
    <cellStyle name="Moneda 2 121" xfId="6813"/>
    <cellStyle name="Moneda 2 121 2" xfId="6814"/>
    <cellStyle name="Moneda 2 121 3" xfId="6815"/>
    <cellStyle name="Moneda 2 122" xfId="6816"/>
    <cellStyle name="Moneda 2 122 2" xfId="6817"/>
    <cellStyle name="Moneda 2 122 3" xfId="6818"/>
    <cellStyle name="Moneda 2 123" xfId="6819"/>
    <cellStyle name="Moneda 2 123 2" xfId="6820"/>
    <cellStyle name="Moneda 2 123 3" xfId="6821"/>
    <cellStyle name="Moneda 2 124" xfId="6822"/>
    <cellStyle name="Moneda 2 124 2" xfId="6823"/>
    <cellStyle name="Moneda 2 124 3" xfId="6824"/>
    <cellStyle name="Moneda 2 125" xfId="6825"/>
    <cellStyle name="Moneda 2 125 2" xfId="6826"/>
    <cellStyle name="Moneda 2 125 3" xfId="6827"/>
    <cellStyle name="Moneda 2 126" xfId="6828"/>
    <cellStyle name="Moneda 2 126 2" xfId="6829"/>
    <cellStyle name="Moneda 2 126 3" xfId="6830"/>
    <cellStyle name="Moneda 2 127" xfId="6831"/>
    <cellStyle name="Moneda 2 127 2" xfId="6832"/>
    <cellStyle name="Moneda 2 127 3" xfId="6833"/>
    <cellStyle name="Moneda 2 128" xfId="6834"/>
    <cellStyle name="Moneda 2 128 2" xfId="6835"/>
    <cellStyle name="Moneda 2 128 3" xfId="6836"/>
    <cellStyle name="Moneda 2 129" xfId="6837"/>
    <cellStyle name="Moneda 2 129 2" xfId="6838"/>
    <cellStyle name="Moneda 2 129 3" xfId="6839"/>
    <cellStyle name="Moneda 2 13" xfId="6840"/>
    <cellStyle name="Moneda 2 13 2" xfId="6841"/>
    <cellStyle name="Moneda 2 13 3" xfId="6842"/>
    <cellStyle name="Moneda 2 130" xfId="6843"/>
    <cellStyle name="Moneda 2 130 2" xfId="6844"/>
    <cellStyle name="Moneda 2 130 3" xfId="6845"/>
    <cellStyle name="Moneda 2 131" xfId="6846"/>
    <cellStyle name="Moneda 2 131 2" xfId="6847"/>
    <cellStyle name="Moneda 2 131 3" xfId="6848"/>
    <cellStyle name="Moneda 2 132" xfId="6849"/>
    <cellStyle name="Moneda 2 132 2" xfId="6850"/>
    <cellStyle name="Moneda 2 132 3" xfId="6851"/>
    <cellStyle name="Moneda 2 133" xfId="6852"/>
    <cellStyle name="Moneda 2 133 2" xfId="6853"/>
    <cellStyle name="Moneda 2 133 3" xfId="6854"/>
    <cellStyle name="Moneda 2 134" xfId="6855"/>
    <cellStyle name="Moneda 2 134 2" xfId="6856"/>
    <cellStyle name="Moneda 2 134 3" xfId="6857"/>
    <cellStyle name="Moneda 2 135" xfId="6858"/>
    <cellStyle name="Moneda 2 135 2" xfId="6859"/>
    <cellStyle name="Moneda 2 135 3" xfId="6860"/>
    <cellStyle name="Moneda 2 136" xfId="6861"/>
    <cellStyle name="Moneda 2 136 2" xfId="6862"/>
    <cellStyle name="Moneda 2 136 3" xfId="6863"/>
    <cellStyle name="Moneda 2 137" xfId="6864"/>
    <cellStyle name="Moneda 2 137 2" xfId="6865"/>
    <cellStyle name="Moneda 2 137 3" xfId="6866"/>
    <cellStyle name="Moneda 2 138" xfId="6867"/>
    <cellStyle name="Moneda 2 138 2" xfId="6868"/>
    <cellStyle name="Moneda 2 138 3" xfId="6869"/>
    <cellStyle name="Moneda 2 139" xfId="6870"/>
    <cellStyle name="Moneda 2 139 2" xfId="6871"/>
    <cellStyle name="Moneda 2 139 3" xfId="6872"/>
    <cellStyle name="Moneda 2 14" xfId="6873"/>
    <cellStyle name="Moneda 2 14 2" xfId="6874"/>
    <cellStyle name="Moneda 2 14 3" xfId="6875"/>
    <cellStyle name="Moneda 2 140" xfId="6876"/>
    <cellStyle name="Moneda 2 140 2" xfId="6877"/>
    <cellStyle name="Moneda 2 140 3" xfId="6878"/>
    <cellStyle name="Moneda 2 141" xfId="6879"/>
    <cellStyle name="Moneda 2 141 2" xfId="6880"/>
    <cellStyle name="Moneda 2 141 3" xfId="6881"/>
    <cellStyle name="Moneda 2 142" xfId="6882"/>
    <cellStyle name="Moneda 2 142 2" xfId="6883"/>
    <cellStyle name="Moneda 2 142 3" xfId="6884"/>
    <cellStyle name="Moneda 2 143" xfId="6885"/>
    <cellStyle name="Moneda 2 143 2" xfId="6886"/>
    <cellStyle name="Moneda 2 143 3" xfId="6887"/>
    <cellStyle name="Moneda 2 144" xfId="6888"/>
    <cellStyle name="Moneda 2 144 2" xfId="6889"/>
    <cellStyle name="Moneda 2 144 3" xfId="6890"/>
    <cellStyle name="Moneda 2 145" xfId="6891"/>
    <cellStyle name="Moneda 2 145 2" xfId="6892"/>
    <cellStyle name="Moneda 2 145 3" xfId="6893"/>
    <cellStyle name="Moneda 2 146" xfId="6894"/>
    <cellStyle name="Moneda 2 146 2" xfId="6895"/>
    <cellStyle name="Moneda 2 146 3" xfId="6896"/>
    <cellStyle name="Moneda 2 147" xfId="6897"/>
    <cellStyle name="Moneda 2 147 2" xfId="6898"/>
    <cellStyle name="Moneda 2 147 3" xfId="6899"/>
    <cellStyle name="Moneda 2 148" xfId="6900"/>
    <cellStyle name="Moneda 2 148 2" xfId="6901"/>
    <cellStyle name="Moneda 2 148 3" xfId="6902"/>
    <cellStyle name="Moneda 2 149" xfId="6903"/>
    <cellStyle name="Moneda 2 149 2" xfId="6904"/>
    <cellStyle name="Moneda 2 149 3" xfId="6905"/>
    <cellStyle name="Moneda 2 15" xfId="6906"/>
    <cellStyle name="Moneda 2 15 2" xfId="6907"/>
    <cellStyle name="Moneda 2 15 3" xfId="6908"/>
    <cellStyle name="Moneda 2 150" xfId="6909"/>
    <cellStyle name="Moneda 2 150 2" xfId="6910"/>
    <cellStyle name="Moneda 2 150 3" xfId="6911"/>
    <cellStyle name="Moneda 2 151" xfId="6912"/>
    <cellStyle name="Moneda 2 151 2" xfId="6913"/>
    <cellStyle name="Moneda 2 151 3" xfId="6914"/>
    <cellStyle name="Moneda 2 152" xfId="6915"/>
    <cellStyle name="Moneda 2 152 2" xfId="6916"/>
    <cellStyle name="Moneda 2 152 3" xfId="6917"/>
    <cellStyle name="Moneda 2 153" xfId="6918"/>
    <cellStyle name="Moneda 2 153 2" xfId="6919"/>
    <cellStyle name="Moneda 2 153 3" xfId="6920"/>
    <cellStyle name="Moneda 2 154" xfId="6921"/>
    <cellStyle name="Moneda 2 154 2" xfId="6922"/>
    <cellStyle name="Moneda 2 154 3" xfId="6923"/>
    <cellStyle name="Moneda 2 155" xfId="6924"/>
    <cellStyle name="Moneda 2 155 2" xfId="6925"/>
    <cellStyle name="Moneda 2 155 3" xfId="6926"/>
    <cellStyle name="Moneda 2 156" xfId="6927"/>
    <cellStyle name="Moneda 2 156 2" xfId="6928"/>
    <cellStyle name="Moneda 2 156 3" xfId="6929"/>
    <cellStyle name="Moneda 2 157" xfId="6930"/>
    <cellStyle name="Moneda 2 157 2" xfId="6931"/>
    <cellStyle name="Moneda 2 157 3" xfId="6932"/>
    <cellStyle name="Moneda 2 158" xfId="6933"/>
    <cellStyle name="Moneda 2 158 2" xfId="6934"/>
    <cellStyle name="Moneda 2 158 3" xfId="6935"/>
    <cellStyle name="Moneda 2 159" xfId="6936"/>
    <cellStyle name="Moneda 2 159 2" xfId="6937"/>
    <cellStyle name="Moneda 2 159 3" xfId="6938"/>
    <cellStyle name="Moneda 2 16" xfId="6939"/>
    <cellStyle name="Moneda 2 16 2" xfId="6940"/>
    <cellStyle name="Moneda 2 16 3" xfId="6941"/>
    <cellStyle name="Moneda 2 160" xfId="6942"/>
    <cellStyle name="Moneda 2 160 2" xfId="6943"/>
    <cellStyle name="Moneda 2 160 3" xfId="6944"/>
    <cellStyle name="Moneda 2 161" xfId="6945"/>
    <cellStyle name="Moneda 2 161 2" xfId="6946"/>
    <cellStyle name="Moneda 2 161 3" xfId="6947"/>
    <cellStyle name="Moneda 2 162" xfId="6948"/>
    <cellStyle name="Moneda 2 162 2" xfId="6949"/>
    <cellStyle name="Moneda 2 162 3" xfId="6950"/>
    <cellStyle name="Moneda 2 163" xfId="6951"/>
    <cellStyle name="Moneda 2 163 2" xfId="6952"/>
    <cellStyle name="Moneda 2 163 3" xfId="6953"/>
    <cellStyle name="Moneda 2 164" xfId="6954"/>
    <cellStyle name="Moneda 2 164 2" xfId="6955"/>
    <cellStyle name="Moneda 2 164 3" xfId="6956"/>
    <cellStyle name="Moneda 2 165" xfId="6957"/>
    <cellStyle name="Moneda 2 165 2" xfId="6958"/>
    <cellStyle name="Moneda 2 165 3" xfId="6959"/>
    <cellStyle name="Moneda 2 166" xfId="6960"/>
    <cellStyle name="Moneda 2 166 2" xfId="6961"/>
    <cellStyle name="Moneda 2 166 3" xfId="6962"/>
    <cellStyle name="Moneda 2 167" xfId="6963"/>
    <cellStyle name="Moneda 2 167 2" xfId="6964"/>
    <cellStyle name="Moneda 2 167 3" xfId="6965"/>
    <cellStyle name="Moneda 2 168" xfId="6966"/>
    <cellStyle name="Moneda 2 168 2" xfId="6967"/>
    <cellStyle name="Moneda 2 168 3" xfId="6968"/>
    <cellStyle name="Moneda 2 169" xfId="6969"/>
    <cellStyle name="Moneda 2 169 2" xfId="6970"/>
    <cellStyle name="Moneda 2 169 3" xfId="6971"/>
    <cellStyle name="Moneda 2 17" xfId="6972"/>
    <cellStyle name="Moneda 2 17 2" xfId="6973"/>
    <cellStyle name="Moneda 2 17 3" xfId="6974"/>
    <cellStyle name="Moneda 2 170" xfId="6975"/>
    <cellStyle name="Moneda 2 170 2" xfId="6976"/>
    <cellStyle name="Moneda 2 170 3" xfId="6977"/>
    <cellStyle name="Moneda 2 171" xfId="6978"/>
    <cellStyle name="Moneda 2 171 2" xfId="6979"/>
    <cellStyle name="Moneda 2 171 3" xfId="6980"/>
    <cellStyle name="Moneda 2 172" xfId="6981"/>
    <cellStyle name="Moneda 2 172 2" xfId="6982"/>
    <cellStyle name="Moneda 2 172 3" xfId="6983"/>
    <cellStyle name="Moneda 2 173" xfId="6984"/>
    <cellStyle name="Moneda 2 173 2" xfId="6985"/>
    <cellStyle name="Moneda 2 173 3" xfId="6986"/>
    <cellStyle name="Moneda 2 174" xfId="6987"/>
    <cellStyle name="Moneda 2 174 2" xfId="6988"/>
    <cellStyle name="Moneda 2 174 3" xfId="6989"/>
    <cellStyle name="Moneda 2 175" xfId="6990"/>
    <cellStyle name="Moneda 2 175 2" xfId="6991"/>
    <cellStyle name="Moneda 2 175 3" xfId="6992"/>
    <cellStyle name="Moneda 2 176" xfId="6993"/>
    <cellStyle name="Moneda 2 176 2" xfId="6994"/>
    <cellStyle name="Moneda 2 176 3" xfId="6995"/>
    <cellStyle name="Moneda 2 177" xfId="6996"/>
    <cellStyle name="Moneda 2 177 2" xfId="6997"/>
    <cellStyle name="Moneda 2 177 3" xfId="6998"/>
    <cellStyle name="Moneda 2 178" xfId="6999"/>
    <cellStyle name="Moneda 2 178 2" xfId="7000"/>
    <cellStyle name="Moneda 2 178 3" xfId="7001"/>
    <cellStyle name="Moneda 2 179" xfId="7002"/>
    <cellStyle name="Moneda 2 179 2" xfId="7003"/>
    <cellStyle name="Moneda 2 179 3" xfId="7004"/>
    <cellStyle name="Moneda 2 18" xfId="7005"/>
    <cellStyle name="Moneda 2 18 2" xfId="7006"/>
    <cellStyle name="Moneda 2 18 3" xfId="7007"/>
    <cellStyle name="Moneda 2 180" xfId="7008"/>
    <cellStyle name="Moneda 2 180 2" xfId="7009"/>
    <cellStyle name="Moneda 2 180 3" xfId="7010"/>
    <cellStyle name="Moneda 2 181" xfId="7011"/>
    <cellStyle name="Moneda 2 181 2" xfId="7012"/>
    <cellStyle name="Moneda 2 181 3" xfId="7013"/>
    <cellStyle name="Moneda 2 182" xfId="7014"/>
    <cellStyle name="Moneda 2 182 2" xfId="7015"/>
    <cellStyle name="Moneda 2 182 3" xfId="7016"/>
    <cellStyle name="Moneda 2 183" xfId="7017"/>
    <cellStyle name="Moneda 2 183 2" xfId="7018"/>
    <cellStyle name="Moneda 2 183 3" xfId="7019"/>
    <cellStyle name="Moneda 2 184" xfId="7020"/>
    <cellStyle name="Moneda 2 184 2" xfId="7021"/>
    <cellStyle name="Moneda 2 184 3" xfId="7022"/>
    <cellStyle name="Moneda 2 185" xfId="7023"/>
    <cellStyle name="Moneda 2 185 2" xfId="7024"/>
    <cellStyle name="Moneda 2 185 3" xfId="7025"/>
    <cellStyle name="Moneda 2 186" xfId="7026"/>
    <cellStyle name="Moneda 2 186 2" xfId="7027"/>
    <cellStyle name="Moneda 2 186 3" xfId="7028"/>
    <cellStyle name="Moneda 2 187" xfId="7029"/>
    <cellStyle name="Moneda 2 187 2" xfId="7030"/>
    <cellStyle name="Moneda 2 187 3" xfId="7031"/>
    <cellStyle name="Moneda 2 188" xfId="7032"/>
    <cellStyle name="Moneda 2 188 2" xfId="7033"/>
    <cellStyle name="Moneda 2 188 3" xfId="7034"/>
    <cellStyle name="Moneda 2 189" xfId="7035"/>
    <cellStyle name="Moneda 2 189 2" xfId="7036"/>
    <cellStyle name="Moneda 2 189 3" xfId="7037"/>
    <cellStyle name="Moneda 2 19" xfId="7038"/>
    <cellStyle name="Moneda 2 19 2" xfId="7039"/>
    <cellStyle name="Moneda 2 19 3" xfId="7040"/>
    <cellStyle name="Moneda 2 190" xfId="7041"/>
    <cellStyle name="Moneda 2 190 2" xfId="7042"/>
    <cellStyle name="Moneda 2 190 3" xfId="7043"/>
    <cellStyle name="Moneda 2 191" xfId="7044"/>
    <cellStyle name="Moneda 2 191 2" xfId="7045"/>
    <cellStyle name="Moneda 2 191 3" xfId="7046"/>
    <cellStyle name="Moneda 2 192" xfId="7047"/>
    <cellStyle name="Moneda 2 192 2" xfId="7048"/>
    <cellStyle name="Moneda 2 192 3" xfId="7049"/>
    <cellStyle name="Moneda 2 193" xfId="7050"/>
    <cellStyle name="Moneda 2 193 2" xfId="7051"/>
    <cellStyle name="Moneda 2 193 3" xfId="7052"/>
    <cellStyle name="Moneda 2 194" xfId="7053"/>
    <cellStyle name="Moneda 2 194 2" xfId="7054"/>
    <cellStyle name="Moneda 2 194 3" xfId="7055"/>
    <cellStyle name="Moneda 2 195" xfId="7056"/>
    <cellStyle name="Moneda 2 195 2" xfId="7057"/>
    <cellStyle name="Moneda 2 195 3" xfId="7058"/>
    <cellStyle name="Moneda 2 196" xfId="7059"/>
    <cellStyle name="Moneda 2 196 2" xfId="7060"/>
    <cellStyle name="Moneda 2 196 3" xfId="7061"/>
    <cellStyle name="Moneda 2 197" xfId="7062"/>
    <cellStyle name="Moneda 2 197 2" xfId="7063"/>
    <cellStyle name="Moneda 2 197 3" xfId="7064"/>
    <cellStyle name="Moneda 2 198" xfId="7065"/>
    <cellStyle name="Moneda 2 198 2" xfId="7066"/>
    <cellStyle name="Moneda 2 198 3" xfId="7067"/>
    <cellStyle name="Moneda 2 199" xfId="7068"/>
    <cellStyle name="Moneda 2 199 2" xfId="7069"/>
    <cellStyle name="Moneda 2 199 3" xfId="7070"/>
    <cellStyle name="Moneda 2 2" xfId="7071"/>
    <cellStyle name="Moneda 2 2 2" xfId="7072"/>
    <cellStyle name="Moneda 2 2 3" xfId="7073"/>
    <cellStyle name="Moneda 2 20" xfId="7074"/>
    <cellStyle name="Moneda 2 20 2" xfId="7075"/>
    <cellStyle name="Moneda 2 20 3" xfId="7076"/>
    <cellStyle name="Moneda 2 200" xfId="7077"/>
    <cellStyle name="Moneda 2 200 2" xfId="7078"/>
    <cellStyle name="Moneda 2 200 3" xfId="7079"/>
    <cellStyle name="Moneda 2 201" xfId="7080"/>
    <cellStyle name="Moneda 2 201 2" xfId="7081"/>
    <cellStyle name="Moneda 2 201 3" xfId="7082"/>
    <cellStyle name="Moneda 2 202" xfId="7083"/>
    <cellStyle name="Moneda 2 202 2" xfId="7084"/>
    <cellStyle name="Moneda 2 202 3" xfId="7085"/>
    <cellStyle name="Moneda 2 203" xfId="7086"/>
    <cellStyle name="Moneda 2 203 2" xfId="7087"/>
    <cellStyle name="Moneda 2 203 3" xfId="7088"/>
    <cellStyle name="Moneda 2 204" xfId="7089"/>
    <cellStyle name="Moneda 2 204 2" xfId="7090"/>
    <cellStyle name="Moneda 2 204 3" xfId="7091"/>
    <cellStyle name="Moneda 2 205" xfId="7092"/>
    <cellStyle name="Moneda 2 205 2" xfId="7093"/>
    <cellStyle name="Moneda 2 205 3" xfId="7094"/>
    <cellStyle name="Moneda 2 206" xfId="7095"/>
    <cellStyle name="Moneda 2 206 2" xfId="7096"/>
    <cellStyle name="Moneda 2 206 3" xfId="7097"/>
    <cellStyle name="Moneda 2 207" xfId="7098"/>
    <cellStyle name="Moneda 2 207 2" xfId="7099"/>
    <cellStyle name="Moneda 2 207 3" xfId="7100"/>
    <cellStyle name="Moneda 2 208" xfId="7101"/>
    <cellStyle name="Moneda 2 208 2" xfId="7102"/>
    <cellStyle name="Moneda 2 208 3" xfId="7103"/>
    <cellStyle name="Moneda 2 209" xfId="7104"/>
    <cellStyle name="Moneda 2 209 2" xfId="7105"/>
    <cellStyle name="Moneda 2 209 3" xfId="7106"/>
    <cellStyle name="Moneda 2 21" xfId="7107"/>
    <cellStyle name="Moneda 2 21 2" xfId="7108"/>
    <cellStyle name="Moneda 2 21 3" xfId="7109"/>
    <cellStyle name="Moneda 2 210" xfId="7110"/>
    <cellStyle name="Moneda 2 210 2" xfId="7111"/>
    <cellStyle name="Moneda 2 210 3" xfId="7112"/>
    <cellStyle name="Moneda 2 211" xfId="7113"/>
    <cellStyle name="Moneda 2 211 2" xfId="7114"/>
    <cellStyle name="Moneda 2 211 3" xfId="7115"/>
    <cellStyle name="Moneda 2 212" xfId="7116"/>
    <cellStyle name="Moneda 2 212 2" xfId="7117"/>
    <cellStyle name="Moneda 2 212 3" xfId="7118"/>
    <cellStyle name="Moneda 2 213" xfId="7119"/>
    <cellStyle name="Moneda 2 213 2" xfId="7120"/>
    <cellStyle name="Moneda 2 213 3" xfId="7121"/>
    <cellStyle name="Moneda 2 214" xfId="7122"/>
    <cellStyle name="Moneda 2 214 2" xfId="7123"/>
    <cellStyle name="Moneda 2 214 3" xfId="7124"/>
    <cellStyle name="Moneda 2 215" xfId="7125"/>
    <cellStyle name="Moneda 2 215 2" xfId="7126"/>
    <cellStyle name="Moneda 2 215 3" xfId="7127"/>
    <cellStyle name="Moneda 2 216" xfId="7128"/>
    <cellStyle name="Moneda 2 216 2" xfId="7129"/>
    <cellStyle name="Moneda 2 216 3" xfId="7130"/>
    <cellStyle name="Moneda 2 217" xfId="7131"/>
    <cellStyle name="Moneda 2 217 2" xfId="7132"/>
    <cellStyle name="Moneda 2 217 3" xfId="7133"/>
    <cellStyle name="Moneda 2 218" xfId="7134"/>
    <cellStyle name="Moneda 2 218 2" xfId="7135"/>
    <cellStyle name="Moneda 2 218 3" xfId="7136"/>
    <cellStyle name="Moneda 2 219" xfId="7137"/>
    <cellStyle name="Moneda 2 219 2" xfId="7138"/>
    <cellStyle name="Moneda 2 219 3" xfId="7139"/>
    <cellStyle name="Moneda 2 22" xfId="7140"/>
    <cellStyle name="Moneda 2 22 2" xfId="7141"/>
    <cellStyle name="Moneda 2 22 3" xfId="7142"/>
    <cellStyle name="Moneda 2 220" xfId="7143"/>
    <cellStyle name="Moneda 2 220 2" xfId="7144"/>
    <cellStyle name="Moneda 2 220 3" xfId="7145"/>
    <cellStyle name="Moneda 2 221" xfId="7146"/>
    <cellStyle name="Moneda 2 221 2" xfId="7147"/>
    <cellStyle name="Moneda 2 221 3" xfId="7148"/>
    <cellStyle name="Moneda 2 222" xfId="7149"/>
    <cellStyle name="Moneda 2 222 2" xfId="7150"/>
    <cellStyle name="Moneda 2 222 3" xfId="7151"/>
    <cellStyle name="Moneda 2 223" xfId="7152"/>
    <cellStyle name="Moneda 2 223 2" xfId="7153"/>
    <cellStyle name="Moneda 2 223 3" xfId="7154"/>
    <cellStyle name="Moneda 2 224" xfId="7155"/>
    <cellStyle name="Moneda 2 224 2" xfId="7156"/>
    <cellStyle name="Moneda 2 224 3" xfId="7157"/>
    <cellStyle name="Moneda 2 225" xfId="7158"/>
    <cellStyle name="Moneda 2 225 2" xfId="7159"/>
    <cellStyle name="Moneda 2 225 3" xfId="7160"/>
    <cellStyle name="Moneda 2 226" xfId="7161"/>
    <cellStyle name="Moneda 2 226 2" xfId="7162"/>
    <cellStyle name="Moneda 2 226 3" xfId="7163"/>
    <cellStyle name="Moneda 2 227" xfId="7164"/>
    <cellStyle name="Moneda 2 227 2" xfId="7165"/>
    <cellStyle name="Moneda 2 227 3" xfId="7166"/>
    <cellStyle name="Moneda 2 228" xfId="7167"/>
    <cellStyle name="Moneda 2 228 2" xfId="7168"/>
    <cellStyle name="Moneda 2 228 3" xfId="7169"/>
    <cellStyle name="Moneda 2 229" xfId="7170"/>
    <cellStyle name="Moneda 2 229 2" xfId="7171"/>
    <cellStyle name="Moneda 2 229 3" xfId="7172"/>
    <cellStyle name="Moneda 2 23" xfId="7173"/>
    <cellStyle name="Moneda 2 23 2" xfId="7174"/>
    <cellStyle name="Moneda 2 23 3" xfId="7175"/>
    <cellStyle name="Moneda 2 230" xfId="7176"/>
    <cellStyle name="Moneda 2 230 2" xfId="7177"/>
    <cellStyle name="Moneda 2 230 3" xfId="7178"/>
    <cellStyle name="Moneda 2 231" xfId="7179"/>
    <cellStyle name="Moneda 2 231 2" xfId="7180"/>
    <cellStyle name="Moneda 2 231 3" xfId="7181"/>
    <cellStyle name="Moneda 2 232" xfId="7182"/>
    <cellStyle name="Moneda 2 232 2" xfId="7183"/>
    <cellStyle name="Moneda 2 232 3" xfId="7184"/>
    <cellStyle name="Moneda 2 233" xfId="7185"/>
    <cellStyle name="Moneda 2 233 2" xfId="7186"/>
    <cellStyle name="Moneda 2 233 3" xfId="7187"/>
    <cellStyle name="Moneda 2 234" xfId="7188"/>
    <cellStyle name="Moneda 2 234 2" xfId="7189"/>
    <cellStyle name="Moneda 2 234 3" xfId="7190"/>
    <cellStyle name="Moneda 2 235" xfId="7191"/>
    <cellStyle name="Moneda 2 235 2" xfId="7192"/>
    <cellStyle name="Moneda 2 235 3" xfId="7193"/>
    <cellStyle name="Moneda 2 236" xfId="7194"/>
    <cellStyle name="Moneda 2 236 2" xfId="7195"/>
    <cellStyle name="Moneda 2 236 3" xfId="7196"/>
    <cellStyle name="Moneda 2 237" xfId="7197"/>
    <cellStyle name="Moneda 2 237 2" xfId="7198"/>
    <cellStyle name="Moneda 2 237 3" xfId="7199"/>
    <cellStyle name="Moneda 2 238" xfId="7200"/>
    <cellStyle name="Moneda 2 238 2" xfId="7201"/>
    <cellStyle name="Moneda 2 238 3" xfId="7202"/>
    <cellStyle name="Moneda 2 239" xfId="7203"/>
    <cellStyle name="Moneda 2 239 2" xfId="7204"/>
    <cellStyle name="Moneda 2 239 3" xfId="7205"/>
    <cellStyle name="Moneda 2 24" xfId="7206"/>
    <cellStyle name="Moneda 2 24 2" xfId="7207"/>
    <cellStyle name="Moneda 2 24 3" xfId="7208"/>
    <cellStyle name="Moneda 2 240" xfId="7209"/>
    <cellStyle name="Moneda 2 240 2" xfId="7210"/>
    <cellStyle name="Moneda 2 240 3" xfId="7211"/>
    <cellStyle name="Moneda 2 241" xfId="7212"/>
    <cellStyle name="Moneda 2 241 2" xfId="7213"/>
    <cellStyle name="Moneda 2 241 3" xfId="7214"/>
    <cellStyle name="Moneda 2 242" xfId="7215"/>
    <cellStyle name="Moneda 2 242 2" xfId="7216"/>
    <cellStyle name="Moneda 2 242 3" xfId="7217"/>
    <cellStyle name="Moneda 2 243" xfId="7218"/>
    <cellStyle name="Moneda 2 243 2" xfId="7219"/>
    <cellStyle name="Moneda 2 243 3" xfId="7220"/>
    <cellStyle name="Moneda 2 244" xfId="7221"/>
    <cellStyle name="Moneda 2 244 2" xfId="7222"/>
    <cellStyle name="Moneda 2 244 3" xfId="7223"/>
    <cellStyle name="Moneda 2 245" xfId="7224"/>
    <cellStyle name="Moneda 2 245 2" xfId="7225"/>
    <cellStyle name="Moneda 2 245 3" xfId="7226"/>
    <cellStyle name="Moneda 2 246" xfId="7227"/>
    <cellStyle name="Moneda 2 246 2" xfId="7228"/>
    <cellStyle name="Moneda 2 246 3" xfId="7229"/>
    <cellStyle name="Moneda 2 247" xfId="7230"/>
    <cellStyle name="Moneda 2 247 2" xfId="7231"/>
    <cellStyle name="Moneda 2 247 3" xfId="7232"/>
    <cellStyle name="Moneda 2 248" xfId="7233"/>
    <cellStyle name="Moneda 2 248 2" xfId="7234"/>
    <cellStyle name="Moneda 2 248 3" xfId="7235"/>
    <cellStyle name="Moneda 2 249" xfId="7236"/>
    <cellStyle name="Moneda 2 249 2" xfId="7237"/>
    <cellStyle name="Moneda 2 249 3" xfId="7238"/>
    <cellStyle name="Moneda 2 25" xfId="7239"/>
    <cellStyle name="Moneda 2 25 2" xfId="7240"/>
    <cellStyle name="Moneda 2 25 3" xfId="7241"/>
    <cellStyle name="Moneda 2 250" xfId="7242"/>
    <cellStyle name="Moneda 2 250 2" xfId="7243"/>
    <cellStyle name="Moneda 2 250 3" xfId="7244"/>
    <cellStyle name="Moneda 2 251" xfId="7245"/>
    <cellStyle name="Moneda 2 251 2" xfId="7246"/>
    <cellStyle name="Moneda 2 252" xfId="7247"/>
    <cellStyle name="Moneda 2 26" xfId="7248"/>
    <cellStyle name="Moneda 2 26 2" xfId="7249"/>
    <cellStyle name="Moneda 2 26 3" xfId="7250"/>
    <cellStyle name="Moneda 2 27" xfId="7251"/>
    <cellStyle name="Moneda 2 27 2" xfId="7252"/>
    <cellStyle name="Moneda 2 27 3" xfId="7253"/>
    <cellStyle name="Moneda 2 28" xfId="7254"/>
    <cellStyle name="Moneda 2 28 2" xfId="7255"/>
    <cellStyle name="Moneda 2 28 3" xfId="7256"/>
    <cellStyle name="Moneda 2 29" xfId="7257"/>
    <cellStyle name="Moneda 2 29 2" xfId="7258"/>
    <cellStyle name="Moneda 2 29 3" xfId="7259"/>
    <cellStyle name="Moneda 2 3" xfId="7260"/>
    <cellStyle name="Moneda 2 3 2" xfId="7261"/>
    <cellStyle name="Moneda 2 3 3" xfId="7262"/>
    <cellStyle name="Moneda 2 30" xfId="7263"/>
    <cellStyle name="Moneda 2 30 2" xfId="7264"/>
    <cellStyle name="Moneda 2 30 3" xfId="7265"/>
    <cellStyle name="Moneda 2 31" xfId="7266"/>
    <cellStyle name="Moneda 2 31 2" xfId="7267"/>
    <cellStyle name="Moneda 2 31 3" xfId="7268"/>
    <cellStyle name="Moneda 2 32" xfId="7269"/>
    <cellStyle name="Moneda 2 32 2" xfId="7270"/>
    <cellStyle name="Moneda 2 32 3" xfId="7271"/>
    <cellStyle name="Moneda 2 33" xfId="7272"/>
    <cellStyle name="Moneda 2 33 2" xfId="7273"/>
    <cellStyle name="Moneda 2 33 3" xfId="7274"/>
    <cellStyle name="Moneda 2 34" xfId="7275"/>
    <cellStyle name="Moneda 2 34 2" xfId="7276"/>
    <cellStyle name="Moneda 2 34 3" xfId="7277"/>
    <cellStyle name="Moneda 2 35" xfId="7278"/>
    <cellStyle name="Moneda 2 35 2" xfId="7279"/>
    <cellStyle name="Moneda 2 35 3" xfId="7280"/>
    <cellStyle name="Moneda 2 36" xfId="7281"/>
    <cellStyle name="Moneda 2 36 2" xfId="7282"/>
    <cellStyle name="Moneda 2 36 3" xfId="7283"/>
    <cellStyle name="Moneda 2 37" xfId="7284"/>
    <cellStyle name="Moneda 2 37 2" xfId="7285"/>
    <cellStyle name="Moneda 2 37 3" xfId="7286"/>
    <cellStyle name="Moneda 2 38" xfId="7287"/>
    <cellStyle name="Moneda 2 38 2" xfId="7288"/>
    <cellStyle name="Moneda 2 38 3" xfId="7289"/>
    <cellStyle name="Moneda 2 39" xfId="7290"/>
    <cellStyle name="Moneda 2 39 2" xfId="7291"/>
    <cellStyle name="Moneda 2 39 3" xfId="7292"/>
    <cellStyle name="Moneda 2 4" xfId="7293"/>
    <cellStyle name="Moneda 2 4 2" xfId="7294"/>
    <cellStyle name="Moneda 2 4 3" xfId="7295"/>
    <cellStyle name="Moneda 2 40" xfId="7296"/>
    <cellStyle name="Moneda 2 40 2" xfId="7297"/>
    <cellStyle name="Moneda 2 40 3" xfId="7298"/>
    <cellStyle name="Moneda 2 41" xfId="7299"/>
    <cellStyle name="Moneda 2 41 2" xfId="7300"/>
    <cellStyle name="Moneda 2 41 3" xfId="7301"/>
    <cellStyle name="Moneda 2 42" xfId="7302"/>
    <cellStyle name="Moneda 2 42 2" xfId="7303"/>
    <cellStyle name="Moneda 2 42 3" xfId="7304"/>
    <cellStyle name="Moneda 2 43" xfId="7305"/>
    <cellStyle name="Moneda 2 43 2" xfId="7306"/>
    <cellStyle name="Moneda 2 43 3" xfId="7307"/>
    <cellStyle name="Moneda 2 44" xfId="7308"/>
    <cellStyle name="Moneda 2 44 2" xfId="7309"/>
    <cellStyle name="Moneda 2 44 3" xfId="7310"/>
    <cellStyle name="Moneda 2 45" xfId="7311"/>
    <cellStyle name="Moneda 2 45 2" xfId="7312"/>
    <cellStyle name="Moneda 2 45 3" xfId="7313"/>
    <cellStyle name="Moneda 2 46" xfId="7314"/>
    <cellStyle name="Moneda 2 46 2" xfId="7315"/>
    <cellStyle name="Moneda 2 46 3" xfId="7316"/>
    <cellStyle name="Moneda 2 47" xfId="7317"/>
    <cellStyle name="Moneda 2 47 2" xfId="7318"/>
    <cellStyle name="Moneda 2 47 3" xfId="7319"/>
    <cellStyle name="Moneda 2 48" xfId="7320"/>
    <cellStyle name="Moneda 2 48 2" xfId="7321"/>
    <cellStyle name="Moneda 2 48 3" xfId="7322"/>
    <cellStyle name="Moneda 2 49" xfId="7323"/>
    <cellStyle name="Moneda 2 49 2" xfId="7324"/>
    <cellStyle name="Moneda 2 49 3" xfId="7325"/>
    <cellStyle name="Moneda 2 5" xfId="7326"/>
    <cellStyle name="Moneda 2 5 2" xfId="7327"/>
    <cellStyle name="Moneda 2 5 3" xfId="7328"/>
    <cellStyle name="Moneda 2 50" xfId="7329"/>
    <cellStyle name="Moneda 2 50 2" xfId="7330"/>
    <cellStyle name="Moneda 2 50 3" xfId="7331"/>
    <cellStyle name="Moneda 2 51" xfId="7332"/>
    <cellStyle name="Moneda 2 51 2" xfId="7333"/>
    <cellStyle name="Moneda 2 51 3" xfId="7334"/>
    <cellStyle name="Moneda 2 52" xfId="7335"/>
    <cellStyle name="Moneda 2 52 2" xfId="7336"/>
    <cellStyle name="Moneda 2 52 3" xfId="7337"/>
    <cellStyle name="Moneda 2 53" xfId="7338"/>
    <cellStyle name="Moneda 2 53 2" xfId="7339"/>
    <cellStyle name="Moneda 2 53 3" xfId="7340"/>
    <cellStyle name="Moneda 2 54" xfId="7341"/>
    <cellStyle name="Moneda 2 54 2" xfId="7342"/>
    <cellStyle name="Moneda 2 54 3" xfId="7343"/>
    <cellStyle name="Moneda 2 55" xfId="7344"/>
    <cellStyle name="Moneda 2 55 2" xfId="7345"/>
    <cellStyle name="Moneda 2 55 3" xfId="7346"/>
    <cellStyle name="Moneda 2 56" xfId="7347"/>
    <cellStyle name="Moneda 2 56 2" xfId="7348"/>
    <cellStyle name="Moneda 2 56 3" xfId="7349"/>
    <cellStyle name="Moneda 2 57" xfId="7350"/>
    <cellStyle name="Moneda 2 57 2" xfId="7351"/>
    <cellStyle name="Moneda 2 57 3" xfId="7352"/>
    <cellStyle name="Moneda 2 58" xfId="7353"/>
    <cellStyle name="Moneda 2 58 2" xfId="7354"/>
    <cellStyle name="Moneda 2 58 3" xfId="7355"/>
    <cellStyle name="Moneda 2 59" xfId="7356"/>
    <cellStyle name="Moneda 2 59 2" xfId="7357"/>
    <cellStyle name="Moneda 2 59 3" xfId="7358"/>
    <cellStyle name="Moneda 2 6" xfId="7359"/>
    <cellStyle name="Moneda 2 6 2" xfId="7360"/>
    <cellStyle name="Moneda 2 6 3" xfId="7361"/>
    <cellStyle name="Moneda 2 60" xfId="7362"/>
    <cellStyle name="Moneda 2 60 2" xfId="7363"/>
    <cellStyle name="Moneda 2 60 3" xfId="7364"/>
    <cellStyle name="Moneda 2 61" xfId="7365"/>
    <cellStyle name="Moneda 2 61 2" xfId="7366"/>
    <cellStyle name="Moneda 2 61 3" xfId="7367"/>
    <cellStyle name="Moneda 2 62" xfId="7368"/>
    <cellStyle name="Moneda 2 62 2" xfId="7369"/>
    <cellStyle name="Moneda 2 62 3" xfId="7370"/>
    <cellStyle name="Moneda 2 63" xfId="7371"/>
    <cellStyle name="Moneda 2 63 2" xfId="7372"/>
    <cellStyle name="Moneda 2 63 3" xfId="7373"/>
    <cellStyle name="Moneda 2 64" xfId="7374"/>
    <cellStyle name="Moneda 2 64 2" xfId="7375"/>
    <cellStyle name="Moneda 2 64 3" xfId="7376"/>
    <cellStyle name="Moneda 2 65" xfId="7377"/>
    <cellStyle name="Moneda 2 65 2" xfId="7378"/>
    <cellStyle name="Moneda 2 65 3" xfId="7379"/>
    <cellStyle name="Moneda 2 66" xfId="7380"/>
    <cellStyle name="Moneda 2 66 2" xfId="7381"/>
    <cellStyle name="Moneda 2 66 3" xfId="7382"/>
    <cellStyle name="Moneda 2 67" xfId="7383"/>
    <cellStyle name="Moneda 2 67 2" xfId="7384"/>
    <cellStyle name="Moneda 2 67 3" xfId="7385"/>
    <cellStyle name="Moneda 2 68" xfId="7386"/>
    <cellStyle name="Moneda 2 68 2" xfId="7387"/>
    <cellStyle name="Moneda 2 68 3" xfId="7388"/>
    <cellStyle name="Moneda 2 69" xfId="7389"/>
    <cellStyle name="Moneda 2 69 2" xfId="7390"/>
    <cellStyle name="Moneda 2 69 3" xfId="7391"/>
    <cellStyle name="Moneda 2 7" xfId="7392"/>
    <cellStyle name="Moneda 2 7 2" xfId="7393"/>
    <cellStyle name="Moneda 2 7 3" xfId="7394"/>
    <cellStyle name="Moneda 2 70" xfId="7395"/>
    <cellStyle name="Moneda 2 70 2" xfId="7396"/>
    <cellStyle name="Moneda 2 70 3" xfId="7397"/>
    <cellStyle name="Moneda 2 71" xfId="7398"/>
    <cellStyle name="Moneda 2 71 2" xfId="7399"/>
    <cellStyle name="Moneda 2 71 3" xfId="7400"/>
    <cellStyle name="Moneda 2 72" xfId="7401"/>
    <cellStyle name="Moneda 2 72 2" xfId="7402"/>
    <cellStyle name="Moneda 2 72 3" xfId="7403"/>
    <cellStyle name="Moneda 2 73" xfId="7404"/>
    <cellStyle name="Moneda 2 73 2" xfId="7405"/>
    <cellStyle name="Moneda 2 73 3" xfId="7406"/>
    <cellStyle name="Moneda 2 74" xfId="7407"/>
    <cellStyle name="Moneda 2 74 2" xfId="7408"/>
    <cellStyle name="Moneda 2 74 3" xfId="7409"/>
    <cellStyle name="Moneda 2 75" xfId="7410"/>
    <cellStyle name="Moneda 2 75 2" xfId="7411"/>
    <cellStyle name="Moneda 2 75 3" xfId="7412"/>
    <cellStyle name="Moneda 2 76" xfId="7413"/>
    <cellStyle name="Moneda 2 76 2" xfId="7414"/>
    <cellStyle name="Moneda 2 76 3" xfId="7415"/>
    <cellStyle name="Moneda 2 77" xfId="7416"/>
    <cellStyle name="Moneda 2 77 2" xfId="7417"/>
    <cellStyle name="Moneda 2 77 3" xfId="7418"/>
    <cellStyle name="Moneda 2 78" xfId="7419"/>
    <cellStyle name="Moneda 2 78 2" xfId="7420"/>
    <cellStyle name="Moneda 2 78 3" xfId="7421"/>
    <cellStyle name="Moneda 2 79" xfId="7422"/>
    <cellStyle name="Moneda 2 79 2" xfId="7423"/>
    <cellStyle name="Moneda 2 79 3" xfId="7424"/>
    <cellStyle name="Moneda 2 8" xfId="7425"/>
    <cellStyle name="Moneda 2 8 2" xfId="7426"/>
    <cellStyle name="Moneda 2 8 3" xfId="7427"/>
    <cellStyle name="Moneda 2 80" xfId="7428"/>
    <cellStyle name="Moneda 2 80 2" xfId="7429"/>
    <cellStyle name="Moneda 2 80 3" xfId="7430"/>
    <cellStyle name="Moneda 2 81" xfId="7431"/>
    <cellStyle name="Moneda 2 81 2" xfId="7432"/>
    <cellStyle name="Moneda 2 81 3" xfId="7433"/>
    <cellStyle name="Moneda 2 82" xfId="7434"/>
    <cellStyle name="Moneda 2 82 2" xfId="7435"/>
    <cellStyle name="Moneda 2 82 3" xfId="7436"/>
    <cellStyle name="Moneda 2 83" xfId="7437"/>
    <cellStyle name="Moneda 2 83 2" xfId="7438"/>
    <cellStyle name="Moneda 2 83 3" xfId="7439"/>
    <cellStyle name="Moneda 2 84" xfId="7440"/>
    <cellStyle name="Moneda 2 84 2" xfId="7441"/>
    <cellStyle name="Moneda 2 84 3" xfId="7442"/>
    <cellStyle name="Moneda 2 85" xfId="7443"/>
    <cellStyle name="Moneda 2 85 2" xfId="7444"/>
    <cellStyle name="Moneda 2 85 3" xfId="7445"/>
    <cellStyle name="Moneda 2 86" xfId="7446"/>
    <cellStyle name="Moneda 2 86 2" xfId="7447"/>
    <cellStyle name="Moneda 2 86 3" xfId="7448"/>
    <cellStyle name="Moneda 2 87" xfId="7449"/>
    <cellStyle name="Moneda 2 87 2" xfId="7450"/>
    <cellStyle name="Moneda 2 87 3" xfId="7451"/>
    <cellStyle name="Moneda 2 88" xfId="7452"/>
    <cellStyle name="Moneda 2 88 2" xfId="7453"/>
    <cellStyle name="Moneda 2 88 3" xfId="7454"/>
    <cellStyle name="Moneda 2 89" xfId="7455"/>
    <cellStyle name="Moneda 2 89 2" xfId="7456"/>
    <cellStyle name="Moneda 2 89 3" xfId="7457"/>
    <cellStyle name="Moneda 2 9" xfId="7458"/>
    <cellStyle name="Moneda 2 9 2" xfId="7459"/>
    <cellStyle name="Moneda 2 9 3" xfId="7460"/>
    <cellStyle name="Moneda 2 90" xfId="7461"/>
    <cellStyle name="Moneda 2 90 2" xfId="7462"/>
    <cellStyle name="Moneda 2 90 3" xfId="7463"/>
    <cellStyle name="Moneda 2 91" xfId="7464"/>
    <cellStyle name="Moneda 2 91 2" xfId="7465"/>
    <cellStyle name="Moneda 2 91 3" xfId="7466"/>
    <cellStyle name="Moneda 2 92" xfId="7467"/>
    <cellStyle name="Moneda 2 92 2" xfId="7468"/>
    <cellStyle name="Moneda 2 92 3" xfId="7469"/>
    <cellStyle name="Moneda 2 93" xfId="7470"/>
    <cellStyle name="Moneda 2 93 2" xfId="7471"/>
    <cellStyle name="Moneda 2 93 3" xfId="7472"/>
    <cellStyle name="Moneda 2 94" xfId="7473"/>
    <cellStyle name="Moneda 2 94 2" xfId="7474"/>
    <cellStyle name="Moneda 2 94 3" xfId="7475"/>
    <cellStyle name="Moneda 2 95" xfId="7476"/>
    <cellStyle name="Moneda 2 95 2" xfId="7477"/>
    <cellStyle name="Moneda 2 95 3" xfId="7478"/>
    <cellStyle name="Moneda 2 96" xfId="7479"/>
    <cellStyle name="Moneda 2 96 2" xfId="7480"/>
    <cellStyle name="Moneda 2 96 3" xfId="7481"/>
    <cellStyle name="Moneda 2 97" xfId="7482"/>
    <cellStyle name="Moneda 2 97 2" xfId="7483"/>
    <cellStyle name="Moneda 2 97 3" xfId="7484"/>
    <cellStyle name="Moneda 2 98" xfId="7485"/>
    <cellStyle name="Moneda 2 98 2" xfId="7486"/>
    <cellStyle name="Moneda 2 98 3" xfId="7487"/>
    <cellStyle name="Moneda 2 99" xfId="7488"/>
    <cellStyle name="Moneda 2 99 2" xfId="7489"/>
    <cellStyle name="Moneda 2 99 3" xfId="7490"/>
    <cellStyle name="Moneda 3" xfId="7491"/>
    <cellStyle name="Moneda 3 2" xfId="7492"/>
    <cellStyle name="Moneda 3 2 2" xfId="7493"/>
    <cellStyle name="Moneda 3 2 2 2" xfId="7494"/>
    <cellStyle name="Moneda 3 2 3" xfId="7495"/>
    <cellStyle name="Moneda 3 2 3 2" xfId="7496"/>
    <cellStyle name="Moneda 3 2 3 3" xfId="7497"/>
    <cellStyle name="Moneda 3 2 4" xfId="7498"/>
    <cellStyle name="Moneda 3 2 4 2" xfId="7499"/>
    <cellStyle name="Moneda 3 3" xfId="7500"/>
    <cellStyle name="Moneda 3 3 2" xfId="7501"/>
    <cellStyle name="Moneda 3 3 2 2" xfId="7502"/>
    <cellStyle name="Moneda 3 3 3" xfId="7503"/>
    <cellStyle name="Moneda 3 4" xfId="7504"/>
    <cellStyle name="Moneda 3 4 2" xfId="7505"/>
    <cellStyle name="Moneda 3 4 2 2" xfId="7506"/>
    <cellStyle name="Moneda 3 4 3" xfId="7507"/>
    <cellStyle name="Moneda 3 4 4" xfId="7508"/>
    <cellStyle name="Moneda 3 5" xfId="7509"/>
    <cellStyle name="Moneda 3 5 2" xfId="7510"/>
    <cellStyle name="Moneda 3 6" xfId="7511"/>
    <cellStyle name="Moneda 4" xfId="7512"/>
    <cellStyle name="Moneda 4 10" xfId="7513"/>
    <cellStyle name="Moneda 4 11" xfId="7514"/>
    <cellStyle name="Moneda 4 2" xfId="7515"/>
    <cellStyle name="Moneda 4 2 2" xfId="7516"/>
    <cellStyle name="Moneda 4 2 2 2" xfId="7517"/>
    <cellStyle name="Moneda 4 2 2 2 2" xfId="7518"/>
    <cellStyle name="Moneda 4 2 2 2 3" xfId="7519"/>
    <cellStyle name="Moneda 4 2 2 2 3 2" xfId="7520"/>
    <cellStyle name="Moneda 4 2 2 2 3 2 2" xfId="7521"/>
    <cellStyle name="Moneda 4 2 2 2 3 3" xfId="7522"/>
    <cellStyle name="Moneda 4 2 2 2 3 4" xfId="7523"/>
    <cellStyle name="Moneda 4 2 2 2 4" xfId="7524"/>
    <cellStyle name="Moneda 4 2 2 2 4 2" xfId="7525"/>
    <cellStyle name="Moneda 4 2 2 2 5" xfId="7526"/>
    <cellStyle name="Moneda 4 2 2 3" xfId="7527"/>
    <cellStyle name="Moneda 4 2 2 4" xfId="7528"/>
    <cellStyle name="Moneda 4 2 2 4 2" xfId="7529"/>
    <cellStyle name="Moneda 4 2 2 4 2 2" xfId="7530"/>
    <cellStyle name="Moneda 4 2 2 4 3" xfId="7531"/>
    <cellStyle name="Moneda 4 2 2 4 4" xfId="7532"/>
    <cellStyle name="Moneda 4 2 2 5" xfId="7533"/>
    <cellStyle name="Moneda 4 2 2 5 2" xfId="7534"/>
    <cellStyle name="Moneda 4 2 2 6" xfId="7535"/>
    <cellStyle name="Moneda 4 2 3" xfId="7536"/>
    <cellStyle name="Moneda 4 2 3 2" xfId="7537"/>
    <cellStyle name="Moneda 4 2 3 3" xfId="7538"/>
    <cellStyle name="Moneda 4 2 3 3 2" xfId="7539"/>
    <cellStyle name="Moneda 4 2 3 3 2 2" xfId="7540"/>
    <cellStyle name="Moneda 4 2 3 3 3" xfId="7541"/>
    <cellStyle name="Moneda 4 2 3 3 4" xfId="7542"/>
    <cellStyle name="Moneda 4 2 3 4" xfId="7543"/>
    <cellStyle name="Moneda 4 2 3 4 2" xfId="7544"/>
    <cellStyle name="Moneda 4 2 3 5" xfId="7545"/>
    <cellStyle name="Moneda 4 2 4" xfId="7546"/>
    <cellStyle name="Moneda 4 2 5" xfId="7547"/>
    <cellStyle name="Moneda 4 2 5 2" xfId="7548"/>
    <cellStyle name="Moneda 4 2 5 2 2" xfId="7549"/>
    <cellStyle name="Moneda 4 2 5 3" xfId="7550"/>
    <cellStyle name="Moneda 4 2 5 4" xfId="7551"/>
    <cellStyle name="Moneda 4 2 6" xfId="7552"/>
    <cellStyle name="Moneda 4 2 6 2" xfId="7553"/>
    <cellStyle name="Moneda 4 2 7" xfId="7554"/>
    <cellStyle name="Moneda 4 2 8" xfId="7555"/>
    <cellStyle name="Moneda 4 2 9" xfId="7556"/>
    <cellStyle name="Moneda 4 3" xfId="7557"/>
    <cellStyle name="Moneda 4 3 2" xfId="7558"/>
    <cellStyle name="Moneda 4 3 2 2" xfId="7559"/>
    <cellStyle name="Moneda 4 3 2 2 2" xfId="7560"/>
    <cellStyle name="Moneda 4 3 2 2 3" xfId="7561"/>
    <cellStyle name="Moneda 4 3 2 2 3 2" xfId="7562"/>
    <cellStyle name="Moneda 4 3 2 2 3 2 2" xfId="7563"/>
    <cellStyle name="Moneda 4 3 2 2 3 3" xfId="7564"/>
    <cellStyle name="Moneda 4 3 2 2 3 4" xfId="7565"/>
    <cellStyle name="Moneda 4 3 2 2 4" xfId="7566"/>
    <cellStyle name="Moneda 4 3 2 2 4 2" xfId="7567"/>
    <cellStyle name="Moneda 4 3 2 2 5" xfId="7568"/>
    <cellStyle name="Moneda 4 3 2 3" xfId="7569"/>
    <cellStyle name="Moneda 4 3 2 4" xfId="7570"/>
    <cellStyle name="Moneda 4 3 2 4 2" xfId="7571"/>
    <cellStyle name="Moneda 4 3 2 4 2 2" xfId="7572"/>
    <cellStyle name="Moneda 4 3 2 4 3" xfId="7573"/>
    <cellStyle name="Moneda 4 3 2 4 4" xfId="7574"/>
    <cellStyle name="Moneda 4 3 2 5" xfId="7575"/>
    <cellStyle name="Moneda 4 3 2 5 2" xfId="7576"/>
    <cellStyle name="Moneda 4 3 2 6" xfId="7577"/>
    <cellStyle name="Moneda 4 3 3" xfId="7578"/>
    <cellStyle name="Moneda 4 3 3 2" xfId="7579"/>
    <cellStyle name="Moneda 4 3 3 3" xfId="7580"/>
    <cellStyle name="Moneda 4 3 3 3 2" xfId="7581"/>
    <cellStyle name="Moneda 4 3 3 3 2 2" xfId="7582"/>
    <cellStyle name="Moneda 4 3 3 3 3" xfId="7583"/>
    <cellStyle name="Moneda 4 3 3 3 4" xfId="7584"/>
    <cellStyle name="Moneda 4 3 3 4" xfId="7585"/>
    <cellStyle name="Moneda 4 3 3 4 2" xfId="7586"/>
    <cellStyle name="Moneda 4 3 3 5" xfId="7587"/>
    <cellStyle name="Moneda 4 3 4" xfId="7588"/>
    <cellStyle name="Moneda 4 3 5" xfId="7589"/>
    <cellStyle name="Moneda 4 3 5 2" xfId="7590"/>
    <cellStyle name="Moneda 4 3 5 2 2" xfId="7591"/>
    <cellStyle name="Moneda 4 3 5 3" xfId="7592"/>
    <cellStyle name="Moneda 4 3 5 4" xfId="7593"/>
    <cellStyle name="Moneda 4 3 6" xfId="7594"/>
    <cellStyle name="Moneda 4 3 6 2" xfId="7595"/>
    <cellStyle name="Moneda 4 3 7" xfId="7596"/>
    <cellStyle name="Moneda 4 4" xfId="7597"/>
    <cellStyle name="Moneda 4 4 2" xfId="7598"/>
    <cellStyle name="Moneda 4 4 2 2" xfId="7599"/>
    <cellStyle name="Moneda 4 4 2 3" xfId="7600"/>
    <cellStyle name="Moneda 4 4 2 3 2" xfId="7601"/>
    <cellStyle name="Moneda 4 4 2 3 2 2" xfId="7602"/>
    <cellStyle name="Moneda 4 4 2 3 3" xfId="7603"/>
    <cellStyle name="Moneda 4 4 2 3 4" xfId="7604"/>
    <cellStyle name="Moneda 4 4 2 4" xfId="7605"/>
    <cellStyle name="Moneda 4 4 2 4 2" xfId="7606"/>
    <cellStyle name="Moneda 4 4 2 5" xfId="7607"/>
    <cellStyle name="Moneda 4 4 3" xfId="7608"/>
    <cellStyle name="Moneda 4 4 4" xfId="7609"/>
    <cellStyle name="Moneda 4 4 4 2" xfId="7610"/>
    <cellStyle name="Moneda 4 4 4 2 2" xfId="7611"/>
    <cellStyle name="Moneda 4 4 4 3" xfId="7612"/>
    <cellStyle name="Moneda 4 4 4 4" xfId="7613"/>
    <cellStyle name="Moneda 4 4 5" xfId="7614"/>
    <cellStyle name="Moneda 4 4 5 2" xfId="7615"/>
    <cellStyle name="Moneda 4 4 5 3" xfId="7616"/>
    <cellStyle name="Moneda 4 4 6" xfId="7617"/>
    <cellStyle name="Moneda 4 5" xfId="7618"/>
    <cellStyle name="Moneda 4 5 2" xfId="7619"/>
    <cellStyle name="Moneda 4 5 2 2" xfId="7620"/>
    <cellStyle name="Moneda 4 5 2 3" xfId="7621"/>
    <cellStyle name="Moneda 4 5 2 3 2" xfId="7622"/>
    <cellStyle name="Moneda 4 5 2 3 2 2" xfId="7623"/>
    <cellStyle name="Moneda 4 5 2 3 3" xfId="7624"/>
    <cellStyle name="Moneda 4 5 2 3 4" xfId="7625"/>
    <cellStyle name="Moneda 4 5 2 4" xfId="7626"/>
    <cellStyle name="Moneda 4 5 2 4 2" xfId="7627"/>
    <cellStyle name="Moneda 4 5 2 5" xfId="7628"/>
    <cellStyle name="Moneda 4 5 3" xfId="7629"/>
    <cellStyle name="Moneda 4 5 4" xfId="7630"/>
    <cellStyle name="Moneda 4 5 4 2" xfId="7631"/>
    <cellStyle name="Moneda 4 5 4 2 2" xfId="7632"/>
    <cellStyle name="Moneda 4 5 4 3" xfId="7633"/>
    <cellStyle name="Moneda 4 5 4 4" xfId="7634"/>
    <cellStyle name="Moneda 4 5 5" xfId="7635"/>
    <cellStyle name="Moneda 4 5 5 2" xfId="7636"/>
    <cellStyle name="Moneda 4 5 6" xfId="7637"/>
    <cellStyle name="Moneda 4 6" xfId="7638"/>
    <cellStyle name="Moneda 4 6 2" xfId="7639"/>
    <cellStyle name="Moneda 4 6 3" xfId="7640"/>
    <cellStyle name="Moneda 4 6 3 2" xfId="7641"/>
    <cellStyle name="Moneda 4 6 3 2 2" xfId="7642"/>
    <cellStyle name="Moneda 4 6 3 3" xfId="7643"/>
    <cellStyle name="Moneda 4 6 3 4" xfId="7644"/>
    <cellStyle name="Moneda 4 6 4" xfId="7645"/>
    <cellStyle name="Moneda 4 6 4 2" xfId="7646"/>
    <cellStyle name="Moneda 4 6 5" xfId="7647"/>
    <cellStyle name="Moneda 4 7" xfId="7648"/>
    <cellStyle name="Moneda 4 8" xfId="7649"/>
    <cellStyle name="Moneda 4 8 2" xfId="7650"/>
    <cellStyle name="Moneda 4 8 2 2" xfId="7651"/>
    <cellStyle name="Moneda 4 8 3" xfId="7652"/>
    <cellStyle name="Moneda 4 8 4" xfId="7653"/>
    <cellStyle name="Moneda 4 9" xfId="7654"/>
    <cellStyle name="Moneda 4 9 2" xfId="7655"/>
    <cellStyle name="Moneda 5" xfId="7656"/>
    <cellStyle name="Moneda 5 2" xfId="7657"/>
    <cellStyle name="Moneda 5 3" xfId="7658"/>
    <cellStyle name="Moneda 6" xfId="7659"/>
    <cellStyle name="Moneda 6 2" xfId="7660"/>
    <cellStyle name="Moneda 7" xfId="7661"/>
    <cellStyle name="Nagłówek 1" xfId="7662"/>
    <cellStyle name="Nagłówek 2" xfId="7663"/>
    <cellStyle name="Nagłówek 3" xfId="7664"/>
    <cellStyle name="Nagłówek 4" xfId="7665"/>
    <cellStyle name="Neutral 10" xfId="7666"/>
    <cellStyle name="Neutral 10 2" xfId="7667"/>
    <cellStyle name="Neutral 11" xfId="7668"/>
    <cellStyle name="Neutral 12" xfId="7669"/>
    <cellStyle name="Neutral 13" xfId="7670"/>
    <cellStyle name="Neutral 14" xfId="7671"/>
    <cellStyle name="Neutral 2" xfId="7672"/>
    <cellStyle name="Neutral 2 2" xfId="7673"/>
    <cellStyle name="Neutral 3" xfId="7674"/>
    <cellStyle name="Neutral 4" xfId="7675"/>
    <cellStyle name="Neutral 5" xfId="7676"/>
    <cellStyle name="Neutral 6" xfId="7677"/>
    <cellStyle name="Neutral 7" xfId="7678"/>
    <cellStyle name="Neutral 8" xfId="7679"/>
    <cellStyle name="Neutral 9" xfId="7680"/>
    <cellStyle name="Neutral 9 2" xfId="7681"/>
    <cellStyle name="Neutralne" xfId="7682"/>
    <cellStyle name="Neutro" xfId="7683"/>
    <cellStyle name="NoL" xfId="7684"/>
    <cellStyle name="NoL 2" xfId="7685"/>
    <cellStyle name="Non d‚fini" xfId="7686"/>
    <cellStyle name="Non défini" xfId="7687"/>
    <cellStyle name="Normal" xfId="0" builtinId="0"/>
    <cellStyle name="Normal - Style1" xfId="7688"/>
    <cellStyle name="Normal 10" xfId="7689"/>
    <cellStyle name="Normal 10 10" xfId="7690"/>
    <cellStyle name="Normal 10 10 2" xfId="7691"/>
    <cellStyle name="Normal 10 10 2 2" xfId="7692"/>
    <cellStyle name="Normal 10 10 2 2 2" xfId="7693"/>
    <cellStyle name="Normal 10 10 2 3" xfId="7694"/>
    <cellStyle name="Normal 10 10 3" xfId="7695"/>
    <cellStyle name="Normal 10 10 3 2" xfId="7696"/>
    <cellStyle name="Normal 10 10 4" xfId="7697"/>
    <cellStyle name="Normal 10 11" xfId="7698"/>
    <cellStyle name="Normal 10 11 2" xfId="7699"/>
    <cellStyle name="Normal 10 11 2 2" xfId="7700"/>
    <cellStyle name="Normal 10 11 3" xfId="7701"/>
    <cellStyle name="Normal 10 12" xfId="7702"/>
    <cellStyle name="Normal 10 12 2" xfId="7703"/>
    <cellStyle name="Normal 10 12 3" xfId="7704"/>
    <cellStyle name="Normal 10 13" xfId="7705"/>
    <cellStyle name="Normal 10 13 2" xfId="7706"/>
    <cellStyle name="Normal 10 14" xfId="7707"/>
    <cellStyle name="Normal 10 2" xfId="7708"/>
    <cellStyle name="Normal 10 2 10" xfId="7709"/>
    <cellStyle name="Normal 10 2 10 2" xfId="7710"/>
    <cellStyle name="Normal 10 2 11" xfId="7711"/>
    <cellStyle name="Normal 10 2 12" xfId="7712"/>
    <cellStyle name="Normal 10 2 2" xfId="7713"/>
    <cellStyle name="Normal 10 2 2 10" xfId="7714"/>
    <cellStyle name="Normal 10 2 2 2" xfId="7715"/>
    <cellStyle name="Normal 10 2 2 2 2" xfId="7716"/>
    <cellStyle name="Normal 10 2 2 2 2 2" xfId="7717"/>
    <cellStyle name="Normal 10 2 2 2 2 2 2" xfId="7718"/>
    <cellStyle name="Normal 10 2 2 2 2 2 2 2" xfId="7719"/>
    <cellStyle name="Normal 10 2 2 2 2 2 2 2 2" xfId="7720"/>
    <cellStyle name="Normal 10 2 2 2 2 2 2 2 2 2" xfId="7721"/>
    <cellStyle name="Normal 10 2 2 2 2 2 2 2 3" xfId="7722"/>
    <cellStyle name="Normal 10 2 2 2 2 2 2 3" xfId="7723"/>
    <cellStyle name="Normal 10 2 2 2 2 2 2 3 2" xfId="7724"/>
    <cellStyle name="Normal 10 2 2 2 2 2 2 4" xfId="7725"/>
    <cellStyle name="Normal 10 2 2 2 2 2 3" xfId="7726"/>
    <cellStyle name="Normal 10 2 2 2 2 2 3 2" xfId="7727"/>
    <cellStyle name="Normal 10 2 2 2 2 2 3 2 2" xfId="7728"/>
    <cellStyle name="Normal 10 2 2 2 2 2 3 3" xfId="7729"/>
    <cellStyle name="Normal 10 2 2 2 2 2 4" xfId="7730"/>
    <cellStyle name="Normal 10 2 2 2 2 2 4 2" xfId="7731"/>
    <cellStyle name="Normal 10 2 2 2 2 2 5" xfId="7732"/>
    <cellStyle name="Normal 10 2 2 2 2 3" xfId="7733"/>
    <cellStyle name="Normal 10 2 2 2 2 3 2" xfId="7734"/>
    <cellStyle name="Normal 10 2 2 2 2 3 2 2" xfId="7735"/>
    <cellStyle name="Normal 10 2 2 2 2 3 2 2 2" xfId="7736"/>
    <cellStyle name="Normal 10 2 2 2 2 3 2 3" xfId="7737"/>
    <cellStyle name="Normal 10 2 2 2 2 3 3" xfId="7738"/>
    <cellStyle name="Normal 10 2 2 2 2 3 3 2" xfId="7739"/>
    <cellStyle name="Normal 10 2 2 2 2 3 4" xfId="7740"/>
    <cellStyle name="Normal 10 2 2 2 2 4" xfId="7741"/>
    <cellStyle name="Normal 10 2 2 2 2 4 2" xfId="7742"/>
    <cellStyle name="Normal 10 2 2 2 2 4 2 2" xfId="7743"/>
    <cellStyle name="Normal 10 2 2 2 2 4 3" xfId="7744"/>
    <cellStyle name="Normal 10 2 2 2 2 5" xfId="7745"/>
    <cellStyle name="Normal 10 2 2 2 2 5 2" xfId="7746"/>
    <cellStyle name="Normal 10 2 2 2 2 6" xfId="7747"/>
    <cellStyle name="Normal 10 2 2 2 3" xfId="7748"/>
    <cellStyle name="Normal 10 2 2 2 3 2" xfId="7749"/>
    <cellStyle name="Normal 10 2 2 2 3 2 2" xfId="7750"/>
    <cellStyle name="Normal 10 2 2 2 3 2 2 2" xfId="7751"/>
    <cellStyle name="Normal 10 2 2 2 3 2 2 2 2" xfId="7752"/>
    <cellStyle name="Normal 10 2 2 2 3 2 2 3" xfId="7753"/>
    <cellStyle name="Normal 10 2 2 2 3 2 3" xfId="7754"/>
    <cellStyle name="Normal 10 2 2 2 3 2 3 2" xfId="7755"/>
    <cellStyle name="Normal 10 2 2 2 3 2 4" xfId="7756"/>
    <cellStyle name="Normal 10 2 2 2 3 3" xfId="7757"/>
    <cellStyle name="Normal 10 2 2 2 3 3 2" xfId="7758"/>
    <cellStyle name="Normal 10 2 2 2 3 3 2 2" xfId="7759"/>
    <cellStyle name="Normal 10 2 2 2 3 3 3" xfId="7760"/>
    <cellStyle name="Normal 10 2 2 2 3 4" xfId="7761"/>
    <cellStyle name="Normal 10 2 2 2 3 4 2" xfId="7762"/>
    <cellStyle name="Normal 10 2 2 2 3 5" xfId="7763"/>
    <cellStyle name="Normal 10 2 2 2 4" xfId="7764"/>
    <cellStyle name="Normal 10 2 2 2 4 2" xfId="7765"/>
    <cellStyle name="Normal 10 2 2 2 4 2 2" xfId="7766"/>
    <cellStyle name="Normal 10 2 2 2 4 2 2 2" xfId="7767"/>
    <cellStyle name="Normal 10 2 2 2 4 2 3" xfId="7768"/>
    <cellStyle name="Normal 10 2 2 2 4 3" xfId="7769"/>
    <cellStyle name="Normal 10 2 2 2 4 3 2" xfId="7770"/>
    <cellStyle name="Normal 10 2 2 2 4 4" xfId="7771"/>
    <cellStyle name="Normal 10 2 2 2 5" xfId="7772"/>
    <cellStyle name="Normal 10 2 2 2 5 2" xfId="7773"/>
    <cellStyle name="Normal 10 2 2 2 5 2 2" xfId="7774"/>
    <cellStyle name="Normal 10 2 2 2 5 3" xfId="7775"/>
    <cellStyle name="Normal 10 2 2 2 6" xfId="7776"/>
    <cellStyle name="Normal 10 2 2 2 6 2" xfId="7777"/>
    <cellStyle name="Normal 10 2 2 2 7" xfId="7778"/>
    <cellStyle name="Normal 10 2 2 2 8" xfId="7779"/>
    <cellStyle name="Normal 10 2 2 3" xfId="7780"/>
    <cellStyle name="Normal 10 2 2 3 2" xfId="7781"/>
    <cellStyle name="Normal 10 2 2 3 2 2" xfId="7782"/>
    <cellStyle name="Normal 10 2 2 3 2 2 2" xfId="7783"/>
    <cellStyle name="Normal 10 2 2 3 2 2 2 2" xfId="7784"/>
    <cellStyle name="Normal 10 2 2 3 2 2 2 2 2" xfId="7785"/>
    <cellStyle name="Normal 10 2 2 3 2 2 2 3" xfId="7786"/>
    <cellStyle name="Normal 10 2 2 3 2 2 3" xfId="7787"/>
    <cellStyle name="Normal 10 2 2 3 2 2 3 2" xfId="7788"/>
    <cellStyle name="Normal 10 2 2 3 2 2 4" xfId="7789"/>
    <cellStyle name="Normal 10 2 2 3 2 3" xfId="7790"/>
    <cellStyle name="Normal 10 2 2 3 2 3 2" xfId="7791"/>
    <cellStyle name="Normal 10 2 2 3 2 3 2 2" xfId="7792"/>
    <cellStyle name="Normal 10 2 2 3 2 3 3" xfId="7793"/>
    <cellStyle name="Normal 10 2 2 3 2 4" xfId="7794"/>
    <cellStyle name="Normal 10 2 2 3 2 4 2" xfId="7795"/>
    <cellStyle name="Normal 10 2 2 3 2 5" xfId="7796"/>
    <cellStyle name="Normal 10 2 2 3 3" xfId="7797"/>
    <cellStyle name="Normal 10 2 2 3 3 2" xfId="7798"/>
    <cellStyle name="Normal 10 2 2 3 3 2 2" xfId="7799"/>
    <cellStyle name="Normal 10 2 2 3 3 2 2 2" xfId="7800"/>
    <cellStyle name="Normal 10 2 2 3 3 2 3" xfId="7801"/>
    <cellStyle name="Normal 10 2 2 3 3 3" xfId="7802"/>
    <cellStyle name="Normal 10 2 2 3 3 3 2" xfId="7803"/>
    <cellStyle name="Normal 10 2 2 3 3 4" xfId="7804"/>
    <cellStyle name="Normal 10 2 2 3 4" xfId="7805"/>
    <cellStyle name="Normal 10 2 2 3 4 2" xfId="7806"/>
    <cellStyle name="Normal 10 2 2 3 4 2 2" xfId="7807"/>
    <cellStyle name="Normal 10 2 2 3 4 3" xfId="7808"/>
    <cellStyle name="Normal 10 2 2 3 5" xfId="7809"/>
    <cellStyle name="Normal 10 2 2 3 5 2" xfId="7810"/>
    <cellStyle name="Normal 10 2 2 3 6" xfId="7811"/>
    <cellStyle name="Normal 10 2 2 4" xfId="7812"/>
    <cellStyle name="Normal 10 2 2 4 2" xfId="7813"/>
    <cellStyle name="Normal 10 2 2 4 2 2" xfId="7814"/>
    <cellStyle name="Normal 10 2 2 4 2 2 2" xfId="7815"/>
    <cellStyle name="Normal 10 2 2 4 2 2 2 2" xfId="7816"/>
    <cellStyle name="Normal 10 2 2 4 2 2 2 2 2" xfId="7817"/>
    <cellStyle name="Normal 10 2 2 4 2 2 2 3" xfId="7818"/>
    <cellStyle name="Normal 10 2 2 4 2 2 3" xfId="7819"/>
    <cellStyle name="Normal 10 2 2 4 2 2 3 2" xfId="7820"/>
    <cellStyle name="Normal 10 2 2 4 2 2 4" xfId="7821"/>
    <cellStyle name="Normal 10 2 2 4 2 3" xfId="7822"/>
    <cellStyle name="Normal 10 2 2 4 2 3 2" xfId="7823"/>
    <cellStyle name="Normal 10 2 2 4 2 3 2 2" xfId="7824"/>
    <cellStyle name="Normal 10 2 2 4 2 3 3" xfId="7825"/>
    <cellStyle name="Normal 10 2 2 4 2 4" xfId="7826"/>
    <cellStyle name="Normal 10 2 2 4 2 4 2" xfId="7827"/>
    <cellStyle name="Normal 10 2 2 4 2 5" xfId="7828"/>
    <cellStyle name="Normal 10 2 2 4 3" xfId="7829"/>
    <cellStyle name="Normal 10 2 2 4 3 2" xfId="7830"/>
    <cellStyle name="Normal 10 2 2 4 3 2 2" xfId="7831"/>
    <cellStyle name="Normal 10 2 2 4 3 2 2 2" xfId="7832"/>
    <cellStyle name="Normal 10 2 2 4 3 2 3" xfId="7833"/>
    <cellStyle name="Normal 10 2 2 4 3 3" xfId="7834"/>
    <cellStyle name="Normal 10 2 2 4 3 3 2" xfId="7835"/>
    <cellStyle name="Normal 10 2 2 4 3 4" xfId="7836"/>
    <cellStyle name="Normal 10 2 2 4 4" xfId="7837"/>
    <cellStyle name="Normal 10 2 2 4 4 2" xfId="7838"/>
    <cellStyle name="Normal 10 2 2 4 4 2 2" xfId="7839"/>
    <cellStyle name="Normal 10 2 2 4 4 3" xfId="7840"/>
    <cellStyle name="Normal 10 2 2 4 5" xfId="7841"/>
    <cellStyle name="Normal 10 2 2 4 5 2" xfId="7842"/>
    <cellStyle name="Normal 10 2 2 4 6" xfId="7843"/>
    <cellStyle name="Normal 10 2 2 5" xfId="7844"/>
    <cellStyle name="Normal 10 2 2 5 2" xfId="7845"/>
    <cellStyle name="Normal 10 2 2 5 2 2" xfId="7846"/>
    <cellStyle name="Normal 10 2 2 5 2 2 2" xfId="7847"/>
    <cellStyle name="Normal 10 2 2 5 2 2 2 2" xfId="7848"/>
    <cellStyle name="Normal 10 2 2 5 2 2 3" xfId="7849"/>
    <cellStyle name="Normal 10 2 2 5 2 3" xfId="7850"/>
    <cellStyle name="Normal 10 2 2 5 2 3 2" xfId="7851"/>
    <cellStyle name="Normal 10 2 2 5 2 4" xfId="7852"/>
    <cellStyle name="Normal 10 2 2 5 3" xfId="7853"/>
    <cellStyle name="Normal 10 2 2 5 3 2" xfId="7854"/>
    <cellStyle name="Normal 10 2 2 5 3 2 2" xfId="7855"/>
    <cellStyle name="Normal 10 2 2 5 3 3" xfId="7856"/>
    <cellStyle name="Normal 10 2 2 5 4" xfId="7857"/>
    <cellStyle name="Normal 10 2 2 5 4 2" xfId="7858"/>
    <cellStyle name="Normal 10 2 2 5 5" xfId="7859"/>
    <cellStyle name="Normal 10 2 2 6" xfId="7860"/>
    <cellStyle name="Normal 10 2 2 6 2" xfId="7861"/>
    <cellStyle name="Normal 10 2 2 6 2 2" xfId="7862"/>
    <cellStyle name="Normal 10 2 2 6 2 2 2" xfId="7863"/>
    <cellStyle name="Normal 10 2 2 6 2 3" xfId="7864"/>
    <cellStyle name="Normal 10 2 2 6 3" xfId="7865"/>
    <cellStyle name="Normal 10 2 2 6 3 2" xfId="7866"/>
    <cellStyle name="Normal 10 2 2 6 4" xfId="7867"/>
    <cellStyle name="Normal 10 2 2 7" xfId="7868"/>
    <cellStyle name="Normal 10 2 2 7 2" xfId="7869"/>
    <cellStyle name="Normal 10 2 2 7 2 2" xfId="7870"/>
    <cellStyle name="Normal 10 2 2 7 3" xfId="7871"/>
    <cellStyle name="Normal 10 2 2 8" xfId="7872"/>
    <cellStyle name="Normal 10 2 2 8 2" xfId="7873"/>
    <cellStyle name="Normal 10 2 2 9" xfId="7874"/>
    <cellStyle name="Normal 10 2 3" xfId="7875"/>
    <cellStyle name="Normal 10 2 3 2" xfId="7876"/>
    <cellStyle name="Normal 10 2 3 2 2" xfId="7877"/>
    <cellStyle name="Normal 10 2 3 2 2 2" xfId="7878"/>
    <cellStyle name="Normal 10 2 3 2 2 2 2" xfId="7879"/>
    <cellStyle name="Normal 10 2 3 2 2 2 2 2" xfId="7880"/>
    <cellStyle name="Normal 10 2 3 2 2 2 2 2 2" xfId="7881"/>
    <cellStyle name="Normal 10 2 3 2 2 2 2 3" xfId="7882"/>
    <cellStyle name="Normal 10 2 3 2 2 2 3" xfId="7883"/>
    <cellStyle name="Normal 10 2 3 2 2 2 3 2" xfId="7884"/>
    <cellStyle name="Normal 10 2 3 2 2 2 4" xfId="7885"/>
    <cellStyle name="Normal 10 2 3 2 2 3" xfId="7886"/>
    <cellStyle name="Normal 10 2 3 2 2 3 2" xfId="7887"/>
    <cellStyle name="Normal 10 2 3 2 2 3 2 2" xfId="7888"/>
    <cellStyle name="Normal 10 2 3 2 2 3 3" xfId="7889"/>
    <cellStyle name="Normal 10 2 3 2 2 4" xfId="7890"/>
    <cellStyle name="Normal 10 2 3 2 2 4 2" xfId="7891"/>
    <cellStyle name="Normal 10 2 3 2 2 5" xfId="7892"/>
    <cellStyle name="Normal 10 2 3 2 3" xfId="7893"/>
    <cellStyle name="Normal 10 2 3 2 3 2" xfId="7894"/>
    <cellStyle name="Normal 10 2 3 2 3 2 2" xfId="7895"/>
    <cellStyle name="Normal 10 2 3 2 3 2 2 2" xfId="7896"/>
    <cellStyle name="Normal 10 2 3 2 3 2 3" xfId="7897"/>
    <cellStyle name="Normal 10 2 3 2 3 3" xfId="7898"/>
    <cellStyle name="Normal 10 2 3 2 3 3 2" xfId="7899"/>
    <cellStyle name="Normal 10 2 3 2 3 4" xfId="7900"/>
    <cellStyle name="Normal 10 2 3 2 4" xfId="7901"/>
    <cellStyle name="Normal 10 2 3 2 4 2" xfId="7902"/>
    <cellStyle name="Normal 10 2 3 2 4 2 2" xfId="7903"/>
    <cellStyle name="Normal 10 2 3 2 4 3" xfId="7904"/>
    <cellStyle name="Normal 10 2 3 2 5" xfId="7905"/>
    <cellStyle name="Normal 10 2 3 2 5 2" xfId="7906"/>
    <cellStyle name="Normal 10 2 3 2 6" xfId="7907"/>
    <cellStyle name="Normal 10 2 3 3" xfId="7908"/>
    <cellStyle name="Normal 10 2 3 3 2" xfId="7909"/>
    <cellStyle name="Normal 10 2 3 3 2 2" xfId="7910"/>
    <cellStyle name="Normal 10 2 3 3 2 2 2" xfId="7911"/>
    <cellStyle name="Normal 10 2 3 3 2 2 2 2" xfId="7912"/>
    <cellStyle name="Normal 10 2 3 3 2 2 3" xfId="7913"/>
    <cellStyle name="Normal 10 2 3 3 2 3" xfId="7914"/>
    <cellStyle name="Normal 10 2 3 3 2 3 2" xfId="7915"/>
    <cellStyle name="Normal 10 2 3 3 2 4" xfId="7916"/>
    <cellStyle name="Normal 10 2 3 3 3" xfId="7917"/>
    <cellStyle name="Normal 10 2 3 3 3 2" xfId="7918"/>
    <cellStyle name="Normal 10 2 3 3 3 2 2" xfId="7919"/>
    <cellStyle name="Normal 10 2 3 3 3 3" xfId="7920"/>
    <cellStyle name="Normal 10 2 3 3 4" xfId="7921"/>
    <cellStyle name="Normal 10 2 3 3 4 2" xfId="7922"/>
    <cellStyle name="Normal 10 2 3 3 5" xfId="7923"/>
    <cellStyle name="Normal 10 2 3 4" xfId="7924"/>
    <cellStyle name="Normal 10 2 3 4 2" xfId="7925"/>
    <cellStyle name="Normal 10 2 3 4 2 2" xfId="7926"/>
    <cellStyle name="Normal 10 2 3 4 2 2 2" xfId="7927"/>
    <cellStyle name="Normal 10 2 3 4 2 3" xfId="7928"/>
    <cellStyle name="Normal 10 2 3 4 3" xfId="7929"/>
    <cellStyle name="Normal 10 2 3 4 3 2" xfId="7930"/>
    <cellStyle name="Normal 10 2 3 4 4" xfId="7931"/>
    <cellStyle name="Normal 10 2 3 5" xfId="7932"/>
    <cellStyle name="Normal 10 2 3 5 2" xfId="7933"/>
    <cellStyle name="Normal 10 2 3 5 2 2" xfId="7934"/>
    <cellStyle name="Normal 10 2 3 5 3" xfId="7935"/>
    <cellStyle name="Normal 10 2 3 6" xfId="7936"/>
    <cellStyle name="Normal 10 2 3 6 2" xfId="7937"/>
    <cellStyle name="Normal 10 2 3 7" xfId="7938"/>
    <cellStyle name="Normal 10 2 3 8" xfId="7939"/>
    <cellStyle name="Normal 10 2 4" xfId="7940"/>
    <cellStyle name="Normal 10 2 4 2" xfId="7941"/>
    <cellStyle name="Normal 10 2 4 2 2" xfId="7942"/>
    <cellStyle name="Normal 10 2 4 2 2 2" xfId="7943"/>
    <cellStyle name="Normal 10 2 4 2 2 2 2" xfId="7944"/>
    <cellStyle name="Normal 10 2 4 2 2 2 2 2" xfId="7945"/>
    <cellStyle name="Normal 10 2 4 2 2 2 2 2 2" xfId="7946"/>
    <cellStyle name="Normal 10 2 4 2 2 2 2 3" xfId="7947"/>
    <cellStyle name="Normal 10 2 4 2 2 2 3" xfId="7948"/>
    <cellStyle name="Normal 10 2 4 2 2 2 3 2" xfId="7949"/>
    <cellStyle name="Normal 10 2 4 2 2 2 4" xfId="7950"/>
    <cellStyle name="Normal 10 2 4 2 2 3" xfId="7951"/>
    <cellStyle name="Normal 10 2 4 2 2 3 2" xfId="7952"/>
    <cellStyle name="Normal 10 2 4 2 2 3 2 2" xfId="7953"/>
    <cellStyle name="Normal 10 2 4 2 2 3 3" xfId="7954"/>
    <cellStyle name="Normal 10 2 4 2 2 4" xfId="7955"/>
    <cellStyle name="Normal 10 2 4 2 2 4 2" xfId="7956"/>
    <cellStyle name="Normal 10 2 4 2 2 5" xfId="7957"/>
    <cellStyle name="Normal 10 2 4 2 3" xfId="7958"/>
    <cellStyle name="Normal 10 2 4 2 3 2" xfId="7959"/>
    <cellStyle name="Normal 10 2 4 2 3 2 2" xfId="7960"/>
    <cellStyle name="Normal 10 2 4 2 3 2 2 2" xfId="7961"/>
    <cellStyle name="Normal 10 2 4 2 3 2 3" xfId="7962"/>
    <cellStyle name="Normal 10 2 4 2 3 3" xfId="7963"/>
    <cellStyle name="Normal 10 2 4 2 3 3 2" xfId="7964"/>
    <cellStyle name="Normal 10 2 4 2 3 4" xfId="7965"/>
    <cellStyle name="Normal 10 2 4 2 4" xfId="7966"/>
    <cellStyle name="Normal 10 2 4 2 4 2" xfId="7967"/>
    <cellStyle name="Normal 10 2 4 2 4 2 2" xfId="7968"/>
    <cellStyle name="Normal 10 2 4 2 4 3" xfId="7969"/>
    <cellStyle name="Normal 10 2 4 2 5" xfId="7970"/>
    <cellStyle name="Normal 10 2 4 2 5 2" xfId="7971"/>
    <cellStyle name="Normal 10 2 4 2 6" xfId="7972"/>
    <cellStyle name="Normal 10 2 4 3" xfId="7973"/>
    <cellStyle name="Normal 10 2 4 3 2" xfId="7974"/>
    <cellStyle name="Normal 10 2 4 3 2 2" xfId="7975"/>
    <cellStyle name="Normal 10 2 4 3 2 2 2" xfId="7976"/>
    <cellStyle name="Normal 10 2 4 3 2 2 2 2" xfId="7977"/>
    <cellStyle name="Normal 10 2 4 3 2 2 3" xfId="7978"/>
    <cellStyle name="Normal 10 2 4 3 2 3" xfId="7979"/>
    <cellStyle name="Normal 10 2 4 3 2 3 2" xfId="7980"/>
    <cellStyle name="Normal 10 2 4 3 2 4" xfId="7981"/>
    <cellStyle name="Normal 10 2 4 3 3" xfId="7982"/>
    <cellStyle name="Normal 10 2 4 3 3 2" xfId="7983"/>
    <cellStyle name="Normal 10 2 4 3 3 2 2" xfId="7984"/>
    <cellStyle name="Normal 10 2 4 3 3 3" xfId="7985"/>
    <cellStyle name="Normal 10 2 4 3 4" xfId="7986"/>
    <cellStyle name="Normal 10 2 4 3 4 2" xfId="7987"/>
    <cellStyle name="Normal 10 2 4 3 5" xfId="7988"/>
    <cellStyle name="Normal 10 2 4 4" xfId="7989"/>
    <cellStyle name="Normal 10 2 4 4 2" xfId="7990"/>
    <cellStyle name="Normal 10 2 4 4 2 2" xfId="7991"/>
    <cellStyle name="Normal 10 2 4 4 2 2 2" xfId="7992"/>
    <cellStyle name="Normal 10 2 4 4 2 3" xfId="7993"/>
    <cellStyle name="Normal 10 2 4 4 3" xfId="7994"/>
    <cellStyle name="Normal 10 2 4 4 3 2" xfId="7995"/>
    <cellStyle name="Normal 10 2 4 4 4" xfId="7996"/>
    <cellStyle name="Normal 10 2 4 5" xfId="7997"/>
    <cellStyle name="Normal 10 2 4 5 2" xfId="7998"/>
    <cellStyle name="Normal 10 2 4 5 2 2" xfId="7999"/>
    <cellStyle name="Normal 10 2 4 5 3" xfId="8000"/>
    <cellStyle name="Normal 10 2 4 6" xfId="8001"/>
    <cellStyle name="Normal 10 2 4 6 2" xfId="8002"/>
    <cellStyle name="Normal 10 2 4 7" xfId="8003"/>
    <cellStyle name="Normal 10 2 4 8" xfId="8004"/>
    <cellStyle name="Normal 10 2 5" xfId="8005"/>
    <cellStyle name="Normal 10 2 5 2" xfId="8006"/>
    <cellStyle name="Normal 10 2 5 2 2" xfId="8007"/>
    <cellStyle name="Normal 10 2 5 2 2 2" xfId="8008"/>
    <cellStyle name="Normal 10 2 5 2 2 2 2" xfId="8009"/>
    <cellStyle name="Normal 10 2 5 2 2 2 2 2" xfId="8010"/>
    <cellStyle name="Normal 10 2 5 2 2 2 3" xfId="8011"/>
    <cellStyle name="Normal 10 2 5 2 2 3" xfId="8012"/>
    <cellStyle name="Normal 10 2 5 2 2 3 2" xfId="8013"/>
    <cellStyle name="Normal 10 2 5 2 2 4" xfId="8014"/>
    <cellStyle name="Normal 10 2 5 2 3" xfId="8015"/>
    <cellStyle name="Normal 10 2 5 2 3 2" xfId="8016"/>
    <cellStyle name="Normal 10 2 5 2 3 2 2" xfId="8017"/>
    <cellStyle name="Normal 10 2 5 2 3 3" xfId="8018"/>
    <cellStyle name="Normal 10 2 5 2 4" xfId="8019"/>
    <cellStyle name="Normal 10 2 5 2 4 2" xfId="8020"/>
    <cellStyle name="Normal 10 2 5 2 5" xfId="8021"/>
    <cellStyle name="Normal 10 2 5 3" xfId="8022"/>
    <cellStyle name="Normal 10 2 5 3 2" xfId="8023"/>
    <cellStyle name="Normal 10 2 5 3 2 2" xfId="8024"/>
    <cellStyle name="Normal 10 2 5 3 2 2 2" xfId="8025"/>
    <cellStyle name="Normal 10 2 5 3 2 3" xfId="8026"/>
    <cellStyle name="Normal 10 2 5 3 3" xfId="8027"/>
    <cellStyle name="Normal 10 2 5 3 3 2" xfId="8028"/>
    <cellStyle name="Normal 10 2 5 3 4" xfId="8029"/>
    <cellStyle name="Normal 10 2 5 4" xfId="8030"/>
    <cellStyle name="Normal 10 2 5 4 2" xfId="8031"/>
    <cellStyle name="Normal 10 2 5 4 2 2" xfId="8032"/>
    <cellStyle name="Normal 10 2 5 4 3" xfId="8033"/>
    <cellStyle name="Normal 10 2 5 5" xfId="8034"/>
    <cellStyle name="Normal 10 2 5 5 2" xfId="8035"/>
    <cellStyle name="Normal 10 2 5 6" xfId="8036"/>
    <cellStyle name="Normal 10 2 5 7" xfId="8037"/>
    <cellStyle name="Normal 10 2 6" xfId="8038"/>
    <cellStyle name="Normal 10 2 6 2" xfId="8039"/>
    <cellStyle name="Normal 10 2 6 2 2" xfId="8040"/>
    <cellStyle name="Normal 10 2 6 2 2 2" xfId="8041"/>
    <cellStyle name="Normal 10 2 6 2 2 2 2" xfId="8042"/>
    <cellStyle name="Normal 10 2 6 2 2 2 2 2" xfId="8043"/>
    <cellStyle name="Normal 10 2 6 2 2 2 3" xfId="8044"/>
    <cellStyle name="Normal 10 2 6 2 2 3" xfId="8045"/>
    <cellStyle name="Normal 10 2 6 2 2 3 2" xfId="8046"/>
    <cellStyle name="Normal 10 2 6 2 2 4" xfId="8047"/>
    <cellStyle name="Normal 10 2 6 2 3" xfId="8048"/>
    <cellStyle name="Normal 10 2 6 2 3 2" xfId="8049"/>
    <cellStyle name="Normal 10 2 6 2 3 2 2" xfId="8050"/>
    <cellStyle name="Normal 10 2 6 2 3 3" xfId="8051"/>
    <cellStyle name="Normal 10 2 6 2 4" xfId="8052"/>
    <cellStyle name="Normal 10 2 6 2 4 2" xfId="8053"/>
    <cellStyle name="Normal 10 2 6 2 5" xfId="8054"/>
    <cellStyle name="Normal 10 2 6 3" xfId="8055"/>
    <cellStyle name="Normal 10 2 6 3 2" xfId="8056"/>
    <cellStyle name="Normal 10 2 6 3 2 2" xfId="8057"/>
    <cellStyle name="Normal 10 2 6 3 2 2 2" xfId="8058"/>
    <cellStyle name="Normal 10 2 6 3 2 3" xfId="8059"/>
    <cellStyle name="Normal 10 2 6 3 3" xfId="8060"/>
    <cellStyle name="Normal 10 2 6 3 3 2" xfId="8061"/>
    <cellStyle name="Normal 10 2 6 3 4" xfId="8062"/>
    <cellStyle name="Normal 10 2 6 4" xfId="8063"/>
    <cellStyle name="Normal 10 2 6 4 2" xfId="8064"/>
    <cellStyle name="Normal 10 2 6 4 2 2" xfId="8065"/>
    <cellStyle name="Normal 10 2 6 4 3" xfId="8066"/>
    <cellStyle name="Normal 10 2 6 5" xfId="8067"/>
    <cellStyle name="Normal 10 2 6 5 2" xfId="8068"/>
    <cellStyle name="Normal 10 2 6 6" xfId="8069"/>
    <cellStyle name="Normal 10 2 7" xfId="8070"/>
    <cellStyle name="Normal 10 2 7 2" xfId="8071"/>
    <cellStyle name="Normal 10 2 7 2 2" xfId="8072"/>
    <cellStyle name="Normal 10 2 7 2 2 2" xfId="8073"/>
    <cellStyle name="Normal 10 2 7 2 2 2 2" xfId="8074"/>
    <cellStyle name="Normal 10 2 7 2 2 3" xfId="8075"/>
    <cellStyle name="Normal 10 2 7 2 3" xfId="8076"/>
    <cellStyle name="Normal 10 2 7 2 3 2" xfId="8077"/>
    <cellStyle name="Normal 10 2 7 2 4" xfId="8078"/>
    <cellStyle name="Normal 10 2 7 3" xfId="8079"/>
    <cellStyle name="Normal 10 2 7 3 2" xfId="8080"/>
    <cellStyle name="Normal 10 2 7 3 2 2" xfId="8081"/>
    <cellStyle name="Normal 10 2 7 3 3" xfId="8082"/>
    <cellStyle name="Normal 10 2 7 4" xfId="8083"/>
    <cellStyle name="Normal 10 2 7 4 2" xfId="8084"/>
    <cellStyle name="Normal 10 2 7 5" xfId="8085"/>
    <cellStyle name="Normal 10 2 8" xfId="8086"/>
    <cellStyle name="Normal 10 2 8 2" xfId="8087"/>
    <cellStyle name="Normal 10 2 8 2 2" xfId="8088"/>
    <cellStyle name="Normal 10 2 8 2 2 2" xfId="8089"/>
    <cellStyle name="Normal 10 2 8 2 3" xfId="8090"/>
    <cellStyle name="Normal 10 2 8 3" xfId="8091"/>
    <cellStyle name="Normal 10 2 8 3 2" xfId="8092"/>
    <cellStyle name="Normal 10 2 8 4" xfId="8093"/>
    <cellStyle name="Normal 10 2 9" xfId="8094"/>
    <cellStyle name="Normal 10 2 9 2" xfId="8095"/>
    <cellStyle name="Normal 10 2 9 2 2" xfId="8096"/>
    <cellStyle name="Normal 10 2 9 3" xfId="8097"/>
    <cellStyle name="Normal 10 3" xfId="8098"/>
    <cellStyle name="Normal 10 3 10" xfId="8099"/>
    <cellStyle name="Normal 10 3 2" xfId="8100"/>
    <cellStyle name="Normal 10 3 2 2" xfId="8101"/>
    <cellStyle name="Normal 10 3 2 2 2" xfId="8102"/>
    <cellStyle name="Normal 10 3 2 2 2 2" xfId="8103"/>
    <cellStyle name="Normal 10 3 2 2 2 2 2" xfId="8104"/>
    <cellStyle name="Normal 10 3 2 2 2 2 2 2" xfId="8105"/>
    <cellStyle name="Normal 10 3 2 2 2 2 2 2 2" xfId="8106"/>
    <cellStyle name="Normal 10 3 2 2 2 2 2 3" xfId="8107"/>
    <cellStyle name="Normal 10 3 2 2 2 2 3" xfId="8108"/>
    <cellStyle name="Normal 10 3 2 2 2 2 3 2" xfId="8109"/>
    <cellStyle name="Normal 10 3 2 2 2 2 4" xfId="8110"/>
    <cellStyle name="Normal 10 3 2 2 2 3" xfId="8111"/>
    <cellStyle name="Normal 10 3 2 2 2 3 2" xfId="8112"/>
    <cellStyle name="Normal 10 3 2 2 2 3 2 2" xfId="8113"/>
    <cellStyle name="Normal 10 3 2 2 2 3 3" xfId="8114"/>
    <cellStyle name="Normal 10 3 2 2 2 4" xfId="8115"/>
    <cellStyle name="Normal 10 3 2 2 2 4 2" xfId="8116"/>
    <cellStyle name="Normal 10 3 2 2 2 5" xfId="8117"/>
    <cellStyle name="Normal 10 3 2 2 3" xfId="8118"/>
    <cellStyle name="Normal 10 3 2 2 3 2" xfId="8119"/>
    <cellStyle name="Normal 10 3 2 2 3 2 2" xfId="8120"/>
    <cellStyle name="Normal 10 3 2 2 3 2 2 2" xfId="8121"/>
    <cellStyle name="Normal 10 3 2 2 3 2 3" xfId="8122"/>
    <cellStyle name="Normal 10 3 2 2 3 3" xfId="8123"/>
    <cellStyle name="Normal 10 3 2 2 3 3 2" xfId="8124"/>
    <cellStyle name="Normal 10 3 2 2 3 4" xfId="8125"/>
    <cellStyle name="Normal 10 3 2 2 4" xfId="8126"/>
    <cellStyle name="Normal 10 3 2 2 4 2" xfId="8127"/>
    <cellStyle name="Normal 10 3 2 2 4 2 2" xfId="8128"/>
    <cellStyle name="Normal 10 3 2 2 4 3" xfId="8129"/>
    <cellStyle name="Normal 10 3 2 2 5" xfId="8130"/>
    <cellStyle name="Normal 10 3 2 2 5 2" xfId="8131"/>
    <cellStyle name="Normal 10 3 2 2 6" xfId="8132"/>
    <cellStyle name="Normal 10 3 2 3" xfId="8133"/>
    <cellStyle name="Normal 10 3 2 3 2" xfId="8134"/>
    <cellStyle name="Normal 10 3 2 3 2 2" xfId="8135"/>
    <cellStyle name="Normal 10 3 2 3 2 2 2" xfId="8136"/>
    <cellStyle name="Normal 10 3 2 3 2 2 2 2" xfId="8137"/>
    <cellStyle name="Normal 10 3 2 3 2 2 3" xfId="8138"/>
    <cellStyle name="Normal 10 3 2 3 2 3" xfId="8139"/>
    <cellStyle name="Normal 10 3 2 3 2 3 2" xfId="8140"/>
    <cellStyle name="Normal 10 3 2 3 2 4" xfId="8141"/>
    <cellStyle name="Normal 10 3 2 3 3" xfId="8142"/>
    <cellStyle name="Normal 10 3 2 3 3 2" xfId="8143"/>
    <cellStyle name="Normal 10 3 2 3 3 2 2" xfId="8144"/>
    <cellStyle name="Normal 10 3 2 3 3 3" xfId="8145"/>
    <cellStyle name="Normal 10 3 2 3 4" xfId="8146"/>
    <cellStyle name="Normal 10 3 2 3 4 2" xfId="8147"/>
    <cellStyle name="Normal 10 3 2 3 5" xfId="8148"/>
    <cellStyle name="Normal 10 3 2 4" xfId="8149"/>
    <cellStyle name="Normal 10 3 2 4 2" xfId="8150"/>
    <cellStyle name="Normal 10 3 2 4 2 2" xfId="8151"/>
    <cellStyle name="Normal 10 3 2 4 2 2 2" xfId="8152"/>
    <cellStyle name="Normal 10 3 2 4 2 3" xfId="8153"/>
    <cellStyle name="Normal 10 3 2 4 3" xfId="8154"/>
    <cellStyle name="Normal 10 3 2 4 3 2" xfId="8155"/>
    <cellStyle name="Normal 10 3 2 4 4" xfId="8156"/>
    <cellStyle name="Normal 10 3 2 5" xfId="8157"/>
    <cellStyle name="Normal 10 3 2 5 2" xfId="8158"/>
    <cellStyle name="Normal 10 3 2 5 2 2" xfId="8159"/>
    <cellStyle name="Normal 10 3 2 5 3" xfId="8160"/>
    <cellStyle name="Normal 10 3 2 6" xfId="8161"/>
    <cellStyle name="Normal 10 3 2 6 2" xfId="8162"/>
    <cellStyle name="Normal 10 3 2 7" xfId="8163"/>
    <cellStyle name="Normal 10 3 2 8" xfId="8164"/>
    <cellStyle name="Normal 10 3 3" xfId="8165"/>
    <cellStyle name="Normal 10 3 3 2" xfId="8166"/>
    <cellStyle name="Normal 10 3 3 2 2" xfId="8167"/>
    <cellStyle name="Normal 10 3 3 2 2 2" xfId="8168"/>
    <cellStyle name="Normal 10 3 3 2 2 2 2" xfId="8169"/>
    <cellStyle name="Normal 10 3 3 2 2 2 2 2" xfId="8170"/>
    <cellStyle name="Normal 10 3 3 2 2 2 3" xfId="8171"/>
    <cellStyle name="Normal 10 3 3 2 2 3" xfId="8172"/>
    <cellStyle name="Normal 10 3 3 2 2 3 2" xfId="8173"/>
    <cellStyle name="Normal 10 3 3 2 2 4" xfId="8174"/>
    <cellStyle name="Normal 10 3 3 2 3" xfId="8175"/>
    <cellStyle name="Normal 10 3 3 2 3 2" xfId="8176"/>
    <cellStyle name="Normal 10 3 3 2 3 2 2" xfId="8177"/>
    <cellStyle name="Normal 10 3 3 2 3 3" xfId="8178"/>
    <cellStyle name="Normal 10 3 3 2 4" xfId="8179"/>
    <cellStyle name="Normal 10 3 3 2 4 2" xfId="8180"/>
    <cellStyle name="Normal 10 3 3 2 5" xfId="8181"/>
    <cellStyle name="Normal 10 3 3 3" xfId="8182"/>
    <cellStyle name="Normal 10 3 3 3 2" xfId="8183"/>
    <cellStyle name="Normal 10 3 3 3 2 2" xfId="8184"/>
    <cellStyle name="Normal 10 3 3 3 2 2 2" xfId="8185"/>
    <cellStyle name="Normal 10 3 3 3 2 3" xfId="8186"/>
    <cellStyle name="Normal 10 3 3 3 3" xfId="8187"/>
    <cellStyle name="Normal 10 3 3 3 3 2" xfId="8188"/>
    <cellStyle name="Normal 10 3 3 3 4" xfId="8189"/>
    <cellStyle name="Normal 10 3 3 4" xfId="8190"/>
    <cellStyle name="Normal 10 3 3 4 2" xfId="8191"/>
    <cellStyle name="Normal 10 3 3 4 2 2" xfId="8192"/>
    <cellStyle name="Normal 10 3 3 4 3" xfId="8193"/>
    <cellStyle name="Normal 10 3 3 5" xfId="8194"/>
    <cellStyle name="Normal 10 3 3 5 2" xfId="8195"/>
    <cellStyle name="Normal 10 3 3 6" xfId="8196"/>
    <cellStyle name="Normal 10 3 4" xfId="8197"/>
    <cellStyle name="Normal 10 3 4 2" xfId="8198"/>
    <cellStyle name="Normal 10 3 4 2 2" xfId="8199"/>
    <cellStyle name="Normal 10 3 4 2 2 2" xfId="8200"/>
    <cellStyle name="Normal 10 3 4 2 2 2 2" xfId="8201"/>
    <cellStyle name="Normal 10 3 4 2 2 2 2 2" xfId="8202"/>
    <cellStyle name="Normal 10 3 4 2 2 2 3" xfId="8203"/>
    <cellStyle name="Normal 10 3 4 2 2 3" xfId="8204"/>
    <cellStyle name="Normal 10 3 4 2 2 3 2" xfId="8205"/>
    <cellStyle name="Normal 10 3 4 2 2 4" xfId="8206"/>
    <cellStyle name="Normal 10 3 4 2 3" xfId="8207"/>
    <cellStyle name="Normal 10 3 4 2 3 2" xfId="8208"/>
    <cellStyle name="Normal 10 3 4 2 3 2 2" xfId="8209"/>
    <cellStyle name="Normal 10 3 4 2 3 3" xfId="8210"/>
    <cellStyle name="Normal 10 3 4 2 4" xfId="8211"/>
    <cellStyle name="Normal 10 3 4 2 4 2" xfId="8212"/>
    <cellStyle name="Normal 10 3 4 2 5" xfId="8213"/>
    <cellStyle name="Normal 10 3 4 3" xfId="8214"/>
    <cellStyle name="Normal 10 3 4 3 2" xfId="8215"/>
    <cellStyle name="Normal 10 3 4 3 2 2" xfId="8216"/>
    <cellStyle name="Normal 10 3 4 3 2 2 2" xfId="8217"/>
    <cellStyle name="Normal 10 3 4 3 2 3" xfId="8218"/>
    <cellStyle name="Normal 10 3 4 3 3" xfId="8219"/>
    <cellStyle name="Normal 10 3 4 3 3 2" xfId="8220"/>
    <cellStyle name="Normal 10 3 4 3 4" xfId="8221"/>
    <cellStyle name="Normal 10 3 4 4" xfId="8222"/>
    <cellStyle name="Normal 10 3 4 4 2" xfId="8223"/>
    <cellStyle name="Normal 10 3 4 4 2 2" xfId="8224"/>
    <cellStyle name="Normal 10 3 4 4 3" xfId="8225"/>
    <cellStyle name="Normal 10 3 4 5" xfId="8226"/>
    <cellStyle name="Normal 10 3 4 5 2" xfId="8227"/>
    <cellStyle name="Normal 10 3 4 6" xfId="8228"/>
    <cellStyle name="Normal 10 3 5" xfId="8229"/>
    <cellStyle name="Normal 10 3 5 2" xfId="8230"/>
    <cellStyle name="Normal 10 3 5 2 2" xfId="8231"/>
    <cellStyle name="Normal 10 3 5 2 2 2" xfId="8232"/>
    <cellStyle name="Normal 10 3 5 2 2 2 2" xfId="8233"/>
    <cellStyle name="Normal 10 3 5 2 2 3" xfId="8234"/>
    <cellStyle name="Normal 10 3 5 2 3" xfId="8235"/>
    <cellStyle name="Normal 10 3 5 2 3 2" xfId="8236"/>
    <cellStyle name="Normal 10 3 5 2 4" xfId="8237"/>
    <cellStyle name="Normal 10 3 5 3" xfId="8238"/>
    <cellStyle name="Normal 10 3 5 3 2" xfId="8239"/>
    <cellStyle name="Normal 10 3 5 3 2 2" xfId="8240"/>
    <cellStyle name="Normal 10 3 5 3 3" xfId="8241"/>
    <cellStyle name="Normal 10 3 5 4" xfId="8242"/>
    <cellStyle name="Normal 10 3 5 4 2" xfId="8243"/>
    <cellStyle name="Normal 10 3 5 5" xfId="8244"/>
    <cellStyle name="Normal 10 3 6" xfId="8245"/>
    <cellStyle name="Normal 10 3 6 2" xfId="8246"/>
    <cellStyle name="Normal 10 3 6 2 2" xfId="8247"/>
    <cellStyle name="Normal 10 3 6 2 2 2" xfId="8248"/>
    <cellStyle name="Normal 10 3 6 2 3" xfId="8249"/>
    <cellStyle name="Normal 10 3 6 3" xfId="8250"/>
    <cellStyle name="Normal 10 3 6 3 2" xfId="8251"/>
    <cellStyle name="Normal 10 3 6 4" xfId="8252"/>
    <cellStyle name="Normal 10 3 7" xfId="8253"/>
    <cellStyle name="Normal 10 3 7 2" xfId="8254"/>
    <cellStyle name="Normal 10 3 7 2 2" xfId="8255"/>
    <cellStyle name="Normal 10 3 7 3" xfId="8256"/>
    <cellStyle name="Normal 10 3 8" xfId="8257"/>
    <cellStyle name="Normal 10 3 8 2" xfId="8258"/>
    <cellStyle name="Normal 10 3 9" xfId="8259"/>
    <cellStyle name="Normal 10 4" xfId="8260"/>
    <cellStyle name="Normal 10 4 2" xfId="8261"/>
    <cellStyle name="Normal 10 4 2 2" xfId="8262"/>
    <cellStyle name="Normal 10 4 2 2 2" xfId="8263"/>
    <cellStyle name="Normal 10 4 2 2 2 2" xfId="8264"/>
    <cellStyle name="Normal 10 4 2 2 2 2 2" xfId="8265"/>
    <cellStyle name="Normal 10 4 2 2 2 2 2 2" xfId="8266"/>
    <cellStyle name="Normal 10 4 2 2 2 2 3" xfId="8267"/>
    <cellStyle name="Normal 10 4 2 2 2 3" xfId="8268"/>
    <cellStyle name="Normal 10 4 2 2 2 3 2" xfId="8269"/>
    <cellStyle name="Normal 10 4 2 2 2 4" xfId="8270"/>
    <cellStyle name="Normal 10 4 2 2 3" xfId="8271"/>
    <cellStyle name="Normal 10 4 2 2 3 2" xfId="8272"/>
    <cellStyle name="Normal 10 4 2 2 3 2 2" xfId="8273"/>
    <cellStyle name="Normal 10 4 2 2 3 3" xfId="8274"/>
    <cellStyle name="Normal 10 4 2 2 4" xfId="8275"/>
    <cellStyle name="Normal 10 4 2 2 4 2" xfId="8276"/>
    <cellStyle name="Normal 10 4 2 2 5" xfId="8277"/>
    <cellStyle name="Normal 10 4 2 3" xfId="8278"/>
    <cellStyle name="Normal 10 4 2 3 2" xfId="8279"/>
    <cellStyle name="Normal 10 4 2 3 2 2" xfId="8280"/>
    <cellStyle name="Normal 10 4 2 3 2 2 2" xfId="8281"/>
    <cellStyle name="Normal 10 4 2 3 2 3" xfId="8282"/>
    <cellStyle name="Normal 10 4 2 3 3" xfId="8283"/>
    <cellStyle name="Normal 10 4 2 3 3 2" xfId="8284"/>
    <cellStyle name="Normal 10 4 2 3 4" xfId="8285"/>
    <cellStyle name="Normal 10 4 2 4" xfId="8286"/>
    <cellStyle name="Normal 10 4 2 4 2" xfId="8287"/>
    <cellStyle name="Normal 10 4 2 4 2 2" xfId="8288"/>
    <cellStyle name="Normal 10 4 2 4 3" xfId="8289"/>
    <cellStyle name="Normal 10 4 2 5" xfId="8290"/>
    <cellStyle name="Normal 10 4 2 5 2" xfId="8291"/>
    <cellStyle name="Normal 10 4 2 6" xfId="8292"/>
    <cellStyle name="Normal 10 4 3" xfId="8293"/>
    <cellStyle name="Normal 10 4 3 2" xfId="8294"/>
    <cellStyle name="Normal 10 4 3 2 2" xfId="8295"/>
    <cellStyle name="Normal 10 4 3 2 2 2" xfId="8296"/>
    <cellStyle name="Normal 10 4 3 2 2 2 2" xfId="8297"/>
    <cellStyle name="Normal 10 4 3 2 2 3" xfId="8298"/>
    <cellStyle name="Normal 10 4 3 2 3" xfId="8299"/>
    <cellStyle name="Normal 10 4 3 2 3 2" xfId="8300"/>
    <cellStyle name="Normal 10 4 3 2 4" xfId="8301"/>
    <cellStyle name="Normal 10 4 3 3" xfId="8302"/>
    <cellStyle name="Normal 10 4 3 3 2" xfId="8303"/>
    <cellStyle name="Normal 10 4 3 3 2 2" xfId="8304"/>
    <cellStyle name="Normal 10 4 3 3 3" xfId="8305"/>
    <cellStyle name="Normal 10 4 3 4" xfId="8306"/>
    <cellStyle name="Normal 10 4 3 4 2" xfId="8307"/>
    <cellStyle name="Normal 10 4 3 5" xfId="8308"/>
    <cellStyle name="Normal 10 4 4" xfId="8309"/>
    <cellStyle name="Normal 10 4 4 2" xfId="8310"/>
    <cellStyle name="Normal 10 4 4 2 2" xfId="8311"/>
    <cellStyle name="Normal 10 4 4 2 2 2" xfId="8312"/>
    <cellStyle name="Normal 10 4 4 2 3" xfId="8313"/>
    <cellStyle name="Normal 10 4 4 3" xfId="8314"/>
    <cellStyle name="Normal 10 4 4 3 2" xfId="8315"/>
    <cellStyle name="Normal 10 4 4 4" xfId="8316"/>
    <cellStyle name="Normal 10 4 5" xfId="8317"/>
    <cellStyle name="Normal 10 4 5 2" xfId="8318"/>
    <cellStyle name="Normal 10 4 5 2 2" xfId="8319"/>
    <cellStyle name="Normal 10 4 5 3" xfId="8320"/>
    <cellStyle name="Normal 10 4 6" xfId="8321"/>
    <cellStyle name="Normal 10 4 6 2" xfId="8322"/>
    <cellStyle name="Normal 10 4 7" xfId="8323"/>
    <cellStyle name="Normal 10 4 8" xfId="8324"/>
    <cellStyle name="Normal 10 5" xfId="8325"/>
    <cellStyle name="Normal 10 5 2" xfId="8326"/>
    <cellStyle name="Normal 10 5 2 2" xfId="8327"/>
    <cellStyle name="Normal 10 5 2 2 2" xfId="8328"/>
    <cellStyle name="Normal 10 5 2 2 2 2" xfId="8329"/>
    <cellStyle name="Normal 10 5 2 2 2 2 2" xfId="8330"/>
    <cellStyle name="Normal 10 5 2 2 2 2 2 2" xfId="8331"/>
    <cellStyle name="Normal 10 5 2 2 2 2 3" xfId="8332"/>
    <cellStyle name="Normal 10 5 2 2 2 3" xfId="8333"/>
    <cellStyle name="Normal 10 5 2 2 2 3 2" xfId="8334"/>
    <cellStyle name="Normal 10 5 2 2 2 4" xfId="8335"/>
    <cellStyle name="Normal 10 5 2 2 3" xfId="8336"/>
    <cellStyle name="Normal 10 5 2 2 3 2" xfId="8337"/>
    <cellStyle name="Normal 10 5 2 2 3 2 2" xfId="8338"/>
    <cellStyle name="Normal 10 5 2 2 3 3" xfId="8339"/>
    <cellStyle name="Normal 10 5 2 2 4" xfId="8340"/>
    <cellStyle name="Normal 10 5 2 2 4 2" xfId="8341"/>
    <cellStyle name="Normal 10 5 2 2 5" xfId="8342"/>
    <cellStyle name="Normal 10 5 2 3" xfId="8343"/>
    <cellStyle name="Normal 10 5 2 3 2" xfId="8344"/>
    <cellStyle name="Normal 10 5 2 3 2 2" xfId="8345"/>
    <cellStyle name="Normal 10 5 2 3 2 2 2" xfId="8346"/>
    <cellStyle name="Normal 10 5 2 3 2 3" xfId="8347"/>
    <cellStyle name="Normal 10 5 2 3 3" xfId="8348"/>
    <cellStyle name="Normal 10 5 2 3 3 2" xfId="8349"/>
    <cellStyle name="Normal 10 5 2 3 4" xfId="8350"/>
    <cellStyle name="Normal 10 5 2 4" xfId="8351"/>
    <cellStyle name="Normal 10 5 2 4 2" xfId="8352"/>
    <cellStyle name="Normal 10 5 2 4 2 2" xfId="8353"/>
    <cellStyle name="Normal 10 5 2 4 3" xfId="8354"/>
    <cellStyle name="Normal 10 5 2 5" xfId="8355"/>
    <cellStyle name="Normal 10 5 2 5 2" xfId="8356"/>
    <cellStyle name="Normal 10 5 2 6" xfId="8357"/>
    <cellStyle name="Normal 10 5 3" xfId="8358"/>
    <cellStyle name="Normal 10 5 3 2" xfId="8359"/>
    <cellStyle name="Normal 10 5 3 2 2" xfId="8360"/>
    <cellStyle name="Normal 10 5 3 2 2 2" xfId="8361"/>
    <cellStyle name="Normal 10 5 3 2 2 2 2" xfId="8362"/>
    <cellStyle name="Normal 10 5 3 2 2 3" xfId="8363"/>
    <cellStyle name="Normal 10 5 3 2 3" xfId="8364"/>
    <cellStyle name="Normal 10 5 3 2 3 2" xfId="8365"/>
    <cellStyle name="Normal 10 5 3 2 4" xfId="8366"/>
    <cellStyle name="Normal 10 5 3 3" xfId="8367"/>
    <cellStyle name="Normal 10 5 3 3 2" xfId="8368"/>
    <cellStyle name="Normal 10 5 3 3 2 2" xfId="8369"/>
    <cellStyle name="Normal 10 5 3 3 3" xfId="8370"/>
    <cellStyle name="Normal 10 5 3 4" xfId="8371"/>
    <cellStyle name="Normal 10 5 3 4 2" xfId="8372"/>
    <cellStyle name="Normal 10 5 3 5" xfId="8373"/>
    <cellStyle name="Normal 10 5 4" xfId="8374"/>
    <cellStyle name="Normal 10 5 4 2" xfId="8375"/>
    <cellStyle name="Normal 10 5 4 2 2" xfId="8376"/>
    <cellStyle name="Normal 10 5 4 2 2 2" xfId="8377"/>
    <cellStyle name="Normal 10 5 4 2 3" xfId="8378"/>
    <cellStyle name="Normal 10 5 4 3" xfId="8379"/>
    <cellStyle name="Normal 10 5 4 3 2" xfId="8380"/>
    <cellStyle name="Normal 10 5 4 4" xfId="8381"/>
    <cellStyle name="Normal 10 5 5" xfId="8382"/>
    <cellStyle name="Normal 10 5 5 2" xfId="8383"/>
    <cellStyle name="Normal 10 5 5 2 2" xfId="8384"/>
    <cellStyle name="Normal 10 5 5 3" xfId="8385"/>
    <cellStyle name="Normal 10 5 6" xfId="8386"/>
    <cellStyle name="Normal 10 5 6 2" xfId="8387"/>
    <cellStyle name="Normal 10 5 7" xfId="8388"/>
    <cellStyle name="Normal 10 6" xfId="8389"/>
    <cellStyle name="Normal 10 6 2" xfId="8390"/>
    <cellStyle name="Normal 10 6 2 2" xfId="8391"/>
    <cellStyle name="Normal 10 6 2 2 2" xfId="8392"/>
    <cellStyle name="Normal 10 6 2 2 2 2" xfId="8393"/>
    <cellStyle name="Normal 10 6 2 2 2 2 2" xfId="8394"/>
    <cellStyle name="Normal 10 6 2 2 2 3" xfId="8395"/>
    <cellStyle name="Normal 10 6 2 2 3" xfId="8396"/>
    <cellStyle name="Normal 10 6 2 2 3 2" xfId="8397"/>
    <cellStyle name="Normal 10 6 2 2 4" xfId="8398"/>
    <cellStyle name="Normal 10 6 2 3" xfId="8399"/>
    <cellStyle name="Normal 10 6 2 3 2" xfId="8400"/>
    <cellStyle name="Normal 10 6 2 3 2 2" xfId="8401"/>
    <cellStyle name="Normal 10 6 2 3 3" xfId="8402"/>
    <cellStyle name="Normal 10 6 2 4" xfId="8403"/>
    <cellStyle name="Normal 10 6 2 4 2" xfId="8404"/>
    <cellStyle name="Normal 10 6 2 5" xfId="8405"/>
    <cellStyle name="Normal 10 6 3" xfId="8406"/>
    <cellStyle name="Normal 10 6 3 2" xfId="8407"/>
    <cellStyle name="Normal 10 6 3 2 2" xfId="8408"/>
    <cellStyle name="Normal 10 6 3 2 2 2" xfId="8409"/>
    <cellStyle name="Normal 10 6 3 2 3" xfId="8410"/>
    <cellStyle name="Normal 10 6 3 3" xfId="8411"/>
    <cellStyle name="Normal 10 6 3 3 2" xfId="8412"/>
    <cellStyle name="Normal 10 6 3 4" xfId="8413"/>
    <cellStyle name="Normal 10 6 4" xfId="8414"/>
    <cellStyle name="Normal 10 6 4 2" xfId="8415"/>
    <cellStyle name="Normal 10 6 4 2 2" xfId="8416"/>
    <cellStyle name="Normal 10 6 4 3" xfId="8417"/>
    <cellStyle name="Normal 10 6 5" xfId="8418"/>
    <cellStyle name="Normal 10 6 5 2" xfId="8419"/>
    <cellStyle name="Normal 10 6 6" xfId="8420"/>
    <cellStyle name="Normal 10 7" xfId="8421"/>
    <cellStyle name="Normal 10 7 2" xfId="8422"/>
    <cellStyle name="Normal 10 7 2 2" xfId="8423"/>
    <cellStyle name="Normal 10 7 2 2 2" xfId="8424"/>
    <cellStyle name="Normal 10 7 2 2 2 2" xfId="8425"/>
    <cellStyle name="Normal 10 7 2 2 2 2 2" xfId="8426"/>
    <cellStyle name="Normal 10 7 2 2 2 3" xfId="8427"/>
    <cellStyle name="Normal 10 7 2 2 3" xfId="8428"/>
    <cellStyle name="Normal 10 7 2 2 3 2" xfId="8429"/>
    <cellStyle name="Normal 10 7 2 2 4" xfId="8430"/>
    <cellStyle name="Normal 10 7 2 3" xfId="8431"/>
    <cellStyle name="Normal 10 7 2 3 2" xfId="8432"/>
    <cellStyle name="Normal 10 7 2 3 2 2" xfId="8433"/>
    <cellStyle name="Normal 10 7 2 3 3" xfId="8434"/>
    <cellStyle name="Normal 10 7 2 4" xfId="8435"/>
    <cellStyle name="Normal 10 7 2 4 2" xfId="8436"/>
    <cellStyle name="Normal 10 7 2 5" xfId="8437"/>
    <cellStyle name="Normal 10 7 3" xfId="8438"/>
    <cellStyle name="Normal 10 7 3 2" xfId="8439"/>
    <cellStyle name="Normal 10 7 3 2 2" xfId="8440"/>
    <cellStyle name="Normal 10 7 3 2 2 2" xfId="8441"/>
    <cellStyle name="Normal 10 7 3 2 3" xfId="8442"/>
    <cellStyle name="Normal 10 7 3 3" xfId="8443"/>
    <cellStyle name="Normal 10 7 3 3 2" xfId="8444"/>
    <cellStyle name="Normal 10 7 3 4" xfId="8445"/>
    <cellStyle name="Normal 10 7 4" xfId="8446"/>
    <cellStyle name="Normal 10 7 4 2" xfId="8447"/>
    <cellStyle name="Normal 10 7 4 2 2" xfId="8448"/>
    <cellStyle name="Normal 10 7 4 3" xfId="8449"/>
    <cellStyle name="Normal 10 7 5" xfId="8450"/>
    <cellStyle name="Normal 10 7 5 2" xfId="8451"/>
    <cellStyle name="Normal 10 7 6" xfId="8452"/>
    <cellStyle name="Normal 10 8" xfId="8453"/>
    <cellStyle name="Normal 10 8 2" xfId="8454"/>
    <cellStyle name="Normal 10 8 2 2" xfId="8455"/>
    <cellStyle name="Normal 10 8 2 2 2" xfId="8456"/>
    <cellStyle name="Normal 10 8 2 2 2 2" xfId="8457"/>
    <cellStyle name="Normal 10 8 2 2 3" xfId="8458"/>
    <cellStyle name="Normal 10 8 2 3" xfId="8459"/>
    <cellStyle name="Normal 10 8 2 3 2" xfId="8460"/>
    <cellStyle name="Normal 10 8 2 4" xfId="8461"/>
    <cellStyle name="Normal 10 8 3" xfId="8462"/>
    <cellStyle name="Normal 10 8 3 2" xfId="8463"/>
    <cellStyle name="Normal 10 8 3 2 2" xfId="8464"/>
    <cellStyle name="Normal 10 8 3 3" xfId="8465"/>
    <cellStyle name="Normal 10 8 4" xfId="8466"/>
    <cellStyle name="Normal 10 8 4 2" xfId="8467"/>
    <cellStyle name="Normal 10 8 4 3" xfId="8468"/>
    <cellStyle name="Normal 10 8 5" xfId="8469"/>
    <cellStyle name="Normal 10 9" xfId="8470"/>
    <cellStyle name="Normal 10 9 2" xfId="8471"/>
    <cellStyle name="Normal 10_Triángulo" xfId="8472"/>
    <cellStyle name="Normal 100" xfId="8473"/>
    <cellStyle name="Normal 100 2" xfId="8474"/>
    <cellStyle name="Normal 100 2 2" xfId="8475"/>
    <cellStyle name="Normal 100 2 3" xfId="8476"/>
    <cellStyle name="Normal 100 3" xfId="8477"/>
    <cellStyle name="Normal 100 4" xfId="8478"/>
    <cellStyle name="Normal 101" xfId="8479"/>
    <cellStyle name="Normal 101 2" xfId="8480"/>
    <cellStyle name="Normal 101 2 2" xfId="8481"/>
    <cellStyle name="Normal 101 2 3" xfId="8482"/>
    <cellStyle name="Normal 101 3" xfId="8483"/>
    <cellStyle name="Normal 101 4" xfId="8484"/>
    <cellStyle name="Normal 102" xfId="8485"/>
    <cellStyle name="Normal 102 2" xfId="8486"/>
    <cellStyle name="Normal 102 2 2" xfId="8487"/>
    <cellStyle name="Normal 102 2 3" xfId="8488"/>
    <cellStyle name="Normal 102 3" xfId="8489"/>
    <cellStyle name="Normal 102 4" xfId="8490"/>
    <cellStyle name="Normal 103" xfId="8491"/>
    <cellStyle name="Normal 103 2" xfId="8492"/>
    <cellStyle name="Normal 103 2 2" xfId="8493"/>
    <cellStyle name="Normal 103 2 3" xfId="8494"/>
    <cellStyle name="Normal 103 3" xfId="8495"/>
    <cellStyle name="Normal 103 4" xfId="8496"/>
    <cellStyle name="Normal 104" xfId="8497"/>
    <cellStyle name="Normal 104 2" xfId="8498"/>
    <cellStyle name="Normal 104 2 2" xfId="8499"/>
    <cellStyle name="Normal 104 2 3" xfId="8500"/>
    <cellStyle name="Normal 104 3" xfId="8501"/>
    <cellStyle name="Normal 104 4" xfId="8502"/>
    <cellStyle name="Normal 105" xfId="8503"/>
    <cellStyle name="Normal 105 2" xfId="8504"/>
    <cellStyle name="Normal 105 2 2" xfId="8505"/>
    <cellStyle name="Normal 105 2 3" xfId="8506"/>
    <cellStyle name="Normal 105 3" xfId="8507"/>
    <cellStyle name="Normal 105 4" xfId="8508"/>
    <cellStyle name="Normal 106" xfId="8509"/>
    <cellStyle name="Normal 106 2" xfId="8510"/>
    <cellStyle name="Normal 106 2 2" xfId="8511"/>
    <cellStyle name="Normal 106 2 3" xfId="8512"/>
    <cellStyle name="Normal 106 3" xfId="8513"/>
    <cellStyle name="Normal 106 4" xfId="8514"/>
    <cellStyle name="Normal 107" xfId="8515"/>
    <cellStyle name="Normal 107 2" xfId="8516"/>
    <cellStyle name="Normal 107 2 2" xfId="8517"/>
    <cellStyle name="Normal 107 2 3" xfId="8518"/>
    <cellStyle name="Normal 107 3" xfId="8519"/>
    <cellStyle name="Normal 107 4" xfId="8520"/>
    <cellStyle name="Normal 108" xfId="8521"/>
    <cellStyle name="Normal 108 2" xfId="8522"/>
    <cellStyle name="Normal 108 2 2" xfId="8523"/>
    <cellStyle name="Normal 108 2 3" xfId="8524"/>
    <cellStyle name="Normal 108 3" xfId="8525"/>
    <cellStyle name="Normal 108 4" xfId="8526"/>
    <cellStyle name="Normal 109" xfId="8527"/>
    <cellStyle name="Normal 109 2" xfId="8528"/>
    <cellStyle name="Normal 109 2 2" xfId="8529"/>
    <cellStyle name="Normal 109 2 3" xfId="8530"/>
    <cellStyle name="Normal 109 3" xfId="8531"/>
    <cellStyle name="Normal 109 4" xfId="8532"/>
    <cellStyle name="Normal 11" xfId="8533"/>
    <cellStyle name="Normal 11 10" xfId="8534"/>
    <cellStyle name="Normal 11 10 2" xfId="8535"/>
    <cellStyle name="Normal 11 10 2 2" xfId="8536"/>
    <cellStyle name="Normal 11 10 2 2 2" xfId="8537"/>
    <cellStyle name="Normal 11 10 2 3" xfId="8538"/>
    <cellStyle name="Normal 11 10 3" xfId="8539"/>
    <cellStyle name="Normal 11 10 3 2" xfId="8540"/>
    <cellStyle name="Normal 11 10 4" xfId="8541"/>
    <cellStyle name="Normal 11 11" xfId="8542"/>
    <cellStyle name="Normal 11 11 2" xfId="8543"/>
    <cellStyle name="Normal 11 11 2 2" xfId="8544"/>
    <cellStyle name="Normal 11 11 3" xfId="8545"/>
    <cellStyle name="Normal 11 12" xfId="8546"/>
    <cellStyle name="Normal 11 12 2" xfId="8547"/>
    <cellStyle name="Normal 11 13" xfId="8548"/>
    <cellStyle name="Normal 11 14" xfId="8549"/>
    <cellStyle name="Normal 11 2" xfId="8550"/>
    <cellStyle name="Normal 11 2 2" xfId="8551"/>
    <cellStyle name="Normal 11 2 2 2 2 2 2" xfId="8552"/>
    <cellStyle name="Normal 11 2 3" xfId="8553"/>
    <cellStyle name="Normal 11 3" xfId="8554"/>
    <cellStyle name="Normal 11 3 10" xfId="8555"/>
    <cellStyle name="Normal 11 3 2" xfId="8556"/>
    <cellStyle name="Normal 11 3 2 2" xfId="8557"/>
    <cellStyle name="Normal 11 3 2 2 2" xfId="8558"/>
    <cellStyle name="Normal 11 3 2 2 2 2" xfId="8559"/>
    <cellStyle name="Normal 11 3 2 2 2 2 2" xfId="8560"/>
    <cellStyle name="Normal 11 3 2 2 2 2 2 2" xfId="8561"/>
    <cellStyle name="Normal 11 3 2 2 2 2 2 2 2" xfId="8562"/>
    <cellStyle name="Normal 11 3 2 2 2 2 2 3" xfId="8563"/>
    <cellStyle name="Normal 11 3 2 2 2 2 3" xfId="8564"/>
    <cellStyle name="Normal 11 3 2 2 2 2 3 2" xfId="8565"/>
    <cellStyle name="Normal 11 3 2 2 2 2 4" xfId="8566"/>
    <cellStyle name="Normal 11 3 2 2 2 3" xfId="8567"/>
    <cellStyle name="Normal 11 3 2 2 2 3 2" xfId="8568"/>
    <cellStyle name="Normal 11 3 2 2 2 3 2 2" xfId="8569"/>
    <cellStyle name="Normal 11 3 2 2 2 3 3" xfId="8570"/>
    <cellStyle name="Normal 11 3 2 2 2 4" xfId="8571"/>
    <cellStyle name="Normal 11 3 2 2 2 4 2" xfId="8572"/>
    <cellStyle name="Normal 11 3 2 2 2 5" xfId="8573"/>
    <cellStyle name="Normal 11 3 2 2 3" xfId="8574"/>
    <cellStyle name="Normal 11 3 2 2 3 2" xfId="8575"/>
    <cellStyle name="Normal 11 3 2 2 3 2 2" xfId="8576"/>
    <cellStyle name="Normal 11 3 2 2 3 2 2 2" xfId="8577"/>
    <cellStyle name="Normal 11 3 2 2 3 2 3" xfId="8578"/>
    <cellStyle name="Normal 11 3 2 2 3 3" xfId="8579"/>
    <cellStyle name="Normal 11 3 2 2 3 3 2" xfId="8580"/>
    <cellStyle name="Normal 11 3 2 2 3 4" xfId="8581"/>
    <cellStyle name="Normal 11 3 2 2 4" xfId="8582"/>
    <cellStyle name="Normal 11 3 2 2 4 2" xfId="8583"/>
    <cellStyle name="Normal 11 3 2 2 4 2 2" xfId="8584"/>
    <cellStyle name="Normal 11 3 2 2 4 3" xfId="8585"/>
    <cellStyle name="Normal 11 3 2 2 5" xfId="8586"/>
    <cellStyle name="Normal 11 3 2 2 5 2" xfId="8587"/>
    <cellStyle name="Normal 11 3 2 2 6" xfId="8588"/>
    <cellStyle name="Normal 11 3 2 3" xfId="8589"/>
    <cellStyle name="Normal 11 3 2 3 2" xfId="8590"/>
    <cellStyle name="Normal 11 3 2 3 2 2" xfId="8591"/>
    <cellStyle name="Normal 11 3 2 3 2 2 2" xfId="8592"/>
    <cellStyle name="Normal 11 3 2 3 2 2 2 2" xfId="8593"/>
    <cellStyle name="Normal 11 3 2 3 2 2 3" xfId="8594"/>
    <cellStyle name="Normal 11 3 2 3 2 3" xfId="8595"/>
    <cellStyle name="Normal 11 3 2 3 2 3 2" xfId="8596"/>
    <cellStyle name="Normal 11 3 2 3 2 4" xfId="8597"/>
    <cellStyle name="Normal 11 3 2 3 3" xfId="8598"/>
    <cellStyle name="Normal 11 3 2 3 3 2" xfId="8599"/>
    <cellStyle name="Normal 11 3 2 3 3 2 2" xfId="8600"/>
    <cellStyle name="Normal 11 3 2 3 3 3" xfId="8601"/>
    <cellStyle name="Normal 11 3 2 3 4" xfId="8602"/>
    <cellStyle name="Normal 11 3 2 3 4 2" xfId="8603"/>
    <cellStyle name="Normal 11 3 2 3 5" xfId="8604"/>
    <cellStyle name="Normal 11 3 2 4" xfId="8605"/>
    <cellStyle name="Normal 11 3 2 4 2" xfId="8606"/>
    <cellStyle name="Normal 11 3 2 4 2 2" xfId="8607"/>
    <cellStyle name="Normal 11 3 2 4 2 2 2" xfId="8608"/>
    <cellStyle name="Normal 11 3 2 4 2 3" xfId="8609"/>
    <cellStyle name="Normal 11 3 2 4 3" xfId="8610"/>
    <cellStyle name="Normal 11 3 2 4 3 2" xfId="8611"/>
    <cellStyle name="Normal 11 3 2 4 4" xfId="8612"/>
    <cellStyle name="Normal 11 3 2 5" xfId="8613"/>
    <cellStyle name="Normal 11 3 2 5 2" xfId="8614"/>
    <cellStyle name="Normal 11 3 2 5 2 2" xfId="8615"/>
    <cellStyle name="Normal 11 3 2 5 3" xfId="8616"/>
    <cellStyle name="Normal 11 3 2 6" xfId="8617"/>
    <cellStyle name="Normal 11 3 2 6 2" xfId="8618"/>
    <cellStyle name="Normal 11 3 2 7" xfId="8619"/>
    <cellStyle name="Normal 11 3 2 8" xfId="8620"/>
    <cellStyle name="Normal 11 3 3" xfId="8621"/>
    <cellStyle name="Normal 11 3 3 2" xfId="8622"/>
    <cellStyle name="Normal 11 3 3 2 2" xfId="8623"/>
    <cellStyle name="Normal 11 3 3 2 2 2" xfId="8624"/>
    <cellStyle name="Normal 11 3 3 2 2 2 2" xfId="8625"/>
    <cellStyle name="Normal 11 3 3 2 2 2 2 2" xfId="8626"/>
    <cellStyle name="Normal 11 3 3 2 2 2 3" xfId="8627"/>
    <cellStyle name="Normal 11 3 3 2 2 3" xfId="8628"/>
    <cellStyle name="Normal 11 3 3 2 2 3 2" xfId="8629"/>
    <cellStyle name="Normal 11 3 3 2 2 4" xfId="8630"/>
    <cellStyle name="Normal 11 3 3 2 3" xfId="8631"/>
    <cellStyle name="Normal 11 3 3 2 3 2" xfId="8632"/>
    <cellStyle name="Normal 11 3 3 2 3 2 2" xfId="8633"/>
    <cellStyle name="Normal 11 3 3 2 3 3" xfId="8634"/>
    <cellStyle name="Normal 11 3 3 2 4" xfId="8635"/>
    <cellStyle name="Normal 11 3 3 2 4 2" xfId="8636"/>
    <cellStyle name="Normal 11 3 3 2 5" xfId="8637"/>
    <cellStyle name="Normal 11 3 3 3" xfId="8638"/>
    <cellStyle name="Normal 11 3 3 3 2" xfId="8639"/>
    <cellStyle name="Normal 11 3 3 3 2 2" xfId="8640"/>
    <cellStyle name="Normal 11 3 3 3 2 2 2" xfId="8641"/>
    <cellStyle name="Normal 11 3 3 3 2 3" xfId="8642"/>
    <cellStyle name="Normal 11 3 3 3 3" xfId="8643"/>
    <cellStyle name="Normal 11 3 3 3 3 2" xfId="8644"/>
    <cellStyle name="Normal 11 3 3 3 4" xfId="8645"/>
    <cellStyle name="Normal 11 3 3 4" xfId="8646"/>
    <cellStyle name="Normal 11 3 3 4 2" xfId="8647"/>
    <cellStyle name="Normal 11 3 3 4 2 2" xfId="8648"/>
    <cellStyle name="Normal 11 3 3 4 3" xfId="8649"/>
    <cellStyle name="Normal 11 3 3 5" xfId="8650"/>
    <cellStyle name="Normal 11 3 3 5 2" xfId="8651"/>
    <cellStyle name="Normal 11 3 3 6" xfId="8652"/>
    <cellStyle name="Normal 11 3 4" xfId="8653"/>
    <cellStyle name="Normal 11 3 4 2" xfId="8654"/>
    <cellStyle name="Normal 11 3 4 2 2" xfId="8655"/>
    <cellStyle name="Normal 11 3 4 2 2 2" xfId="8656"/>
    <cellStyle name="Normal 11 3 4 2 2 2 2" xfId="8657"/>
    <cellStyle name="Normal 11 3 4 2 2 2 2 2" xfId="8658"/>
    <cellStyle name="Normal 11 3 4 2 2 2 3" xfId="8659"/>
    <cellStyle name="Normal 11 3 4 2 2 3" xfId="8660"/>
    <cellStyle name="Normal 11 3 4 2 2 3 2" xfId="8661"/>
    <cellStyle name="Normal 11 3 4 2 2 4" xfId="8662"/>
    <cellStyle name="Normal 11 3 4 2 3" xfId="8663"/>
    <cellStyle name="Normal 11 3 4 2 3 2" xfId="8664"/>
    <cellStyle name="Normal 11 3 4 2 3 2 2" xfId="8665"/>
    <cellStyle name="Normal 11 3 4 2 3 3" xfId="8666"/>
    <cellStyle name="Normal 11 3 4 2 4" xfId="8667"/>
    <cellStyle name="Normal 11 3 4 2 4 2" xfId="8668"/>
    <cellStyle name="Normal 11 3 4 2 5" xfId="8669"/>
    <cellStyle name="Normal 11 3 4 3" xfId="8670"/>
    <cellStyle name="Normal 11 3 4 3 2" xfId="8671"/>
    <cellStyle name="Normal 11 3 4 3 2 2" xfId="8672"/>
    <cellStyle name="Normal 11 3 4 3 2 2 2" xfId="8673"/>
    <cellStyle name="Normal 11 3 4 3 2 3" xfId="8674"/>
    <cellStyle name="Normal 11 3 4 3 3" xfId="8675"/>
    <cellStyle name="Normal 11 3 4 3 3 2" xfId="8676"/>
    <cellStyle name="Normal 11 3 4 3 4" xfId="8677"/>
    <cellStyle name="Normal 11 3 4 4" xfId="8678"/>
    <cellStyle name="Normal 11 3 4 4 2" xfId="8679"/>
    <cellStyle name="Normal 11 3 4 4 2 2" xfId="8680"/>
    <cellStyle name="Normal 11 3 4 4 3" xfId="8681"/>
    <cellStyle name="Normal 11 3 4 5" xfId="8682"/>
    <cellStyle name="Normal 11 3 4 5 2" xfId="8683"/>
    <cellStyle name="Normal 11 3 4 6" xfId="8684"/>
    <cellStyle name="Normal 11 3 5" xfId="8685"/>
    <cellStyle name="Normal 11 3 5 2" xfId="8686"/>
    <cellStyle name="Normal 11 3 5 2 2" xfId="8687"/>
    <cellStyle name="Normal 11 3 5 2 2 2" xfId="8688"/>
    <cellStyle name="Normal 11 3 5 2 2 2 2" xfId="8689"/>
    <cellStyle name="Normal 11 3 5 2 2 3" xfId="8690"/>
    <cellStyle name="Normal 11 3 5 2 3" xfId="8691"/>
    <cellStyle name="Normal 11 3 5 2 3 2" xfId="8692"/>
    <cellStyle name="Normal 11 3 5 2 4" xfId="8693"/>
    <cellStyle name="Normal 11 3 5 3" xfId="8694"/>
    <cellStyle name="Normal 11 3 5 3 2" xfId="8695"/>
    <cellStyle name="Normal 11 3 5 3 2 2" xfId="8696"/>
    <cellStyle name="Normal 11 3 5 3 3" xfId="8697"/>
    <cellStyle name="Normal 11 3 5 4" xfId="8698"/>
    <cellStyle name="Normal 11 3 5 4 2" xfId="8699"/>
    <cellStyle name="Normal 11 3 5 5" xfId="8700"/>
    <cellStyle name="Normal 11 3 6" xfId="8701"/>
    <cellStyle name="Normal 11 3 6 2" xfId="8702"/>
    <cellStyle name="Normal 11 3 6 2 2" xfId="8703"/>
    <cellStyle name="Normal 11 3 6 2 2 2" xfId="8704"/>
    <cellStyle name="Normal 11 3 6 2 3" xfId="8705"/>
    <cellStyle name="Normal 11 3 6 3" xfId="8706"/>
    <cellStyle name="Normal 11 3 6 3 2" xfId="8707"/>
    <cellStyle name="Normal 11 3 6 4" xfId="8708"/>
    <cellStyle name="Normal 11 3 7" xfId="8709"/>
    <cellStyle name="Normal 11 3 7 2" xfId="8710"/>
    <cellStyle name="Normal 11 3 7 2 2" xfId="8711"/>
    <cellStyle name="Normal 11 3 7 3" xfId="8712"/>
    <cellStyle name="Normal 11 3 8" xfId="8713"/>
    <cellStyle name="Normal 11 3 8 2" xfId="8714"/>
    <cellStyle name="Normal 11 3 9" xfId="8715"/>
    <cellStyle name="Normal 11 4" xfId="8716"/>
    <cellStyle name="Normal 11 4 2" xfId="8717"/>
    <cellStyle name="Normal 11 4 2 2" xfId="8718"/>
    <cellStyle name="Normal 11 4 2 2 2" xfId="8719"/>
    <cellStyle name="Normal 11 4 2 2 2 2" xfId="8720"/>
    <cellStyle name="Normal 11 4 2 2 2 2 2" xfId="8721"/>
    <cellStyle name="Normal 11 4 2 2 2 2 2 2" xfId="8722"/>
    <cellStyle name="Normal 11 4 2 2 2 2 3" xfId="8723"/>
    <cellStyle name="Normal 11 4 2 2 2 3" xfId="8724"/>
    <cellStyle name="Normal 11 4 2 2 2 3 2" xfId="8725"/>
    <cellStyle name="Normal 11 4 2 2 2 4" xfId="8726"/>
    <cellStyle name="Normal 11 4 2 2 3" xfId="8727"/>
    <cellStyle name="Normal 11 4 2 2 3 2" xfId="8728"/>
    <cellStyle name="Normal 11 4 2 2 3 2 2" xfId="8729"/>
    <cellStyle name="Normal 11 4 2 2 3 3" xfId="8730"/>
    <cellStyle name="Normal 11 4 2 2 4" xfId="8731"/>
    <cellStyle name="Normal 11 4 2 2 4 2" xfId="8732"/>
    <cellStyle name="Normal 11 4 2 2 5" xfId="8733"/>
    <cellStyle name="Normal 11 4 2 3" xfId="8734"/>
    <cellStyle name="Normal 11 4 2 3 2" xfId="8735"/>
    <cellStyle name="Normal 11 4 2 3 2 2" xfId="8736"/>
    <cellStyle name="Normal 11 4 2 3 2 2 2" xfId="8737"/>
    <cellStyle name="Normal 11 4 2 3 2 3" xfId="8738"/>
    <cellStyle name="Normal 11 4 2 3 3" xfId="8739"/>
    <cellStyle name="Normal 11 4 2 3 3 2" xfId="8740"/>
    <cellStyle name="Normal 11 4 2 3 4" xfId="8741"/>
    <cellStyle name="Normal 11 4 2 4" xfId="8742"/>
    <cellStyle name="Normal 11 4 2 4 2" xfId="8743"/>
    <cellStyle name="Normal 11 4 2 4 2 2" xfId="8744"/>
    <cellStyle name="Normal 11 4 2 4 3" xfId="8745"/>
    <cellStyle name="Normal 11 4 2 5" xfId="8746"/>
    <cellStyle name="Normal 11 4 2 5 2" xfId="8747"/>
    <cellStyle name="Normal 11 4 2 6" xfId="8748"/>
    <cellStyle name="Normal 11 4 3" xfId="8749"/>
    <cellStyle name="Normal 11 4 3 2" xfId="8750"/>
    <cellStyle name="Normal 11 4 3 2 2" xfId="8751"/>
    <cellStyle name="Normal 11 4 3 2 2 2" xfId="8752"/>
    <cellStyle name="Normal 11 4 3 2 2 2 2" xfId="8753"/>
    <cellStyle name="Normal 11 4 3 2 2 3" xfId="8754"/>
    <cellStyle name="Normal 11 4 3 2 3" xfId="8755"/>
    <cellStyle name="Normal 11 4 3 2 3 2" xfId="8756"/>
    <cellStyle name="Normal 11 4 3 2 4" xfId="8757"/>
    <cellStyle name="Normal 11 4 3 3" xfId="8758"/>
    <cellStyle name="Normal 11 4 3 3 2" xfId="8759"/>
    <cellStyle name="Normal 11 4 3 3 2 2" xfId="8760"/>
    <cellStyle name="Normal 11 4 3 3 3" xfId="8761"/>
    <cellStyle name="Normal 11 4 3 4" xfId="8762"/>
    <cellStyle name="Normal 11 4 3 4 2" xfId="8763"/>
    <cellStyle name="Normal 11 4 3 5" xfId="8764"/>
    <cellStyle name="Normal 11 4 4" xfId="8765"/>
    <cellStyle name="Normal 11 4 4 2" xfId="8766"/>
    <cellStyle name="Normal 11 4 4 2 2" xfId="8767"/>
    <cellStyle name="Normal 11 4 4 2 2 2" xfId="8768"/>
    <cellStyle name="Normal 11 4 4 2 3" xfId="8769"/>
    <cellStyle name="Normal 11 4 4 3" xfId="8770"/>
    <cellStyle name="Normal 11 4 4 3 2" xfId="8771"/>
    <cellStyle name="Normal 11 4 4 4" xfId="8772"/>
    <cellStyle name="Normal 11 4 5" xfId="8773"/>
    <cellStyle name="Normal 11 4 5 2" xfId="8774"/>
    <cellStyle name="Normal 11 4 5 2 2" xfId="8775"/>
    <cellStyle name="Normal 11 4 5 3" xfId="8776"/>
    <cellStyle name="Normal 11 4 6" xfId="8777"/>
    <cellStyle name="Normal 11 4 6 2" xfId="8778"/>
    <cellStyle name="Normal 11 4 7" xfId="8779"/>
    <cellStyle name="Normal 11 4 8" xfId="8780"/>
    <cellStyle name="Normal 11 5" xfId="8781"/>
    <cellStyle name="Normal 11 5 2" xfId="8782"/>
    <cellStyle name="Normal 11 5 2 2" xfId="8783"/>
    <cellStyle name="Normal 11 5 2 2 2" xfId="8784"/>
    <cellStyle name="Normal 11 5 2 2 2 2" xfId="8785"/>
    <cellStyle name="Normal 11 5 2 2 2 2 2" xfId="8786"/>
    <cellStyle name="Normal 11 5 2 2 2 2 2 2" xfId="8787"/>
    <cellStyle name="Normal 11 5 2 2 2 2 3" xfId="8788"/>
    <cellStyle name="Normal 11 5 2 2 2 3" xfId="8789"/>
    <cellStyle name="Normal 11 5 2 2 2 3 2" xfId="8790"/>
    <cellStyle name="Normal 11 5 2 2 2 4" xfId="8791"/>
    <cellStyle name="Normal 11 5 2 2 3" xfId="8792"/>
    <cellStyle name="Normal 11 5 2 2 3 2" xfId="8793"/>
    <cellStyle name="Normal 11 5 2 2 3 2 2" xfId="8794"/>
    <cellStyle name="Normal 11 5 2 2 3 3" xfId="8795"/>
    <cellStyle name="Normal 11 5 2 2 4" xfId="8796"/>
    <cellStyle name="Normal 11 5 2 2 4 2" xfId="8797"/>
    <cellStyle name="Normal 11 5 2 2 5" xfId="8798"/>
    <cellStyle name="Normal 11 5 2 3" xfId="8799"/>
    <cellStyle name="Normal 11 5 2 3 2" xfId="8800"/>
    <cellStyle name="Normal 11 5 2 3 2 2" xfId="8801"/>
    <cellStyle name="Normal 11 5 2 3 2 2 2" xfId="8802"/>
    <cellStyle name="Normal 11 5 2 3 2 3" xfId="8803"/>
    <cellStyle name="Normal 11 5 2 3 3" xfId="8804"/>
    <cellStyle name="Normal 11 5 2 3 3 2" xfId="8805"/>
    <cellStyle name="Normal 11 5 2 3 4" xfId="8806"/>
    <cellStyle name="Normal 11 5 2 4" xfId="8807"/>
    <cellStyle name="Normal 11 5 2 4 2" xfId="8808"/>
    <cellStyle name="Normal 11 5 2 4 2 2" xfId="8809"/>
    <cellStyle name="Normal 11 5 2 4 3" xfId="8810"/>
    <cellStyle name="Normal 11 5 2 5" xfId="8811"/>
    <cellStyle name="Normal 11 5 2 5 2" xfId="8812"/>
    <cellStyle name="Normal 11 5 2 6" xfId="8813"/>
    <cellStyle name="Normal 11 5 3" xfId="8814"/>
    <cellStyle name="Normal 11 5 3 2" xfId="8815"/>
    <cellStyle name="Normal 11 5 3 2 2" xfId="8816"/>
    <cellStyle name="Normal 11 5 3 2 2 2" xfId="8817"/>
    <cellStyle name="Normal 11 5 3 2 2 2 2" xfId="8818"/>
    <cellStyle name="Normal 11 5 3 2 2 3" xfId="8819"/>
    <cellStyle name="Normal 11 5 3 2 3" xfId="8820"/>
    <cellStyle name="Normal 11 5 3 2 3 2" xfId="8821"/>
    <cellStyle name="Normal 11 5 3 2 4" xfId="8822"/>
    <cellStyle name="Normal 11 5 3 3" xfId="8823"/>
    <cellStyle name="Normal 11 5 3 3 2" xfId="8824"/>
    <cellStyle name="Normal 11 5 3 3 2 2" xfId="8825"/>
    <cellStyle name="Normal 11 5 3 3 3" xfId="8826"/>
    <cellStyle name="Normal 11 5 3 4" xfId="8827"/>
    <cellStyle name="Normal 11 5 3 4 2" xfId="8828"/>
    <cellStyle name="Normal 11 5 3 5" xfId="8829"/>
    <cellStyle name="Normal 11 5 4" xfId="8830"/>
    <cellStyle name="Normal 11 5 4 2" xfId="8831"/>
    <cellStyle name="Normal 11 5 4 2 2" xfId="8832"/>
    <cellStyle name="Normal 11 5 4 2 2 2" xfId="8833"/>
    <cellStyle name="Normal 11 5 4 2 3" xfId="8834"/>
    <cellStyle name="Normal 11 5 4 3" xfId="8835"/>
    <cellStyle name="Normal 11 5 4 3 2" xfId="8836"/>
    <cellStyle name="Normal 11 5 4 4" xfId="8837"/>
    <cellStyle name="Normal 11 5 5" xfId="8838"/>
    <cellStyle name="Normal 11 5 5 2" xfId="8839"/>
    <cellStyle name="Normal 11 5 5 2 2" xfId="8840"/>
    <cellStyle name="Normal 11 5 5 3" xfId="8841"/>
    <cellStyle name="Normal 11 5 6" xfId="8842"/>
    <cellStyle name="Normal 11 5 6 2" xfId="8843"/>
    <cellStyle name="Normal 11 5 7" xfId="8844"/>
    <cellStyle name="Normal 11 6" xfId="8845"/>
    <cellStyle name="Normal 11 6 2" xfId="8846"/>
    <cellStyle name="Normal 11 6 2 2" xfId="8847"/>
    <cellStyle name="Normal 11 6 2 2 2" xfId="8848"/>
    <cellStyle name="Normal 11 6 2 2 2 2" xfId="8849"/>
    <cellStyle name="Normal 11 6 2 2 2 2 2" xfId="8850"/>
    <cellStyle name="Normal 11 6 2 2 2 3" xfId="8851"/>
    <cellStyle name="Normal 11 6 2 2 3" xfId="8852"/>
    <cellStyle name="Normal 11 6 2 2 3 2" xfId="8853"/>
    <cellStyle name="Normal 11 6 2 2 4" xfId="8854"/>
    <cellStyle name="Normal 11 6 2 3" xfId="8855"/>
    <cellStyle name="Normal 11 6 2 3 2" xfId="8856"/>
    <cellStyle name="Normal 11 6 2 3 2 2" xfId="8857"/>
    <cellStyle name="Normal 11 6 2 3 3" xfId="8858"/>
    <cellStyle name="Normal 11 6 2 4" xfId="8859"/>
    <cellStyle name="Normal 11 6 2 4 2" xfId="8860"/>
    <cellStyle name="Normal 11 6 2 5" xfId="8861"/>
    <cellStyle name="Normal 11 6 3" xfId="8862"/>
    <cellStyle name="Normal 11 6 3 2" xfId="8863"/>
    <cellStyle name="Normal 11 6 3 2 2" xfId="8864"/>
    <cellStyle name="Normal 11 6 3 2 2 2" xfId="8865"/>
    <cellStyle name="Normal 11 6 3 2 3" xfId="8866"/>
    <cellStyle name="Normal 11 6 3 3" xfId="8867"/>
    <cellStyle name="Normal 11 6 3 3 2" xfId="8868"/>
    <cellStyle name="Normal 11 6 3 4" xfId="8869"/>
    <cellStyle name="Normal 11 6 4" xfId="8870"/>
    <cellStyle name="Normal 11 6 4 2" xfId="8871"/>
    <cellStyle name="Normal 11 6 4 2 2" xfId="8872"/>
    <cellStyle name="Normal 11 6 4 3" xfId="8873"/>
    <cellStyle name="Normal 11 6 5" xfId="8874"/>
    <cellStyle name="Normal 11 6 5 2" xfId="8875"/>
    <cellStyle name="Normal 11 6 6" xfId="8876"/>
    <cellStyle name="Normal 11 7" xfId="8877"/>
    <cellStyle name="Normal 11 7 2" xfId="8878"/>
    <cellStyle name="Normal 11 7 2 2" xfId="8879"/>
    <cellStyle name="Normal 11 7 2 2 2" xfId="8880"/>
    <cellStyle name="Normal 11 7 2 2 2 2" xfId="8881"/>
    <cellStyle name="Normal 11 7 2 2 2 2 2" xfId="8882"/>
    <cellStyle name="Normal 11 7 2 2 2 3" xfId="8883"/>
    <cellStyle name="Normal 11 7 2 2 3" xfId="8884"/>
    <cellStyle name="Normal 11 7 2 2 3 2" xfId="8885"/>
    <cellStyle name="Normal 11 7 2 2 4" xfId="8886"/>
    <cellStyle name="Normal 11 7 2 3" xfId="8887"/>
    <cellStyle name="Normal 11 7 2 3 2" xfId="8888"/>
    <cellStyle name="Normal 11 7 2 3 2 2" xfId="8889"/>
    <cellStyle name="Normal 11 7 2 3 3" xfId="8890"/>
    <cellStyle name="Normal 11 7 2 4" xfId="8891"/>
    <cellStyle name="Normal 11 7 2 4 2" xfId="8892"/>
    <cellStyle name="Normal 11 7 2 5" xfId="8893"/>
    <cellStyle name="Normal 11 7 3" xfId="8894"/>
    <cellStyle name="Normal 11 7 3 2" xfId="8895"/>
    <cellStyle name="Normal 11 7 3 2 2" xfId="8896"/>
    <cellStyle name="Normal 11 7 3 2 2 2" xfId="8897"/>
    <cellStyle name="Normal 11 7 3 2 3" xfId="8898"/>
    <cellStyle name="Normal 11 7 3 3" xfId="8899"/>
    <cellStyle name="Normal 11 7 3 3 2" xfId="8900"/>
    <cellStyle name="Normal 11 7 3 4" xfId="8901"/>
    <cellStyle name="Normal 11 7 4" xfId="8902"/>
    <cellStyle name="Normal 11 7 4 2" xfId="8903"/>
    <cellStyle name="Normal 11 7 4 2 2" xfId="8904"/>
    <cellStyle name="Normal 11 7 4 3" xfId="8905"/>
    <cellStyle name="Normal 11 7 5" xfId="8906"/>
    <cellStyle name="Normal 11 7 5 2" xfId="8907"/>
    <cellStyle name="Normal 11 7 6" xfId="8908"/>
    <cellStyle name="Normal 11 8" xfId="8909"/>
    <cellStyle name="Normal 11 8 2" xfId="8910"/>
    <cellStyle name="Normal 11 8 2 2" xfId="8911"/>
    <cellStyle name="Normal 11 8 2 2 2" xfId="8912"/>
    <cellStyle name="Normal 11 8 2 2 2 2" xfId="8913"/>
    <cellStyle name="Normal 11 8 2 2 3" xfId="8914"/>
    <cellStyle name="Normal 11 8 2 3" xfId="8915"/>
    <cellStyle name="Normal 11 8 2 3 2" xfId="8916"/>
    <cellStyle name="Normal 11 8 2 4" xfId="8917"/>
    <cellStyle name="Normal 11 8 3" xfId="8918"/>
    <cellStyle name="Normal 11 8 3 2" xfId="8919"/>
    <cellStyle name="Normal 11 8 3 2 2" xfId="8920"/>
    <cellStyle name="Normal 11 8 3 3" xfId="8921"/>
    <cellStyle name="Normal 11 8 4" xfId="8922"/>
    <cellStyle name="Normal 11 8 4 2" xfId="8923"/>
    <cellStyle name="Normal 11 8 4 3" xfId="8924"/>
    <cellStyle name="Normal 11 8 5" xfId="8925"/>
    <cellStyle name="Normal 11 9" xfId="8926"/>
    <cellStyle name="Normal 11_Triángulo" xfId="8927"/>
    <cellStyle name="Normal 110" xfId="8928"/>
    <cellStyle name="Normal 110 2" xfId="8929"/>
    <cellStyle name="Normal 110 2 2" xfId="8930"/>
    <cellStyle name="Normal 110 2 3" xfId="8931"/>
    <cellStyle name="Normal 110 3" xfId="8932"/>
    <cellStyle name="Normal 110 4" xfId="8933"/>
    <cellStyle name="Normal 111" xfId="8934"/>
    <cellStyle name="Normal 111 2" xfId="8935"/>
    <cellStyle name="Normal 111 2 2" xfId="8936"/>
    <cellStyle name="Normal 111 2 3" xfId="8937"/>
    <cellStyle name="Normal 111 3" xfId="8938"/>
    <cellStyle name="Normal 111 4" xfId="8939"/>
    <cellStyle name="Normal 112" xfId="8940"/>
    <cellStyle name="Normal 112 2" xfId="8941"/>
    <cellStyle name="Normal 112 2 2" xfId="8942"/>
    <cellStyle name="Normal 112 2 3" xfId="8943"/>
    <cellStyle name="Normal 112 3" xfId="8944"/>
    <cellStyle name="Normal 112 4" xfId="8945"/>
    <cellStyle name="Normal 113" xfId="8946"/>
    <cellStyle name="Normal 113 2" xfId="8947"/>
    <cellStyle name="Normal 113 2 2" xfId="8948"/>
    <cellStyle name="Normal 113 2 3" xfId="8949"/>
    <cellStyle name="Normal 113 3" xfId="8950"/>
    <cellStyle name="Normal 113 4" xfId="8951"/>
    <cellStyle name="Normal 114" xfId="8952"/>
    <cellStyle name="Normal 114 2" xfId="8953"/>
    <cellStyle name="Normal 114 2 2" xfId="8954"/>
    <cellStyle name="Normal 114 2 3" xfId="8955"/>
    <cellStyle name="Normal 114 3" xfId="8956"/>
    <cellStyle name="Normal 114 4" xfId="8957"/>
    <cellStyle name="Normal 115" xfId="8958"/>
    <cellStyle name="Normal 115 2" xfId="8959"/>
    <cellStyle name="Normal 115 2 2" xfId="8960"/>
    <cellStyle name="Normal 115 2 3" xfId="8961"/>
    <cellStyle name="Normal 115 3" xfId="8962"/>
    <cellStyle name="Normal 115 4" xfId="8963"/>
    <cellStyle name="Normal 116" xfId="8964"/>
    <cellStyle name="Normal 116 2" xfId="8965"/>
    <cellStyle name="Normal 116 2 2" xfId="8966"/>
    <cellStyle name="Normal 116 2 3" xfId="8967"/>
    <cellStyle name="Normal 116 3" xfId="8968"/>
    <cellStyle name="Normal 116 4" xfId="8969"/>
    <cellStyle name="Normal 117" xfId="8970"/>
    <cellStyle name="Normal 117 2" xfId="8971"/>
    <cellStyle name="Normal 117 2 2" xfId="8972"/>
    <cellStyle name="Normal 117 2 3" xfId="8973"/>
    <cellStyle name="Normal 117 3" xfId="8974"/>
    <cellStyle name="Normal 117 4" xfId="8975"/>
    <cellStyle name="Normal 118" xfId="8976"/>
    <cellStyle name="Normal 118 2" xfId="8977"/>
    <cellStyle name="Normal 118 2 2" xfId="8978"/>
    <cellStyle name="Normal 118 2 3" xfId="8979"/>
    <cellStyle name="Normal 118 3" xfId="8980"/>
    <cellStyle name="Normal 118 4" xfId="8981"/>
    <cellStyle name="Normal 119" xfId="8982"/>
    <cellStyle name="Normal 119 2" xfId="8983"/>
    <cellStyle name="Normal 119 2 2" xfId="8984"/>
    <cellStyle name="Normal 119 2 3" xfId="8985"/>
    <cellStyle name="Normal 119 3" xfId="8986"/>
    <cellStyle name="Normal 119 4" xfId="8987"/>
    <cellStyle name="Normal 12" xfId="8988"/>
    <cellStyle name="Normal 12 10" xfId="8989"/>
    <cellStyle name="Normal 12 10 2" xfId="8990"/>
    <cellStyle name="Normal 12 10 2 2" xfId="8991"/>
    <cellStyle name="Normal 12 10 2 2 2" xfId="8992"/>
    <cellStyle name="Normal 12 10 2 2 2 2" xfId="8993"/>
    <cellStyle name="Normal 12 10 2 2 2 2 2" xfId="8994"/>
    <cellStyle name="Normal 12 10 2 2 2 3" xfId="8995"/>
    <cellStyle name="Normal 12 10 2 2 3" xfId="8996"/>
    <cellStyle name="Normal 12 10 2 2 3 2" xfId="8997"/>
    <cellStyle name="Normal 12 10 2 2 4" xfId="8998"/>
    <cellStyle name="Normal 12 10 2 3" xfId="8999"/>
    <cellStyle name="Normal 12 10 2 3 2" xfId="9000"/>
    <cellStyle name="Normal 12 10 2 3 2 2" xfId="9001"/>
    <cellStyle name="Normal 12 10 2 3 3" xfId="9002"/>
    <cellStyle name="Normal 12 10 2 4" xfId="9003"/>
    <cellStyle name="Normal 12 10 2 4 2" xfId="9004"/>
    <cellStyle name="Normal 12 10 2 5" xfId="9005"/>
    <cellStyle name="Normal 12 10 3" xfId="9006"/>
    <cellStyle name="Normal 12 10 3 2" xfId="9007"/>
    <cellStyle name="Normal 12 10 3 2 2" xfId="9008"/>
    <cellStyle name="Normal 12 10 3 2 2 2" xfId="9009"/>
    <cellStyle name="Normal 12 10 3 2 3" xfId="9010"/>
    <cellStyle name="Normal 12 10 3 3" xfId="9011"/>
    <cellStyle name="Normal 12 10 3 3 2" xfId="9012"/>
    <cellStyle name="Normal 12 10 3 4" xfId="9013"/>
    <cellStyle name="Normal 12 10 4" xfId="9014"/>
    <cellStyle name="Normal 12 10 4 2" xfId="9015"/>
    <cellStyle name="Normal 12 10 4 2 2" xfId="9016"/>
    <cellStyle name="Normal 12 10 4 3" xfId="9017"/>
    <cellStyle name="Normal 12 10 5" xfId="9018"/>
    <cellStyle name="Normal 12 10 5 2" xfId="9019"/>
    <cellStyle name="Normal 12 10 6" xfId="9020"/>
    <cellStyle name="Normal 12 11" xfId="9021"/>
    <cellStyle name="Normal 12 11 2" xfId="9022"/>
    <cellStyle name="Normal 12 11 2 2" xfId="9023"/>
    <cellStyle name="Normal 12 11 2 2 2" xfId="9024"/>
    <cellStyle name="Normal 12 11 2 2 2 2" xfId="9025"/>
    <cellStyle name="Normal 12 11 2 2 3" xfId="9026"/>
    <cellStyle name="Normal 12 11 2 3" xfId="9027"/>
    <cellStyle name="Normal 12 11 2 3 2" xfId="9028"/>
    <cellStyle name="Normal 12 11 2 4" xfId="9029"/>
    <cellStyle name="Normal 12 11 3" xfId="9030"/>
    <cellStyle name="Normal 12 11 3 2" xfId="9031"/>
    <cellStyle name="Normal 12 11 3 2 2" xfId="9032"/>
    <cellStyle name="Normal 12 11 3 3" xfId="9033"/>
    <cellStyle name="Normal 12 11 4" xfId="9034"/>
    <cellStyle name="Normal 12 11 4 2" xfId="9035"/>
    <cellStyle name="Normal 12 11 4 3" xfId="9036"/>
    <cellStyle name="Normal 12 11 5" xfId="9037"/>
    <cellStyle name="Normal 12 12" xfId="9038"/>
    <cellStyle name="Normal 12 13" xfId="9039"/>
    <cellStyle name="Normal 12 13 2" xfId="9040"/>
    <cellStyle name="Normal 12 13 2 2" xfId="9041"/>
    <cellStyle name="Normal 12 13 2 2 2" xfId="9042"/>
    <cellStyle name="Normal 12 13 2 3" xfId="9043"/>
    <cellStyle name="Normal 12 13 3" xfId="9044"/>
    <cellStyle name="Normal 12 13 3 2" xfId="9045"/>
    <cellStyle name="Normal 12 13 4" xfId="9046"/>
    <cellStyle name="Normal 12 14" xfId="9047"/>
    <cellStyle name="Normal 12 14 2" xfId="9048"/>
    <cellStyle name="Normal 12 14 2 2" xfId="9049"/>
    <cellStyle name="Normal 12 14 3" xfId="9050"/>
    <cellStyle name="Normal 12 15" xfId="9051"/>
    <cellStyle name="Normal 12 15 2" xfId="9052"/>
    <cellStyle name="Normal 12 16" xfId="9053"/>
    <cellStyle name="Normal 12 17" xfId="9054"/>
    <cellStyle name="Normal 12 2" xfId="9055"/>
    <cellStyle name="Normal 12 2 2" xfId="9056"/>
    <cellStyle name="Normal 12 2 3" xfId="9057"/>
    <cellStyle name="Normal 12 3" xfId="9058"/>
    <cellStyle name="Normal 12 3 2" xfId="9059"/>
    <cellStyle name="Normal 12 3 3" xfId="9060"/>
    <cellStyle name="Normal 12 4" xfId="9061"/>
    <cellStyle name="Normal 12 4 2" xfId="9062"/>
    <cellStyle name="Normal 12 4 3" xfId="9063"/>
    <cellStyle name="Normal 12 5" xfId="9"/>
    <cellStyle name="Normal 12 5 10" xfId="9064"/>
    <cellStyle name="Normal 12 5 10 2" xfId="9065"/>
    <cellStyle name="Normal 12 5 11" xfId="9066"/>
    <cellStyle name="Normal 12 5 12" xfId="9067"/>
    <cellStyle name="Normal 12 5 2" xfId="9068"/>
    <cellStyle name="Normal 12 5 2 10" xfId="9069"/>
    <cellStyle name="Normal 12 5 2 2" xfId="9070"/>
    <cellStyle name="Normal 12 5 2 2 2" xfId="9071"/>
    <cellStyle name="Normal 12 5 2 2 2 2" xfId="9072"/>
    <cellStyle name="Normal 12 5 2 2 2 2 2" xfId="9073"/>
    <cellStyle name="Normal 12 5 2 2 2 2 2 2" xfId="9074"/>
    <cellStyle name="Normal 12 5 2 2 2 2 2 2 2" xfId="9075"/>
    <cellStyle name="Normal 12 5 2 2 2 2 2 2 2 2" xfId="9076"/>
    <cellStyle name="Normal 12 5 2 2 2 2 2 2 3" xfId="9077"/>
    <cellStyle name="Normal 12 5 2 2 2 2 2 3" xfId="9078"/>
    <cellStyle name="Normal 12 5 2 2 2 2 2 3 2" xfId="9079"/>
    <cellStyle name="Normal 12 5 2 2 2 2 2 4" xfId="9080"/>
    <cellStyle name="Normal 12 5 2 2 2 2 3" xfId="9081"/>
    <cellStyle name="Normal 12 5 2 2 2 2 3 2" xfId="9082"/>
    <cellStyle name="Normal 12 5 2 2 2 2 3 2 2" xfId="9083"/>
    <cellStyle name="Normal 12 5 2 2 2 2 3 3" xfId="9084"/>
    <cellStyle name="Normal 12 5 2 2 2 2 4" xfId="9085"/>
    <cellStyle name="Normal 12 5 2 2 2 2 4 2" xfId="9086"/>
    <cellStyle name="Normal 12 5 2 2 2 2 5" xfId="9087"/>
    <cellStyle name="Normal 12 5 2 2 2 3" xfId="9088"/>
    <cellStyle name="Normal 12 5 2 2 2 3 2" xfId="9089"/>
    <cellStyle name="Normal 12 5 2 2 2 3 2 2" xfId="9090"/>
    <cellStyle name="Normal 12 5 2 2 2 3 2 2 2" xfId="9091"/>
    <cellStyle name="Normal 12 5 2 2 2 3 2 3" xfId="9092"/>
    <cellStyle name="Normal 12 5 2 2 2 3 3" xfId="9093"/>
    <cellStyle name="Normal 12 5 2 2 2 3 3 2" xfId="9094"/>
    <cellStyle name="Normal 12 5 2 2 2 3 4" xfId="9095"/>
    <cellStyle name="Normal 12 5 2 2 2 4" xfId="9096"/>
    <cellStyle name="Normal 12 5 2 2 2 4 2" xfId="9097"/>
    <cellStyle name="Normal 12 5 2 2 2 4 2 2" xfId="9098"/>
    <cellStyle name="Normal 12 5 2 2 2 4 3" xfId="9099"/>
    <cellStyle name="Normal 12 5 2 2 2 5" xfId="9100"/>
    <cellStyle name="Normal 12 5 2 2 2 5 2" xfId="9101"/>
    <cellStyle name="Normal 12 5 2 2 2 6" xfId="9102"/>
    <cellStyle name="Normal 12 5 2 2 3" xfId="9103"/>
    <cellStyle name="Normal 12 5 2 2 3 2" xfId="9104"/>
    <cellStyle name="Normal 12 5 2 2 3 2 2" xfId="9105"/>
    <cellStyle name="Normal 12 5 2 2 3 2 2 2" xfId="9106"/>
    <cellStyle name="Normal 12 5 2 2 3 2 2 2 2" xfId="9107"/>
    <cellStyle name="Normal 12 5 2 2 3 2 2 3" xfId="9108"/>
    <cellStyle name="Normal 12 5 2 2 3 2 3" xfId="9109"/>
    <cellStyle name="Normal 12 5 2 2 3 2 3 2" xfId="9110"/>
    <cellStyle name="Normal 12 5 2 2 3 2 4" xfId="9111"/>
    <cellStyle name="Normal 12 5 2 2 3 3" xfId="9112"/>
    <cellStyle name="Normal 12 5 2 2 3 3 2" xfId="9113"/>
    <cellStyle name="Normal 12 5 2 2 3 3 2 2" xfId="9114"/>
    <cellStyle name="Normal 12 5 2 2 3 3 3" xfId="9115"/>
    <cellStyle name="Normal 12 5 2 2 3 4" xfId="9116"/>
    <cellStyle name="Normal 12 5 2 2 3 4 2" xfId="9117"/>
    <cellStyle name="Normal 12 5 2 2 3 5" xfId="9118"/>
    <cellStyle name="Normal 12 5 2 2 4" xfId="9119"/>
    <cellStyle name="Normal 12 5 2 2 4 2" xfId="9120"/>
    <cellStyle name="Normal 12 5 2 2 4 2 2" xfId="9121"/>
    <cellStyle name="Normal 12 5 2 2 4 2 2 2" xfId="9122"/>
    <cellStyle name="Normal 12 5 2 2 4 2 3" xfId="9123"/>
    <cellStyle name="Normal 12 5 2 2 4 3" xfId="9124"/>
    <cellStyle name="Normal 12 5 2 2 4 3 2" xfId="9125"/>
    <cellStyle name="Normal 12 5 2 2 4 4" xfId="9126"/>
    <cellStyle name="Normal 12 5 2 2 5" xfId="9127"/>
    <cellStyle name="Normal 12 5 2 2 5 2" xfId="9128"/>
    <cellStyle name="Normal 12 5 2 2 5 2 2" xfId="9129"/>
    <cellStyle name="Normal 12 5 2 2 5 3" xfId="9130"/>
    <cellStyle name="Normal 12 5 2 2 6" xfId="9131"/>
    <cellStyle name="Normal 12 5 2 2 6 2" xfId="9132"/>
    <cellStyle name="Normal 12 5 2 2 7" xfId="9133"/>
    <cellStyle name="Normal 12 5 2 2 8" xfId="9134"/>
    <cellStyle name="Normal 12 5 2 3" xfId="9135"/>
    <cellStyle name="Normal 12 5 2 3 2" xfId="9136"/>
    <cellStyle name="Normal 12 5 2 3 2 2" xfId="9137"/>
    <cellStyle name="Normal 12 5 2 3 2 2 2" xfId="9138"/>
    <cellStyle name="Normal 12 5 2 3 2 2 2 2" xfId="9139"/>
    <cellStyle name="Normal 12 5 2 3 2 2 2 2 2" xfId="9140"/>
    <cellStyle name="Normal 12 5 2 3 2 2 2 3" xfId="9141"/>
    <cellStyle name="Normal 12 5 2 3 2 2 3" xfId="9142"/>
    <cellStyle name="Normal 12 5 2 3 2 2 3 2" xfId="9143"/>
    <cellStyle name="Normal 12 5 2 3 2 2 4" xfId="9144"/>
    <cellStyle name="Normal 12 5 2 3 2 3" xfId="9145"/>
    <cellStyle name="Normal 12 5 2 3 2 3 2" xfId="9146"/>
    <cellStyle name="Normal 12 5 2 3 2 3 2 2" xfId="9147"/>
    <cellStyle name="Normal 12 5 2 3 2 3 3" xfId="9148"/>
    <cellStyle name="Normal 12 5 2 3 2 4" xfId="9149"/>
    <cellStyle name="Normal 12 5 2 3 2 4 2" xfId="9150"/>
    <cellStyle name="Normal 12 5 2 3 2 5" xfId="9151"/>
    <cellStyle name="Normal 12 5 2 3 3" xfId="9152"/>
    <cellStyle name="Normal 12 5 2 3 3 2" xfId="9153"/>
    <cellStyle name="Normal 12 5 2 3 3 2 2" xfId="9154"/>
    <cellStyle name="Normal 12 5 2 3 3 2 2 2" xfId="9155"/>
    <cellStyle name="Normal 12 5 2 3 3 2 3" xfId="9156"/>
    <cellStyle name="Normal 12 5 2 3 3 3" xfId="9157"/>
    <cellStyle name="Normal 12 5 2 3 3 3 2" xfId="9158"/>
    <cellStyle name="Normal 12 5 2 3 3 4" xfId="9159"/>
    <cellStyle name="Normal 12 5 2 3 4" xfId="9160"/>
    <cellStyle name="Normal 12 5 2 3 4 2" xfId="9161"/>
    <cellStyle name="Normal 12 5 2 3 4 2 2" xfId="9162"/>
    <cellStyle name="Normal 12 5 2 3 4 3" xfId="9163"/>
    <cellStyle name="Normal 12 5 2 3 5" xfId="9164"/>
    <cellStyle name="Normal 12 5 2 3 5 2" xfId="9165"/>
    <cellStyle name="Normal 12 5 2 3 6" xfId="9166"/>
    <cellStyle name="Normal 12 5 2 4" xfId="9167"/>
    <cellStyle name="Normal 12 5 2 4 2" xfId="9168"/>
    <cellStyle name="Normal 12 5 2 4 2 2" xfId="9169"/>
    <cellStyle name="Normal 12 5 2 4 2 2 2" xfId="9170"/>
    <cellStyle name="Normal 12 5 2 4 2 2 2 2" xfId="9171"/>
    <cellStyle name="Normal 12 5 2 4 2 2 2 2 2" xfId="9172"/>
    <cellStyle name="Normal 12 5 2 4 2 2 2 3" xfId="9173"/>
    <cellStyle name="Normal 12 5 2 4 2 2 3" xfId="9174"/>
    <cellStyle name="Normal 12 5 2 4 2 2 3 2" xfId="9175"/>
    <cellStyle name="Normal 12 5 2 4 2 2 4" xfId="9176"/>
    <cellStyle name="Normal 12 5 2 4 2 3" xfId="9177"/>
    <cellStyle name="Normal 12 5 2 4 2 3 2" xfId="9178"/>
    <cellStyle name="Normal 12 5 2 4 2 3 2 2" xfId="9179"/>
    <cellStyle name="Normal 12 5 2 4 2 3 3" xfId="9180"/>
    <cellStyle name="Normal 12 5 2 4 2 4" xfId="9181"/>
    <cellStyle name="Normal 12 5 2 4 2 4 2" xfId="9182"/>
    <cellStyle name="Normal 12 5 2 4 2 5" xfId="9183"/>
    <cellStyle name="Normal 12 5 2 4 3" xfId="9184"/>
    <cellStyle name="Normal 12 5 2 4 3 2" xfId="9185"/>
    <cellStyle name="Normal 12 5 2 4 3 2 2" xfId="9186"/>
    <cellStyle name="Normal 12 5 2 4 3 2 2 2" xfId="9187"/>
    <cellStyle name="Normal 12 5 2 4 3 2 3" xfId="9188"/>
    <cellStyle name="Normal 12 5 2 4 3 3" xfId="9189"/>
    <cellStyle name="Normal 12 5 2 4 3 3 2" xfId="9190"/>
    <cellStyle name="Normal 12 5 2 4 3 4" xfId="9191"/>
    <cellStyle name="Normal 12 5 2 4 4" xfId="9192"/>
    <cellStyle name="Normal 12 5 2 4 4 2" xfId="9193"/>
    <cellStyle name="Normal 12 5 2 4 4 2 2" xfId="9194"/>
    <cellStyle name="Normal 12 5 2 4 4 3" xfId="9195"/>
    <cellStyle name="Normal 12 5 2 4 5" xfId="9196"/>
    <cellStyle name="Normal 12 5 2 4 5 2" xfId="9197"/>
    <cellStyle name="Normal 12 5 2 4 6" xfId="9198"/>
    <cellStyle name="Normal 12 5 2 5" xfId="9199"/>
    <cellStyle name="Normal 12 5 2 5 2" xfId="9200"/>
    <cellStyle name="Normal 12 5 2 5 2 2" xfId="9201"/>
    <cellStyle name="Normal 12 5 2 5 2 2 2" xfId="9202"/>
    <cellStyle name="Normal 12 5 2 5 2 2 2 2" xfId="9203"/>
    <cellStyle name="Normal 12 5 2 5 2 2 3" xfId="9204"/>
    <cellStyle name="Normal 12 5 2 5 2 3" xfId="9205"/>
    <cellStyle name="Normal 12 5 2 5 2 3 2" xfId="9206"/>
    <cellStyle name="Normal 12 5 2 5 2 4" xfId="9207"/>
    <cellStyle name="Normal 12 5 2 5 3" xfId="9208"/>
    <cellStyle name="Normal 12 5 2 5 3 2" xfId="9209"/>
    <cellStyle name="Normal 12 5 2 5 3 2 2" xfId="9210"/>
    <cellStyle name="Normal 12 5 2 5 3 3" xfId="9211"/>
    <cellStyle name="Normal 12 5 2 5 4" xfId="9212"/>
    <cellStyle name="Normal 12 5 2 5 4 2" xfId="9213"/>
    <cellStyle name="Normal 12 5 2 5 5" xfId="9214"/>
    <cellStyle name="Normal 12 5 2 6" xfId="9215"/>
    <cellStyle name="Normal 12 5 2 6 2" xfId="9216"/>
    <cellStyle name="Normal 12 5 2 6 2 2" xfId="9217"/>
    <cellStyle name="Normal 12 5 2 6 2 2 2" xfId="9218"/>
    <cellStyle name="Normal 12 5 2 6 2 3" xfId="9219"/>
    <cellStyle name="Normal 12 5 2 6 3" xfId="9220"/>
    <cellStyle name="Normal 12 5 2 6 3 2" xfId="9221"/>
    <cellStyle name="Normal 12 5 2 6 4" xfId="9222"/>
    <cellStyle name="Normal 12 5 2 7" xfId="9223"/>
    <cellStyle name="Normal 12 5 2 7 2" xfId="9224"/>
    <cellStyle name="Normal 12 5 2 7 2 2" xfId="9225"/>
    <cellStyle name="Normal 12 5 2 7 3" xfId="9226"/>
    <cellStyle name="Normal 12 5 2 8" xfId="9227"/>
    <cellStyle name="Normal 12 5 2 8 2" xfId="9228"/>
    <cellStyle name="Normal 12 5 2 9" xfId="9229"/>
    <cellStyle name="Normal 12 5 3" xfId="9230"/>
    <cellStyle name="Normal 12 5 3 2" xfId="9231"/>
    <cellStyle name="Normal 12 5 3 2 2" xfId="9232"/>
    <cellStyle name="Normal 12 5 3 2 2 2" xfId="9233"/>
    <cellStyle name="Normal 12 5 3 2 2 2 2" xfId="9234"/>
    <cellStyle name="Normal 12 5 3 2 2 2 2 2" xfId="9235"/>
    <cellStyle name="Normal 12 5 3 2 2 2 2 2 2" xfId="9236"/>
    <cellStyle name="Normal 12 5 3 2 2 2 2 3" xfId="9237"/>
    <cellStyle name="Normal 12 5 3 2 2 2 3" xfId="9238"/>
    <cellStyle name="Normal 12 5 3 2 2 2 3 2" xfId="9239"/>
    <cellStyle name="Normal 12 5 3 2 2 2 4" xfId="9240"/>
    <cellStyle name="Normal 12 5 3 2 2 3" xfId="9241"/>
    <cellStyle name="Normal 12 5 3 2 2 3 2" xfId="9242"/>
    <cellStyle name="Normal 12 5 3 2 2 3 2 2" xfId="9243"/>
    <cellStyle name="Normal 12 5 3 2 2 3 3" xfId="9244"/>
    <cellStyle name="Normal 12 5 3 2 2 4" xfId="9245"/>
    <cellStyle name="Normal 12 5 3 2 2 4 2" xfId="9246"/>
    <cellStyle name="Normal 12 5 3 2 2 5" xfId="9247"/>
    <cellStyle name="Normal 12 5 3 2 3" xfId="9248"/>
    <cellStyle name="Normal 12 5 3 2 3 2" xfId="9249"/>
    <cellStyle name="Normal 12 5 3 2 3 2 2" xfId="9250"/>
    <cellStyle name="Normal 12 5 3 2 3 2 2 2" xfId="9251"/>
    <cellStyle name="Normal 12 5 3 2 3 2 3" xfId="9252"/>
    <cellStyle name="Normal 12 5 3 2 3 3" xfId="9253"/>
    <cellStyle name="Normal 12 5 3 2 3 3 2" xfId="9254"/>
    <cellStyle name="Normal 12 5 3 2 3 4" xfId="9255"/>
    <cellStyle name="Normal 12 5 3 2 4" xfId="9256"/>
    <cellStyle name="Normal 12 5 3 2 4 2" xfId="9257"/>
    <cellStyle name="Normal 12 5 3 2 4 2 2" xfId="9258"/>
    <cellStyle name="Normal 12 5 3 2 4 3" xfId="9259"/>
    <cellStyle name="Normal 12 5 3 2 5" xfId="9260"/>
    <cellStyle name="Normal 12 5 3 2 5 2" xfId="9261"/>
    <cellStyle name="Normal 12 5 3 2 6" xfId="9262"/>
    <cellStyle name="Normal 12 5 3 3" xfId="9263"/>
    <cellStyle name="Normal 12 5 3 3 2" xfId="9264"/>
    <cellStyle name="Normal 12 5 3 3 2 2" xfId="9265"/>
    <cellStyle name="Normal 12 5 3 3 2 2 2" xfId="9266"/>
    <cellStyle name="Normal 12 5 3 3 2 2 2 2" xfId="9267"/>
    <cellStyle name="Normal 12 5 3 3 2 2 3" xfId="9268"/>
    <cellStyle name="Normal 12 5 3 3 2 3" xfId="9269"/>
    <cellStyle name="Normal 12 5 3 3 2 3 2" xfId="9270"/>
    <cellStyle name="Normal 12 5 3 3 2 4" xfId="9271"/>
    <cellStyle name="Normal 12 5 3 3 3" xfId="9272"/>
    <cellStyle name="Normal 12 5 3 3 3 2" xfId="9273"/>
    <cellStyle name="Normal 12 5 3 3 3 2 2" xfId="9274"/>
    <cellStyle name="Normal 12 5 3 3 3 3" xfId="9275"/>
    <cellStyle name="Normal 12 5 3 3 4" xfId="9276"/>
    <cellStyle name="Normal 12 5 3 3 4 2" xfId="9277"/>
    <cellStyle name="Normal 12 5 3 3 5" xfId="9278"/>
    <cellStyle name="Normal 12 5 3 4" xfId="9279"/>
    <cellStyle name="Normal 12 5 3 4 2" xfId="9280"/>
    <cellStyle name="Normal 12 5 3 4 2 2" xfId="9281"/>
    <cellStyle name="Normal 12 5 3 4 2 2 2" xfId="9282"/>
    <cellStyle name="Normal 12 5 3 4 2 3" xfId="9283"/>
    <cellStyle name="Normal 12 5 3 4 3" xfId="9284"/>
    <cellStyle name="Normal 12 5 3 4 3 2" xfId="9285"/>
    <cellStyle name="Normal 12 5 3 4 4" xfId="9286"/>
    <cellStyle name="Normal 12 5 3 5" xfId="9287"/>
    <cellStyle name="Normal 12 5 3 5 2" xfId="9288"/>
    <cellStyle name="Normal 12 5 3 5 2 2" xfId="9289"/>
    <cellStyle name="Normal 12 5 3 5 3" xfId="9290"/>
    <cellStyle name="Normal 12 5 3 6" xfId="9291"/>
    <cellStyle name="Normal 12 5 3 6 2" xfId="9292"/>
    <cellStyle name="Normal 12 5 3 7" xfId="9293"/>
    <cellStyle name="Normal 12 5 3 8" xfId="9294"/>
    <cellStyle name="Normal 12 5 4" xfId="9295"/>
    <cellStyle name="Normal 12 5 4 2" xfId="9296"/>
    <cellStyle name="Normal 12 5 4 2 2" xfId="9297"/>
    <cellStyle name="Normal 12 5 4 2 2 2" xfId="9298"/>
    <cellStyle name="Normal 12 5 4 2 2 2 2" xfId="9299"/>
    <cellStyle name="Normal 12 5 4 2 2 2 2 2" xfId="9300"/>
    <cellStyle name="Normal 12 5 4 2 2 2 2 2 2" xfId="9301"/>
    <cellStyle name="Normal 12 5 4 2 2 2 2 3" xfId="9302"/>
    <cellStyle name="Normal 12 5 4 2 2 2 3" xfId="9303"/>
    <cellStyle name="Normal 12 5 4 2 2 2 3 2" xfId="9304"/>
    <cellStyle name="Normal 12 5 4 2 2 2 4" xfId="9305"/>
    <cellStyle name="Normal 12 5 4 2 2 3" xfId="9306"/>
    <cellStyle name="Normal 12 5 4 2 2 3 2" xfId="9307"/>
    <cellStyle name="Normal 12 5 4 2 2 3 2 2" xfId="9308"/>
    <cellStyle name="Normal 12 5 4 2 2 3 3" xfId="9309"/>
    <cellStyle name="Normal 12 5 4 2 2 4" xfId="9310"/>
    <cellStyle name="Normal 12 5 4 2 2 4 2" xfId="9311"/>
    <cellStyle name="Normal 12 5 4 2 2 5" xfId="9312"/>
    <cellStyle name="Normal 12 5 4 2 3" xfId="9313"/>
    <cellStyle name="Normal 12 5 4 2 3 2" xfId="9314"/>
    <cellStyle name="Normal 12 5 4 2 3 2 2" xfId="9315"/>
    <cellStyle name="Normal 12 5 4 2 3 2 2 2" xfId="9316"/>
    <cellStyle name="Normal 12 5 4 2 3 2 3" xfId="9317"/>
    <cellStyle name="Normal 12 5 4 2 3 3" xfId="9318"/>
    <cellStyle name="Normal 12 5 4 2 3 3 2" xfId="9319"/>
    <cellStyle name="Normal 12 5 4 2 3 4" xfId="9320"/>
    <cellStyle name="Normal 12 5 4 2 4" xfId="9321"/>
    <cellStyle name="Normal 12 5 4 2 4 2" xfId="9322"/>
    <cellStyle name="Normal 12 5 4 2 4 2 2" xfId="9323"/>
    <cellStyle name="Normal 12 5 4 2 4 3" xfId="9324"/>
    <cellStyle name="Normal 12 5 4 2 5" xfId="9325"/>
    <cellStyle name="Normal 12 5 4 2 5 2" xfId="9326"/>
    <cellStyle name="Normal 12 5 4 2 6" xfId="9327"/>
    <cellStyle name="Normal 12 5 4 3" xfId="9328"/>
    <cellStyle name="Normal 12 5 4 3 2" xfId="9329"/>
    <cellStyle name="Normal 12 5 4 3 2 2" xfId="9330"/>
    <cellStyle name="Normal 12 5 4 3 2 2 2" xfId="9331"/>
    <cellStyle name="Normal 12 5 4 3 2 2 2 2" xfId="9332"/>
    <cellStyle name="Normal 12 5 4 3 2 2 3" xfId="9333"/>
    <cellStyle name="Normal 12 5 4 3 2 3" xfId="9334"/>
    <cellStyle name="Normal 12 5 4 3 2 3 2" xfId="9335"/>
    <cellStyle name="Normal 12 5 4 3 2 4" xfId="9336"/>
    <cellStyle name="Normal 12 5 4 3 3" xfId="9337"/>
    <cellStyle name="Normal 12 5 4 3 3 2" xfId="9338"/>
    <cellStyle name="Normal 12 5 4 3 3 2 2" xfId="9339"/>
    <cellStyle name="Normal 12 5 4 3 3 3" xfId="9340"/>
    <cellStyle name="Normal 12 5 4 3 4" xfId="9341"/>
    <cellStyle name="Normal 12 5 4 3 4 2" xfId="9342"/>
    <cellStyle name="Normal 12 5 4 3 5" xfId="9343"/>
    <cellStyle name="Normal 12 5 4 4" xfId="9344"/>
    <cellStyle name="Normal 12 5 4 4 2" xfId="9345"/>
    <cellStyle name="Normal 12 5 4 4 2 2" xfId="9346"/>
    <cellStyle name="Normal 12 5 4 4 2 2 2" xfId="9347"/>
    <cellStyle name="Normal 12 5 4 4 2 3" xfId="9348"/>
    <cellStyle name="Normal 12 5 4 4 3" xfId="9349"/>
    <cellStyle name="Normal 12 5 4 4 3 2" xfId="9350"/>
    <cellStyle name="Normal 12 5 4 4 4" xfId="9351"/>
    <cellStyle name="Normal 12 5 4 5" xfId="9352"/>
    <cellStyle name="Normal 12 5 4 5 2" xfId="9353"/>
    <cellStyle name="Normal 12 5 4 5 2 2" xfId="9354"/>
    <cellStyle name="Normal 12 5 4 5 3" xfId="9355"/>
    <cellStyle name="Normal 12 5 4 6" xfId="9356"/>
    <cellStyle name="Normal 12 5 4 6 2" xfId="9357"/>
    <cellStyle name="Normal 12 5 4 7" xfId="9358"/>
    <cellStyle name="Normal 12 5 5" xfId="9359"/>
    <cellStyle name="Normal 12 5 5 2" xfId="9360"/>
    <cellStyle name="Normal 12 5 5 2 2" xfId="9361"/>
    <cellStyle name="Normal 12 5 5 2 2 2" xfId="9362"/>
    <cellStyle name="Normal 12 5 5 2 2 2 2" xfId="9363"/>
    <cellStyle name="Normal 12 5 5 2 2 2 2 2" xfId="9364"/>
    <cellStyle name="Normal 12 5 5 2 2 2 3" xfId="9365"/>
    <cellStyle name="Normal 12 5 5 2 2 3" xfId="9366"/>
    <cellStyle name="Normal 12 5 5 2 2 3 2" xfId="9367"/>
    <cellStyle name="Normal 12 5 5 2 2 4" xfId="9368"/>
    <cellStyle name="Normal 12 5 5 2 3" xfId="9369"/>
    <cellStyle name="Normal 12 5 5 2 3 2" xfId="9370"/>
    <cellStyle name="Normal 12 5 5 2 3 2 2" xfId="9371"/>
    <cellStyle name="Normal 12 5 5 2 3 3" xfId="9372"/>
    <cellStyle name="Normal 12 5 5 2 4" xfId="9373"/>
    <cellStyle name="Normal 12 5 5 2 4 2" xfId="9374"/>
    <cellStyle name="Normal 12 5 5 2 5" xfId="9375"/>
    <cellStyle name="Normal 12 5 5 3" xfId="9376"/>
    <cellStyle name="Normal 12 5 5 3 2" xfId="9377"/>
    <cellStyle name="Normal 12 5 5 3 2 2" xfId="9378"/>
    <cellStyle name="Normal 12 5 5 3 2 2 2" xfId="9379"/>
    <cellStyle name="Normal 12 5 5 3 2 3" xfId="9380"/>
    <cellStyle name="Normal 12 5 5 3 3" xfId="9381"/>
    <cellStyle name="Normal 12 5 5 3 3 2" xfId="9382"/>
    <cellStyle name="Normal 12 5 5 3 4" xfId="9383"/>
    <cellStyle name="Normal 12 5 5 4" xfId="9384"/>
    <cellStyle name="Normal 12 5 5 4 2" xfId="9385"/>
    <cellStyle name="Normal 12 5 5 4 2 2" xfId="9386"/>
    <cellStyle name="Normal 12 5 5 4 3" xfId="9387"/>
    <cellStyle name="Normal 12 5 5 5" xfId="9388"/>
    <cellStyle name="Normal 12 5 5 5 2" xfId="9389"/>
    <cellStyle name="Normal 12 5 5 6" xfId="9390"/>
    <cellStyle name="Normal 12 5 6" xfId="9391"/>
    <cellStyle name="Normal 12 5 6 2" xfId="9392"/>
    <cellStyle name="Normal 12 5 6 2 2" xfId="9393"/>
    <cellStyle name="Normal 12 5 6 2 2 2" xfId="9394"/>
    <cellStyle name="Normal 12 5 6 2 2 2 2" xfId="9395"/>
    <cellStyle name="Normal 12 5 6 2 2 2 2 2" xfId="9396"/>
    <cellStyle name="Normal 12 5 6 2 2 2 3" xfId="9397"/>
    <cellStyle name="Normal 12 5 6 2 2 3" xfId="9398"/>
    <cellStyle name="Normal 12 5 6 2 2 3 2" xfId="9399"/>
    <cellStyle name="Normal 12 5 6 2 2 4" xfId="9400"/>
    <cellStyle name="Normal 12 5 6 2 3" xfId="9401"/>
    <cellStyle name="Normal 12 5 6 2 3 2" xfId="9402"/>
    <cellStyle name="Normal 12 5 6 2 3 2 2" xfId="9403"/>
    <cellStyle name="Normal 12 5 6 2 3 3" xfId="9404"/>
    <cellStyle name="Normal 12 5 6 2 4" xfId="9405"/>
    <cellStyle name="Normal 12 5 6 2 4 2" xfId="9406"/>
    <cellStyle name="Normal 12 5 6 2 5" xfId="9407"/>
    <cellStyle name="Normal 12 5 6 3" xfId="9408"/>
    <cellStyle name="Normal 12 5 6 3 2" xfId="9409"/>
    <cellStyle name="Normal 12 5 6 3 2 2" xfId="9410"/>
    <cellStyle name="Normal 12 5 6 3 2 2 2" xfId="9411"/>
    <cellStyle name="Normal 12 5 6 3 2 3" xfId="9412"/>
    <cellStyle name="Normal 12 5 6 3 3" xfId="9413"/>
    <cellStyle name="Normal 12 5 6 3 3 2" xfId="9414"/>
    <cellStyle name="Normal 12 5 6 3 4" xfId="9415"/>
    <cellStyle name="Normal 12 5 6 4" xfId="9416"/>
    <cellStyle name="Normal 12 5 6 4 2" xfId="9417"/>
    <cellStyle name="Normal 12 5 6 4 2 2" xfId="9418"/>
    <cellStyle name="Normal 12 5 6 4 3" xfId="9419"/>
    <cellStyle name="Normal 12 5 6 5" xfId="9420"/>
    <cellStyle name="Normal 12 5 6 5 2" xfId="9421"/>
    <cellStyle name="Normal 12 5 6 6" xfId="9422"/>
    <cellStyle name="Normal 12 5 7" xfId="9423"/>
    <cellStyle name="Normal 12 5 7 2" xfId="9424"/>
    <cellStyle name="Normal 12 5 7 2 2" xfId="9425"/>
    <cellStyle name="Normal 12 5 7 2 2 2" xfId="9426"/>
    <cellStyle name="Normal 12 5 7 2 2 2 2" xfId="9427"/>
    <cellStyle name="Normal 12 5 7 2 2 3" xfId="9428"/>
    <cellStyle name="Normal 12 5 7 2 3" xfId="9429"/>
    <cellStyle name="Normal 12 5 7 2 3 2" xfId="9430"/>
    <cellStyle name="Normal 12 5 7 2 4" xfId="9431"/>
    <cellStyle name="Normal 12 5 7 3" xfId="9432"/>
    <cellStyle name="Normal 12 5 7 3 2" xfId="9433"/>
    <cellStyle name="Normal 12 5 7 3 2 2" xfId="9434"/>
    <cellStyle name="Normal 12 5 7 3 3" xfId="9435"/>
    <cellStyle name="Normal 12 5 7 4" xfId="9436"/>
    <cellStyle name="Normal 12 5 7 4 2" xfId="9437"/>
    <cellStyle name="Normal 12 5 7 5" xfId="9438"/>
    <cellStyle name="Normal 12 5 8" xfId="9439"/>
    <cellStyle name="Normal 12 5 8 2" xfId="9440"/>
    <cellStyle name="Normal 12 5 8 2 2" xfId="9441"/>
    <cellStyle name="Normal 12 5 8 2 2 2" xfId="9442"/>
    <cellStyle name="Normal 12 5 8 2 3" xfId="9443"/>
    <cellStyle name="Normal 12 5 8 3" xfId="9444"/>
    <cellStyle name="Normal 12 5 8 3 2" xfId="9445"/>
    <cellStyle name="Normal 12 5 8 4" xfId="9446"/>
    <cellStyle name="Normal 12 5 9" xfId="9447"/>
    <cellStyle name="Normal 12 5 9 2" xfId="9448"/>
    <cellStyle name="Normal 12 5 9 2 2" xfId="9449"/>
    <cellStyle name="Normal 12 5 9 3" xfId="9450"/>
    <cellStyle name="Normal 12 6" xfId="9451"/>
    <cellStyle name="Normal 12 6 10" xfId="9452"/>
    <cellStyle name="Normal 12 6 2" xfId="9453"/>
    <cellStyle name="Normal 12 6 2 2" xfId="9454"/>
    <cellStyle name="Normal 12 6 2 2 2" xfId="9455"/>
    <cellStyle name="Normal 12 6 2 2 2 2" xfId="9456"/>
    <cellStyle name="Normal 12 6 2 2 2 2 2" xfId="9457"/>
    <cellStyle name="Normal 12 6 2 2 2 2 2 2" xfId="9458"/>
    <cellStyle name="Normal 12 6 2 2 2 2 2 2 2" xfId="9459"/>
    <cellStyle name="Normal 12 6 2 2 2 2 2 3" xfId="9460"/>
    <cellStyle name="Normal 12 6 2 2 2 2 3" xfId="9461"/>
    <cellStyle name="Normal 12 6 2 2 2 2 3 2" xfId="9462"/>
    <cellStyle name="Normal 12 6 2 2 2 2 4" xfId="9463"/>
    <cellStyle name="Normal 12 6 2 2 2 3" xfId="9464"/>
    <cellStyle name="Normal 12 6 2 2 2 3 2" xfId="9465"/>
    <cellStyle name="Normal 12 6 2 2 2 3 2 2" xfId="9466"/>
    <cellStyle name="Normal 12 6 2 2 2 3 3" xfId="9467"/>
    <cellStyle name="Normal 12 6 2 2 2 4" xfId="9468"/>
    <cellStyle name="Normal 12 6 2 2 2 4 2" xfId="9469"/>
    <cellStyle name="Normal 12 6 2 2 2 5" xfId="9470"/>
    <cellStyle name="Normal 12 6 2 2 3" xfId="9471"/>
    <cellStyle name="Normal 12 6 2 2 3 2" xfId="9472"/>
    <cellStyle name="Normal 12 6 2 2 3 2 2" xfId="9473"/>
    <cellStyle name="Normal 12 6 2 2 3 2 2 2" xfId="9474"/>
    <cellStyle name="Normal 12 6 2 2 3 2 3" xfId="9475"/>
    <cellStyle name="Normal 12 6 2 2 3 3" xfId="9476"/>
    <cellStyle name="Normal 12 6 2 2 3 3 2" xfId="9477"/>
    <cellStyle name="Normal 12 6 2 2 3 4" xfId="9478"/>
    <cellStyle name="Normal 12 6 2 2 4" xfId="9479"/>
    <cellStyle name="Normal 12 6 2 2 4 2" xfId="9480"/>
    <cellStyle name="Normal 12 6 2 2 4 2 2" xfId="9481"/>
    <cellStyle name="Normal 12 6 2 2 4 3" xfId="9482"/>
    <cellStyle name="Normal 12 6 2 2 5" xfId="9483"/>
    <cellStyle name="Normal 12 6 2 2 5 2" xfId="9484"/>
    <cellStyle name="Normal 12 6 2 2 6" xfId="9485"/>
    <cellStyle name="Normal 12 6 2 3" xfId="9486"/>
    <cellStyle name="Normal 12 6 2 3 2" xfId="9487"/>
    <cellStyle name="Normal 12 6 2 3 2 2" xfId="9488"/>
    <cellStyle name="Normal 12 6 2 3 2 2 2" xfId="9489"/>
    <cellStyle name="Normal 12 6 2 3 2 2 2 2" xfId="9490"/>
    <cellStyle name="Normal 12 6 2 3 2 2 3" xfId="9491"/>
    <cellStyle name="Normal 12 6 2 3 2 3" xfId="9492"/>
    <cellStyle name="Normal 12 6 2 3 2 3 2" xfId="9493"/>
    <cellStyle name="Normal 12 6 2 3 2 4" xfId="9494"/>
    <cellStyle name="Normal 12 6 2 3 3" xfId="9495"/>
    <cellStyle name="Normal 12 6 2 3 3 2" xfId="9496"/>
    <cellStyle name="Normal 12 6 2 3 3 2 2" xfId="9497"/>
    <cellStyle name="Normal 12 6 2 3 3 3" xfId="9498"/>
    <cellStyle name="Normal 12 6 2 3 4" xfId="9499"/>
    <cellStyle name="Normal 12 6 2 3 4 2" xfId="9500"/>
    <cellStyle name="Normal 12 6 2 3 5" xfId="9501"/>
    <cellStyle name="Normal 12 6 2 4" xfId="9502"/>
    <cellStyle name="Normal 12 6 2 4 2" xfId="9503"/>
    <cellStyle name="Normal 12 6 2 4 2 2" xfId="9504"/>
    <cellStyle name="Normal 12 6 2 4 2 2 2" xfId="9505"/>
    <cellStyle name="Normal 12 6 2 4 2 3" xfId="9506"/>
    <cellStyle name="Normal 12 6 2 4 3" xfId="9507"/>
    <cellStyle name="Normal 12 6 2 4 3 2" xfId="9508"/>
    <cellStyle name="Normal 12 6 2 4 4" xfId="9509"/>
    <cellStyle name="Normal 12 6 2 5" xfId="9510"/>
    <cellStyle name="Normal 12 6 2 5 2" xfId="9511"/>
    <cellStyle name="Normal 12 6 2 5 2 2" xfId="9512"/>
    <cellStyle name="Normal 12 6 2 5 3" xfId="9513"/>
    <cellStyle name="Normal 12 6 2 6" xfId="9514"/>
    <cellStyle name="Normal 12 6 2 6 2" xfId="9515"/>
    <cellStyle name="Normal 12 6 2 7" xfId="9516"/>
    <cellStyle name="Normal 12 6 2 8" xfId="9517"/>
    <cellStyle name="Normal 12 6 3" xfId="9518"/>
    <cellStyle name="Normal 12 6 3 2" xfId="9519"/>
    <cellStyle name="Normal 12 6 3 2 2" xfId="9520"/>
    <cellStyle name="Normal 12 6 3 2 2 2" xfId="9521"/>
    <cellStyle name="Normal 12 6 3 2 2 2 2" xfId="9522"/>
    <cellStyle name="Normal 12 6 3 2 2 2 2 2" xfId="9523"/>
    <cellStyle name="Normal 12 6 3 2 2 2 3" xfId="9524"/>
    <cellStyle name="Normal 12 6 3 2 2 3" xfId="9525"/>
    <cellStyle name="Normal 12 6 3 2 2 3 2" xfId="9526"/>
    <cellStyle name="Normal 12 6 3 2 2 4" xfId="9527"/>
    <cellStyle name="Normal 12 6 3 2 3" xfId="9528"/>
    <cellStyle name="Normal 12 6 3 2 3 2" xfId="9529"/>
    <cellStyle name="Normal 12 6 3 2 3 2 2" xfId="9530"/>
    <cellStyle name="Normal 12 6 3 2 3 3" xfId="9531"/>
    <cellStyle name="Normal 12 6 3 2 4" xfId="9532"/>
    <cellStyle name="Normal 12 6 3 2 4 2" xfId="9533"/>
    <cellStyle name="Normal 12 6 3 2 5" xfId="9534"/>
    <cellStyle name="Normal 12 6 3 3" xfId="9535"/>
    <cellStyle name="Normal 12 6 3 3 2" xfId="9536"/>
    <cellStyle name="Normal 12 6 3 3 2 2" xfId="9537"/>
    <cellStyle name="Normal 12 6 3 3 2 2 2" xfId="9538"/>
    <cellStyle name="Normal 12 6 3 3 2 3" xfId="9539"/>
    <cellStyle name="Normal 12 6 3 3 3" xfId="9540"/>
    <cellStyle name="Normal 12 6 3 3 3 2" xfId="9541"/>
    <cellStyle name="Normal 12 6 3 3 4" xfId="9542"/>
    <cellStyle name="Normal 12 6 3 4" xfId="9543"/>
    <cellStyle name="Normal 12 6 3 4 2" xfId="9544"/>
    <cellStyle name="Normal 12 6 3 4 2 2" xfId="9545"/>
    <cellStyle name="Normal 12 6 3 4 3" xfId="9546"/>
    <cellStyle name="Normal 12 6 3 5" xfId="9547"/>
    <cellStyle name="Normal 12 6 3 5 2" xfId="9548"/>
    <cellStyle name="Normal 12 6 3 6" xfId="9549"/>
    <cellStyle name="Normal 12 6 4" xfId="9550"/>
    <cellStyle name="Normal 12 6 4 2" xfId="9551"/>
    <cellStyle name="Normal 12 6 4 2 2" xfId="9552"/>
    <cellStyle name="Normal 12 6 4 2 2 2" xfId="9553"/>
    <cellStyle name="Normal 12 6 4 2 2 2 2" xfId="9554"/>
    <cellStyle name="Normal 12 6 4 2 2 2 2 2" xfId="9555"/>
    <cellStyle name="Normal 12 6 4 2 2 2 3" xfId="9556"/>
    <cellStyle name="Normal 12 6 4 2 2 3" xfId="9557"/>
    <cellStyle name="Normal 12 6 4 2 2 3 2" xfId="9558"/>
    <cellStyle name="Normal 12 6 4 2 2 4" xfId="9559"/>
    <cellStyle name="Normal 12 6 4 2 3" xfId="9560"/>
    <cellStyle name="Normal 12 6 4 2 3 2" xfId="9561"/>
    <cellStyle name="Normal 12 6 4 2 3 2 2" xfId="9562"/>
    <cellStyle name="Normal 12 6 4 2 3 3" xfId="9563"/>
    <cellStyle name="Normal 12 6 4 2 4" xfId="9564"/>
    <cellStyle name="Normal 12 6 4 2 4 2" xfId="9565"/>
    <cellStyle name="Normal 12 6 4 2 5" xfId="9566"/>
    <cellStyle name="Normal 12 6 4 3" xfId="9567"/>
    <cellStyle name="Normal 12 6 4 3 2" xfId="9568"/>
    <cellStyle name="Normal 12 6 4 3 2 2" xfId="9569"/>
    <cellStyle name="Normal 12 6 4 3 2 2 2" xfId="9570"/>
    <cellStyle name="Normal 12 6 4 3 2 3" xfId="9571"/>
    <cellStyle name="Normal 12 6 4 3 3" xfId="9572"/>
    <cellStyle name="Normal 12 6 4 3 3 2" xfId="9573"/>
    <cellStyle name="Normal 12 6 4 3 4" xfId="9574"/>
    <cellStyle name="Normal 12 6 4 4" xfId="9575"/>
    <cellStyle name="Normal 12 6 4 4 2" xfId="9576"/>
    <cellStyle name="Normal 12 6 4 4 2 2" xfId="9577"/>
    <cellStyle name="Normal 12 6 4 4 3" xfId="9578"/>
    <cellStyle name="Normal 12 6 4 5" xfId="9579"/>
    <cellStyle name="Normal 12 6 4 5 2" xfId="9580"/>
    <cellStyle name="Normal 12 6 4 6" xfId="9581"/>
    <cellStyle name="Normal 12 6 5" xfId="9582"/>
    <cellStyle name="Normal 12 6 5 2" xfId="9583"/>
    <cellStyle name="Normal 12 6 5 2 2" xfId="9584"/>
    <cellStyle name="Normal 12 6 5 2 2 2" xfId="9585"/>
    <cellStyle name="Normal 12 6 5 2 2 2 2" xfId="9586"/>
    <cellStyle name="Normal 12 6 5 2 2 3" xfId="9587"/>
    <cellStyle name="Normal 12 6 5 2 3" xfId="9588"/>
    <cellStyle name="Normal 12 6 5 2 3 2" xfId="9589"/>
    <cellStyle name="Normal 12 6 5 2 4" xfId="9590"/>
    <cellStyle name="Normal 12 6 5 3" xfId="9591"/>
    <cellStyle name="Normal 12 6 5 3 2" xfId="9592"/>
    <cellStyle name="Normal 12 6 5 3 2 2" xfId="9593"/>
    <cellStyle name="Normal 12 6 5 3 3" xfId="9594"/>
    <cellStyle name="Normal 12 6 5 4" xfId="9595"/>
    <cellStyle name="Normal 12 6 5 4 2" xfId="9596"/>
    <cellStyle name="Normal 12 6 5 5" xfId="9597"/>
    <cellStyle name="Normal 12 6 6" xfId="9598"/>
    <cellStyle name="Normal 12 6 6 2" xfId="9599"/>
    <cellStyle name="Normal 12 6 6 2 2" xfId="9600"/>
    <cellStyle name="Normal 12 6 6 2 2 2" xfId="9601"/>
    <cellStyle name="Normal 12 6 6 2 3" xfId="9602"/>
    <cellStyle name="Normal 12 6 6 3" xfId="9603"/>
    <cellStyle name="Normal 12 6 6 3 2" xfId="9604"/>
    <cellStyle name="Normal 12 6 6 4" xfId="9605"/>
    <cellStyle name="Normal 12 6 7" xfId="9606"/>
    <cellStyle name="Normal 12 6 7 2" xfId="9607"/>
    <cellStyle name="Normal 12 6 7 2 2" xfId="9608"/>
    <cellStyle name="Normal 12 6 7 3" xfId="9609"/>
    <cellStyle name="Normal 12 6 8" xfId="9610"/>
    <cellStyle name="Normal 12 6 8 2" xfId="9611"/>
    <cellStyle name="Normal 12 6 9" xfId="9612"/>
    <cellStyle name="Normal 12 7" xfId="9613"/>
    <cellStyle name="Normal 12 7 2" xfId="9614"/>
    <cellStyle name="Normal 12 7 2 2" xfId="9615"/>
    <cellStyle name="Normal 12 7 2 2 2" xfId="9616"/>
    <cellStyle name="Normal 12 7 2 2 2 2" xfId="9617"/>
    <cellStyle name="Normal 12 7 2 2 2 2 2" xfId="9618"/>
    <cellStyle name="Normal 12 7 2 2 2 2 2 2" xfId="9619"/>
    <cellStyle name="Normal 12 7 2 2 2 2 3" xfId="9620"/>
    <cellStyle name="Normal 12 7 2 2 2 3" xfId="9621"/>
    <cellStyle name="Normal 12 7 2 2 2 3 2" xfId="9622"/>
    <cellStyle name="Normal 12 7 2 2 2 4" xfId="9623"/>
    <cellStyle name="Normal 12 7 2 2 3" xfId="9624"/>
    <cellStyle name="Normal 12 7 2 2 3 2" xfId="9625"/>
    <cellStyle name="Normal 12 7 2 2 3 2 2" xfId="9626"/>
    <cellStyle name="Normal 12 7 2 2 3 3" xfId="9627"/>
    <cellStyle name="Normal 12 7 2 2 4" xfId="9628"/>
    <cellStyle name="Normal 12 7 2 2 4 2" xfId="9629"/>
    <cellStyle name="Normal 12 7 2 2 5" xfId="9630"/>
    <cellStyle name="Normal 12 7 2 3" xfId="9631"/>
    <cellStyle name="Normal 12 7 2 3 2" xfId="9632"/>
    <cellStyle name="Normal 12 7 2 3 2 2" xfId="9633"/>
    <cellStyle name="Normal 12 7 2 3 2 2 2" xfId="9634"/>
    <cellStyle name="Normal 12 7 2 3 2 3" xfId="9635"/>
    <cellStyle name="Normal 12 7 2 3 3" xfId="9636"/>
    <cellStyle name="Normal 12 7 2 3 3 2" xfId="9637"/>
    <cellStyle name="Normal 12 7 2 3 4" xfId="9638"/>
    <cellStyle name="Normal 12 7 2 4" xfId="9639"/>
    <cellStyle name="Normal 12 7 2 4 2" xfId="9640"/>
    <cellStyle name="Normal 12 7 2 4 2 2" xfId="9641"/>
    <cellStyle name="Normal 12 7 2 4 3" xfId="9642"/>
    <cellStyle name="Normal 12 7 2 5" xfId="9643"/>
    <cellStyle name="Normal 12 7 2 5 2" xfId="9644"/>
    <cellStyle name="Normal 12 7 2 6" xfId="9645"/>
    <cellStyle name="Normal 12 7 3" xfId="9646"/>
    <cellStyle name="Normal 12 7 3 2" xfId="9647"/>
    <cellStyle name="Normal 12 7 3 2 2" xfId="9648"/>
    <cellStyle name="Normal 12 7 3 2 2 2" xfId="9649"/>
    <cellStyle name="Normal 12 7 3 2 2 2 2" xfId="9650"/>
    <cellStyle name="Normal 12 7 3 2 2 3" xfId="9651"/>
    <cellStyle name="Normal 12 7 3 2 3" xfId="9652"/>
    <cellStyle name="Normal 12 7 3 2 3 2" xfId="9653"/>
    <cellStyle name="Normal 12 7 3 2 4" xfId="9654"/>
    <cellStyle name="Normal 12 7 3 3" xfId="9655"/>
    <cellStyle name="Normal 12 7 3 3 2" xfId="9656"/>
    <cellStyle name="Normal 12 7 3 3 2 2" xfId="9657"/>
    <cellStyle name="Normal 12 7 3 3 3" xfId="9658"/>
    <cellStyle name="Normal 12 7 3 4" xfId="9659"/>
    <cellStyle name="Normal 12 7 3 4 2" xfId="9660"/>
    <cellStyle name="Normal 12 7 3 5" xfId="9661"/>
    <cellStyle name="Normal 12 7 4" xfId="9662"/>
    <cellStyle name="Normal 12 7 4 2" xfId="9663"/>
    <cellStyle name="Normal 12 7 4 2 2" xfId="9664"/>
    <cellStyle name="Normal 12 7 4 2 2 2" xfId="9665"/>
    <cellStyle name="Normal 12 7 4 2 3" xfId="9666"/>
    <cellStyle name="Normal 12 7 4 3" xfId="9667"/>
    <cellStyle name="Normal 12 7 4 3 2" xfId="9668"/>
    <cellStyle name="Normal 12 7 4 4" xfId="9669"/>
    <cellStyle name="Normal 12 7 5" xfId="9670"/>
    <cellStyle name="Normal 12 7 5 2" xfId="9671"/>
    <cellStyle name="Normal 12 7 5 2 2" xfId="9672"/>
    <cellStyle name="Normal 12 7 5 3" xfId="9673"/>
    <cellStyle name="Normal 12 7 6" xfId="9674"/>
    <cellStyle name="Normal 12 7 6 2" xfId="9675"/>
    <cellStyle name="Normal 12 7 7" xfId="9676"/>
    <cellStyle name="Normal 12 7 8" xfId="9677"/>
    <cellStyle name="Normal 12 8" xfId="9678"/>
    <cellStyle name="Normal 12 8 2" xfId="9679"/>
    <cellStyle name="Normal 12 8 2 2" xfId="9680"/>
    <cellStyle name="Normal 12 8 2 2 2" xfId="9681"/>
    <cellStyle name="Normal 12 8 2 2 2 2" xfId="9682"/>
    <cellStyle name="Normal 12 8 2 2 2 2 2" xfId="9683"/>
    <cellStyle name="Normal 12 8 2 2 2 2 2 2" xfId="9684"/>
    <cellStyle name="Normal 12 8 2 2 2 2 3" xfId="9685"/>
    <cellStyle name="Normal 12 8 2 2 2 3" xfId="9686"/>
    <cellStyle name="Normal 12 8 2 2 2 3 2" xfId="9687"/>
    <cellStyle name="Normal 12 8 2 2 2 4" xfId="9688"/>
    <cellStyle name="Normal 12 8 2 2 3" xfId="9689"/>
    <cellStyle name="Normal 12 8 2 2 3 2" xfId="9690"/>
    <cellStyle name="Normal 12 8 2 2 3 2 2" xfId="9691"/>
    <cellStyle name="Normal 12 8 2 2 3 3" xfId="9692"/>
    <cellStyle name="Normal 12 8 2 2 4" xfId="9693"/>
    <cellStyle name="Normal 12 8 2 2 4 2" xfId="9694"/>
    <cellStyle name="Normal 12 8 2 2 5" xfId="9695"/>
    <cellStyle name="Normal 12 8 2 3" xfId="9696"/>
    <cellStyle name="Normal 12 8 2 3 2" xfId="9697"/>
    <cellStyle name="Normal 12 8 2 3 2 2" xfId="9698"/>
    <cellStyle name="Normal 12 8 2 3 2 2 2" xfId="9699"/>
    <cellStyle name="Normal 12 8 2 3 2 3" xfId="9700"/>
    <cellStyle name="Normal 12 8 2 3 3" xfId="9701"/>
    <cellStyle name="Normal 12 8 2 3 3 2" xfId="9702"/>
    <cellStyle name="Normal 12 8 2 3 4" xfId="9703"/>
    <cellStyle name="Normal 12 8 2 4" xfId="9704"/>
    <cellStyle name="Normal 12 8 2 4 2" xfId="9705"/>
    <cellStyle name="Normal 12 8 2 4 2 2" xfId="9706"/>
    <cellStyle name="Normal 12 8 2 4 3" xfId="9707"/>
    <cellStyle name="Normal 12 8 2 5" xfId="9708"/>
    <cellStyle name="Normal 12 8 2 5 2" xfId="9709"/>
    <cellStyle name="Normal 12 8 2 6" xfId="9710"/>
    <cellStyle name="Normal 12 8 3" xfId="9711"/>
    <cellStyle name="Normal 12 8 3 2" xfId="9712"/>
    <cellStyle name="Normal 12 8 3 2 2" xfId="9713"/>
    <cellStyle name="Normal 12 8 3 2 2 2" xfId="9714"/>
    <cellStyle name="Normal 12 8 3 2 2 2 2" xfId="9715"/>
    <cellStyle name="Normal 12 8 3 2 2 3" xfId="9716"/>
    <cellStyle name="Normal 12 8 3 2 3" xfId="9717"/>
    <cellStyle name="Normal 12 8 3 2 3 2" xfId="9718"/>
    <cellStyle name="Normal 12 8 3 2 4" xfId="9719"/>
    <cellStyle name="Normal 12 8 3 3" xfId="9720"/>
    <cellStyle name="Normal 12 8 3 3 2" xfId="9721"/>
    <cellStyle name="Normal 12 8 3 3 2 2" xfId="9722"/>
    <cellStyle name="Normal 12 8 3 3 3" xfId="9723"/>
    <cellStyle name="Normal 12 8 3 4" xfId="9724"/>
    <cellStyle name="Normal 12 8 3 4 2" xfId="9725"/>
    <cellStyle name="Normal 12 8 3 5" xfId="9726"/>
    <cellStyle name="Normal 12 8 4" xfId="9727"/>
    <cellStyle name="Normal 12 8 4 2" xfId="9728"/>
    <cellStyle name="Normal 12 8 4 2 2" xfId="9729"/>
    <cellStyle name="Normal 12 8 4 2 2 2" xfId="9730"/>
    <cellStyle name="Normal 12 8 4 2 3" xfId="9731"/>
    <cellStyle name="Normal 12 8 4 3" xfId="9732"/>
    <cellStyle name="Normal 12 8 4 3 2" xfId="9733"/>
    <cellStyle name="Normal 12 8 4 4" xfId="9734"/>
    <cellStyle name="Normal 12 8 5" xfId="9735"/>
    <cellStyle name="Normal 12 8 5 2" xfId="9736"/>
    <cellStyle name="Normal 12 8 5 2 2" xfId="9737"/>
    <cellStyle name="Normal 12 8 5 3" xfId="9738"/>
    <cellStyle name="Normal 12 8 6" xfId="9739"/>
    <cellStyle name="Normal 12 8 6 2" xfId="9740"/>
    <cellStyle name="Normal 12 8 7" xfId="9741"/>
    <cellStyle name="Normal 12 9" xfId="9742"/>
    <cellStyle name="Normal 12 9 2" xfId="9743"/>
    <cellStyle name="Normal 12 9 2 2" xfId="9744"/>
    <cellStyle name="Normal 12 9 2 2 2" xfId="9745"/>
    <cellStyle name="Normal 12 9 2 2 2 2" xfId="9746"/>
    <cellStyle name="Normal 12 9 2 2 2 2 2" xfId="9747"/>
    <cellStyle name="Normal 12 9 2 2 2 3" xfId="9748"/>
    <cellStyle name="Normal 12 9 2 2 3" xfId="9749"/>
    <cellStyle name="Normal 12 9 2 2 3 2" xfId="9750"/>
    <cellStyle name="Normal 12 9 2 2 4" xfId="9751"/>
    <cellStyle name="Normal 12 9 2 3" xfId="9752"/>
    <cellStyle name="Normal 12 9 2 3 2" xfId="9753"/>
    <cellStyle name="Normal 12 9 2 3 2 2" xfId="9754"/>
    <cellStyle name="Normal 12 9 2 3 3" xfId="9755"/>
    <cellStyle name="Normal 12 9 2 4" xfId="9756"/>
    <cellStyle name="Normal 12 9 2 4 2" xfId="9757"/>
    <cellStyle name="Normal 12 9 2 5" xfId="9758"/>
    <cellStyle name="Normal 12 9 3" xfId="9759"/>
    <cellStyle name="Normal 12 9 3 2" xfId="9760"/>
    <cellStyle name="Normal 12 9 3 2 2" xfId="9761"/>
    <cellStyle name="Normal 12 9 3 2 2 2" xfId="9762"/>
    <cellStyle name="Normal 12 9 3 2 3" xfId="9763"/>
    <cellStyle name="Normal 12 9 3 3" xfId="9764"/>
    <cellStyle name="Normal 12 9 3 3 2" xfId="9765"/>
    <cellStyle name="Normal 12 9 3 4" xfId="9766"/>
    <cellStyle name="Normal 12 9 4" xfId="9767"/>
    <cellStyle name="Normal 12 9 4 2" xfId="9768"/>
    <cellStyle name="Normal 12 9 4 2 2" xfId="9769"/>
    <cellStyle name="Normal 12 9 4 3" xfId="9770"/>
    <cellStyle name="Normal 12 9 5" xfId="9771"/>
    <cellStyle name="Normal 12 9 5 2" xfId="9772"/>
    <cellStyle name="Normal 12 9 6" xfId="9773"/>
    <cellStyle name="Normal 12_Triángulo" xfId="9774"/>
    <cellStyle name="Normal 120" xfId="9775"/>
    <cellStyle name="Normal 120 2" xfId="9776"/>
    <cellStyle name="Normal 120 2 2" xfId="9777"/>
    <cellStyle name="Normal 120 2 3" xfId="9778"/>
    <cellStyle name="Normal 120 3" xfId="9779"/>
    <cellStyle name="Normal 120 4" xfId="9780"/>
    <cellStyle name="Normal 121" xfId="9781"/>
    <cellStyle name="Normal 121 2" xfId="9782"/>
    <cellStyle name="Normal 121 2 2" xfId="9783"/>
    <cellStyle name="Normal 121 2 3" xfId="9784"/>
    <cellStyle name="Normal 121 3" xfId="9785"/>
    <cellStyle name="Normal 121 4" xfId="9786"/>
    <cellStyle name="Normal 122" xfId="9787"/>
    <cellStyle name="Normal 122 2" xfId="9788"/>
    <cellStyle name="Normal 122 2 2" xfId="9789"/>
    <cellStyle name="Normal 122 2 3" xfId="9790"/>
    <cellStyle name="Normal 122 3" xfId="9791"/>
    <cellStyle name="Normal 122 4" xfId="9792"/>
    <cellStyle name="Normal 123" xfId="9793"/>
    <cellStyle name="Normal 123 2" xfId="9794"/>
    <cellStyle name="Normal 123 2 2" xfId="9795"/>
    <cellStyle name="Normal 123 2 3" xfId="9796"/>
    <cellStyle name="Normal 123 3" xfId="9797"/>
    <cellStyle name="Normal 123 4" xfId="9798"/>
    <cellStyle name="Normal 124" xfId="9799"/>
    <cellStyle name="Normal 124 2" xfId="9800"/>
    <cellStyle name="Normal 124 2 2" xfId="9801"/>
    <cellStyle name="Normal 124 2 3" xfId="9802"/>
    <cellStyle name="Normal 124 3" xfId="9803"/>
    <cellStyle name="Normal 124 4" xfId="9804"/>
    <cellStyle name="Normal 125" xfId="9805"/>
    <cellStyle name="Normal 125 2" xfId="9806"/>
    <cellStyle name="Normal 125 2 2" xfId="9807"/>
    <cellStyle name="Normal 125 2 3" xfId="9808"/>
    <cellStyle name="Normal 125 3" xfId="9809"/>
    <cellStyle name="Normal 125 4" xfId="9810"/>
    <cellStyle name="Normal 126" xfId="9811"/>
    <cellStyle name="Normal 126 2" xfId="9812"/>
    <cellStyle name="Normal 126 2 2" xfId="9813"/>
    <cellStyle name="Normal 126 2 3" xfId="9814"/>
    <cellStyle name="Normal 126 3" xfId="9815"/>
    <cellStyle name="Normal 126 4" xfId="9816"/>
    <cellStyle name="Normal 127" xfId="9817"/>
    <cellStyle name="Normal 127 2" xfId="9818"/>
    <cellStyle name="Normal 127 2 2" xfId="9819"/>
    <cellStyle name="Normal 127 2 3" xfId="9820"/>
    <cellStyle name="Normal 127 3" xfId="9821"/>
    <cellStyle name="Normal 127 4" xfId="9822"/>
    <cellStyle name="Normal 128" xfId="9823"/>
    <cellStyle name="Normal 128 2" xfId="9824"/>
    <cellStyle name="Normal 128 2 2" xfId="9825"/>
    <cellStyle name="Normal 128 2 3" xfId="9826"/>
    <cellStyle name="Normal 128 3" xfId="9827"/>
    <cellStyle name="Normal 128 4" xfId="9828"/>
    <cellStyle name="Normal 129" xfId="9829"/>
    <cellStyle name="Normal 129 2" xfId="9830"/>
    <cellStyle name="Normal 129 2 2" xfId="9831"/>
    <cellStyle name="Normal 129 2 3" xfId="9832"/>
    <cellStyle name="Normal 129 3" xfId="9833"/>
    <cellStyle name="Normal 129 4" xfId="9834"/>
    <cellStyle name="Normal 13" xfId="9835"/>
    <cellStyle name="Normal 13 2" xfId="9836"/>
    <cellStyle name="Normal 13 2 2" xfId="9837"/>
    <cellStyle name="Normal 13 2 3" xfId="9838"/>
    <cellStyle name="Normal 13 3" xfId="9839"/>
    <cellStyle name="Normal 13 3 2" xfId="9840"/>
    <cellStyle name="Normal 13 3 3" xfId="9841"/>
    <cellStyle name="Normal 13 4" xfId="9842"/>
    <cellStyle name="Normal 13 5" xfId="9843"/>
    <cellStyle name="Normal 13 5 2" xfId="9844"/>
    <cellStyle name="Normal 130" xfId="9845"/>
    <cellStyle name="Normal 130 2" xfId="9846"/>
    <cellStyle name="Normal 130 2 2" xfId="9847"/>
    <cellStyle name="Normal 130 2 3" xfId="9848"/>
    <cellStyle name="Normal 130 3" xfId="9849"/>
    <cellStyle name="Normal 130 4" xfId="9850"/>
    <cellStyle name="Normal 131" xfId="9851"/>
    <cellStyle name="Normal 131 2" xfId="9852"/>
    <cellStyle name="Normal 131 2 2" xfId="9853"/>
    <cellStyle name="Normal 131 2 3" xfId="9854"/>
    <cellStyle name="Normal 131 3" xfId="9855"/>
    <cellStyle name="Normal 131 4" xfId="9856"/>
    <cellStyle name="Normal 132" xfId="9857"/>
    <cellStyle name="Normal 132 2" xfId="9858"/>
    <cellStyle name="Normal 132 2 2" xfId="9859"/>
    <cellStyle name="Normal 132 2 3" xfId="9860"/>
    <cellStyle name="Normal 132 3" xfId="9861"/>
    <cellStyle name="Normal 132 4" xfId="9862"/>
    <cellStyle name="Normal 133" xfId="9863"/>
    <cellStyle name="Normal 133 2" xfId="9864"/>
    <cellStyle name="Normal 133 2 2" xfId="9865"/>
    <cellStyle name="Normal 133 2 3" xfId="9866"/>
    <cellStyle name="Normal 133 3" xfId="9867"/>
    <cellStyle name="Normal 133 4" xfId="9868"/>
    <cellStyle name="Normal 134" xfId="9869"/>
    <cellStyle name="Normal 134 2" xfId="9870"/>
    <cellStyle name="Normal 134 2 2" xfId="9871"/>
    <cellStyle name="Normal 134 2 3" xfId="9872"/>
    <cellStyle name="Normal 134 3" xfId="9873"/>
    <cellStyle name="Normal 134 4" xfId="9874"/>
    <cellStyle name="Normal 135" xfId="9875"/>
    <cellStyle name="Normal 135 2" xfId="9876"/>
    <cellStyle name="Normal 135 2 2" xfId="9877"/>
    <cellStyle name="Normal 135 2 3" xfId="9878"/>
    <cellStyle name="Normal 135 3" xfId="9879"/>
    <cellStyle name="Normal 135 4" xfId="9880"/>
    <cellStyle name="Normal 136" xfId="9881"/>
    <cellStyle name="Normal 136 2" xfId="9882"/>
    <cellStyle name="Normal 136 2 2" xfId="9883"/>
    <cellStyle name="Normal 136 2 3" xfId="9884"/>
    <cellStyle name="Normal 136 3" xfId="9885"/>
    <cellStyle name="Normal 136 4" xfId="9886"/>
    <cellStyle name="Normal 137" xfId="9887"/>
    <cellStyle name="Normal 137 2" xfId="9888"/>
    <cellStyle name="Normal 137 2 2" xfId="9889"/>
    <cellStyle name="Normal 137 2 3" xfId="9890"/>
    <cellStyle name="Normal 137 3" xfId="9891"/>
    <cellStyle name="Normal 137 4" xfId="9892"/>
    <cellStyle name="Normal 138" xfId="9893"/>
    <cellStyle name="Normal 138 2" xfId="9894"/>
    <cellStyle name="Normal 138 2 2" xfId="9895"/>
    <cellStyle name="Normal 138 2 3" xfId="9896"/>
    <cellStyle name="Normal 138 3" xfId="9897"/>
    <cellStyle name="Normal 138 4" xfId="9898"/>
    <cellStyle name="Normal 139" xfId="9899"/>
    <cellStyle name="Normal 139 2" xfId="9900"/>
    <cellStyle name="Normal 139 2 2" xfId="9901"/>
    <cellStyle name="Normal 139 2 3" xfId="9902"/>
    <cellStyle name="Normal 139 3" xfId="9903"/>
    <cellStyle name="Normal 139 4" xfId="9904"/>
    <cellStyle name="Normal 14" xfId="9905"/>
    <cellStyle name="Normal 14 10" xfId="9906"/>
    <cellStyle name="Normal 14 10 2" xfId="9907"/>
    <cellStyle name="Normal 14 10 2 2" xfId="9908"/>
    <cellStyle name="Normal 14 10 2 2 2" xfId="9909"/>
    <cellStyle name="Normal 14 10 2 3" xfId="9910"/>
    <cellStyle name="Normal 14 10 3" xfId="9911"/>
    <cellStyle name="Normal 14 10 3 2" xfId="9912"/>
    <cellStyle name="Normal 14 10 4" xfId="9913"/>
    <cellStyle name="Normal 14 11" xfId="9914"/>
    <cellStyle name="Normal 14 11 2" xfId="9915"/>
    <cellStyle name="Normal 14 11 2 2" xfId="9916"/>
    <cellStyle name="Normal 14 11 3" xfId="9917"/>
    <cellStyle name="Normal 14 12" xfId="9918"/>
    <cellStyle name="Normal 14 12 2" xfId="9919"/>
    <cellStyle name="Normal 14 13" xfId="9920"/>
    <cellStyle name="Normal 14 14" xfId="9921"/>
    <cellStyle name="Normal 14 2" xfId="9922"/>
    <cellStyle name="Normal 14 2 2" xfId="9923"/>
    <cellStyle name="Normal 14 2 3" xfId="9924"/>
    <cellStyle name="Normal 14 3" xfId="9925"/>
    <cellStyle name="Normal 14 3 2" xfId="9926"/>
    <cellStyle name="Normal 14 3 3" xfId="9927"/>
    <cellStyle name="Normal 14 4" xfId="9928"/>
    <cellStyle name="Normal 14 4 10" xfId="9929"/>
    <cellStyle name="Normal 14 4 2" xfId="9930"/>
    <cellStyle name="Normal 14 4 2 2" xfId="9931"/>
    <cellStyle name="Normal 14 4 2 2 2" xfId="9932"/>
    <cellStyle name="Normal 14 4 2 2 2 2" xfId="9933"/>
    <cellStyle name="Normal 14 4 2 2 2 2 2" xfId="9934"/>
    <cellStyle name="Normal 14 4 2 2 2 2 2 2" xfId="9935"/>
    <cellStyle name="Normal 14 4 2 2 2 2 2 2 2" xfId="9936"/>
    <cellStyle name="Normal 14 4 2 2 2 2 2 3" xfId="9937"/>
    <cellStyle name="Normal 14 4 2 2 2 2 3" xfId="9938"/>
    <cellStyle name="Normal 14 4 2 2 2 2 3 2" xfId="9939"/>
    <cellStyle name="Normal 14 4 2 2 2 2 4" xfId="9940"/>
    <cellStyle name="Normal 14 4 2 2 2 3" xfId="9941"/>
    <cellStyle name="Normal 14 4 2 2 2 3 2" xfId="9942"/>
    <cellStyle name="Normal 14 4 2 2 2 3 2 2" xfId="9943"/>
    <cellStyle name="Normal 14 4 2 2 2 3 3" xfId="9944"/>
    <cellStyle name="Normal 14 4 2 2 2 4" xfId="9945"/>
    <cellStyle name="Normal 14 4 2 2 2 4 2" xfId="9946"/>
    <cellStyle name="Normal 14 4 2 2 2 5" xfId="9947"/>
    <cellStyle name="Normal 14 4 2 2 3" xfId="9948"/>
    <cellStyle name="Normal 14 4 2 2 3 2" xfId="9949"/>
    <cellStyle name="Normal 14 4 2 2 3 2 2" xfId="9950"/>
    <cellStyle name="Normal 14 4 2 2 3 2 2 2" xfId="9951"/>
    <cellStyle name="Normal 14 4 2 2 3 2 3" xfId="9952"/>
    <cellStyle name="Normal 14 4 2 2 3 3" xfId="9953"/>
    <cellStyle name="Normal 14 4 2 2 3 3 2" xfId="9954"/>
    <cellStyle name="Normal 14 4 2 2 3 4" xfId="9955"/>
    <cellStyle name="Normal 14 4 2 2 4" xfId="9956"/>
    <cellStyle name="Normal 14 4 2 2 4 2" xfId="9957"/>
    <cellStyle name="Normal 14 4 2 2 4 2 2" xfId="9958"/>
    <cellStyle name="Normal 14 4 2 2 4 3" xfId="9959"/>
    <cellStyle name="Normal 14 4 2 2 5" xfId="9960"/>
    <cellStyle name="Normal 14 4 2 2 5 2" xfId="9961"/>
    <cellStyle name="Normal 14 4 2 2 6" xfId="9962"/>
    <cellStyle name="Normal 14 4 2 3" xfId="9963"/>
    <cellStyle name="Normal 14 4 2 3 2" xfId="9964"/>
    <cellStyle name="Normal 14 4 2 3 2 2" xfId="9965"/>
    <cellStyle name="Normal 14 4 2 3 2 2 2" xfId="9966"/>
    <cellStyle name="Normal 14 4 2 3 2 2 2 2" xfId="9967"/>
    <cellStyle name="Normal 14 4 2 3 2 2 3" xfId="9968"/>
    <cellStyle name="Normal 14 4 2 3 2 3" xfId="9969"/>
    <cellStyle name="Normal 14 4 2 3 2 3 2" xfId="9970"/>
    <cellStyle name="Normal 14 4 2 3 2 4" xfId="9971"/>
    <cellStyle name="Normal 14 4 2 3 3" xfId="9972"/>
    <cellStyle name="Normal 14 4 2 3 3 2" xfId="9973"/>
    <cellStyle name="Normal 14 4 2 3 3 2 2" xfId="9974"/>
    <cellStyle name="Normal 14 4 2 3 3 3" xfId="9975"/>
    <cellStyle name="Normal 14 4 2 3 4" xfId="9976"/>
    <cellStyle name="Normal 14 4 2 3 4 2" xfId="9977"/>
    <cellStyle name="Normal 14 4 2 3 5" xfId="9978"/>
    <cellStyle name="Normal 14 4 2 4" xfId="9979"/>
    <cellStyle name="Normal 14 4 2 4 2" xfId="9980"/>
    <cellStyle name="Normal 14 4 2 4 2 2" xfId="9981"/>
    <cellStyle name="Normal 14 4 2 4 2 2 2" xfId="9982"/>
    <cellStyle name="Normal 14 4 2 4 2 3" xfId="9983"/>
    <cellStyle name="Normal 14 4 2 4 3" xfId="9984"/>
    <cellStyle name="Normal 14 4 2 4 3 2" xfId="9985"/>
    <cellStyle name="Normal 14 4 2 4 4" xfId="9986"/>
    <cellStyle name="Normal 14 4 2 5" xfId="9987"/>
    <cellStyle name="Normal 14 4 2 5 2" xfId="9988"/>
    <cellStyle name="Normal 14 4 2 5 2 2" xfId="9989"/>
    <cellStyle name="Normal 14 4 2 5 3" xfId="9990"/>
    <cellStyle name="Normal 14 4 2 6" xfId="9991"/>
    <cellStyle name="Normal 14 4 2 6 2" xfId="9992"/>
    <cellStyle name="Normal 14 4 2 7" xfId="9993"/>
    <cellStyle name="Normal 14 4 2 8" xfId="9994"/>
    <cellStyle name="Normal 14 4 3" xfId="9995"/>
    <cellStyle name="Normal 14 4 3 2" xfId="9996"/>
    <cellStyle name="Normal 14 4 3 2 2" xfId="9997"/>
    <cellStyle name="Normal 14 4 3 2 2 2" xfId="9998"/>
    <cellStyle name="Normal 14 4 3 2 2 2 2" xfId="9999"/>
    <cellStyle name="Normal 14 4 3 2 2 2 2 2" xfId="10000"/>
    <cellStyle name="Normal 14 4 3 2 2 2 3" xfId="10001"/>
    <cellStyle name="Normal 14 4 3 2 2 3" xfId="10002"/>
    <cellStyle name="Normal 14 4 3 2 2 3 2" xfId="10003"/>
    <cellStyle name="Normal 14 4 3 2 2 4" xfId="10004"/>
    <cellStyle name="Normal 14 4 3 2 3" xfId="10005"/>
    <cellStyle name="Normal 14 4 3 2 3 2" xfId="10006"/>
    <cellStyle name="Normal 14 4 3 2 3 2 2" xfId="10007"/>
    <cellStyle name="Normal 14 4 3 2 3 3" xfId="10008"/>
    <cellStyle name="Normal 14 4 3 2 4" xfId="10009"/>
    <cellStyle name="Normal 14 4 3 2 4 2" xfId="10010"/>
    <cellStyle name="Normal 14 4 3 2 5" xfId="10011"/>
    <cellStyle name="Normal 14 4 3 3" xfId="10012"/>
    <cellStyle name="Normal 14 4 3 3 2" xfId="10013"/>
    <cellStyle name="Normal 14 4 3 3 2 2" xfId="10014"/>
    <cellStyle name="Normal 14 4 3 3 2 2 2" xfId="10015"/>
    <cellStyle name="Normal 14 4 3 3 2 3" xfId="10016"/>
    <cellStyle name="Normal 14 4 3 3 3" xfId="10017"/>
    <cellStyle name="Normal 14 4 3 3 3 2" xfId="10018"/>
    <cellStyle name="Normal 14 4 3 3 4" xfId="10019"/>
    <cellStyle name="Normal 14 4 3 4" xfId="10020"/>
    <cellStyle name="Normal 14 4 3 4 2" xfId="10021"/>
    <cellStyle name="Normal 14 4 3 4 2 2" xfId="10022"/>
    <cellStyle name="Normal 14 4 3 4 3" xfId="10023"/>
    <cellStyle name="Normal 14 4 3 5" xfId="10024"/>
    <cellStyle name="Normal 14 4 3 5 2" xfId="10025"/>
    <cellStyle name="Normal 14 4 3 6" xfId="10026"/>
    <cellStyle name="Normal 14 4 4" xfId="10027"/>
    <cellStyle name="Normal 14 4 4 2" xfId="10028"/>
    <cellStyle name="Normal 14 4 4 2 2" xfId="10029"/>
    <cellStyle name="Normal 14 4 4 2 2 2" xfId="10030"/>
    <cellStyle name="Normal 14 4 4 2 2 2 2" xfId="10031"/>
    <cellStyle name="Normal 14 4 4 2 2 2 2 2" xfId="10032"/>
    <cellStyle name="Normal 14 4 4 2 2 2 3" xfId="10033"/>
    <cellStyle name="Normal 14 4 4 2 2 3" xfId="10034"/>
    <cellStyle name="Normal 14 4 4 2 2 3 2" xfId="10035"/>
    <cellStyle name="Normal 14 4 4 2 2 4" xfId="10036"/>
    <cellStyle name="Normal 14 4 4 2 3" xfId="10037"/>
    <cellStyle name="Normal 14 4 4 2 3 2" xfId="10038"/>
    <cellStyle name="Normal 14 4 4 2 3 2 2" xfId="10039"/>
    <cellStyle name="Normal 14 4 4 2 3 3" xfId="10040"/>
    <cellStyle name="Normal 14 4 4 2 4" xfId="10041"/>
    <cellStyle name="Normal 14 4 4 2 4 2" xfId="10042"/>
    <cellStyle name="Normal 14 4 4 2 5" xfId="10043"/>
    <cellStyle name="Normal 14 4 4 3" xfId="10044"/>
    <cellStyle name="Normal 14 4 4 3 2" xfId="10045"/>
    <cellStyle name="Normal 14 4 4 3 2 2" xfId="10046"/>
    <cellStyle name="Normal 14 4 4 3 2 2 2" xfId="10047"/>
    <cellStyle name="Normal 14 4 4 3 2 3" xfId="10048"/>
    <cellStyle name="Normal 14 4 4 3 3" xfId="10049"/>
    <cellStyle name="Normal 14 4 4 3 3 2" xfId="10050"/>
    <cellStyle name="Normal 14 4 4 3 4" xfId="10051"/>
    <cellStyle name="Normal 14 4 4 4" xfId="10052"/>
    <cellStyle name="Normal 14 4 4 4 2" xfId="10053"/>
    <cellStyle name="Normal 14 4 4 4 2 2" xfId="10054"/>
    <cellStyle name="Normal 14 4 4 4 3" xfId="10055"/>
    <cellStyle name="Normal 14 4 4 5" xfId="10056"/>
    <cellStyle name="Normal 14 4 4 5 2" xfId="10057"/>
    <cellStyle name="Normal 14 4 4 6" xfId="10058"/>
    <cellStyle name="Normal 14 4 5" xfId="10059"/>
    <cellStyle name="Normal 14 4 5 2" xfId="10060"/>
    <cellStyle name="Normal 14 4 5 2 2" xfId="10061"/>
    <cellStyle name="Normal 14 4 5 2 2 2" xfId="10062"/>
    <cellStyle name="Normal 14 4 5 2 2 2 2" xfId="10063"/>
    <cellStyle name="Normal 14 4 5 2 2 3" xfId="10064"/>
    <cellStyle name="Normal 14 4 5 2 3" xfId="10065"/>
    <cellStyle name="Normal 14 4 5 2 3 2" xfId="10066"/>
    <cellStyle name="Normal 14 4 5 2 4" xfId="10067"/>
    <cellStyle name="Normal 14 4 5 3" xfId="10068"/>
    <cellStyle name="Normal 14 4 5 3 2" xfId="10069"/>
    <cellStyle name="Normal 14 4 5 3 2 2" xfId="10070"/>
    <cellStyle name="Normal 14 4 5 3 3" xfId="10071"/>
    <cellStyle name="Normal 14 4 5 4" xfId="10072"/>
    <cellStyle name="Normal 14 4 5 4 2" xfId="10073"/>
    <cellStyle name="Normal 14 4 5 5" xfId="10074"/>
    <cellStyle name="Normal 14 4 6" xfId="10075"/>
    <cellStyle name="Normal 14 4 6 2" xfId="10076"/>
    <cellStyle name="Normal 14 4 6 2 2" xfId="10077"/>
    <cellStyle name="Normal 14 4 6 2 2 2" xfId="10078"/>
    <cellStyle name="Normal 14 4 6 2 3" xfId="10079"/>
    <cellStyle name="Normal 14 4 6 3" xfId="10080"/>
    <cellStyle name="Normal 14 4 6 3 2" xfId="10081"/>
    <cellStyle name="Normal 14 4 6 4" xfId="10082"/>
    <cellStyle name="Normal 14 4 7" xfId="10083"/>
    <cellStyle name="Normal 14 4 7 2" xfId="10084"/>
    <cellStyle name="Normal 14 4 7 2 2" xfId="10085"/>
    <cellStyle name="Normal 14 4 7 3" xfId="10086"/>
    <cellStyle name="Normal 14 4 8" xfId="10087"/>
    <cellStyle name="Normal 14 4 8 2" xfId="10088"/>
    <cellStyle name="Normal 14 4 9" xfId="10089"/>
    <cellStyle name="Normal 14 5" xfId="10090"/>
    <cellStyle name="Normal 14 5 2" xfId="10091"/>
    <cellStyle name="Normal 14 5 2 2" xfId="10092"/>
    <cellStyle name="Normal 14 5 2 2 2" xfId="10093"/>
    <cellStyle name="Normal 14 5 2 2 2 2" xfId="10094"/>
    <cellStyle name="Normal 14 5 2 2 2 2 2" xfId="10095"/>
    <cellStyle name="Normal 14 5 2 2 2 2 2 2" xfId="10096"/>
    <cellStyle name="Normal 14 5 2 2 2 2 3" xfId="10097"/>
    <cellStyle name="Normal 14 5 2 2 2 3" xfId="10098"/>
    <cellStyle name="Normal 14 5 2 2 2 3 2" xfId="10099"/>
    <cellStyle name="Normal 14 5 2 2 2 4" xfId="10100"/>
    <cellStyle name="Normal 14 5 2 2 3" xfId="10101"/>
    <cellStyle name="Normal 14 5 2 2 3 2" xfId="10102"/>
    <cellStyle name="Normal 14 5 2 2 3 2 2" xfId="10103"/>
    <cellStyle name="Normal 14 5 2 2 3 3" xfId="10104"/>
    <cellStyle name="Normal 14 5 2 2 4" xfId="10105"/>
    <cellStyle name="Normal 14 5 2 2 4 2" xfId="10106"/>
    <cellStyle name="Normal 14 5 2 2 5" xfId="10107"/>
    <cellStyle name="Normal 14 5 2 3" xfId="10108"/>
    <cellStyle name="Normal 14 5 2 3 2" xfId="10109"/>
    <cellStyle name="Normal 14 5 2 3 2 2" xfId="10110"/>
    <cellStyle name="Normal 14 5 2 3 2 2 2" xfId="10111"/>
    <cellStyle name="Normal 14 5 2 3 2 3" xfId="10112"/>
    <cellStyle name="Normal 14 5 2 3 3" xfId="10113"/>
    <cellStyle name="Normal 14 5 2 3 3 2" xfId="10114"/>
    <cellStyle name="Normal 14 5 2 3 4" xfId="10115"/>
    <cellStyle name="Normal 14 5 2 4" xfId="10116"/>
    <cellStyle name="Normal 14 5 2 4 2" xfId="10117"/>
    <cellStyle name="Normal 14 5 2 4 2 2" xfId="10118"/>
    <cellStyle name="Normal 14 5 2 4 3" xfId="10119"/>
    <cellStyle name="Normal 14 5 2 5" xfId="10120"/>
    <cellStyle name="Normal 14 5 2 5 2" xfId="10121"/>
    <cellStyle name="Normal 14 5 2 6" xfId="10122"/>
    <cellStyle name="Normal 14 5 3" xfId="10123"/>
    <cellStyle name="Normal 14 5 3 2" xfId="10124"/>
    <cellStyle name="Normal 14 5 3 2 2" xfId="10125"/>
    <cellStyle name="Normal 14 5 3 2 2 2" xfId="10126"/>
    <cellStyle name="Normal 14 5 3 2 2 2 2" xfId="10127"/>
    <cellStyle name="Normal 14 5 3 2 2 3" xfId="10128"/>
    <cellStyle name="Normal 14 5 3 2 3" xfId="10129"/>
    <cellStyle name="Normal 14 5 3 2 3 2" xfId="10130"/>
    <cellStyle name="Normal 14 5 3 2 4" xfId="10131"/>
    <cellStyle name="Normal 14 5 3 3" xfId="10132"/>
    <cellStyle name="Normal 14 5 3 3 2" xfId="10133"/>
    <cellStyle name="Normal 14 5 3 3 2 2" xfId="10134"/>
    <cellStyle name="Normal 14 5 3 3 3" xfId="10135"/>
    <cellStyle name="Normal 14 5 3 4" xfId="10136"/>
    <cellStyle name="Normal 14 5 3 4 2" xfId="10137"/>
    <cellStyle name="Normal 14 5 3 5" xfId="10138"/>
    <cellStyle name="Normal 14 5 4" xfId="10139"/>
    <cellStyle name="Normal 14 5 4 2" xfId="10140"/>
    <cellStyle name="Normal 14 5 4 2 2" xfId="10141"/>
    <cellStyle name="Normal 14 5 4 2 2 2" xfId="10142"/>
    <cellStyle name="Normal 14 5 4 2 3" xfId="10143"/>
    <cellStyle name="Normal 14 5 4 3" xfId="10144"/>
    <cellStyle name="Normal 14 5 4 3 2" xfId="10145"/>
    <cellStyle name="Normal 14 5 4 4" xfId="10146"/>
    <cellStyle name="Normal 14 5 5" xfId="10147"/>
    <cellStyle name="Normal 14 5 5 2" xfId="10148"/>
    <cellStyle name="Normal 14 5 5 2 2" xfId="10149"/>
    <cellStyle name="Normal 14 5 5 3" xfId="10150"/>
    <cellStyle name="Normal 14 5 6" xfId="10151"/>
    <cellStyle name="Normal 14 5 6 2" xfId="10152"/>
    <cellStyle name="Normal 14 5 7" xfId="10153"/>
    <cellStyle name="Normal 14 5 8" xfId="10154"/>
    <cellStyle name="Normal 14 6" xfId="10155"/>
    <cellStyle name="Normal 14 6 2" xfId="10156"/>
    <cellStyle name="Normal 14 6 2 2" xfId="10157"/>
    <cellStyle name="Normal 14 6 2 2 2" xfId="10158"/>
    <cellStyle name="Normal 14 6 2 2 2 2" xfId="10159"/>
    <cellStyle name="Normal 14 6 2 2 2 2 2" xfId="10160"/>
    <cellStyle name="Normal 14 6 2 2 2 2 2 2" xfId="10161"/>
    <cellStyle name="Normal 14 6 2 2 2 2 3" xfId="10162"/>
    <cellStyle name="Normal 14 6 2 2 2 3" xfId="10163"/>
    <cellStyle name="Normal 14 6 2 2 2 3 2" xfId="10164"/>
    <cellStyle name="Normal 14 6 2 2 2 4" xfId="10165"/>
    <cellStyle name="Normal 14 6 2 2 3" xfId="10166"/>
    <cellStyle name="Normal 14 6 2 2 3 2" xfId="10167"/>
    <cellStyle name="Normal 14 6 2 2 3 2 2" xfId="10168"/>
    <cellStyle name="Normal 14 6 2 2 3 3" xfId="10169"/>
    <cellStyle name="Normal 14 6 2 2 4" xfId="10170"/>
    <cellStyle name="Normal 14 6 2 2 4 2" xfId="10171"/>
    <cellStyle name="Normal 14 6 2 2 5" xfId="10172"/>
    <cellStyle name="Normal 14 6 2 3" xfId="10173"/>
    <cellStyle name="Normal 14 6 2 3 2" xfId="10174"/>
    <cellStyle name="Normal 14 6 2 3 2 2" xfId="10175"/>
    <cellStyle name="Normal 14 6 2 3 2 2 2" xfId="10176"/>
    <cellStyle name="Normal 14 6 2 3 2 3" xfId="10177"/>
    <cellStyle name="Normal 14 6 2 3 3" xfId="10178"/>
    <cellStyle name="Normal 14 6 2 3 3 2" xfId="10179"/>
    <cellStyle name="Normal 14 6 2 3 4" xfId="10180"/>
    <cellStyle name="Normal 14 6 2 4" xfId="10181"/>
    <cellStyle name="Normal 14 6 2 4 2" xfId="10182"/>
    <cellStyle name="Normal 14 6 2 4 2 2" xfId="10183"/>
    <cellStyle name="Normal 14 6 2 4 3" xfId="10184"/>
    <cellStyle name="Normal 14 6 2 5" xfId="10185"/>
    <cellStyle name="Normal 14 6 2 5 2" xfId="10186"/>
    <cellStyle name="Normal 14 6 2 6" xfId="10187"/>
    <cellStyle name="Normal 14 6 3" xfId="10188"/>
    <cellStyle name="Normal 14 6 3 2" xfId="10189"/>
    <cellStyle name="Normal 14 6 3 2 2" xfId="10190"/>
    <cellStyle name="Normal 14 6 3 2 2 2" xfId="10191"/>
    <cellStyle name="Normal 14 6 3 2 2 2 2" xfId="10192"/>
    <cellStyle name="Normal 14 6 3 2 2 3" xfId="10193"/>
    <cellStyle name="Normal 14 6 3 2 3" xfId="10194"/>
    <cellStyle name="Normal 14 6 3 2 3 2" xfId="10195"/>
    <cellStyle name="Normal 14 6 3 2 4" xfId="10196"/>
    <cellStyle name="Normal 14 6 3 3" xfId="10197"/>
    <cellStyle name="Normal 14 6 3 3 2" xfId="10198"/>
    <cellStyle name="Normal 14 6 3 3 2 2" xfId="10199"/>
    <cellStyle name="Normal 14 6 3 3 3" xfId="10200"/>
    <cellStyle name="Normal 14 6 3 4" xfId="10201"/>
    <cellStyle name="Normal 14 6 3 4 2" xfId="10202"/>
    <cellStyle name="Normal 14 6 3 5" xfId="10203"/>
    <cellStyle name="Normal 14 6 4" xfId="10204"/>
    <cellStyle name="Normal 14 6 4 2" xfId="10205"/>
    <cellStyle name="Normal 14 6 4 2 2" xfId="10206"/>
    <cellStyle name="Normal 14 6 4 2 2 2" xfId="10207"/>
    <cellStyle name="Normal 14 6 4 2 3" xfId="10208"/>
    <cellStyle name="Normal 14 6 4 3" xfId="10209"/>
    <cellStyle name="Normal 14 6 4 3 2" xfId="10210"/>
    <cellStyle name="Normal 14 6 4 4" xfId="10211"/>
    <cellStyle name="Normal 14 6 5" xfId="10212"/>
    <cellStyle name="Normal 14 6 5 2" xfId="10213"/>
    <cellStyle name="Normal 14 6 5 2 2" xfId="10214"/>
    <cellStyle name="Normal 14 6 5 3" xfId="10215"/>
    <cellStyle name="Normal 14 6 6" xfId="10216"/>
    <cellStyle name="Normal 14 6 6 2" xfId="10217"/>
    <cellStyle name="Normal 14 6 7" xfId="10218"/>
    <cellStyle name="Normal 14 7" xfId="10219"/>
    <cellStyle name="Normal 14 7 2" xfId="10220"/>
    <cellStyle name="Normal 14 7 2 2" xfId="10221"/>
    <cellStyle name="Normal 14 7 2 2 2" xfId="10222"/>
    <cellStyle name="Normal 14 7 2 2 2 2" xfId="10223"/>
    <cellStyle name="Normal 14 7 2 2 2 2 2" xfId="10224"/>
    <cellStyle name="Normal 14 7 2 2 2 3" xfId="10225"/>
    <cellStyle name="Normal 14 7 2 2 3" xfId="10226"/>
    <cellStyle name="Normal 14 7 2 2 3 2" xfId="10227"/>
    <cellStyle name="Normal 14 7 2 2 4" xfId="10228"/>
    <cellStyle name="Normal 14 7 2 3" xfId="10229"/>
    <cellStyle name="Normal 14 7 2 3 2" xfId="10230"/>
    <cellStyle name="Normal 14 7 2 3 2 2" xfId="10231"/>
    <cellStyle name="Normal 14 7 2 3 3" xfId="10232"/>
    <cellStyle name="Normal 14 7 2 4" xfId="10233"/>
    <cellStyle name="Normal 14 7 2 4 2" xfId="10234"/>
    <cellStyle name="Normal 14 7 2 5" xfId="10235"/>
    <cellStyle name="Normal 14 7 3" xfId="10236"/>
    <cellStyle name="Normal 14 7 3 2" xfId="10237"/>
    <cellStyle name="Normal 14 7 3 2 2" xfId="10238"/>
    <cellStyle name="Normal 14 7 3 2 2 2" xfId="10239"/>
    <cellStyle name="Normal 14 7 3 2 3" xfId="10240"/>
    <cellStyle name="Normal 14 7 3 3" xfId="10241"/>
    <cellStyle name="Normal 14 7 3 3 2" xfId="10242"/>
    <cellStyle name="Normal 14 7 3 4" xfId="10243"/>
    <cellStyle name="Normal 14 7 4" xfId="10244"/>
    <cellStyle name="Normal 14 7 4 2" xfId="10245"/>
    <cellStyle name="Normal 14 7 4 2 2" xfId="10246"/>
    <cellStyle name="Normal 14 7 4 3" xfId="10247"/>
    <cellStyle name="Normal 14 7 5" xfId="10248"/>
    <cellStyle name="Normal 14 7 5 2" xfId="10249"/>
    <cellStyle name="Normal 14 7 6" xfId="10250"/>
    <cellStyle name="Normal 14 8" xfId="10251"/>
    <cellStyle name="Normal 14 8 2" xfId="10252"/>
    <cellStyle name="Normal 14 8 2 2" xfId="10253"/>
    <cellStyle name="Normal 14 8 2 2 2" xfId="10254"/>
    <cellStyle name="Normal 14 8 2 2 2 2" xfId="10255"/>
    <cellStyle name="Normal 14 8 2 2 2 2 2" xfId="10256"/>
    <cellStyle name="Normal 14 8 2 2 2 3" xfId="10257"/>
    <cellStyle name="Normal 14 8 2 2 3" xfId="10258"/>
    <cellStyle name="Normal 14 8 2 2 3 2" xfId="10259"/>
    <cellStyle name="Normal 14 8 2 2 4" xfId="10260"/>
    <cellStyle name="Normal 14 8 2 3" xfId="10261"/>
    <cellStyle name="Normal 14 8 2 3 2" xfId="10262"/>
    <cellStyle name="Normal 14 8 2 3 2 2" xfId="10263"/>
    <cellStyle name="Normal 14 8 2 3 3" xfId="10264"/>
    <cellStyle name="Normal 14 8 2 4" xfId="10265"/>
    <cellStyle name="Normal 14 8 2 4 2" xfId="10266"/>
    <cellStyle name="Normal 14 8 2 5" xfId="10267"/>
    <cellStyle name="Normal 14 8 3" xfId="10268"/>
    <cellStyle name="Normal 14 8 3 2" xfId="10269"/>
    <cellStyle name="Normal 14 8 3 2 2" xfId="10270"/>
    <cellStyle name="Normal 14 8 3 2 2 2" xfId="10271"/>
    <cellStyle name="Normal 14 8 3 2 3" xfId="10272"/>
    <cellStyle name="Normal 14 8 3 3" xfId="10273"/>
    <cellStyle name="Normal 14 8 3 3 2" xfId="10274"/>
    <cellStyle name="Normal 14 8 3 4" xfId="10275"/>
    <cellStyle name="Normal 14 8 4" xfId="10276"/>
    <cellStyle name="Normal 14 8 4 2" xfId="10277"/>
    <cellStyle name="Normal 14 8 4 2 2" xfId="10278"/>
    <cellStyle name="Normal 14 8 4 3" xfId="10279"/>
    <cellStyle name="Normal 14 8 5" xfId="10280"/>
    <cellStyle name="Normal 14 8 5 2" xfId="10281"/>
    <cellStyle name="Normal 14 8 6" xfId="10282"/>
    <cellStyle name="Normal 14 9" xfId="10283"/>
    <cellStyle name="Normal 14 9 2" xfId="10284"/>
    <cellStyle name="Normal 14 9 2 2" xfId="10285"/>
    <cellStyle name="Normal 14 9 2 2 2" xfId="10286"/>
    <cellStyle name="Normal 14 9 2 2 2 2" xfId="10287"/>
    <cellStyle name="Normal 14 9 2 2 3" xfId="10288"/>
    <cellStyle name="Normal 14 9 2 3" xfId="10289"/>
    <cellStyle name="Normal 14 9 2 3 2" xfId="10290"/>
    <cellStyle name="Normal 14 9 2 4" xfId="10291"/>
    <cellStyle name="Normal 14 9 3" xfId="10292"/>
    <cellStyle name="Normal 14 9 3 2" xfId="10293"/>
    <cellStyle name="Normal 14 9 3 2 2" xfId="10294"/>
    <cellStyle name="Normal 14 9 3 3" xfId="10295"/>
    <cellStyle name="Normal 14 9 4" xfId="10296"/>
    <cellStyle name="Normal 14 9 4 2" xfId="10297"/>
    <cellStyle name="Normal 14 9 5" xfId="10298"/>
    <cellStyle name="Normal 14_Triángulo" xfId="10299"/>
    <cellStyle name="Normal 140" xfId="10300"/>
    <cellStyle name="Normal 140 2" xfId="10301"/>
    <cellStyle name="Normal 140 2 2" xfId="10302"/>
    <cellStyle name="Normal 140 2 3" xfId="10303"/>
    <cellStyle name="Normal 140 3" xfId="10304"/>
    <cellStyle name="Normal 140 4" xfId="10305"/>
    <cellStyle name="Normal 141" xfId="10306"/>
    <cellStyle name="Normal 141 2" xfId="10307"/>
    <cellStyle name="Normal 141 2 2" xfId="10308"/>
    <cellStyle name="Normal 141 2 3" xfId="10309"/>
    <cellStyle name="Normal 141 3" xfId="10310"/>
    <cellStyle name="Normal 141 4" xfId="10311"/>
    <cellStyle name="Normal 142" xfId="10312"/>
    <cellStyle name="Normal 142 2" xfId="10313"/>
    <cellStyle name="Normal 142 2 2" xfId="10314"/>
    <cellStyle name="Normal 142 2 3" xfId="10315"/>
    <cellStyle name="Normal 142 3" xfId="10316"/>
    <cellStyle name="Normal 142 4" xfId="10317"/>
    <cellStyle name="Normal 143" xfId="10318"/>
    <cellStyle name="Normal 143 2" xfId="10319"/>
    <cellStyle name="Normal 143 2 2" xfId="10320"/>
    <cellStyle name="Normal 143 2 3" xfId="10321"/>
    <cellStyle name="Normal 143 3" xfId="10322"/>
    <cellStyle name="Normal 143 4" xfId="10323"/>
    <cellStyle name="Normal 144" xfId="10324"/>
    <cellStyle name="Normal 144 2" xfId="10325"/>
    <cellStyle name="Normal 144 2 2" xfId="10326"/>
    <cellStyle name="Normal 144 2 3" xfId="10327"/>
    <cellStyle name="Normal 144 3" xfId="10328"/>
    <cellStyle name="Normal 144 4" xfId="10329"/>
    <cellStyle name="Normal 145" xfId="10330"/>
    <cellStyle name="Normal 145 2" xfId="10331"/>
    <cellStyle name="Normal 145 2 2" xfId="10332"/>
    <cellStyle name="Normal 145 2 3" xfId="10333"/>
    <cellStyle name="Normal 145 3" xfId="10334"/>
    <cellStyle name="Normal 145 4" xfId="10335"/>
    <cellStyle name="Normal 146" xfId="10336"/>
    <cellStyle name="Normal 146 2" xfId="10337"/>
    <cellStyle name="Normal 146 2 2" xfId="10338"/>
    <cellStyle name="Normal 146 2 3" xfId="10339"/>
    <cellStyle name="Normal 146 3" xfId="10340"/>
    <cellStyle name="Normal 146 4" xfId="10341"/>
    <cellStyle name="Normal 147" xfId="10342"/>
    <cellStyle name="Normal 147 2" xfId="10343"/>
    <cellStyle name="Normal 147 2 2" xfId="10344"/>
    <cellStyle name="Normal 147 2 3" xfId="10345"/>
    <cellStyle name="Normal 147 3" xfId="10346"/>
    <cellStyle name="Normal 147 4" xfId="10347"/>
    <cellStyle name="Normal 148" xfId="10348"/>
    <cellStyle name="Normal 148 2" xfId="10349"/>
    <cellStyle name="Normal 148 2 2" xfId="10350"/>
    <cellStyle name="Normal 148 2 3" xfId="10351"/>
    <cellStyle name="Normal 148 3" xfId="10352"/>
    <cellStyle name="Normal 148 4" xfId="10353"/>
    <cellStyle name="Normal 149" xfId="10354"/>
    <cellStyle name="Normal 149 2" xfId="10355"/>
    <cellStyle name="Normal 149 2 2" xfId="10356"/>
    <cellStyle name="Normal 149 2 3" xfId="10357"/>
    <cellStyle name="Normal 149 3" xfId="10358"/>
    <cellStyle name="Normal 149 4" xfId="10359"/>
    <cellStyle name="Normal 15" xfId="10360"/>
    <cellStyle name="Normal 15 2" xfId="10361"/>
    <cellStyle name="Normal 15 2 2" xfId="10362"/>
    <cellStyle name="Normal 15 2 3" xfId="10363"/>
    <cellStyle name="Normal 15 3" xfId="10364"/>
    <cellStyle name="Normal 15 3 2" xfId="10365"/>
    <cellStyle name="Normal 15 3 3" xfId="10366"/>
    <cellStyle name="Normal 15 4" xfId="10367"/>
    <cellStyle name="Normal 15 5" xfId="10368"/>
    <cellStyle name="Normal 150" xfId="10369"/>
    <cellStyle name="Normal 150 2" xfId="10370"/>
    <cellStyle name="Normal 150 2 2" xfId="10371"/>
    <cellStyle name="Normal 150 2 3" xfId="10372"/>
    <cellStyle name="Normal 150 3" xfId="10373"/>
    <cellStyle name="Normal 150 4" xfId="10374"/>
    <cellStyle name="Normal 151" xfId="10375"/>
    <cellStyle name="Normal 151 2" xfId="10376"/>
    <cellStyle name="Normal 151 2 2" xfId="10377"/>
    <cellStyle name="Normal 151 2 3" xfId="10378"/>
    <cellStyle name="Normal 151 3" xfId="10379"/>
    <cellStyle name="Normal 151 4" xfId="10380"/>
    <cellStyle name="Normal 152" xfId="10381"/>
    <cellStyle name="Normal 152 2" xfId="10382"/>
    <cellStyle name="Normal 152 2 2" xfId="10383"/>
    <cellStyle name="Normal 152 2 3" xfId="10384"/>
    <cellStyle name="Normal 152 3" xfId="10385"/>
    <cellStyle name="Normal 152 4" xfId="10386"/>
    <cellStyle name="Normal 153" xfId="10387"/>
    <cellStyle name="Normal 153 2" xfId="10388"/>
    <cellStyle name="Normal 153 2 2" xfId="10389"/>
    <cellStyle name="Normal 153 2 3" xfId="10390"/>
    <cellStyle name="Normal 153 3" xfId="10391"/>
    <cellStyle name="Normal 153 4" xfId="10392"/>
    <cellStyle name="Normal 154" xfId="10393"/>
    <cellStyle name="Normal 154 2" xfId="10394"/>
    <cellStyle name="Normal 154 2 2" xfId="10395"/>
    <cellStyle name="Normal 154 2 3" xfId="10396"/>
    <cellStyle name="Normal 154 3" xfId="10397"/>
    <cellStyle name="Normal 154 4" xfId="10398"/>
    <cellStyle name="Normal 155" xfId="10399"/>
    <cellStyle name="Normal 155 2" xfId="10400"/>
    <cellStyle name="Normal 155 2 2" xfId="10401"/>
    <cellStyle name="Normal 155 2 3" xfId="10402"/>
    <cellStyle name="Normal 155 3" xfId="10403"/>
    <cellStyle name="Normal 155 4" xfId="10404"/>
    <cellStyle name="Normal 156" xfId="10405"/>
    <cellStyle name="Normal 156 2" xfId="10406"/>
    <cellStyle name="Normal 156 2 2" xfId="10407"/>
    <cellStyle name="Normal 156 2 3" xfId="10408"/>
    <cellStyle name="Normal 156 3" xfId="10409"/>
    <cellStyle name="Normal 156 4" xfId="10410"/>
    <cellStyle name="Normal 157" xfId="10411"/>
    <cellStyle name="Normal 157 2" xfId="10412"/>
    <cellStyle name="Normal 157 2 2" xfId="10413"/>
    <cellStyle name="Normal 157 2 3" xfId="10414"/>
    <cellStyle name="Normal 157 3" xfId="10415"/>
    <cellStyle name="Normal 157 4" xfId="10416"/>
    <cellStyle name="Normal 158" xfId="10417"/>
    <cellStyle name="Normal 158 2" xfId="10418"/>
    <cellStyle name="Normal 158 2 2" xfId="10419"/>
    <cellStyle name="Normal 158 2 3" xfId="10420"/>
    <cellStyle name="Normal 158 3" xfId="10421"/>
    <cellStyle name="Normal 158 4" xfId="10422"/>
    <cellStyle name="Normal 159" xfId="10423"/>
    <cellStyle name="Normal 159 2" xfId="10424"/>
    <cellStyle name="Normal 159 2 2" xfId="10425"/>
    <cellStyle name="Normal 159 2 3" xfId="10426"/>
    <cellStyle name="Normal 159 3" xfId="10427"/>
    <cellStyle name="Normal 159 4" xfId="10428"/>
    <cellStyle name="Normal 16" xfId="10429"/>
    <cellStyle name="Normal 16 10" xfId="10430"/>
    <cellStyle name="Normal 16 10 2" xfId="10431"/>
    <cellStyle name="Normal 16 10 2 2" xfId="10432"/>
    <cellStyle name="Normal 16 10 2 2 2" xfId="10433"/>
    <cellStyle name="Normal 16 10 2 2 2 2" xfId="10434"/>
    <cellStyle name="Normal 16 10 2 2 2 2 2" xfId="10435"/>
    <cellStyle name="Normal 16 10 2 2 2 3" xfId="10436"/>
    <cellStyle name="Normal 16 10 2 2 3" xfId="10437"/>
    <cellStyle name="Normal 16 10 2 2 3 2" xfId="10438"/>
    <cellStyle name="Normal 16 10 2 2 4" xfId="10439"/>
    <cellStyle name="Normal 16 10 2 3" xfId="10440"/>
    <cellStyle name="Normal 16 10 2 3 2" xfId="10441"/>
    <cellStyle name="Normal 16 10 2 3 2 2" xfId="10442"/>
    <cellStyle name="Normal 16 10 2 3 3" xfId="10443"/>
    <cellStyle name="Normal 16 10 2 4" xfId="10444"/>
    <cellStyle name="Normal 16 10 2 4 2" xfId="10445"/>
    <cellStyle name="Normal 16 10 2 5" xfId="10446"/>
    <cellStyle name="Normal 16 10 3" xfId="10447"/>
    <cellStyle name="Normal 16 10 3 2" xfId="10448"/>
    <cellStyle name="Normal 16 10 3 2 2" xfId="10449"/>
    <cellStyle name="Normal 16 10 3 2 2 2" xfId="10450"/>
    <cellStyle name="Normal 16 10 3 2 3" xfId="10451"/>
    <cellStyle name="Normal 16 10 3 3" xfId="10452"/>
    <cellStyle name="Normal 16 10 3 3 2" xfId="10453"/>
    <cellStyle name="Normal 16 10 3 4" xfId="10454"/>
    <cellStyle name="Normal 16 10 4" xfId="10455"/>
    <cellStyle name="Normal 16 10 4 2" xfId="10456"/>
    <cellStyle name="Normal 16 10 4 2 2" xfId="10457"/>
    <cellStyle name="Normal 16 10 4 3" xfId="10458"/>
    <cellStyle name="Normal 16 10 5" xfId="10459"/>
    <cellStyle name="Normal 16 10 5 2" xfId="10460"/>
    <cellStyle name="Normal 16 10 6" xfId="10461"/>
    <cellStyle name="Normal 16 11" xfId="10462"/>
    <cellStyle name="Normal 16 11 2" xfId="10463"/>
    <cellStyle name="Normal 16 11 2 2" xfId="10464"/>
    <cellStyle name="Normal 16 11 2 2 2" xfId="10465"/>
    <cellStyle name="Normal 16 11 2 2 2 2" xfId="10466"/>
    <cellStyle name="Normal 16 11 2 2 3" xfId="10467"/>
    <cellStyle name="Normal 16 11 2 3" xfId="10468"/>
    <cellStyle name="Normal 16 11 2 3 2" xfId="10469"/>
    <cellStyle name="Normal 16 11 2 4" xfId="10470"/>
    <cellStyle name="Normal 16 11 3" xfId="10471"/>
    <cellStyle name="Normal 16 11 3 2" xfId="10472"/>
    <cellStyle name="Normal 16 11 3 2 2" xfId="10473"/>
    <cellStyle name="Normal 16 11 3 3" xfId="10474"/>
    <cellStyle name="Normal 16 11 4" xfId="10475"/>
    <cellStyle name="Normal 16 11 4 2" xfId="10476"/>
    <cellStyle name="Normal 16 11 5" xfId="10477"/>
    <cellStyle name="Normal 16 12" xfId="10478"/>
    <cellStyle name="Normal 16 12 2" xfId="10479"/>
    <cellStyle name="Normal 16 12 2 2" xfId="10480"/>
    <cellStyle name="Normal 16 12 2 2 2" xfId="10481"/>
    <cellStyle name="Normal 16 12 2 3" xfId="10482"/>
    <cellStyle name="Normal 16 12 3" xfId="10483"/>
    <cellStyle name="Normal 16 12 3 2" xfId="10484"/>
    <cellStyle name="Normal 16 12 4" xfId="10485"/>
    <cellStyle name="Normal 16 13" xfId="10486"/>
    <cellStyle name="Normal 16 13 2" xfId="10487"/>
    <cellStyle name="Normal 16 13 2 2" xfId="10488"/>
    <cellStyle name="Normal 16 13 3" xfId="10489"/>
    <cellStyle name="Normal 16 14" xfId="10490"/>
    <cellStyle name="Normal 16 14 2" xfId="10491"/>
    <cellStyle name="Normal 16 15" xfId="10492"/>
    <cellStyle name="Normal 16 16" xfId="10493"/>
    <cellStyle name="Normal 16 2" xfId="10494"/>
    <cellStyle name="Normal 16 2 2" xfId="10495"/>
    <cellStyle name="Normal 16 2 3" xfId="10496"/>
    <cellStyle name="Normal 16 3" xfId="10497"/>
    <cellStyle name="Normal 16 3 2" xfId="10498"/>
    <cellStyle name="Normal 16 3 3" xfId="10499"/>
    <cellStyle name="Normal 16 4" xfId="10500"/>
    <cellStyle name="Normal 16 4 2" xfId="10501"/>
    <cellStyle name="Normal 16 4 3" xfId="10502"/>
    <cellStyle name="Normal 16 5" xfId="10503"/>
    <cellStyle name="Normal 16 5 10" xfId="10504"/>
    <cellStyle name="Normal 16 5 10 2" xfId="10505"/>
    <cellStyle name="Normal 16 5 11" xfId="10506"/>
    <cellStyle name="Normal 16 5 12" xfId="10507"/>
    <cellStyle name="Normal 16 5 2" xfId="10508"/>
    <cellStyle name="Normal 16 5 2 10" xfId="10509"/>
    <cellStyle name="Normal 16 5 2 2" xfId="10510"/>
    <cellStyle name="Normal 16 5 2 2 2" xfId="10511"/>
    <cellStyle name="Normal 16 5 2 2 2 2" xfId="10512"/>
    <cellStyle name="Normal 16 5 2 2 2 2 2" xfId="10513"/>
    <cellStyle name="Normal 16 5 2 2 2 2 2 2" xfId="10514"/>
    <cellStyle name="Normal 16 5 2 2 2 2 2 2 2" xfId="10515"/>
    <cellStyle name="Normal 16 5 2 2 2 2 2 2 2 2" xfId="10516"/>
    <cellStyle name="Normal 16 5 2 2 2 2 2 2 3" xfId="10517"/>
    <cellStyle name="Normal 16 5 2 2 2 2 2 3" xfId="10518"/>
    <cellStyle name="Normal 16 5 2 2 2 2 2 3 2" xfId="10519"/>
    <cellStyle name="Normal 16 5 2 2 2 2 2 4" xfId="10520"/>
    <cellStyle name="Normal 16 5 2 2 2 2 3" xfId="10521"/>
    <cellStyle name="Normal 16 5 2 2 2 2 3 2" xfId="10522"/>
    <cellStyle name="Normal 16 5 2 2 2 2 3 2 2" xfId="10523"/>
    <cellStyle name="Normal 16 5 2 2 2 2 3 3" xfId="10524"/>
    <cellStyle name="Normal 16 5 2 2 2 2 4" xfId="10525"/>
    <cellStyle name="Normal 16 5 2 2 2 2 4 2" xfId="10526"/>
    <cellStyle name="Normal 16 5 2 2 2 2 5" xfId="10527"/>
    <cellStyle name="Normal 16 5 2 2 2 3" xfId="10528"/>
    <cellStyle name="Normal 16 5 2 2 2 3 2" xfId="10529"/>
    <cellStyle name="Normal 16 5 2 2 2 3 2 2" xfId="10530"/>
    <cellStyle name="Normal 16 5 2 2 2 3 2 2 2" xfId="10531"/>
    <cellStyle name="Normal 16 5 2 2 2 3 2 3" xfId="10532"/>
    <cellStyle name="Normal 16 5 2 2 2 3 3" xfId="10533"/>
    <cellStyle name="Normal 16 5 2 2 2 3 3 2" xfId="10534"/>
    <cellStyle name="Normal 16 5 2 2 2 3 4" xfId="10535"/>
    <cellStyle name="Normal 16 5 2 2 2 4" xfId="10536"/>
    <cellStyle name="Normal 16 5 2 2 2 4 2" xfId="10537"/>
    <cellStyle name="Normal 16 5 2 2 2 4 2 2" xfId="10538"/>
    <cellStyle name="Normal 16 5 2 2 2 4 3" xfId="10539"/>
    <cellStyle name="Normal 16 5 2 2 2 5" xfId="10540"/>
    <cellStyle name="Normal 16 5 2 2 2 5 2" xfId="10541"/>
    <cellStyle name="Normal 16 5 2 2 2 6" xfId="10542"/>
    <cellStyle name="Normal 16 5 2 2 3" xfId="10543"/>
    <cellStyle name="Normal 16 5 2 2 3 2" xfId="10544"/>
    <cellStyle name="Normal 16 5 2 2 3 2 2" xfId="10545"/>
    <cellStyle name="Normal 16 5 2 2 3 2 2 2" xfId="10546"/>
    <cellStyle name="Normal 16 5 2 2 3 2 2 2 2" xfId="10547"/>
    <cellStyle name="Normal 16 5 2 2 3 2 2 3" xfId="10548"/>
    <cellStyle name="Normal 16 5 2 2 3 2 3" xfId="10549"/>
    <cellStyle name="Normal 16 5 2 2 3 2 3 2" xfId="10550"/>
    <cellStyle name="Normal 16 5 2 2 3 2 4" xfId="10551"/>
    <cellStyle name="Normal 16 5 2 2 3 3" xfId="10552"/>
    <cellStyle name="Normal 16 5 2 2 3 3 2" xfId="10553"/>
    <cellStyle name="Normal 16 5 2 2 3 3 2 2" xfId="10554"/>
    <cellStyle name="Normal 16 5 2 2 3 3 3" xfId="10555"/>
    <cellStyle name="Normal 16 5 2 2 3 4" xfId="10556"/>
    <cellStyle name="Normal 16 5 2 2 3 4 2" xfId="10557"/>
    <cellStyle name="Normal 16 5 2 2 3 5" xfId="10558"/>
    <cellStyle name="Normal 16 5 2 2 4" xfId="10559"/>
    <cellStyle name="Normal 16 5 2 2 4 2" xfId="10560"/>
    <cellStyle name="Normal 16 5 2 2 4 2 2" xfId="10561"/>
    <cellStyle name="Normal 16 5 2 2 4 2 2 2" xfId="10562"/>
    <cellStyle name="Normal 16 5 2 2 4 2 3" xfId="10563"/>
    <cellStyle name="Normal 16 5 2 2 4 3" xfId="10564"/>
    <cellStyle name="Normal 16 5 2 2 4 3 2" xfId="10565"/>
    <cellStyle name="Normal 16 5 2 2 4 4" xfId="10566"/>
    <cellStyle name="Normal 16 5 2 2 5" xfId="10567"/>
    <cellStyle name="Normal 16 5 2 2 5 2" xfId="10568"/>
    <cellStyle name="Normal 16 5 2 2 5 2 2" xfId="10569"/>
    <cellStyle name="Normal 16 5 2 2 5 3" xfId="10570"/>
    <cellStyle name="Normal 16 5 2 2 6" xfId="10571"/>
    <cellStyle name="Normal 16 5 2 2 6 2" xfId="10572"/>
    <cellStyle name="Normal 16 5 2 2 7" xfId="10573"/>
    <cellStyle name="Normal 16 5 2 2 8" xfId="10574"/>
    <cellStyle name="Normal 16 5 2 3" xfId="10575"/>
    <cellStyle name="Normal 16 5 2 3 2" xfId="10576"/>
    <cellStyle name="Normal 16 5 2 3 2 2" xfId="10577"/>
    <cellStyle name="Normal 16 5 2 3 2 2 2" xfId="10578"/>
    <cellStyle name="Normal 16 5 2 3 2 2 2 2" xfId="10579"/>
    <cellStyle name="Normal 16 5 2 3 2 2 2 2 2" xfId="10580"/>
    <cellStyle name="Normal 16 5 2 3 2 2 2 3" xfId="10581"/>
    <cellStyle name="Normal 16 5 2 3 2 2 3" xfId="10582"/>
    <cellStyle name="Normal 16 5 2 3 2 2 3 2" xfId="10583"/>
    <cellStyle name="Normal 16 5 2 3 2 2 4" xfId="10584"/>
    <cellStyle name="Normal 16 5 2 3 2 3" xfId="10585"/>
    <cellStyle name="Normal 16 5 2 3 2 3 2" xfId="10586"/>
    <cellStyle name="Normal 16 5 2 3 2 3 2 2" xfId="10587"/>
    <cellStyle name="Normal 16 5 2 3 2 3 3" xfId="10588"/>
    <cellStyle name="Normal 16 5 2 3 2 4" xfId="10589"/>
    <cellStyle name="Normal 16 5 2 3 2 4 2" xfId="10590"/>
    <cellStyle name="Normal 16 5 2 3 2 5" xfId="10591"/>
    <cellStyle name="Normal 16 5 2 3 3" xfId="10592"/>
    <cellStyle name="Normal 16 5 2 3 3 2" xfId="10593"/>
    <cellStyle name="Normal 16 5 2 3 3 2 2" xfId="10594"/>
    <cellStyle name="Normal 16 5 2 3 3 2 2 2" xfId="10595"/>
    <cellStyle name="Normal 16 5 2 3 3 2 3" xfId="10596"/>
    <cellStyle name="Normal 16 5 2 3 3 3" xfId="10597"/>
    <cellStyle name="Normal 16 5 2 3 3 3 2" xfId="10598"/>
    <cellStyle name="Normal 16 5 2 3 3 4" xfId="10599"/>
    <cellStyle name="Normal 16 5 2 3 4" xfId="10600"/>
    <cellStyle name="Normal 16 5 2 3 4 2" xfId="10601"/>
    <cellStyle name="Normal 16 5 2 3 4 2 2" xfId="10602"/>
    <cellStyle name="Normal 16 5 2 3 4 3" xfId="10603"/>
    <cellStyle name="Normal 16 5 2 3 5" xfId="10604"/>
    <cellStyle name="Normal 16 5 2 3 5 2" xfId="10605"/>
    <cellStyle name="Normal 16 5 2 3 6" xfId="10606"/>
    <cellStyle name="Normal 16 5 2 4" xfId="10607"/>
    <cellStyle name="Normal 16 5 2 4 2" xfId="10608"/>
    <cellStyle name="Normal 16 5 2 4 2 2" xfId="10609"/>
    <cellStyle name="Normal 16 5 2 4 2 2 2" xfId="10610"/>
    <cellStyle name="Normal 16 5 2 4 2 2 2 2" xfId="10611"/>
    <cellStyle name="Normal 16 5 2 4 2 2 2 2 2" xfId="10612"/>
    <cellStyle name="Normal 16 5 2 4 2 2 2 3" xfId="10613"/>
    <cellStyle name="Normal 16 5 2 4 2 2 3" xfId="10614"/>
    <cellStyle name="Normal 16 5 2 4 2 2 3 2" xfId="10615"/>
    <cellStyle name="Normal 16 5 2 4 2 2 4" xfId="10616"/>
    <cellStyle name="Normal 16 5 2 4 2 3" xfId="10617"/>
    <cellStyle name="Normal 16 5 2 4 2 3 2" xfId="10618"/>
    <cellStyle name="Normal 16 5 2 4 2 3 2 2" xfId="10619"/>
    <cellStyle name="Normal 16 5 2 4 2 3 3" xfId="10620"/>
    <cellStyle name="Normal 16 5 2 4 2 4" xfId="10621"/>
    <cellStyle name="Normal 16 5 2 4 2 4 2" xfId="10622"/>
    <cellStyle name="Normal 16 5 2 4 2 5" xfId="10623"/>
    <cellStyle name="Normal 16 5 2 4 3" xfId="10624"/>
    <cellStyle name="Normal 16 5 2 4 3 2" xfId="10625"/>
    <cellStyle name="Normal 16 5 2 4 3 2 2" xfId="10626"/>
    <cellStyle name="Normal 16 5 2 4 3 2 2 2" xfId="10627"/>
    <cellStyle name="Normal 16 5 2 4 3 2 3" xfId="10628"/>
    <cellStyle name="Normal 16 5 2 4 3 3" xfId="10629"/>
    <cellStyle name="Normal 16 5 2 4 3 3 2" xfId="10630"/>
    <cellStyle name="Normal 16 5 2 4 3 4" xfId="10631"/>
    <cellStyle name="Normal 16 5 2 4 4" xfId="10632"/>
    <cellStyle name="Normal 16 5 2 4 4 2" xfId="10633"/>
    <cellStyle name="Normal 16 5 2 4 4 2 2" xfId="10634"/>
    <cellStyle name="Normal 16 5 2 4 4 3" xfId="10635"/>
    <cellStyle name="Normal 16 5 2 4 5" xfId="10636"/>
    <cellStyle name="Normal 16 5 2 4 5 2" xfId="10637"/>
    <cellStyle name="Normal 16 5 2 4 6" xfId="10638"/>
    <cellStyle name="Normal 16 5 2 5" xfId="10639"/>
    <cellStyle name="Normal 16 5 2 5 2" xfId="10640"/>
    <cellStyle name="Normal 16 5 2 5 2 2" xfId="10641"/>
    <cellStyle name="Normal 16 5 2 5 2 2 2" xfId="10642"/>
    <cellStyle name="Normal 16 5 2 5 2 2 2 2" xfId="10643"/>
    <cellStyle name="Normal 16 5 2 5 2 2 3" xfId="10644"/>
    <cellStyle name="Normal 16 5 2 5 2 3" xfId="10645"/>
    <cellStyle name="Normal 16 5 2 5 2 3 2" xfId="10646"/>
    <cellStyle name="Normal 16 5 2 5 2 4" xfId="10647"/>
    <cellStyle name="Normal 16 5 2 5 3" xfId="10648"/>
    <cellStyle name="Normal 16 5 2 5 3 2" xfId="10649"/>
    <cellStyle name="Normal 16 5 2 5 3 2 2" xfId="10650"/>
    <cellStyle name="Normal 16 5 2 5 3 3" xfId="10651"/>
    <cellStyle name="Normal 16 5 2 5 4" xfId="10652"/>
    <cellStyle name="Normal 16 5 2 5 4 2" xfId="10653"/>
    <cellStyle name="Normal 16 5 2 5 5" xfId="10654"/>
    <cellStyle name="Normal 16 5 2 6" xfId="10655"/>
    <cellStyle name="Normal 16 5 2 6 2" xfId="10656"/>
    <cellStyle name="Normal 16 5 2 6 2 2" xfId="10657"/>
    <cellStyle name="Normal 16 5 2 6 2 2 2" xfId="10658"/>
    <cellStyle name="Normal 16 5 2 6 2 3" xfId="10659"/>
    <cellStyle name="Normal 16 5 2 6 3" xfId="10660"/>
    <cellStyle name="Normal 16 5 2 6 3 2" xfId="10661"/>
    <cellStyle name="Normal 16 5 2 6 4" xfId="10662"/>
    <cellStyle name="Normal 16 5 2 7" xfId="10663"/>
    <cellStyle name="Normal 16 5 2 7 2" xfId="10664"/>
    <cellStyle name="Normal 16 5 2 7 2 2" xfId="10665"/>
    <cellStyle name="Normal 16 5 2 7 3" xfId="10666"/>
    <cellStyle name="Normal 16 5 2 8" xfId="10667"/>
    <cellStyle name="Normal 16 5 2 8 2" xfId="10668"/>
    <cellStyle name="Normal 16 5 2 9" xfId="10669"/>
    <cellStyle name="Normal 16 5 3" xfId="10670"/>
    <cellStyle name="Normal 16 5 3 2" xfId="10671"/>
    <cellStyle name="Normal 16 5 3 2 2" xfId="10672"/>
    <cellStyle name="Normal 16 5 3 2 2 2" xfId="10673"/>
    <cellStyle name="Normal 16 5 3 2 2 2 2" xfId="10674"/>
    <cellStyle name="Normal 16 5 3 2 2 2 2 2" xfId="10675"/>
    <cellStyle name="Normal 16 5 3 2 2 2 2 2 2" xfId="10676"/>
    <cellStyle name="Normal 16 5 3 2 2 2 2 3" xfId="10677"/>
    <cellStyle name="Normal 16 5 3 2 2 2 3" xfId="10678"/>
    <cellStyle name="Normal 16 5 3 2 2 2 3 2" xfId="10679"/>
    <cellStyle name="Normal 16 5 3 2 2 2 4" xfId="10680"/>
    <cellStyle name="Normal 16 5 3 2 2 3" xfId="10681"/>
    <cellStyle name="Normal 16 5 3 2 2 3 2" xfId="10682"/>
    <cellStyle name="Normal 16 5 3 2 2 3 2 2" xfId="10683"/>
    <cellStyle name="Normal 16 5 3 2 2 3 3" xfId="10684"/>
    <cellStyle name="Normal 16 5 3 2 2 4" xfId="10685"/>
    <cellStyle name="Normal 16 5 3 2 2 4 2" xfId="10686"/>
    <cellStyle name="Normal 16 5 3 2 2 5" xfId="10687"/>
    <cellStyle name="Normal 16 5 3 2 3" xfId="10688"/>
    <cellStyle name="Normal 16 5 3 2 3 2" xfId="10689"/>
    <cellStyle name="Normal 16 5 3 2 3 2 2" xfId="10690"/>
    <cellStyle name="Normal 16 5 3 2 3 2 2 2" xfId="10691"/>
    <cellStyle name="Normal 16 5 3 2 3 2 3" xfId="10692"/>
    <cellStyle name="Normal 16 5 3 2 3 3" xfId="10693"/>
    <cellStyle name="Normal 16 5 3 2 3 3 2" xfId="10694"/>
    <cellStyle name="Normal 16 5 3 2 3 4" xfId="10695"/>
    <cellStyle name="Normal 16 5 3 2 4" xfId="10696"/>
    <cellStyle name="Normal 16 5 3 2 4 2" xfId="10697"/>
    <cellStyle name="Normal 16 5 3 2 4 2 2" xfId="10698"/>
    <cellStyle name="Normal 16 5 3 2 4 3" xfId="10699"/>
    <cellStyle name="Normal 16 5 3 2 5" xfId="10700"/>
    <cellStyle name="Normal 16 5 3 2 5 2" xfId="10701"/>
    <cellStyle name="Normal 16 5 3 2 6" xfId="10702"/>
    <cellStyle name="Normal 16 5 3 3" xfId="10703"/>
    <cellStyle name="Normal 16 5 3 3 2" xfId="10704"/>
    <cellStyle name="Normal 16 5 3 3 2 2" xfId="10705"/>
    <cellStyle name="Normal 16 5 3 3 2 2 2" xfId="10706"/>
    <cellStyle name="Normal 16 5 3 3 2 2 2 2" xfId="10707"/>
    <cellStyle name="Normal 16 5 3 3 2 2 3" xfId="10708"/>
    <cellStyle name="Normal 16 5 3 3 2 3" xfId="10709"/>
    <cellStyle name="Normal 16 5 3 3 2 3 2" xfId="10710"/>
    <cellStyle name="Normal 16 5 3 3 2 4" xfId="10711"/>
    <cellStyle name="Normal 16 5 3 3 3" xfId="10712"/>
    <cellStyle name="Normal 16 5 3 3 3 2" xfId="10713"/>
    <cellStyle name="Normal 16 5 3 3 3 2 2" xfId="10714"/>
    <cellStyle name="Normal 16 5 3 3 3 3" xfId="10715"/>
    <cellStyle name="Normal 16 5 3 3 4" xfId="10716"/>
    <cellStyle name="Normal 16 5 3 3 4 2" xfId="10717"/>
    <cellStyle name="Normal 16 5 3 3 5" xfId="10718"/>
    <cellStyle name="Normal 16 5 3 4" xfId="10719"/>
    <cellStyle name="Normal 16 5 3 4 2" xfId="10720"/>
    <cellStyle name="Normal 16 5 3 4 2 2" xfId="10721"/>
    <cellStyle name="Normal 16 5 3 4 2 2 2" xfId="10722"/>
    <cellStyle name="Normal 16 5 3 4 2 3" xfId="10723"/>
    <cellStyle name="Normal 16 5 3 4 3" xfId="10724"/>
    <cellStyle name="Normal 16 5 3 4 3 2" xfId="10725"/>
    <cellStyle name="Normal 16 5 3 4 4" xfId="10726"/>
    <cellStyle name="Normal 16 5 3 5" xfId="10727"/>
    <cellStyle name="Normal 16 5 3 5 2" xfId="10728"/>
    <cellStyle name="Normal 16 5 3 5 2 2" xfId="10729"/>
    <cellStyle name="Normal 16 5 3 5 3" xfId="10730"/>
    <cellStyle name="Normal 16 5 3 6" xfId="10731"/>
    <cellStyle name="Normal 16 5 3 6 2" xfId="10732"/>
    <cellStyle name="Normal 16 5 3 7" xfId="10733"/>
    <cellStyle name="Normal 16 5 3 8" xfId="10734"/>
    <cellStyle name="Normal 16 5 4" xfId="10735"/>
    <cellStyle name="Normal 16 5 4 2" xfId="10736"/>
    <cellStyle name="Normal 16 5 4 2 2" xfId="10737"/>
    <cellStyle name="Normal 16 5 4 2 2 2" xfId="10738"/>
    <cellStyle name="Normal 16 5 4 2 2 2 2" xfId="10739"/>
    <cellStyle name="Normal 16 5 4 2 2 2 2 2" xfId="10740"/>
    <cellStyle name="Normal 16 5 4 2 2 2 2 2 2" xfId="10741"/>
    <cellStyle name="Normal 16 5 4 2 2 2 2 3" xfId="10742"/>
    <cellStyle name="Normal 16 5 4 2 2 2 3" xfId="10743"/>
    <cellStyle name="Normal 16 5 4 2 2 2 3 2" xfId="10744"/>
    <cellStyle name="Normal 16 5 4 2 2 2 4" xfId="10745"/>
    <cellStyle name="Normal 16 5 4 2 2 3" xfId="10746"/>
    <cellStyle name="Normal 16 5 4 2 2 3 2" xfId="10747"/>
    <cellStyle name="Normal 16 5 4 2 2 3 2 2" xfId="10748"/>
    <cellStyle name="Normal 16 5 4 2 2 3 3" xfId="10749"/>
    <cellStyle name="Normal 16 5 4 2 2 4" xfId="10750"/>
    <cellStyle name="Normal 16 5 4 2 2 4 2" xfId="10751"/>
    <cellStyle name="Normal 16 5 4 2 2 5" xfId="10752"/>
    <cellStyle name="Normal 16 5 4 2 3" xfId="10753"/>
    <cellStyle name="Normal 16 5 4 2 3 2" xfId="10754"/>
    <cellStyle name="Normal 16 5 4 2 3 2 2" xfId="10755"/>
    <cellStyle name="Normal 16 5 4 2 3 2 2 2" xfId="10756"/>
    <cellStyle name="Normal 16 5 4 2 3 2 3" xfId="10757"/>
    <cellStyle name="Normal 16 5 4 2 3 3" xfId="10758"/>
    <cellStyle name="Normal 16 5 4 2 3 3 2" xfId="10759"/>
    <cellStyle name="Normal 16 5 4 2 3 4" xfId="10760"/>
    <cellStyle name="Normal 16 5 4 2 4" xfId="10761"/>
    <cellStyle name="Normal 16 5 4 2 4 2" xfId="10762"/>
    <cellStyle name="Normal 16 5 4 2 4 2 2" xfId="10763"/>
    <cellStyle name="Normal 16 5 4 2 4 3" xfId="10764"/>
    <cellStyle name="Normal 16 5 4 2 5" xfId="10765"/>
    <cellStyle name="Normal 16 5 4 2 5 2" xfId="10766"/>
    <cellStyle name="Normal 16 5 4 2 6" xfId="10767"/>
    <cellStyle name="Normal 16 5 4 3" xfId="10768"/>
    <cellStyle name="Normal 16 5 4 3 2" xfId="10769"/>
    <cellStyle name="Normal 16 5 4 3 2 2" xfId="10770"/>
    <cellStyle name="Normal 16 5 4 3 2 2 2" xfId="10771"/>
    <cellStyle name="Normal 16 5 4 3 2 2 2 2" xfId="10772"/>
    <cellStyle name="Normal 16 5 4 3 2 2 3" xfId="10773"/>
    <cellStyle name="Normal 16 5 4 3 2 3" xfId="10774"/>
    <cellStyle name="Normal 16 5 4 3 2 3 2" xfId="10775"/>
    <cellStyle name="Normal 16 5 4 3 2 4" xfId="10776"/>
    <cellStyle name="Normal 16 5 4 3 3" xfId="10777"/>
    <cellStyle name="Normal 16 5 4 3 3 2" xfId="10778"/>
    <cellStyle name="Normal 16 5 4 3 3 2 2" xfId="10779"/>
    <cellStyle name="Normal 16 5 4 3 3 3" xfId="10780"/>
    <cellStyle name="Normal 16 5 4 3 4" xfId="10781"/>
    <cellStyle name="Normal 16 5 4 3 4 2" xfId="10782"/>
    <cellStyle name="Normal 16 5 4 3 5" xfId="10783"/>
    <cellStyle name="Normal 16 5 4 4" xfId="10784"/>
    <cellStyle name="Normal 16 5 4 4 2" xfId="10785"/>
    <cellStyle name="Normal 16 5 4 4 2 2" xfId="10786"/>
    <cellStyle name="Normal 16 5 4 4 2 2 2" xfId="10787"/>
    <cellStyle name="Normal 16 5 4 4 2 3" xfId="10788"/>
    <cellStyle name="Normal 16 5 4 4 3" xfId="10789"/>
    <cellStyle name="Normal 16 5 4 4 3 2" xfId="10790"/>
    <cellStyle name="Normal 16 5 4 4 4" xfId="10791"/>
    <cellStyle name="Normal 16 5 4 5" xfId="10792"/>
    <cellStyle name="Normal 16 5 4 5 2" xfId="10793"/>
    <cellStyle name="Normal 16 5 4 5 2 2" xfId="10794"/>
    <cellStyle name="Normal 16 5 4 5 3" xfId="10795"/>
    <cellStyle name="Normal 16 5 4 6" xfId="10796"/>
    <cellStyle name="Normal 16 5 4 6 2" xfId="10797"/>
    <cellStyle name="Normal 16 5 4 7" xfId="10798"/>
    <cellStyle name="Normal 16 5 5" xfId="10799"/>
    <cellStyle name="Normal 16 5 5 2" xfId="10800"/>
    <cellStyle name="Normal 16 5 5 2 2" xfId="10801"/>
    <cellStyle name="Normal 16 5 5 2 2 2" xfId="10802"/>
    <cellStyle name="Normal 16 5 5 2 2 2 2" xfId="10803"/>
    <cellStyle name="Normal 16 5 5 2 2 2 2 2" xfId="10804"/>
    <cellStyle name="Normal 16 5 5 2 2 2 3" xfId="10805"/>
    <cellStyle name="Normal 16 5 5 2 2 3" xfId="10806"/>
    <cellStyle name="Normal 16 5 5 2 2 3 2" xfId="10807"/>
    <cellStyle name="Normal 16 5 5 2 2 4" xfId="10808"/>
    <cellStyle name="Normal 16 5 5 2 3" xfId="10809"/>
    <cellStyle name="Normal 16 5 5 2 3 2" xfId="10810"/>
    <cellStyle name="Normal 16 5 5 2 3 2 2" xfId="10811"/>
    <cellStyle name="Normal 16 5 5 2 3 3" xfId="10812"/>
    <cellStyle name="Normal 16 5 5 2 4" xfId="10813"/>
    <cellStyle name="Normal 16 5 5 2 4 2" xfId="10814"/>
    <cellStyle name="Normal 16 5 5 2 5" xfId="10815"/>
    <cellStyle name="Normal 16 5 5 3" xfId="10816"/>
    <cellStyle name="Normal 16 5 5 3 2" xfId="10817"/>
    <cellStyle name="Normal 16 5 5 3 2 2" xfId="10818"/>
    <cellStyle name="Normal 16 5 5 3 2 2 2" xfId="10819"/>
    <cellStyle name="Normal 16 5 5 3 2 3" xfId="10820"/>
    <cellStyle name="Normal 16 5 5 3 3" xfId="10821"/>
    <cellStyle name="Normal 16 5 5 3 3 2" xfId="10822"/>
    <cellStyle name="Normal 16 5 5 3 4" xfId="10823"/>
    <cellStyle name="Normal 16 5 5 4" xfId="10824"/>
    <cellStyle name="Normal 16 5 5 4 2" xfId="10825"/>
    <cellStyle name="Normal 16 5 5 4 2 2" xfId="10826"/>
    <cellStyle name="Normal 16 5 5 4 3" xfId="10827"/>
    <cellStyle name="Normal 16 5 5 5" xfId="10828"/>
    <cellStyle name="Normal 16 5 5 5 2" xfId="10829"/>
    <cellStyle name="Normal 16 5 5 6" xfId="10830"/>
    <cellStyle name="Normal 16 5 6" xfId="10831"/>
    <cellStyle name="Normal 16 5 6 2" xfId="10832"/>
    <cellStyle name="Normal 16 5 6 2 2" xfId="10833"/>
    <cellStyle name="Normal 16 5 6 2 2 2" xfId="10834"/>
    <cellStyle name="Normal 16 5 6 2 2 2 2" xfId="10835"/>
    <cellStyle name="Normal 16 5 6 2 2 2 2 2" xfId="10836"/>
    <cellStyle name="Normal 16 5 6 2 2 2 3" xfId="10837"/>
    <cellStyle name="Normal 16 5 6 2 2 3" xfId="10838"/>
    <cellStyle name="Normal 16 5 6 2 2 3 2" xfId="10839"/>
    <cellStyle name="Normal 16 5 6 2 2 4" xfId="10840"/>
    <cellStyle name="Normal 16 5 6 2 3" xfId="10841"/>
    <cellStyle name="Normal 16 5 6 2 3 2" xfId="10842"/>
    <cellStyle name="Normal 16 5 6 2 3 2 2" xfId="10843"/>
    <cellStyle name="Normal 16 5 6 2 3 3" xfId="10844"/>
    <cellStyle name="Normal 16 5 6 2 4" xfId="10845"/>
    <cellStyle name="Normal 16 5 6 2 4 2" xfId="10846"/>
    <cellStyle name="Normal 16 5 6 2 5" xfId="10847"/>
    <cellStyle name="Normal 16 5 6 3" xfId="10848"/>
    <cellStyle name="Normal 16 5 6 3 2" xfId="10849"/>
    <cellStyle name="Normal 16 5 6 3 2 2" xfId="10850"/>
    <cellStyle name="Normal 16 5 6 3 2 2 2" xfId="10851"/>
    <cellStyle name="Normal 16 5 6 3 2 3" xfId="10852"/>
    <cellStyle name="Normal 16 5 6 3 3" xfId="10853"/>
    <cellStyle name="Normal 16 5 6 3 3 2" xfId="10854"/>
    <cellStyle name="Normal 16 5 6 3 4" xfId="10855"/>
    <cellStyle name="Normal 16 5 6 4" xfId="10856"/>
    <cellStyle name="Normal 16 5 6 4 2" xfId="10857"/>
    <cellStyle name="Normal 16 5 6 4 2 2" xfId="10858"/>
    <cellStyle name="Normal 16 5 6 4 3" xfId="10859"/>
    <cellStyle name="Normal 16 5 6 5" xfId="10860"/>
    <cellStyle name="Normal 16 5 6 5 2" xfId="10861"/>
    <cellStyle name="Normal 16 5 6 6" xfId="10862"/>
    <cellStyle name="Normal 16 5 7" xfId="10863"/>
    <cellStyle name="Normal 16 5 7 2" xfId="10864"/>
    <cellStyle name="Normal 16 5 7 2 2" xfId="10865"/>
    <cellStyle name="Normal 16 5 7 2 2 2" xfId="10866"/>
    <cellStyle name="Normal 16 5 7 2 2 2 2" xfId="10867"/>
    <cellStyle name="Normal 16 5 7 2 2 3" xfId="10868"/>
    <cellStyle name="Normal 16 5 7 2 3" xfId="10869"/>
    <cellStyle name="Normal 16 5 7 2 3 2" xfId="10870"/>
    <cellStyle name="Normal 16 5 7 2 4" xfId="10871"/>
    <cellStyle name="Normal 16 5 7 3" xfId="10872"/>
    <cellStyle name="Normal 16 5 7 3 2" xfId="10873"/>
    <cellStyle name="Normal 16 5 7 3 2 2" xfId="10874"/>
    <cellStyle name="Normal 16 5 7 3 3" xfId="10875"/>
    <cellStyle name="Normal 16 5 7 4" xfId="10876"/>
    <cellStyle name="Normal 16 5 7 4 2" xfId="10877"/>
    <cellStyle name="Normal 16 5 7 5" xfId="10878"/>
    <cellStyle name="Normal 16 5 8" xfId="10879"/>
    <cellStyle name="Normal 16 5 8 2" xfId="10880"/>
    <cellStyle name="Normal 16 5 8 2 2" xfId="10881"/>
    <cellStyle name="Normal 16 5 8 2 2 2" xfId="10882"/>
    <cellStyle name="Normal 16 5 8 2 3" xfId="10883"/>
    <cellStyle name="Normal 16 5 8 3" xfId="10884"/>
    <cellStyle name="Normal 16 5 8 3 2" xfId="10885"/>
    <cellStyle name="Normal 16 5 8 4" xfId="10886"/>
    <cellStyle name="Normal 16 5 9" xfId="10887"/>
    <cellStyle name="Normal 16 5 9 2" xfId="10888"/>
    <cellStyle name="Normal 16 5 9 2 2" xfId="10889"/>
    <cellStyle name="Normal 16 5 9 3" xfId="10890"/>
    <cellStyle name="Normal 16 6" xfId="10891"/>
    <cellStyle name="Normal 16 6 10" xfId="10892"/>
    <cellStyle name="Normal 16 6 2" xfId="10893"/>
    <cellStyle name="Normal 16 6 2 2" xfId="10894"/>
    <cellStyle name="Normal 16 6 2 2 2" xfId="10895"/>
    <cellStyle name="Normal 16 6 2 2 2 2" xfId="10896"/>
    <cellStyle name="Normal 16 6 2 2 2 2 2" xfId="10897"/>
    <cellStyle name="Normal 16 6 2 2 2 2 2 2" xfId="10898"/>
    <cellStyle name="Normal 16 6 2 2 2 2 2 2 2" xfId="10899"/>
    <cellStyle name="Normal 16 6 2 2 2 2 2 3" xfId="10900"/>
    <cellStyle name="Normal 16 6 2 2 2 2 3" xfId="10901"/>
    <cellStyle name="Normal 16 6 2 2 2 2 3 2" xfId="10902"/>
    <cellStyle name="Normal 16 6 2 2 2 2 4" xfId="10903"/>
    <cellStyle name="Normal 16 6 2 2 2 3" xfId="10904"/>
    <cellStyle name="Normal 16 6 2 2 2 3 2" xfId="10905"/>
    <cellStyle name="Normal 16 6 2 2 2 3 2 2" xfId="10906"/>
    <cellStyle name="Normal 16 6 2 2 2 3 3" xfId="10907"/>
    <cellStyle name="Normal 16 6 2 2 2 4" xfId="10908"/>
    <cellStyle name="Normal 16 6 2 2 2 4 2" xfId="10909"/>
    <cellStyle name="Normal 16 6 2 2 2 5" xfId="10910"/>
    <cellStyle name="Normal 16 6 2 2 3" xfId="10911"/>
    <cellStyle name="Normal 16 6 2 2 3 2" xfId="10912"/>
    <cellStyle name="Normal 16 6 2 2 3 2 2" xfId="10913"/>
    <cellStyle name="Normal 16 6 2 2 3 2 2 2" xfId="10914"/>
    <cellStyle name="Normal 16 6 2 2 3 2 3" xfId="10915"/>
    <cellStyle name="Normal 16 6 2 2 3 3" xfId="10916"/>
    <cellStyle name="Normal 16 6 2 2 3 3 2" xfId="10917"/>
    <cellStyle name="Normal 16 6 2 2 3 4" xfId="10918"/>
    <cellStyle name="Normal 16 6 2 2 4" xfId="10919"/>
    <cellStyle name="Normal 16 6 2 2 4 2" xfId="10920"/>
    <cellStyle name="Normal 16 6 2 2 4 2 2" xfId="10921"/>
    <cellStyle name="Normal 16 6 2 2 4 3" xfId="10922"/>
    <cellStyle name="Normal 16 6 2 2 5" xfId="10923"/>
    <cellStyle name="Normal 16 6 2 2 5 2" xfId="10924"/>
    <cellStyle name="Normal 16 6 2 2 6" xfId="10925"/>
    <cellStyle name="Normal 16 6 2 3" xfId="10926"/>
    <cellStyle name="Normal 16 6 2 3 2" xfId="10927"/>
    <cellStyle name="Normal 16 6 2 3 2 2" xfId="10928"/>
    <cellStyle name="Normal 16 6 2 3 2 2 2" xfId="10929"/>
    <cellStyle name="Normal 16 6 2 3 2 2 2 2" xfId="10930"/>
    <cellStyle name="Normal 16 6 2 3 2 2 3" xfId="10931"/>
    <cellStyle name="Normal 16 6 2 3 2 3" xfId="10932"/>
    <cellStyle name="Normal 16 6 2 3 2 3 2" xfId="10933"/>
    <cellStyle name="Normal 16 6 2 3 2 4" xfId="10934"/>
    <cellStyle name="Normal 16 6 2 3 3" xfId="10935"/>
    <cellStyle name="Normal 16 6 2 3 3 2" xfId="10936"/>
    <cellStyle name="Normal 16 6 2 3 3 2 2" xfId="10937"/>
    <cellStyle name="Normal 16 6 2 3 3 3" xfId="10938"/>
    <cellStyle name="Normal 16 6 2 3 4" xfId="10939"/>
    <cellStyle name="Normal 16 6 2 3 4 2" xfId="10940"/>
    <cellStyle name="Normal 16 6 2 3 5" xfId="10941"/>
    <cellStyle name="Normal 16 6 2 4" xfId="10942"/>
    <cellStyle name="Normal 16 6 2 4 2" xfId="10943"/>
    <cellStyle name="Normal 16 6 2 4 2 2" xfId="10944"/>
    <cellStyle name="Normal 16 6 2 4 2 2 2" xfId="10945"/>
    <cellStyle name="Normal 16 6 2 4 2 3" xfId="10946"/>
    <cellStyle name="Normal 16 6 2 4 3" xfId="10947"/>
    <cellStyle name="Normal 16 6 2 4 3 2" xfId="10948"/>
    <cellStyle name="Normal 16 6 2 4 4" xfId="10949"/>
    <cellStyle name="Normal 16 6 2 5" xfId="10950"/>
    <cellStyle name="Normal 16 6 2 5 2" xfId="10951"/>
    <cellStyle name="Normal 16 6 2 5 2 2" xfId="10952"/>
    <cellStyle name="Normal 16 6 2 5 3" xfId="10953"/>
    <cellStyle name="Normal 16 6 2 6" xfId="10954"/>
    <cellStyle name="Normal 16 6 2 6 2" xfId="10955"/>
    <cellStyle name="Normal 16 6 2 7" xfId="10956"/>
    <cellStyle name="Normal 16 6 2 8" xfId="10957"/>
    <cellStyle name="Normal 16 6 3" xfId="10958"/>
    <cellStyle name="Normal 16 6 3 2" xfId="10959"/>
    <cellStyle name="Normal 16 6 3 2 2" xfId="10960"/>
    <cellStyle name="Normal 16 6 3 2 2 2" xfId="10961"/>
    <cellStyle name="Normal 16 6 3 2 2 2 2" xfId="10962"/>
    <cellStyle name="Normal 16 6 3 2 2 2 2 2" xfId="10963"/>
    <cellStyle name="Normal 16 6 3 2 2 2 3" xfId="10964"/>
    <cellStyle name="Normal 16 6 3 2 2 3" xfId="10965"/>
    <cellStyle name="Normal 16 6 3 2 2 3 2" xfId="10966"/>
    <cellStyle name="Normal 16 6 3 2 2 4" xfId="10967"/>
    <cellStyle name="Normal 16 6 3 2 3" xfId="10968"/>
    <cellStyle name="Normal 16 6 3 2 3 2" xfId="10969"/>
    <cellStyle name="Normal 16 6 3 2 3 2 2" xfId="10970"/>
    <cellStyle name="Normal 16 6 3 2 3 3" xfId="10971"/>
    <cellStyle name="Normal 16 6 3 2 4" xfId="10972"/>
    <cellStyle name="Normal 16 6 3 2 4 2" xfId="10973"/>
    <cellStyle name="Normal 16 6 3 2 5" xfId="10974"/>
    <cellStyle name="Normal 16 6 3 3" xfId="10975"/>
    <cellStyle name="Normal 16 6 3 3 2" xfId="10976"/>
    <cellStyle name="Normal 16 6 3 3 2 2" xfId="10977"/>
    <cellStyle name="Normal 16 6 3 3 2 2 2" xfId="10978"/>
    <cellStyle name="Normal 16 6 3 3 2 3" xfId="10979"/>
    <cellStyle name="Normal 16 6 3 3 3" xfId="10980"/>
    <cellStyle name="Normal 16 6 3 3 3 2" xfId="10981"/>
    <cellStyle name="Normal 16 6 3 3 4" xfId="10982"/>
    <cellStyle name="Normal 16 6 3 4" xfId="10983"/>
    <cellStyle name="Normal 16 6 3 4 2" xfId="10984"/>
    <cellStyle name="Normal 16 6 3 4 2 2" xfId="10985"/>
    <cellStyle name="Normal 16 6 3 4 3" xfId="10986"/>
    <cellStyle name="Normal 16 6 3 5" xfId="10987"/>
    <cellStyle name="Normal 16 6 3 5 2" xfId="10988"/>
    <cellStyle name="Normal 16 6 3 6" xfId="10989"/>
    <cellStyle name="Normal 16 6 4" xfId="10990"/>
    <cellStyle name="Normal 16 6 4 2" xfId="10991"/>
    <cellStyle name="Normal 16 6 4 2 2" xfId="10992"/>
    <cellStyle name="Normal 16 6 4 2 2 2" xfId="10993"/>
    <cellStyle name="Normal 16 6 4 2 2 2 2" xfId="10994"/>
    <cellStyle name="Normal 16 6 4 2 2 2 2 2" xfId="10995"/>
    <cellStyle name="Normal 16 6 4 2 2 2 3" xfId="10996"/>
    <cellStyle name="Normal 16 6 4 2 2 3" xfId="10997"/>
    <cellStyle name="Normal 16 6 4 2 2 3 2" xfId="10998"/>
    <cellStyle name="Normal 16 6 4 2 2 4" xfId="10999"/>
    <cellStyle name="Normal 16 6 4 2 3" xfId="11000"/>
    <cellStyle name="Normal 16 6 4 2 3 2" xfId="11001"/>
    <cellStyle name="Normal 16 6 4 2 3 2 2" xfId="11002"/>
    <cellStyle name="Normal 16 6 4 2 3 3" xfId="11003"/>
    <cellStyle name="Normal 16 6 4 2 4" xfId="11004"/>
    <cellStyle name="Normal 16 6 4 2 4 2" xfId="11005"/>
    <cellStyle name="Normal 16 6 4 2 5" xfId="11006"/>
    <cellStyle name="Normal 16 6 4 3" xfId="11007"/>
    <cellStyle name="Normal 16 6 4 3 2" xfId="11008"/>
    <cellStyle name="Normal 16 6 4 3 2 2" xfId="11009"/>
    <cellStyle name="Normal 16 6 4 3 2 2 2" xfId="11010"/>
    <cellStyle name="Normal 16 6 4 3 2 3" xfId="11011"/>
    <cellStyle name="Normal 16 6 4 3 3" xfId="11012"/>
    <cellStyle name="Normal 16 6 4 3 3 2" xfId="11013"/>
    <cellStyle name="Normal 16 6 4 3 4" xfId="11014"/>
    <cellStyle name="Normal 16 6 4 4" xfId="11015"/>
    <cellStyle name="Normal 16 6 4 4 2" xfId="11016"/>
    <cellStyle name="Normal 16 6 4 4 2 2" xfId="11017"/>
    <cellStyle name="Normal 16 6 4 4 3" xfId="11018"/>
    <cellStyle name="Normal 16 6 4 5" xfId="11019"/>
    <cellStyle name="Normal 16 6 4 5 2" xfId="11020"/>
    <cellStyle name="Normal 16 6 4 6" xfId="11021"/>
    <cellStyle name="Normal 16 6 5" xfId="11022"/>
    <cellStyle name="Normal 16 6 5 2" xfId="11023"/>
    <cellStyle name="Normal 16 6 5 2 2" xfId="11024"/>
    <cellStyle name="Normal 16 6 5 2 2 2" xfId="11025"/>
    <cellStyle name="Normal 16 6 5 2 2 2 2" xfId="11026"/>
    <cellStyle name="Normal 16 6 5 2 2 3" xfId="11027"/>
    <cellStyle name="Normal 16 6 5 2 3" xfId="11028"/>
    <cellStyle name="Normal 16 6 5 2 3 2" xfId="11029"/>
    <cellStyle name="Normal 16 6 5 2 4" xfId="11030"/>
    <cellStyle name="Normal 16 6 5 3" xfId="11031"/>
    <cellStyle name="Normal 16 6 5 3 2" xfId="11032"/>
    <cellStyle name="Normal 16 6 5 3 2 2" xfId="11033"/>
    <cellStyle name="Normal 16 6 5 3 3" xfId="11034"/>
    <cellStyle name="Normal 16 6 5 4" xfId="11035"/>
    <cellStyle name="Normal 16 6 5 4 2" xfId="11036"/>
    <cellStyle name="Normal 16 6 5 5" xfId="11037"/>
    <cellStyle name="Normal 16 6 6" xfId="11038"/>
    <cellStyle name="Normal 16 6 6 2" xfId="11039"/>
    <cellStyle name="Normal 16 6 6 2 2" xfId="11040"/>
    <cellStyle name="Normal 16 6 6 2 2 2" xfId="11041"/>
    <cellStyle name="Normal 16 6 6 2 3" xfId="11042"/>
    <cellStyle name="Normal 16 6 6 3" xfId="11043"/>
    <cellStyle name="Normal 16 6 6 3 2" xfId="11044"/>
    <cellStyle name="Normal 16 6 6 4" xfId="11045"/>
    <cellStyle name="Normal 16 6 7" xfId="11046"/>
    <cellStyle name="Normal 16 6 7 2" xfId="11047"/>
    <cellStyle name="Normal 16 6 7 2 2" xfId="11048"/>
    <cellStyle name="Normal 16 6 7 3" xfId="11049"/>
    <cellStyle name="Normal 16 6 8" xfId="11050"/>
    <cellStyle name="Normal 16 6 8 2" xfId="11051"/>
    <cellStyle name="Normal 16 6 9" xfId="11052"/>
    <cellStyle name="Normal 16 7" xfId="11053"/>
    <cellStyle name="Normal 16 7 2" xfId="11054"/>
    <cellStyle name="Normal 16 7 2 2" xfId="11055"/>
    <cellStyle name="Normal 16 7 2 2 2" xfId="11056"/>
    <cellStyle name="Normal 16 7 2 2 2 2" xfId="11057"/>
    <cellStyle name="Normal 16 7 2 2 2 2 2" xfId="11058"/>
    <cellStyle name="Normal 16 7 2 2 2 2 2 2" xfId="11059"/>
    <cellStyle name="Normal 16 7 2 2 2 2 3" xfId="11060"/>
    <cellStyle name="Normal 16 7 2 2 2 3" xfId="11061"/>
    <cellStyle name="Normal 16 7 2 2 2 3 2" xfId="11062"/>
    <cellStyle name="Normal 16 7 2 2 2 4" xfId="11063"/>
    <cellStyle name="Normal 16 7 2 2 3" xfId="11064"/>
    <cellStyle name="Normal 16 7 2 2 3 2" xfId="11065"/>
    <cellStyle name="Normal 16 7 2 2 3 2 2" xfId="11066"/>
    <cellStyle name="Normal 16 7 2 2 3 3" xfId="11067"/>
    <cellStyle name="Normal 16 7 2 2 4" xfId="11068"/>
    <cellStyle name="Normal 16 7 2 2 4 2" xfId="11069"/>
    <cellStyle name="Normal 16 7 2 2 5" xfId="11070"/>
    <cellStyle name="Normal 16 7 2 3" xfId="11071"/>
    <cellStyle name="Normal 16 7 2 3 2" xfId="11072"/>
    <cellStyle name="Normal 16 7 2 3 2 2" xfId="11073"/>
    <cellStyle name="Normal 16 7 2 3 2 2 2" xfId="11074"/>
    <cellStyle name="Normal 16 7 2 3 2 3" xfId="11075"/>
    <cellStyle name="Normal 16 7 2 3 3" xfId="11076"/>
    <cellStyle name="Normal 16 7 2 3 3 2" xfId="11077"/>
    <cellStyle name="Normal 16 7 2 3 4" xfId="11078"/>
    <cellStyle name="Normal 16 7 2 4" xfId="11079"/>
    <cellStyle name="Normal 16 7 2 4 2" xfId="11080"/>
    <cellStyle name="Normal 16 7 2 4 2 2" xfId="11081"/>
    <cellStyle name="Normal 16 7 2 4 3" xfId="11082"/>
    <cellStyle name="Normal 16 7 2 5" xfId="11083"/>
    <cellStyle name="Normal 16 7 2 5 2" xfId="11084"/>
    <cellStyle name="Normal 16 7 2 6" xfId="11085"/>
    <cellStyle name="Normal 16 7 3" xfId="11086"/>
    <cellStyle name="Normal 16 7 3 2" xfId="11087"/>
    <cellStyle name="Normal 16 7 3 2 2" xfId="11088"/>
    <cellStyle name="Normal 16 7 3 2 2 2" xfId="11089"/>
    <cellStyle name="Normal 16 7 3 2 2 2 2" xfId="11090"/>
    <cellStyle name="Normal 16 7 3 2 2 3" xfId="11091"/>
    <cellStyle name="Normal 16 7 3 2 3" xfId="11092"/>
    <cellStyle name="Normal 16 7 3 2 3 2" xfId="11093"/>
    <cellStyle name="Normal 16 7 3 2 4" xfId="11094"/>
    <cellStyle name="Normal 16 7 3 3" xfId="11095"/>
    <cellStyle name="Normal 16 7 3 3 2" xfId="11096"/>
    <cellStyle name="Normal 16 7 3 3 2 2" xfId="11097"/>
    <cellStyle name="Normal 16 7 3 3 3" xfId="11098"/>
    <cellStyle name="Normal 16 7 3 4" xfId="11099"/>
    <cellStyle name="Normal 16 7 3 4 2" xfId="11100"/>
    <cellStyle name="Normal 16 7 3 5" xfId="11101"/>
    <cellStyle name="Normal 16 7 4" xfId="11102"/>
    <cellStyle name="Normal 16 7 4 2" xfId="11103"/>
    <cellStyle name="Normal 16 7 4 2 2" xfId="11104"/>
    <cellStyle name="Normal 16 7 4 2 2 2" xfId="11105"/>
    <cellStyle name="Normal 16 7 4 2 3" xfId="11106"/>
    <cellStyle name="Normal 16 7 4 3" xfId="11107"/>
    <cellStyle name="Normal 16 7 4 3 2" xfId="11108"/>
    <cellStyle name="Normal 16 7 4 4" xfId="11109"/>
    <cellStyle name="Normal 16 7 5" xfId="11110"/>
    <cellStyle name="Normal 16 7 5 2" xfId="11111"/>
    <cellStyle name="Normal 16 7 5 2 2" xfId="11112"/>
    <cellStyle name="Normal 16 7 5 3" xfId="11113"/>
    <cellStyle name="Normal 16 7 6" xfId="11114"/>
    <cellStyle name="Normal 16 7 6 2" xfId="11115"/>
    <cellStyle name="Normal 16 7 7" xfId="11116"/>
    <cellStyle name="Normal 16 7 8" xfId="11117"/>
    <cellStyle name="Normal 16 8" xfId="11118"/>
    <cellStyle name="Normal 16 8 2" xfId="11119"/>
    <cellStyle name="Normal 16 8 2 2" xfId="11120"/>
    <cellStyle name="Normal 16 8 2 2 2" xfId="11121"/>
    <cellStyle name="Normal 16 8 2 2 2 2" xfId="11122"/>
    <cellStyle name="Normal 16 8 2 2 2 2 2" xfId="11123"/>
    <cellStyle name="Normal 16 8 2 2 2 2 2 2" xfId="11124"/>
    <cellStyle name="Normal 16 8 2 2 2 2 3" xfId="11125"/>
    <cellStyle name="Normal 16 8 2 2 2 3" xfId="11126"/>
    <cellStyle name="Normal 16 8 2 2 2 3 2" xfId="11127"/>
    <cellStyle name="Normal 16 8 2 2 2 4" xfId="11128"/>
    <cellStyle name="Normal 16 8 2 2 3" xfId="11129"/>
    <cellStyle name="Normal 16 8 2 2 3 2" xfId="11130"/>
    <cellStyle name="Normal 16 8 2 2 3 2 2" xfId="11131"/>
    <cellStyle name="Normal 16 8 2 2 3 3" xfId="11132"/>
    <cellStyle name="Normal 16 8 2 2 4" xfId="11133"/>
    <cellStyle name="Normal 16 8 2 2 4 2" xfId="11134"/>
    <cellStyle name="Normal 16 8 2 2 5" xfId="11135"/>
    <cellStyle name="Normal 16 8 2 3" xfId="11136"/>
    <cellStyle name="Normal 16 8 2 3 2" xfId="11137"/>
    <cellStyle name="Normal 16 8 2 3 2 2" xfId="11138"/>
    <cellStyle name="Normal 16 8 2 3 2 2 2" xfId="11139"/>
    <cellStyle name="Normal 16 8 2 3 2 3" xfId="11140"/>
    <cellStyle name="Normal 16 8 2 3 3" xfId="11141"/>
    <cellStyle name="Normal 16 8 2 3 3 2" xfId="11142"/>
    <cellStyle name="Normal 16 8 2 3 4" xfId="11143"/>
    <cellStyle name="Normal 16 8 2 4" xfId="11144"/>
    <cellStyle name="Normal 16 8 2 4 2" xfId="11145"/>
    <cellStyle name="Normal 16 8 2 4 2 2" xfId="11146"/>
    <cellStyle name="Normal 16 8 2 4 3" xfId="11147"/>
    <cellStyle name="Normal 16 8 2 5" xfId="11148"/>
    <cellStyle name="Normal 16 8 2 5 2" xfId="11149"/>
    <cellStyle name="Normal 16 8 2 6" xfId="11150"/>
    <cellStyle name="Normal 16 8 3" xfId="11151"/>
    <cellStyle name="Normal 16 8 3 2" xfId="11152"/>
    <cellStyle name="Normal 16 8 3 2 2" xfId="11153"/>
    <cellStyle name="Normal 16 8 3 2 2 2" xfId="11154"/>
    <cellStyle name="Normal 16 8 3 2 2 2 2" xfId="11155"/>
    <cellStyle name="Normal 16 8 3 2 2 3" xfId="11156"/>
    <cellStyle name="Normal 16 8 3 2 3" xfId="11157"/>
    <cellStyle name="Normal 16 8 3 2 3 2" xfId="11158"/>
    <cellStyle name="Normal 16 8 3 2 4" xfId="11159"/>
    <cellStyle name="Normal 16 8 3 3" xfId="11160"/>
    <cellStyle name="Normal 16 8 3 3 2" xfId="11161"/>
    <cellStyle name="Normal 16 8 3 3 2 2" xfId="11162"/>
    <cellStyle name="Normal 16 8 3 3 3" xfId="11163"/>
    <cellStyle name="Normal 16 8 3 4" xfId="11164"/>
    <cellStyle name="Normal 16 8 3 4 2" xfId="11165"/>
    <cellStyle name="Normal 16 8 3 5" xfId="11166"/>
    <cellStyle name="Normal 16 8 4" xfId="11167"/>
    <cellStyle name="Normal 16 8 4 2" xfId="11168"/>
    <cellStyle name="Normal 16 8 4 2 2" xfId="11169"/>
    <cellStyle name="Normal 16 8 4 2 2 2" xfId="11170"/>
    <cellStyle name="Normal 16 8 4 2 3" xfId="11171"/>
    <cellStyle name="Normal 16 8 4 3" xfId="11172"/>
    <cellStyle name="Normal 16 8 4 3 2" xfId="11173"/>
    <cellStyle name="Normal 16 8 4 4" xfId="11174"/>
    <cellStyle name="Normal 16 8 5" xfId="11175"/>
    <cellStyle name="Normal 16 8 5 2" xfId="11176"/>
    <cellStyle name="Normal 16 8 5 2 2" xfId="11177"/>
    <cellStyle name="Normal 16 8 5 3" xfId="11178"/>
    <cellStyle name="Normal 16 8 6" xfId="11179"/>
    <cellStyle name="Normal 16 8 6 2" xfId="11180"/>
    <cellStyle name="Normal 16 8 7" xfId="11181"/>
    <cellStyle name="Normal 16 9" xfId="11182"/>
    <cellStyle name="Normal 16 9 2" xfId="11183"/>
    <cellStyle name="Normal 16 9 2 2" xfId="11184"/>
    <cellStyle name="Normal 16 9 2 2 2" xfId="11185"/>
    <cellStyle name="Normal 16 9 2 2 2 2" xfId="11186"/>
    <cellStyle name="Normal 16 9 2 2 2 2 2" xfId="11187"/>
    <cellStyle name="Normal 16 9 2 2 2 3" xfId="11188"/>
    <cellStyle name="Normal 16 9 2 2 3" xfId="11189"/>
    <cellStyle name="Normal 16 9 2 2 3 2" xfId="11190"/>
    <cellStyle name="Normal 16 9 2 2 4" xfId="11191"/>
    <cellStyle name="Normal 16 9 2 3" xfId="11192"/>
    <cellStyle name="Normal 16 9 2 3 2" xfId="11193"/>
    <cellStyle name="Normal 16 9 2 3 2 2" xfId="11194"/>
    <cellStyle name="Normal 16 9 2 3 3" xfId="11195"/>
    <cellStyle name="Normal 16 9 2 4" xfId="11196"/>
    <cellStyle name="Normal 16 9 2 4 2" xfId="11197"/>
    <cellStyle name="Normal 16 9 2 5" xfId="11198"/>
    <cellStyle name="Normal 16 9 3" xfId="11199"/>
    <cellStyle name="Normal 16 9 3 2" xfId="11200"/>
    <cellStyle name="Normal 16 9 3 2 2" xfId="11201"/>
    <cellStyle name="Normal 16 9 3 2 2 2" xfId="11202"/>
    <cellStyle name="Normal 16 9 3 2 3" xfId="11203"/>
    <cellStyle name="Normal 16 9 3 3" xfId="11204"/>
    <cellStyle name="Normal 16 9 3 3 2" xfId="11205"/>
    <cellStyle name="Normal 16 9 3 4" xfId="11206"/>
    <cellStyle name="Normal 16 9 4" xfId="11207"/>
    <cellStyle name="Normal 16 9 4 2" xfId="11208"/>
    <cellStyle name="Normal 16 9 4 2 2" xfId="11209"/>
    <cellStyle name="Normal 16 9 4 3" xfId="11210"/>
    <cellStyle name="Normal 16 9 5" xfId="11211"/>
    <cellStyle name="Normal 16 9 5 2" xfId="11212"/>
    <cellStyle name="Normal 16 9 6" xfId="11213"/>
    <cellStyle name="Normal 16_Triángulo" xfId="11214"/>
    <cellStyle name="Normal 160" xfId="11215"/>
    <cellStyle name="Normal 160 2" xfId="11216"/>
    <cellStyle name="Normal 160 2 2" xfId="11217"/>
    <cellStyle name="Normal 160 2 3" xfId="11218"/>
    <cellStyle name="Normal 160 3" xfId="11219"/>
    <cellStyle name="Normal 160 4" xfId="11220"/>
    <cellStyle name="Normal 161" xfId="11221"/>
    <cellStyle name="Normal 161 2" xfId="11222"/>
    <cellStyle name="Normal 161 2 2" xfId="11223"/>
    <cellStyle name="Normal 161 2 3" xfId="11224"/>
    <cellStyle name="Normal 161 3" xfId="11225"/>
    <cellStyle name="Normal 161 4" xfId="11226"/>
    <cellStyle name="Normal 162" xfId="11227"/>
    <cellStyle name="Normal 162 2" xfId="11228"/>
    <cellStyle name="Normal 162 2 2" xfId="11229"/>
    <cellStyle name="Normal 162 2 3" xfId="11230"/>
    <cellStyle name="Normal 162 3" xfId="11231"/>
    <cellStyle name="Normal 162 4" xfId="11232"/>
    <cellStyle name="Normal 163" xfId="11233"/>
    <cellStyle name="Normal 163 2" xfId="11234"/>
    <cellStyle name="Normal 163 2 2" xfId="11235"/>
    <cellStyle name="Normal 163 2 3" xfId="11236"/>
    <cellStyle name="Normal 163 3" xfId="11237"/>
    <cellStyle name="Normal 163 4" xfId="11238"/>
    <cellStyle name="Normal 164" xfId="11239"/>
    <cellStyle name="Normal 164 2" xfId="11240"/>
    <cellStyle name="Normal 164 2 2" xfId="11241"/>
    <cellStyle name="Normal 164 2 3" xfId="11242"/>
    <cellStyle name="Normal 164 3" xfId="11243"/>
    <cellStyle name="Normal 164 4" xfId="11244"/>
    <cellStyle name="Normal 165" xfId="11245"/>
    <cellStyle name="Normal 165 2" xfId="11246"/>
    <cellStyle name="Normal 165 2 2" xfId="11247"/>
    <cellStyle name="Normal 165 2 3" xfId="11248"/>
    <cellStyle name="Normal 165 3" xfId="11249"/>
    <cellStyle name="Normal 165 4" xfId="11250"/>
    <cellStyle name="Normal 166" xfId="11251"/>
    <cellStyle name="Normal 166 2" xfId="11252"/>
    <cellStyle name="Normal 166 2 2" xfId="11253"/>
    <cellStyle name="Normal 166 2 3" xfId="11254"/>
    <cellStyle name="Normal 166 3" xfId="11255"/>
    <cellStyle name="Normal 166 4" xfId="11256"/>
    <cellStyle name="Normal 167" xfId="11257"/>
    <cellStyle name="Normal 167 2" xfId="11258"/>
    <cellStyle name="Normal 167 2 2" xfId="11259"/>
    <cellStyle name="Normal 167 2 3" xfId="11260"/>
    <cellStyle name="Normal 167 3" xfId="11261"/>
    <cellStyle name="Normal 167 4" xfId="11262"/>
    <cellStyle name="Normal 168" xfId="11263"/>
    <cellStyle name="Normal 168 2" xfId="11264"/>
    <cellStyle name="Normal 168 2 2" xfId="11265"/>
    <cellStyle name="Normal 168 2 3" xfId="11266"/>
    <cellStyle name="Normal 168 3" xfId="11267"/>
    <cellStyle name="Normal 168 4" xfId="11268"/>
    <cellStyle name="Normal 169" xfId="11269"/>
    <cellStyle name="Normal 169 2" xfId="11270"/>
    <cellStyle name="Normal 169 2 2" xfId="11271"/>
    <cellStyle name="Normal 169 2 3" xfId="11272"/>
    <cellStyle name="Normal 169 3" xfId="11273"/>
    <cellStyle name="Normal 169 4" xfId="11274"/>
    <cellStyle name="Normal 17" xfId="11275"/>
    <cellStyle name="Normal 17 2" xfId="11276"/>
    <cellStyle name="Normal 17 2 2" xfId="11277"/>
    <cellStyle name="Normal 17 2 3" xfId="11278"/>
    <cellStyle name="Normal 17 3" xfId="11279"/>
    <cellStyle name="Normal 17 3 2" xfId="11280"/>
    <cellStyle name="Normal 17 3 3" xfId="11281"/>
    <cellStyle name="Normal 17 4" xfId="11282"/>
    <cellStyle name="Normal 17 4 2" xfId="11283"/>
    <cellStyle name="Normal 17 4 3" xfId="11284"/>
    <cellStyle name="Normal 17 5" xfId="11285"/>
    <cellStyle name="Normal 17 6" xfId="11286"/>
    <cellStyle name="Normal 170" xfId="11287"/>
    <cellStyle name="Normal 170 2" xfId="11288"/>
    <cellStyle name="Normal 170 2 2" xfId="11289"/>
    <cellStyle name="Normal 170 2 3" xfId="11290"/>
    <cellStyle name="Normal 170 3" xfId="11291"/>
    <cellStyle name="Normal 170 4" xfId="11292"/>
    <cellStyle name="Normal 171" xfId="11293"/>
    <cellStyle name="Normal 171 2" xfId="11294"/>
    <cellStyle name="Normal 171 2 2" xfId="11295"/>
    <cellStyle name="Normal 171 2 3" xfId="11296"/>
    <cellStyle name="Normal 171 3" xfId="11297"/>
    <cellStyle name="Normal 171 4" xfId="11298"/>
    <cellStyle name="Normal 172" xfId="11299"/>
    <cellStyle name="Normal 172 2" xfId="11300"/>
    <cellStyle name="Normal 172 3" xfId="11301"/>
    <cellStyle name="Normal 173" xfId="11302"/>
    <cellStyle name="Normal 173 2" xfId="11303"/>
    <cellStyle name="Normal 173 2 2" xfId="11304"/>
    <cellStyle name="Normal 173 2 3" xfId="11305"/>
    <cellStyle name="Normal 173 3" xfId="11306"/>
    <cellStyle name="Normal 173 4" xfId="11307"/>
    <cellStyle name="Normal 174" xfId="11308"/>
    <cellStyle name="Normal 174 2" xfId="11309"/>
    <cellStyle name="Normal 174 2 2" xfId="11310"/>
    <cellStyle name="Normal 174 2 3" xfId="11311"/>
    <cellStyle name="Normal 174 3" xfId="11312"/>
    <cellStyle name="Normal 174 4" xfId="11313"/>
    <cellStyle name="Normal 175" xfId="11314"/>
    <cellStyle name="Normal 175 2" xfId="11315"/>
    <cellStyle name="Normal 175 2 2" xfId="11316"/>
    <cellStyle name="Normal 175 2 3" xfId="11317"/>
    <cellStyle name="Normal 175 3" xfId="11318"/>
    <cellStyle name="Normal 175 4" xfId="11319"/>
    <cellStyle name="Normal 176" xfId="11320"/>
    <cellStyle name="Normal 176 2" xfId="11321"/>
    <cellStyle name="Normal 176 2 2" xfId="11322"/>
    <cellStyle name="Normal 176 2 3" xfId="11323"/>
    <cellStyle name="Normal 176 3" xfId="11324"/>
    <cellStyle name="Normal 176 4" xfId="11325"/>
    <cellStyle name="Normal 177" xfId="11326"/>
    <cellStyle name="Normal 177 2" xfId="11327"/>
    <cellStyle name="Normal 177 2 2" xfId="11328"/>
    <cellStyle name="Normal 177 2 3" xfId="11329"/>
    <cellStyle name="Normal 177 3" xfId="11330"/>
    <cellStyle name="Normal 177 4" xfId="11331"/>
    <cellStyle name="Normal 178" xfId="11332"/>
    <cellStyle name="Normal 178 2" xfId="11333"/>
    <cellStyle name="Normal 178 2 2" xfId="11334"/>
    <cellStyle name="Normal 178 2 3" xfId="11335"/>
    <cellStyle name="Normal 178 3" xfId="11336"/>
    <cellStyle name="Normal 178 4" xfId="11337"/>
    <cellStyle name="Normal 179" xfId="11338"/>
    <cellStyle name="Normal 179 2" xfId="11339"/>
    <cellStyle name="Normal 179 3" xfId="11340"/>
    <cellStyle name="Normal 18" xfId="11341"/>
    <cellStyle name="Normal 18 2" xfId="11342"/>
    <cellStyle name="Normal 18 2 2" xfId="11343"/>
    <cellStyle name="Normal 18 2 3" xfId="11344"/>
    <cellStyle name="Normal 18 3" xfId="11345"/>
    <cellStyle name="Normal 18 3 2" xfId="11346"/>
    <cellStyle name="Normal 18 3 3" xfId="11347"/>
    <cellStyle name="Normal 18 4" xfId="11348"/>
    <cellStyle name="Normal 18 5" xfId="11349"/>
    <cellStyle name="Normal 180" xfId="11350"/>
    <cellStyle name="Normal 180 2" xfId="11351"/>
    <cellStyle name="Normal 180 3" xfId="11352"/>
    <cellStyle name="Normal 181" xfId="11353"/>
    <cellStyle name="Normal 181 2" xfId="11354"/>
    <cellStyle name="Normal 181 3" xfId="11355"/>
    <cellStyle name="Normal 182" xfId="11356"/>
    <cellStyle name="Normal 182 2" xfId="11357"/>
    <cellStyle name="Normal 182 3" xfId="11358"/>
    <cellStyle name="Normal 183" xfId="11359"/>
    <cellStyle name="Normal 183 2" xfId="11360"/>
    <cellStyle name="Normal 183 3" xfId="11361"/>
    <cellStyle name="Normal 184" xfId="11362"/>
    <cellStyle name="Normal 184 2" xfId="11363"/>
    <cellStyle name="Normal 184 3" xfId="11364"/>
    <cellStyle name="Normal 185" xfId="11365"/>
    <cellStyle name="Normal 185 2" xfId="11366"/>
    <cellStyle name="Normal 185 3" xfId="11367"/>
    <cellStyle name="Normal 186" xfId="11368"/>
    <cellStyle name="Normal 186 2" xfId="11369"/>
    <cellStyle name="Normal 186 3" xfId="11370"/>
    <cellStyle name="Normal 187" xfId="11371"/>
    <cellStyle name="Normal 187 2" xfId="11372"/>
    <cellStyle name="Normal 187 3" xfId="11373"/>
    <cellStyle name="Normal 188" xfId="11374"/>
    <cellStyle name="Normal 188 2" xfId="11375"/>
    <cellStyle name="Normal 188 3" xfId="11376"/>
    <cellStyle name="Normal 189" xfId="11377"/>
    <cellStyle name="Normal 189 2" xfId="11378"/>
    <cellStyle name="Normal 189 3" xfId="11379"/>
    <cellStyle name="Normal 19" xfId="11380"/>
    <cellStyle name="Normal 19 2" xfId="11381"/>
    <cellStyle name="Normal 19 2 2" xfId="11382"/>
    <cellStyle name="Normal 19 2 3" xfId="11383"/>
    <cellStyle name="Normal 19 3" xfId="11384"/>
    <cellStyle name="Normal 19 3 2" xfId="11385"/>
    <cellStyle name="Normal 19 3 3" xfId="11386"/>
    <cellStyle name="Normal 19 4" xfId="11387"/>
    <cellStyle name="Normal 19 4 2" xfId="11388"/>
    <cellStyle name="Normal 19 4 3" xfId="11389"/>
    <cellStyle name="Normal 19 5" xfId="11390"/>
    <cellStyle name="Normal 19 6" xfId="11391"/>
    <cellStyle name="Normal 190" xfId="11392"/>
    <cellStyle name="Normal 190 2" xfId="11393"/>
    <cellStyle name="Normal 190 3" xfId="11394"/>
    <cellStyle name="Normal 191" xfId="11395"/>
    <cellStyle name="Normal 191 2" xfId="11396"/>
    <cellStyle name="Normal 191 3" xfId="11397"/>
    <cellStyle name="Normal 192" xfId="11398"/>
    <cellStyle name="Normal 192 2" xfId="11399"/>
    <cellStyle name="Normal 192 3" xfId="11400"/>
    <cellStyle name="Normal 193" xfId="11401"/>
    <cellStyle name="Normal 193 2" xfId="11402"/>
    <cellStyle name="Normal 193 3" xfId="11403"/>
    <cellStyle name="Normal 194" xfId="11404"/>
    <cellStyle name="Normal 194 2" xfId="11405"/>
    <cellStyle name="Normal 194 3" xfId="11406"/>
    <cellStyle name="Normal 195" xfId="11407"/>
    <cellStyle name="Normal 195 2" xfId="11408"/>
    <cellStyle name="Normal 195 3" xfId="11409"/>
    <cellStyle name="Normal 196" xfId="11410"/>
    <cellStyle name="Normal 196 2" xfId="11411"/>
    <cellStyle name="Normal 196 3" xfId="11412"/>
    <cellStyle name="Normal 197" xfId="11413"/>
    <cellStyle name="Normal 197 2" xfId="11414"/>
    <cellStyle name="Normal 197 3" xfId="11415"/>
    <cellStyle name="Normal 198" xfId="11416"/>
    <cellStyle name="Normal 198 2" xfId="11417"/>
    <cellStyle name="Normal 198 3" xfId="11418"/>
    <cellStyle name="Normal 199" xfId="11419"/>
    <cellStyle name="Normal 199 2" xfId="11420"/>
    <cellStyle name="Normal 199 3" xfId="11421"/>
    <cellStyle name="Normal 2" xfId="11422"/>
    <cellStyle name="Normal 2 10" xfId="11423"/>
    <cellStyle name="Normal 2 10 2" xfId="11424"/>
    <cellStyle name="Normal 2 10 3" xfId="11425"/>
    <cellStyle name="Normal 2 100" xfId="11426"/>
    <cellStyle name="Normal 2 100 2" xfId="11427"/>
    <cellStyle name="Normal 2 100 3" xfId="11428"/>
    <cellStyle name="Normal 2 101" xfId="11429"/>
    <cellStyle name="Normal 2 101 2" xfId="11430"/>
    <cellStyle name="Normal 2 101 2 2" xfId="11431"/>
    <cellStyle name="Normal 2 101 2 3" xfId="11432"/>
    <cellStyle name="Normal 2 101 3" xfId="11433"/>
    <cellStyle name="Normal 2 102" xfId="11434"/>
    <cellStyle name="Normal 2 102 2" xfId="11435"/>
    <cellStyle name="Normal 2 102 2 2" xfId="11436"/>
    <cellStyle name="Normal 2 102 2 3" xfId="11437"/>
    <cellStyle name="Normal 2 102 3" xfId="11438"/>
    <cellStyle name="Normal 2 103" xfId="11439"/>
    <cellStyle name="Normal 2 103 2" xfId="11440"/>
    <cellStyle name="Normal 2 103 2 2" xfId="11441"/>
    <cellStyle name="Normal 2 103 2 3" xfId="11442"/>
    <cellStyle name="Normal 2 103 3" xfId="11443"/>
    <cellStyle name="Normal 2 104" xfId="11444"/>
    <cellStyle name="Normal 2 104 2" xfId="11445"/>
    <cellStyle name="Normal 2 104 2 2" xfId="11446"/>
    <cellStyle name="Normal 2 104 2 3" xfId="11447"/>
    <cellStyle name="Normal 2 104 3" xfId="11448"/>
    <cellStyle name="Normal 2 105" xfId="11449"/>
    <cellStyle name="Normal 2 105 2" xfId="11450"/>
    <cellStyle name="Normal 2 105 2 2" xfId="11451"/>
    <cellStyle name="Normal 2 105 2 3" xfId="11452"/>
    <cellStyle name="Normal 2 105 3" xfId="11453"/>
    <cellStyle name="Normal 2 106" xfId="11454"/>
    <cellStyle name="Normal 2 106 2" xfId="11455"/>
    <cellStyle name="Normal 2 106 2 2" xfId="11456"/>
    <cellStyle name="Normal 2 106 2 3" xfId="11457"/>
    <cellStyle name="Normal 2 106 3" xfId="11458"/>
    <cellStyle name="Normal 2 107" xfId="11459"/>
    <cellStyle name="Normal 2 107 2" xfId="11460"/>
    <cellStyle name="Normal 2 107 2 2" xfId="11461"/>
    <cellStyle name="Normal 2 107 2 3" xfId="11462"/>
    <cellStyle name="Normal 2 107 3" xfId="11463"/>
    <cellStyle name="Normal 2 108" xfId="11464"/>
    <cellStyle name="Normal 2 108 2" xfId="11465"/>
    <cellStyle name="Normal 2 108 2 2" xfId="11466"/>
    <cellStyle name="Normal 2 108 2 3" xfId="11467"/>
    <cellStyle name="Normal 2 108 3" xfId="11468"/>
    <cellStyle name="Normal 2 109" xfId="11469"/>
    <cellStyle name="Normal 2 109 2" xfId="11470"/>
    <cellStyle name="Normal 2 109 2 2" xfId="11471"/>
    <cellStyle name="Normal 2 109 2 3" xfId="11472"/>
    <cellStyle name="Normal 2 109 3" xfId="11473"/>
    <cellStyle name="Normal 2 11" xfId="11474"/>
    <cellStyle name="Normal 2 11 2" xfId="11475"/>
    <cellStyle name="Normal 2 11 2 2" xfId="11476"/>
    <cellStyle name="Normal 2 11 2 3" xfId="11477"/>
    <cellStyle name="Normal 2 11 3" xfId="11478"/>
    <cellStyle name="Normal 2 110" xfId="11479"/>
    <cellStyle name="Normal 2 110 2" xfId="11480"/>
    <cellStyle name="Normal 2 110 2 2" xfId="11481"/>
    <cellStyle name="Normal 2 110 2 3" xfId="11482"/>
    <cellStyle name="Normal 2 110 3" xfId="11483"/>
    <cellStyle name="Normal 2 111" xfId="11484"/>
    <cellStyle name="Normal 2 111 2" xfId="11485"/>
    <cellStyle name="Normal 2 111 2 2" xfId="11486"/>
    <cellStyle name="Normal 2 111 2 3" xfId="11487"/>
    <cellStyle name="Normal 2 111 3" xfId="11488"/>
    <cellStyle name="Normal 2 112" xfId="11489"/>
    <cellStyle name="Normal 2 112 2" xfId="11490"/>
    <cellStyle name="Normal 2 112 2 2" xfId="11491"/>
    <cellStyle name="Normal 2 112 2 3" xfId="11492"/>
    <cellStyle name="Normal 2 112 3" xfId="11493"/>
    <cellStyle name="Normal 2 113" xfId="11494"/>
    <cellStyle name="Normal 2 113 2" xfId="11495"/>
    <cellStyle name="Normal 2 113 2 2" xfId="11496"/>
    <cellStyle name="Normal 2 113 2 3" xfId="11497"/>
    <cellStyle name="Normal 2 113 3" xfId="11498"/>
    <cellStyle name="Normal 2 114" xfId="11499"/>
    <cellStyle name="Normal 2 114 2" xfId="11500"/>
    <cellStyle name="Normal 2 114 2 2" xfId="11501"/>
    <cellStyle name="Normal 2 114 2 3" xfId="11502"/>
    <cellStyle name="Normal 2 114 3" xfId="11503"/>
    <cellStyle name="Normal 2 115" xfId="11504"/>
    <cellStyle name="Normal 2 115 2" xfId="11505"/>
    <cellStyle name="Normal 2 115 2 2" xfId="11506"/>
    <cellStyle name="Normal 2 115 2 3" xfId="11507"/>
    <cellStyle name="Normal 2 115 3" xfId="11508"/>
    <cellStyle name="Normal 2 116" xfId="11509"/>
    <cellStyle name="Normal 2 116 2" xfId="11510"/>
    <cellStyle name="Normal 2 116 2 2" xfId="11511"/>
    <cellStyle name="Normal 2 116 2 3" xfId="11512"/>
    <cellStyle name="Normal 2 116 3" xfId="11513"/>
    <cellStyle name="Normal 2 117" xfId="11514"/>
    <cellStyle name="Normal 2 117 2" xfId="11515"/>
    <cellStyle name="Normal 2 117 2 2" xfId="11516"/>
    <cellStyle name="Normal 2 117 2 3" xfId="11517"/>
    <cellStyle name="Normal 2 117 3" xfId="11518"/>
    <cellStyle name="Normal 2 118" xfId="11519"/>
    <cellStyle name="Normal 2 118 2" xfId="11520"/>
    <cellStyle name="Normal 2 118 2 2" xfId="11521"/>
    <cellStyle name="Normal 2 118 2 3" xfId="11522"/>
    <cellStyle name="Normal 2 118 3" xfId="11523"/>
    <cellStyle name="Normal 2 119" xfId="11524"/>
    <cellStyle name="Normal 2 119 2" xfId="11525"/>
    <cellStyle name="Normal 2 119 2 2" xfId="11526"/>
    <cellStyle name="Normal 2 119 2 3" xfId="11527"/>
    <cellStyle name="Normal 2 119 3" xfId="11528"/>
    <cellStyle name="Normal 2 12" xfId="11529"/>
    <cellStyle name="Normal 2 12 2" xfId="11530"/>
    <cellStyle name="Normal 2 12 2 2" xfId="11531"/>
    <cellStyle name="Normal 2 12 2 3" xfId="11532"/>
    <cellStyle name="Normal 2 12 3" xfId="11533"/>
    <cellStyle name="Normal 2 120" xfId="11534"/>
    <cellStyle name="Normal 2 120 2" xfId="11535"/>
    <cellStyle name="Normal 2 120 2 2" xfId="11536"/>
    <cellStyle name="Normal 2 120 2 3" xfId="11537"/>
    <cellStyle name="Normal 2 120 3" xfId="11538"/>
    <cellStyle name="Normal 2 121" xfId="11539"/>
    <cellStyle name="Normal 2 121 2" xfId="11540"/>
    <cellStyle name="Normal 2 121 2 2" xfId="11541"/>
    <cellStyle name="Normal 2 121 2 3" xfId="11542"/>
    <cellStyle name="Normal 2 121 3" xfId="11543"/>
    <cellStyle name="Normal 2 122" xfId="11544"/>
    <cellStyle name="Normal 2 122 2" xfId="11545"/>
    <cellStyle name="Normal 2 122 2 2" xfId="11546"/>
    <cellStyle name="Normal 2 122 2 3" xfId="11547"/>
    <cellStyle name="Normal 2 122 3" xfId="11548"/>
    <cellStyle name="Normal 2 123" xfId="11549"/>
    <cellStyle name="Normal 2 123 2" xfId="11550"/>
    <cellStyle name="Normal 2 123 2 2" xfId="11551"/>
    <cellStyle name="Normal 2 123 2 3" xfId="11552"/>
    <cellStyle name="Normal 2 123 3" xfId="11553"/>
    <cellStyle name="Normal 2 124" xfId="11554"/>
    <cellStyle name="Normal 2 124 2" xfId="11555"/>
    <cellStyle name="Normal 2 124 2 2" xfId="11556"/>
    <cellStyle name="Normal 2 124 2 3" xfId="11557"/>
    <cellStyle name="Normal 2 124 3" xfId="11558"/>
    <cellStyle name="Normal 2 125" xfId="11559"/>
    <cellStyle name="Normal 2 125 2" xfId="11560"/>
    <cellStyle name="Normal 2 125 2 2" xfId="11561"/>
    <cellStyle name="Normal 2 125 2 3" xfId="11562"/>
    <cellStyle name="Normal 2 125 3" xfId="11563"/>
    <cellStyle name="Normal 2 126" xfId="11564"/>
    <cellStyle name="Normal 2 126 2" xfId="11565"/>
    <cellStyle name="Normal 2 126 2 2" xfId="11566"/>
    <cellStyle name="Normal 2 126 2 3" xfId="11567"/>
    <cellStyle name="Normal 2 126 3" xfId="11568"/>
    <cellStyle name="Normal 2 127" xfId="11569"/>
    <cellStyle name="Normal 2 127 2" xfId="11570"/>
    <cellStyle name="Normal 2 127 2 2" xfId="11571"/>
    <cellStyle name="Normal 2 127 2 3" xfId="11572"/>
    <cellStyle name="Normal 2 127 3" xfId="11573"/>
    <cellStyle name="Normal 2 128" xfId="11574"/>
    <cellStyle name="Normal 2 128 2" xfId="11575"/>
    <cellStyle name="Normal 2 128 2 2" xfId="11576"/>
    <cellStyle name="Normal 2 128 2 3" xfId="11577"/>
    <cellStyle name="Normal 2 128 3" xfId="11578"/>
    <cellStyle name="Normal 2 129" xfId="11579"/>
    <cellStyle name="Normal 2 129 2" xfId="11580"/>
    <cellStyle name="Normal 2 129 2 2" xfId="11581"/>
    <cellStyle name="Normal 2 129 2 3" xfId="11582"/>
    <cellStyle name="Normal 2 129 3" xfId="11583"/>
    <cellStyle name="Normal 2 13" xfId="11584"/>
    <cellStyle name="Normal 2 13 2" xfId="11585"/>
    <cellStyle name="Normal 2 13 2 2" xfId="11586"/>
    <cellStyle name="Normal 2 13 2 3" xfId="11587"/>
    <cellStyle name="Normal 2 13 3" xfId="11588"/>
    <cellStyle name="Normal 2 130" xfId="11589"/>
    <cellStyle name="Normal 2 130 2" xfId="11590"/>
    <cellStyle name="Normal 2 130 2 2" xfId="11591"/>
    <cellStyle name="Normal 2 130 2 3" xfId="11592"/>
    <cellStyle name="Normal 2 130 3" xfId="11593"/>
    <cellStyle name="Normal 2 131" xfId="11594"/>
    <cellStyle name="Normal 2 131 2" xfId="11595"/>
    <cellStyle name="Normal 2 131 2 2" xfId="11596"/>
    <cellStyle name="Normal 2 131 2 3" xfId="11597"/>
    <cellStyle name="Normal 2 131 3" xfId="11598"/>
    <cellStyle name="Normal 2 132" xfId="11599"/>
    <cellStyle name="Normal 2 132 2" xfId="11600"/>
    <cellStyle name="Normal 2 132 2 2" xfId="11601"/>
    <cellStyle name="Normal 2 132 2 3" xfId="11602"/>
    <cellStyle name="Normal 2 132 3" xfId="11603"/>
    <cellStyle name="Normal 2 133" xfId="11604"/>
    <cellStyle name="Normal 2 133 2" xfId="11605"/>
    <cellStyle name="Normal 2 133 2 2" xfId="11606"/>
    <cellStyle name="Normal 2 133 2 3" xfId="11607"/>
    <cellStyle name="Normal 2 133 3" xfId="11608"/>
    <cellStyle name="Normal 2 134" xfId="11609"/>
    <cellStyle name="Normal 2 134 2" xfId="11610"/>
    <cellStyle name="Normal 2 134 2 2" xfId="11611"/>
    <cellStyle name="Normal 2 134 2 3" xfId="11612"/>
    <cellStyle name="Normal 2 134 3" xfId="11613"/>
    <cellStyle name="Normal 2 135" xfId="11614"/>
    <cellStyle name="Normal 2 135 2" xfId="11615"/>
    <cellStyle name="Normal 2 135 2 2" xfId="11616"/>
    <cellStyle name="Normal 2 135 2 3" xfId="11617"/>
    <cellStyle name="Normal 2 135 3" xfId="11618"/>
    <cellStyle name="Normal 2 136" xfId="11619"/>
    <cellStyle name="Normal 2 136 2" xfId="11620"/>
    <cellStyle name="Normal 2 136 2 2" xfId="11621"/>
    <cellStyle name="Normal 2 136 2 3" xfId="11622"/>
    <cellStyle name="Normal 2 136 3" xfId="11623"/>
    <cellStyle name="Normal 2 137" xfId="11624"/>
    <cellStyle name="Normal 2 137 2" xfId="11625"/>
    <cellStyle name="Normal 2 137 2 2" xfId="11626"/>
    <cellStyle name="Normal 2 137 2 3" xfId="11627"/>
    <cellStyle name="Normal 2 137 3" xfId="11628"/>
    <cellStyle name="Normal 2 138" xfId="11629"/>
    <cellStyle name="Normal 2 138 2" xfId="11630"/>
    <cellStyle name="Normal 2 138 2 2" xfId="11631"/>
    <cellStyle name="Normal 2 138 2 3" xfId="11632"/>
    <cellStyle name="Normal 2 138 3" xfId="11633"/>
    <cellStyle name="Normal 2 139" xfId="11634"/>
    <cellStyle name="Normal 2 139 2" xfId="11635"/>
    <cellStyle name="Normal 2 139 2 2" xfId="11636"/>
    <cellStyle name="Normal 2 139 2 3" xfId="11637"/>
    <cellStyle name="Normal 2 139 3" xfId="11638"/>
    <cellStyle name="Normal 2 14" xfId="11639"/>
    <cellStyle name="Normal 2 14 2" xfId="11640"/>
    <cellStyle name="Normal 2 14 2 2" xfId="11641"/>
    <cellStyle name="Normal 2 14 2 3" xfId="11642"/>
    <cellStyle name="Normal 2 14 3" xfId="11643"/>
    <cellStyle name="Normal 2 140" xfId="11644"/>
    <cellStyle name="Normal 2 140 2" xfId="11645"/>
    <cellStyle name="Normal 2 140 2 2" xfId="11646"/>
    <cellStyle name="Normal 2 140 2 3" xfId="11647"/>
    <cellStyle name="Normal 2 140 3" xfId="11648"/>
    <cellStyle name="Normal 2 141" xfId="11649"/>
    <cellStyle name="Normal 2 141 2" xfId="11650"/>
    <cellStyle name="Normal 2 141 2 2" xfId="11651"/>
    <cellStyle name="Normal 2 141 2 3" xfId="11652"/>
    <cellStyle name="Normal 2 141 3" xfId="11653"/>
    <cellStyle name="Normal 2 142" xfId="11654"/>
    <cellStyle name="Normal 2 142 2" xfId="11655"/>
    <cellStyle name="Normal 2 142 2 2" xfId="11656"/>
    <cellStyle name="Normal 2 142 2 3" xfId="11657"/>
    <cellStyle name="Normal 2 142 3" xfId="11658"/>
    <cellStyle name="Normal 2 143" xfId="11659"/>
    <cellStyle name="Normal 2 143 2" xfId="11660"/>
    <cellStyle name="Normal 2 143 2 2" xfId="11661"/>
    <cellStyle name="Normal 2 143 2 3" xfId="11662"/>
    <cellStyle name="Normal 2 143 3" xfId="11663"/>
    <cellStyle name="Normal 2 144" xfId="11664"/>
    <cellStyle name="Normal 2 144 2" xfId="11665"/>
    <cellStyle name="Normal 2 144 2 2" xfId="11666"/>
    <cellStyle name="Normal 2 144 2 3" xfId="11667"/>
    <cellStyle name="Normal 2 144 3" xfId="11668"/>
    <cellStyle name="Normal 2 145" xfId="11669"/>
    <cellStyle name="Normal 2 145 2" xfId="11670"/>
    <cellStyle name="Normal 2 145 2 2" xfId="11671"/>
    <cellStyle name="Normal 2 145 2 3" xfId="11672"/>
    <cellStyle name="Normal 2 145 3" xfId="11673"/>
    <cellStyle name="Normal 2 146" xfId="11674"/>
    <cellStyle name="Normal 2 146 2" xfId="11675"/>
    <cellStyle name="Normal 2 146 2 2" xfId="11676"/>
    <cellStyle name="Normal 2 146 2 3" xfId="11677"/>
    <cellStyle name="Normal 2 146 3" xfId="11678"/>
    <cellStyle name="Normal 2 147" xfId="11679"/>
    <cellStyle name="Normal 2 147 2" xfId="11680"/>
    <cellStyle name="Normal 2 147 2 2" xfId="11681"/>
    <cellStyle name="Normal 2 147 2 3" xfId="11682"/>
    <cellStyle name="Normal 2 147 3" xfId="11683"/>
    <cellStyle name="Normal 2 148" xfId="11684"/>
    <cellStyle name="Normal 2 148 2" xfId="11685"/>
    <cellStyle name="Normal 2 148 2 2" xfId="11686"/>
    <cellStyle name="Normal 2 148 2 3" xfId="11687"/>
    <cellStyle name="Normal 2 148 3" xfId="11688"/>
    <cellStyle name="Normal 2 149" xfId="11689"/>
    <cellStyle name="Normal 2 149 2" xfId="11690"/>
    <cellStyle name="Normal 2 149 2 2" xfId="11691"/>
    <cellStyle name="Normal 2 149 2 3" xfId="11692"/>
    <cellStyle name="Normal 2 149 3" xfId="11693"/>
    <cellStyle name="Normal 2 15" xfId="11694"/>
    <cellStyle name="Normal 2 15 2" xfId="11695"/>
    <cellStyle name="Normal 2 15 2 2" xfId="11696"/>
    <cellStyle name="Normal 2 15 2 3" xfId="11697"/>
    <cellStyle name="Normal 2 15 3" xfId="11698"/>
    <cellStyle name="Normal 2 150" xfId="11699"/>
    <cellStyle name="Normal 2 150 2" xfId="11700"/>
    <cellStyle name="Normal 2 150 2 2" xfId="11701"/>
    <cellStyle name="Normal 2 150 2 3" xfId="11702"/>
    <cellStyle name="Normal 2 150 3" xfId="11703"/>
    <cellStyle name="Normal 2 151" xfId="11704"/>
    <cellStyle name="Normal 2 151 2" xfId="11705"/>
    <cellStyle name="Normal 2 151 2 2" xfId="11706"/>
    <cellStyle name="Normal 2 151 2 3" xfId="11707"/>
    <cellStyle name="Normal 2 151 3" xfId="11708"/>
    <cellStyle name="Normal 2 152" xfId="11709"/>
    <cellStyle name="Normal 2 152 2" xfId="11710"/>
    <cellStyle name="Normal 2 152 2 2" xfId="11711"/>
    <cellStyle name="Normal 2 152 2 3" xfId="11712"/>
    <cellStyle name="Normal 2 152 3" xfId="11713"/>
    <cellStyle name="Normal 2 153" xfId="11714"/>
    <cellStyle name="Normal 2 153 2" xfId="11715"/>
    <cellStyle name="Normal 2 153 2 2" xfId="11716"/>
    <cellStyle name="Normal 2 153 2 3" xfId="11717"/>
    <cellStyle name="Normal 2 153 3" xfId="11718"/>
    <cellStyle name="Normal 2 154" xfId="11719"/>
    <cellStyle name="Normal 2 154 2" xfId="11720"/>
    <cellStyle name="Normal 2 154 2 2" xfId="11721"/>
    <cellStyle name="Normal 2 154 2 3" xfId="11722"/>
    <cellStyle name="Normal 2 154 3" xfId="11723"/>
    <cellStyle name="Normal 2 155" xfId="11724"/>
    <cellStyle name="Normal 2 155 2" xfId="11725"/>
    <cellStyle name="Normal 2 155 2 2" xfId="11726"/>
    <cellStyle name="Normal 2 155 2 3" xfId="11727"/>
    <cellStyle name="Normal 2 155 3" xfId="11728"/>
    <cellStyle name="Normal 2 156" xfId="11729"/>
    <cellStyle name="Normal 2 156 2" xfId="11730"/>
    <cellStyle name="Normal 2 156 2 2" xfId="11731"/>
    <cellStyle name="Normal 2 156 2 3" xfId="11732"/>
    <cellStyle name="Normal 2 156 3" xfId="11733"/>
    <cellStyle name="Normal 2 157" xfId="11734"/>
    <cellStyle name="Normal 2 157 2" xfId="11735"/>
    <cellStyle name="Normal 2 157 2 2" xfId="11736"/>
    <cellStyle name="Normal 2 157 2 3" xfId="11737"/>
    <cellStyle name="Normal 2 157 3" xfId="11738"/>
    <cellStyle name="Normal 2 158" xfId="11739"/>
    <cellStyle name="Normal 2 158 2" xfId="11740"/>
    <cellStyle name="Normal 2 158 2 2" xfId="11741"/>
    <cellStyle name="Normal 2 158 2 3" xfId="11742"/>
    <cellStyle name="Normal 2 158 3" xfId="11743"/>
    <cellStyle name="Normal 2 159" xfId="11744"/>
    <cellStyle name="Normal 2 159 2" xfId="11745"/>
    <cellStyle name="Normal 2 159 2 2" xfId="11746"/>
    <cellStyle name="Normal 2 159 2 3" xfId="11747"/>
    <cellStyle name="Normal 2 159 3" xfId="11748"/>
    <cellStyle name="Normal 2 16" xfId="11749"/>
    <cellStyle name="Normal 2 16 2" xfId="11750"/>
    <cellStyle name="Normal 2 16 2 2" xfId="11751"/>
    <cellStyle name="Normal 2 16 2 3" xfId="11752"/>
    <cellStyle name="Normal 2 16 3" xfId="11753"/>
    <cellStyle name="Normal 2 160" xfId="11754"/>
    <cellStyle name="Normal 2 160 2" xfId="11755"/>
    <cellStyle name="Normal 2 160 2 2" xfId="11756"/>
    <cellStyle name="Normal 2 160 2 3" xfId="11757"/>
    <cellStyle name="Normal 2 160 3" xfId="11758"/>
    <cellStyle name="Normal 2 161" xfId="11759"/>
    <cellStyle name="Normal 2 161 2" xfId="11760"/>
    <cellStyle name="Normal 2 161 2 2" xfId="11761"/>
    <cellStyle name="Normal 2 161 2 3" xfId="11762"/>
    <cellStyle name="Normal 2 161 3" xfId="11763"/>
    <cellStyle name="Normal 2 162" xfId="11764"/>
    <cellStyle name="Normal 2 162 2" xfId="11765"/>
    <cellStyle name="Normal 2 162 2 2" xfId="11766"/>
    <cellStyle name="Normal 2 162 2 3" xfId="11767"/>
    <cellStyle name="Normal 2 162 3" xfId="11768"/>
    <cellStyle name="Normal 2 163" xfId="11769"/>
    <cellStyle name="Normal 2 163 2" xfId="11770"/>
    <cellStyle name="Normal 2 163 2 2" xfId="11771"/>
    <cellStyle name="Normal 2 163 2 3" xfId="11772"/>
    <cellStyle name="Normal 2 163 3" xfId="11773"/>
    <cellStyle name="Normal 2 164" xfId="11774"/>
    <cellStyle name="Normal 2 164 2" xfId="11775"/>
    <cellStyle name="Normal 2 164 2 2" xfId="11776"/>
    <cellStyle name="Normal 2 164 2 3" xfId="11777"/>
    <cellStyle name="Normal 2 164 3" xfId="11778"/>
    <cellStyle name="Normal 2 165" xfId="11779"/>
    <cellStyle name="Normal 2 165 2" xfId="11780"/>
    <cellStyle name="Normal 2 165 2 2" xfId="11781"/>
    <cellStyle name="Normal 2 165 2 3" xfId="11782"/>
    <cellStyle name="Normal 2 165 3" xfId="11783"/>
    <cellStyle name="Normal 2 166" xfId="11784"/>
    <cellStyle name="Normal 2 166 2" xfId="11785"/>
    <cellStyle name="Normal 2 166 2 2" xfId="11786"/>
    <cellStyle name="Normal 2 166 2 3" xfId="11787"/>
    <cellStyle name="Normal 2 166 3" xfId="11788"/>
    <cellStyle name="Normal 2 167" xfId="11789"/>
    <cellStyle name="Normal 2 167 2" xfId="11790"/>
    <cellStyle name="Normal 2 167 2 2" xfId="11791"/>
    <cellStyle name="Normal 2 167 2 3" xfId="11792"/>
    <cellStyle name="Normal 2 167 3" xfId="11793"/>
    <cellStyle name="Normal 2 168" xfId="11794"/>
    <cellStyle name="Normal 2 168 2" xfId="11795"/>
    <cellStyle name="Normal 2 168 2 2" xfId="11796"/>
    <cellStyle name="Normal 2 168 2 3" xfId="11797"/>
    <cellStyle name="Normal 2 168 3" xfId="11798"/>
    <cellStyle name="Normal 2 169" xfId="11799"/>
    <cellStyle name="Normal 2 169 2" xfId="11800"/>
    <cellStyle name="Normal 2 169 2 2" xfId="11801"/>
    <cellStyle name="Normal 2 169 2 3" xfId="11802"/>
    <cellStyle name="Normal 2 169 3" xfId="11803"/>
    <cellStyle name="Normal 2 17" xfId="11804"/>
    <cellStyle name="Normal 2 17 2" xfId="11805"/>
    <cellStyle name="Normal 2 17 2 2" xfId="11806"/>
    <cellStyle name="Normal 2 17 2 3" xfId="11807"/>
    <cellStyle name="Normal 2 17 3" xfId="11808"/>
    <cellStyle name="Normal 2 170" xfId="11809"/>
    <cellStyle name="Normal 2 170 2" xfId="11810"/>
    <cellStyle name="Normal 2 170 2 2" xfId="11811"/>
    <cellStyle name="Normal 2 170 2 3" xfId="11812"/>
    <cellStyle name="Normal 2 170 3" xfId="11813"/>
    <cellStyle name="Normal 2 171" xfId="11814"/>
    <cellStyle name="Normal 2 171 2" xfId="11815"/>
    <cellStyle name="Normal 2 171 2 2" xfId="11816"/>
    <cellStyle name="Normal 2 171 2 3" xfId="11817"/>
    <cellStyle name="Normal 2 171 3" xfId="11818"/>
    <cellStyle name="Normal 2 172" xfId="11819"/>
    <cellStyle name="Normal 2 172 2" xfId="11820"/>
    <cellStyle name="Normal 2 172 2 2" xfId="11821"/>
    <cellStyle name="Normal 2 172 2 3" xfId="11822"/>
    <cellStyle name="Normal 2 172 3" xfId="11823"/>
    <cellStyle name="Normal 2 173" xfId="11824"/>
    <cellStyle name="Normal 2 173 2" xfId="11825"/>
    <cellStyle name="Normal 2 173 2 2" xfId="11826"/>
    <cellStyle name="Normal 2 173 2 3" xfId="11827"/>
    <cellStyle name="Normal 2 173 3" xfId="11828"/>
    <cellStyle name="Normal 2 174" xfId="11829"/>
    <cellStyle name="Normal 2 174 2" xfId="11830"/>
    <cellStyle name="Normal 2 174 2 2" xfId="11831"/>
    <cellStyle name="Normal 2 174 2 3" xfId="11832"/>
    <cellStyle name="Normal 2 174 3" xfId="11833"/>
    <cellStyle name="Normal 2 175" xfId="11834"/>
    <cellStyle name="Normal 2 175 2" xfId="11835"/>
    <cellStyle name="Normal 2 175 2 2" xfId="11836"/>
    <cellStyle name="Normal 2 175 2 3" xfId="11837"/>
    <cellStyle name="Normal 2 175 3" xfId="11838"/>
    <cellStyle name="Normal 2 176" xfId="11839"/>
    <cellStyle name="Normal 2 176 2" xfId="11840"/>
    <cellStyle name="Normal 2 176 2 2" xfId="11841"/>
    <cellStyle name="Normal 2 176 2 3" xfId="11842"/>
    <cellStyle name="Normal 2 176 3" xfId="11843"/>
    <cellStyle name="Normal 2 177" xfId="11844"/>
    <cellStyle name="Normal 2 177 2" xfId="11845"/>
    <cellStyle name="Normal 2 177 2 2" xfId="11846"/>
    <cellStyle name="Normal 2 177 2 3" xfId="11847"/>
    <cellStyle name="Normal 2 177 3" xfId="11848"/>
    <cellStyle name="Normal 2 178" xfId="11849"/>
    <cellStyle name="Normal 2 178 2" xfId="11850"/>
    <cellStyle name="Normal 2 178 2 2" xfId="11851"/>
    <cellStyle name="Normal 2 178 2 3" xfId="11852"/>
    <cellStyle name="Normal 2 178 3" xfId="11853"/>
    <cellStyle name="Normal 2 179" xfId="11854"/>
    <cellStyle name="Normal 2 179 2" xfId="11855"/>
    <cellStyle name="Normal 2 179 2 2" xfId="11856"/>
    <cellStyle name="Normal 2 179 2 3" xfId="11857"/>
    <cellStyle name="Normal 2 179 3" xfId="11858"/>
    <cellStyle name="Normal 2 18" xfId="11859"/>
    <cellStyle name="Normal 2 18 2" xfId="11860"/>
    <cellStyle name="Normal 2 18 2 2" xfId="11861"/>
    <cellStyle name="Normal 2 18 2 3" xfId="11862"/>
    <cellStyle name="Normal 2 18 3" xfId="11863"/>
    <cellStyle name="Normal 2 180" xfId="11864"/>
    <cellStyle name="Normal 2 180 2" xfId="11865"/>
    <cellStyle name="Normal 2 180 2 2" xfId="11866"/>
    <cellStyle name="Normal 2 180 2 3" xfId="11867"/>
    <cellStyle name="Normal 2 180 3" xfId="11868"/>
    <cellStyle name="Normal 2 181" xfId="11869"/>
    <cellStyle name="Normal 2 181 2" xfId="11870"/>
    <cellStyle name="Normal 2 181 2 2" xfId="11871"/>
    <cellStyle name="Normal 2 181 2 3" xfId="11872"/>
    <cellStyle name="Normal 2 181 3" xfId="11873"/>
    <cellStyle name="Normal 2 182" xfId="11874"/>
    <cellStyle name="Normal 2 182 2" xfId="11875"/>
    <cellStyle name="Normal 2 182 2 2" xfId="11876"/>
    <cellStyle name="Normal 2 182 2 3" xfId="11877"/>
    <cellStyle name="Normal 2 182 3" xfId="11878"/>
    <cellStyle name="Normal 2 183" xfId="11879"/>
    <cellStyle name="Normal 2 183 2" xfId="11880"/>
    <cellStyle name="Normal 2 183 2 2" xfId="11881"/>
    <cellStyle name="Normal 2 183 2 3" xfId="11882"/>
    <cellStyle name="Normal 2 183 3" xfId="11883"/>
    <cellStyle name="Normal 2 184" xfId="11884"/>
    <cellStyle name="Normal 2 184 2" xfId="11885"/>
    <cellStyle name="Normal 2 184 2 2" xfId="11886"/>
    <cellStyle name="Normal 2 184 2 3" xfId="11887"/>
    <cellStyle name="Normal 2 184 3" xfId="11888"/>
    <cellStyle name="Normal 2 185" xfId="11889"/>
    <cellStyle name="Normal 2 185 2" xfId="11890"/>
    <cellStyle name="Normal 2 185 2 2" xfId="11891"/>
    <cellStyle name="Normal 2 185 2 3" xfId="11892"/>
    <cellStyle name="Normal 2 185 3" xfId="11893"/>
    <cellStyle name="Normal 2 186" xfId="11894"/>
    <cellStyle name="Normal 2 186 2" xfId="11895"/>
    <cellStyle name="Normal 2 186 2 2" xfId="11896"/>
    <cellStyle name="Normal 2 186 2 3" xfId="11897"/>
    <cellStyle name="Normal 2 186 3" xfId="11898"/>
    <cellStyle name="Normal 2 187" xfId="11899"/>
    <cellStyle name="Normal 2 187 2" xfId="11900"/>
    <cellStyle name="Normal 2 187 2 2" xfId="11901"/>
    <cellStyle name="Normal 2 187 2 3" xfId="11902"/>
    <cellStyle name="Normal 2 187 3" xfId="11903"/>
    <cellStyle name="Normal 2 188" xfId="11904"/>
    <cellStyle name="Normal 2 188 2" xfId="11905"/>
    <cellStyle name="Normal 2 188 2 2" xfId="11906"/>
    <cellStyle name="Normal 2 188 2 3" xfId="11907"/>
    <cellStyle name="Normal 2 188 3" xfId="11908"/>
    <cellStyle name="Normal 2 189" xfId="11909"/>
    <cellStyle name="Normal 2 189 2" xfId="11910"/>
    <cellStyle name="Normal 2 189 2 2" xfId="11911"/>
    <cellStyle name="Normal 2 189 2 3" xfId="11912"/>
    <cellStyle name="Normal 2 189 3" xfId="11913"/>
    <cellStyle name="Normal 2 19" xfId="11914"/>
    <cellStyle name="Normal 2 19 2" xfId="11915"/>
    <cellStyle name="Normal 2 19 2 2" xfId="11916"/>
    <cellStyle name="Normal 2 19 2 3" xfId="11917"/>
    <cellStyle name="Normal 2 19 3" xfId="11918"/>
    <cellStyle name="Normal 2 190" xfId="11919"/>
    <cellStyle name="Normal 2 190 2" xfId="11920"/>
    <cellStyle name="Normal 2 190 2 2" xfId="11921"/>
    <cellStyle name="Normal 2 190 2 3" xfId="11922"/>
    <cellStyle name="Normal 2 190 3" xfId="11923"/>
    <cellStyle name="Normal 2 191" xfId="11924"/>
    <cellStyle name="Normal 2 191 2" xfId="11925"/>
    <cellStyle name="Normal 2 191 2 2" xfId="11926"/>
    <cellStyle name="Normal 2 191 2 3" xfId="11927"/>
    <cellStyle name="Normal 2 191 3" xfId="11928"/>
    <cellStyle name="Normal 2 192" xfId="11929"/>
    <cellStyle name="Normal 2 192 2" xfId="11930"/>
    <cellStyle name="Normal 2 192 2 2" xfId="11931"/>
    <cellStyle name="Normal 2 192 2 3" xfId="11932"/>
    <cellStyle name="Normal 2 192 3" xfId="11933"/>
    <cellStyle name="Normal 2 193" xfId="11934"/>
    <cellStyle name="Normal 2 193 2" xfId="11935"/>
    <cellStyle name="Normal 2 193 2 2" xfId="11936"/>
    <cellStyle name="Normal 2 193 2 3" xfId="11937"/>
    <cellStyle name="Normal 2 193 3" xfId="11938"/>
    <cellStyle name="Normal 2 194" xfId="11939"/>
    <cellStyle name="Normal 2 194 2" xfId="11940"/>
    <cellStyle name="Normal 2 194 2 2" xfId="11941"/>
    <cellStyle name="Normal 2 194 2 3" xfId="11942"/>
    <cellStyle name="Normal 2 194 3" xfId="11943"/>
    <cellStyle name="Normal 2 195" xfId="11944"/>
    <cellStyle name="Normal 2 195 2" xfId="11945"/>
    <cellStyle name="Normal 2 195 2 2" xfId="11946"/>
    <cellStyle name="Normal 2 195 2 3" xfId="11947"/>
    <cellStyle name="Normal 2 195 3" xfId="11948"/>
    <cellStyle name="Normal 2 196" xfId="11949"/>
    <cellStyle name="Normal 2 196 2" xfId="11950"/>
    <cellStyle name="Normal 2 196 2 2" xfId="11951"/>
    <cellStyle name="Normal 2 196 2 3" xfId="11952"/>
    <cellStyle name="Normal 2 196 3" xfId="11953"/>
    <cellStyle name="Normal 2 197" xfId="11954"/>
    <cellStyle name="Normal 2 197 2" xfId="11955"/>
    <cellStyle name="Normal 2 197 2 2" xfId="11956"/>
    <cellStyle name="Normal 2 197 2 3" xfId="11957"/>
    <cellStyle name="Normal 2 197 3" xfId="11958"/>
    <cellStyle name="Normal 2 198" xfId="11959"/>
    <cellStyle name="Normal 2 198 2" xfId="11960"/>
    <cellStyle name="Normal 2 198 2 2" xfId="11961"/>
    <cellStyle name="Normal 2 198 2 3" xfId="11962"/>
    <cellStyle name="Normal 2 198 3" xfId="11963"/>
    <cellStyle name="Normal 2 199" xfId="11964"/>
    <cellStyle name="Normal 2 199 2" xfId="11965"/>
    <cellStyle name="Normal 2 199 2 2" xfId="11966"/>
    <cellStyle name="Normal 2 199 2 3" xfId="11967"/>
    <cellStyle name="Normal 2 199 3" xfId="11968"/>
    <cellStyle name="Normal 2 2" xfId="11969"/>
    <cellStyle name="Normal 2 2 2" xfId="11970"/>
    <cellStyle name="Normal 2 2 2 2" xfId="11971"/>
    <cellStyle name="Normal 2 2 2 3" xfId="11972"/>
    <cellStyle name="Normal 2 2 3" xfId="11973"/>
    <cellStyle name="Normal 2 2 3 2" xfId="11974"/>
    <cellStyle name="Normal 2 2 3 3" xfId="11975"/>
    <cellStyle name="Normal 2 2 3 4" xfId="11976"/>
    <cellStyle name="Normal 2 2 4" xfId="11977"/>
    <cellStyle name="Normal 2 2 5" xfId="11978"/>
    <cellStyle name="Normal 2 20" xfId="11979"/>
    <cellStyle name="Normal 2 20 2" xfId="11980"/>
    <cellStyle name="Normal 2 20 2 2" xfId="11981"/>
    <cellStyle name="Normal 2 20 2 3" xfId="11982"/>
    <cellStyle name="Normal 2 20 3" xfId="11983"/>
    <cellStyle name="Normal 2 200" xfId="11984"/>
    <cellStyle name="Normal 2 200 2" xfId="11985"/>
    <cellStyle name="Normal 2 200 2 2" xfId="11986"/>
    <cellStyle name="Normal 2 200 2 3" xfId="11987"/>
    <cellStyle name="Normal 2 200 3" xfId="11988"/>
    <cellStyle name="Normal 2 201" xfId="11989"/>
    <cellStyle name="Normal 2 201 2" xfId="11990"/>
    <cellStyle name="Normal 2 201 2 2" xfId="11991"/>
    <cellStyle name="Normal 2 201 2 3" xfId="11992"/>
    <cellStyle name="Normal 2 201 3" xfId="11993"/>
    <cellStyle name="Normal 2 202" xfId="11994"/>
    <cellStyle name="Normal 2 202 2" xfId="11995"/>
    <cellStyle name="Normal 2 202 2 2" xfId="11996"/>
    <cellStyle name="Normal 2 202 2 3" xfId="11997"/>
    <cellStyle name="Normal 2 202 3" xfId="11998"/>
    <cellStyle name="Normal 2 203" xfId="11999"/>
    <cellStyle name="Normal 2 203 2" xfId="12000"/>
    <cellStyle name="Normal 2 203 2 2" xfId="12001"/>
    <cellStyle name="Normal 2 203 2 3" xfId="12002"/>
    <cellStyle name="Normal 2 203 3" xfId="12003"/>
    <cellStyle name="Normal 2 204" xfId="12004"/>
    <cellStyle name="Normal 2 204 2" xfId="12005"/>
    <cellStyle name="Normal 2 204 2 2" xfId="12006"/>
    <cellStyle name="Normal 2 204 2 3" xfId="12007"/>
    <cellStyle name="Normal 2 204 3" xfId="12008"/>
    <cellStyle name="Normal 2 205" xfId="12009"/>
    <cellStyle name="Normal 2 205 2" xfId="12010"/>
    <cellStyle name="Normal 2 205 2 2" xfId="12011"/>
    <cellStyle name="Normal 2 205 2 3" xfId="12012"/>
    <cellStyle name="Normal 2 205 3" xfId="12013"/>
    <cellStyle name="Normal 2 206" xfId="12014"/>
    <cellStyle name="Normal 2 206 2" xfId="12015"/>
    <cellStyle name="Normal 2 206 2 2" xfId="12016"/>
    <cellStyle name="Normal 2 206 2 3" xfId="12017"/>
    <cellStyle name="Normal 2 206 3" xfId="12018"/>
    <cellStyle name="Normal 2 207" xfId="12019"/>
    <cellStyle name="Normal 2 207 2" xfId="12020"/>
    <cellStyle name="Normal 2 207 2 2" xfId="12021"/>
    <cellStyle name="Normal 2 207 2 3" xfId="12022"/>
    <cellStyle name="Normal 2 207 3" xfId="12023"/>
    <cellStyle name="Normal 2 208" xfId="12024"/>
    <cellStyle name="Normal 2 208 2" xfId="12025"/>
    <cellStyle name="Normal 2 208 2 2" xfId="12026"/>
    <cellStyle name="Normal 2 208 2 3" xfId="12027"/>
    <cellStyle name="Normal 2 208 3" xfId="12028"/>
    <cellStyle name="Normal 2 209" xfId="12029"/>
    <cellStyle name="Normal 2 209 2" xfId="12030"/>
    <cellStyle name="Normal 2 209 2 2" xfId="12031"/>
    <cellStyle name="Normal 2 209 2 3" xfId="12032"/>
    <cellStyle name="Normal 2 209 3" xfId="12033"/>
    <cellStyle name="Normal 2 21" xfId="12034"/>
    <cellStyle name="Normal 2 21 2" xfId="12035"/>
    <cellStyle name="Normal 2 21 2 2" xfId="12036"/>
    <cellStyle name="Normal 2 21 2 3" xfId="12037"/>
    <cellStyle name="Normal 2 21 3" xfId="12038"/>
    <cellStyle name="Normal 2 210" xfId="12039"/>
    <cellStyle name="Normal 2 210 2" xfId="12040"/>
    <cellStyle name="Normal 2 210 2 2" xfId="12041"/>
    <cellStyle name="Normal 2 210 2 3" xfId="12042"/>
    <cellStyle name="Normal 2 210 3" xfId="12043"/>
    <cellStyle name="Normal 2 211" xfId="12044"/>
    <cellStyle name="Normal 2 211 2" xfId="12045"/>
    <cellStyle name="Normal 2 211 2 2" xfId="12046"/>
    <cellStyle name="Normal 2 211 2 3" xfId="12047"/>
    <cellStyle name="Normal 2 211 3" xfId="12048"/>
    <cellStyle name="Normal 2 212" xfId="12049"/>
    <cellStyle name="Normal 2 212 2" xfId="12050"/>
    <cellStyle name="Normal 2 212 2 2" xfId="12051"/>
    <cellStyle name="Normal 2 212 2 3" xfId="12052"/>
    <cellStyle name="Normal 2 212 3" xfId="12053"/>
    <cellStyle name="Normal 2 213" xfId="12054"/>
    <cellStyle name="Normal 2 213 2" xfId="12055"/>
    <cellStyle name="Normal 2 213 2 2" xfId="12056"/>
    <cellStyle name="Normal 2 213 2 3" xfId="12057"/>
    <cellStyle name="Normal 2 213 3" xfId="12058"/>
    <cellStyle name="Normal 2 214" xfId="12059"/>
    <cellStyle name="Normal 2 214 2" xfId="12060"/>
    <cellStyle name="Normal 2 214 2 2" xfId="12061"/>
    <cellStyle name="Normal 2 214 2 3" xfId="12062"/>
    <cellStyle name="Normal 2 214 3" xfId="12063"/>
    <cellStyle name="Normal 2 215" xfId="12064"/>
    <cellStyle name="Normal 2 215 2" xfId="12065"/>
    <cellStyle name="Normal 2 215 2 2" xfId="12066"/>
    <cellStyle name="Normal 2 215 2 3" xfId="12067"/>
    <cellStyle name="Normal 2 215 3" xfId="12068"/>
    <cellStyle name="Normal 2 216" xfId="12069"/>
    <cellStyle name="Normal 2 216 2" xfId="12070"/>
    <cellStyle name="Normal 2 216 2 2" xfId="12071"/>
    <cellStyle name="Normal 2 216 2 3" xfId="12072"/>
    <cellStyle name="Normal 2 216 3" xfId="12073"/>
    <cellStyle name="Normal 2 217" xfId="12074"/>
    <cellStyle name="Normal 2 217 2" xfId="12075"/>
    <cellStyle name="Normal 2 217 2 2" xfId="12076"/>
    <cellStyle name="Normal 2 217 2 3" xfId="12077"/>
    <cellStyle name="Normal 2 217 3" xfId="12078"/>
    <cellStyle name="Normal 2 218" xfId="12079"/>
    <cellStyle name="Normal 2 218 2" xfId="12080"/>
    <cellStyle name="Normal 2 218 2 2" xfId="12081"/>
    <cellStyle name="Normal 2 218 2 3" xfId="12082"/>
    <cellStyle name="Normal 2 218 3" xfId="12083"/>
    <cellStyle name="Normal 2 219" xfId="12084"/>
    <cellStyle name="Normal 2 219 2" xfId="12085"/>
    <cellStyle name="Normal 2 219 2 2" xfId="12086"/>
    <cellStyle name="Normal 2 219 2 3" xfId="12087"/>
    <cellStyle name="Normal 2 219 3" xfId="12088"/>
    <cellStyle name="Normal 2 22" xfId="12089"/>
    <cellStyle name="Normal 2 22 2" xfId="12090"/>
    <cellStyle name="Normal 2 22 2 2" xfId="12091"/>
    <cellStyle name="Normal 2 22 2 3" xfId="12092"/>
    <cellStyle name="Normal 2 22 3" xfId="12093"/>
    <cellStyle name="Normal 2 220" xfId="12094"/>
    <cellStyle name="Normal 2 220 2" xfId="12095"/>
    <cellStyle name="Normal 2 220 2 2" xfId="12096"/>
    <cellStyle name="Normal 2 220 2 3" xfId="12097"/>
    <cellStyle name="Normal 2 220 3" xfId="12098"/>
    <cellStyle name="Normal 2 221" xfId="12099"/>
    <cellStyle name="Normal 2 221 2" xfId="12100"/>
    <cellStyle name="Normal 2 221 2 2" xfId="12101"/>
    <cellStyle name="Normal 2 221 2 3" xfId="12102"/>
    <cellStyle name="Normal 2 221 3" xfId="12103"/>
    <cellStyle name="Normal 2 222" xfId="12104"/>
    <cellStyle name="Normal 2 222 2" xfId="12105"/>
    <cellStyle name="Normal 2 222 2 2" xfId="12106"/>
    <cellStyle name="Normal 2 222 2 3" xfId="12107"/>
    <cellStyle name="Normal 2 222 3" xfId="12108"/>
    <cellStyle name="Normal 2 223" xfId="12109"/>
    <cellStyle name="Normal 2 223 2" xfId="12110"/>
    <cellStyle name="Normal 2 223 2 2" xfId="12111"/>
    <cellStyle name="Normal 2 223 2 3" xfId="12112"/>
    <cellStyle name="Normal 2 223 3" xfId="12113"/>
    <cellStyle name="Normal 2 224" xfId="12114"/>
    <cellStyle name="Normal 2 224 2" xfId="12115"/>
    <cellStyle name="Normal 2 224 2 2" xfId="12116"/>
    <cellStyle name="Normal 2 224 2 3" xfId="12117"/>
    <cellStyle name="Normal 2 224 3" xfId="12118"/>
    <cellStyle name="Normal 2 225" xfId="12119"/>
    <cellStyle name="Normal 2 225 2" xfId="12120"/>
    <cellStyle name="Normal 2 225 2 2" xfId="12121"/>
    <cellStyle name="Normal 2 225 2 3" xfId="12122"/>
    <cellStyle name="Normal 2 225 3" xfId="12123"/>
    <cellStyle name="Normal 2 226" xfId="12124"/>
    <cellStyle name="Normal 2 226 2" xfId="12125"/>
    <cellStyle name="Normal 2 226 2 2" xfId="12126"/>
    <cellStyle name="Normal 2 226 2 3" xfId="12127"/>
    <cellStyle name="Normal 2 226 3" xfId="12128"/>
    <cellStyle name="Normal 2 227" xfId="12129"/>
    <cellStyle name="Normal 2 227 2" xfId="12130"/>
    <cellStyle name="Normal 2 227 2 2" xfId="12131"/>
    <cellStyle name="Normal 2 227 2 3" xfId="12132"/>
    <cellStyle name="Normal 2 227 3" xfId="12133"/>
    <cellStyle name="Normal 2 228" xfId="12134"/>
    <cellStyle name="Normal 2 228 2" xfId="12135"/>
    <cellStyle name="Normal 2 228 2 2" xfId="12136"/>
    <cellStyle name="Normal 2 228 2 3" xfId="12137"/>
    <cellStyle name="Normal 2 228 3" xfId="12138"/>
    <cellStyle name="Normal 2 229" xfId="12139"/>
    <cellStyle name="Normal 2 229 2" xfId="12140"/>
    <cellStyle name="Normal 2 229 2 2" xfId="12141"/>
    <cellStyle name="Normal 2 229 2 3" xfId="12142"/>
    <cellStyle name="Normal 2 229 3" xfId="12143"/>
    <cellStyle name="Normal 2 23" xfId="12144"/>
    <cellStyle name="Normal 2 23 2" xfId="12145"/>
    <cellStyle name="Normal 2 23 2 2" xfId="12146"/>
    <cellStyle name="Normal 2 23 2 3" xfId="12147"/>
    <cellStyle name="Normal 2 23 3" xfId="12148"/>
    <cellStyle name="Normal 2 230" xfId="12149"/>
    <cellStyle name="Normal 2 230 2" xfId="12150"/>
    <cellStyle name="Normal 2 230 2 2" xfId="12151"/>
    <cellStyle name="Normal 2 230 2 3" xfId="12152"/>
    <cellStyle name="Normal 2 230 3" xfId="12153"/>
    <cellStyle name="Normal 2 231" xfId="12154"/>
    <cellStyle name="Normal 2 231 2" xfId="12155"/>
    <cellStyle name="Normal 2 231 2 2" xfId="12156"/>
    <cellStyle name="Normal 2 231 2 3" xfId="12157"/>
    <cellStyle name="Normal 2 231 3" xfId="12158"/>
    <cellStyle name="Normal 2 232" xfId="12159"/>
    <cellStyle name="Normal 2 232 2" xfId="12160"/>
    <cellStyle name="Normal 2 232 2 2" xfId="12161"/>
    <cellStyle name="Normal 2 232 2 3" xfId="12162"/>
    <cellStyle name="Normal 2 232 3" xfId="12163"/>
    <cellStyle name="Normal 2 233" xfId="12164"/>
    <cellStyle name="Normal 2 233 2" xfId="12165"/>
    <cellStyle name="Normal 2 233 2 2" xfId="12166"/>
    <cellStyle name="Normal 2 233 2 3" xfId="12167"/>
    <cellStyle name="Normal 2 233 3" xfId="12168"/>
    <cellStyle name="Normal 2 234" xfId="12169"/>
    <cellStyle name="Normal 2 234 2" xfId="12170"/>
    <cellStyle name="Normal 2 234 2 2" xfId="12171"/>
    <cellStyle name="Normal 2 234 2 3" xfId="12172"/>
    <cellStyle name="Normal 2 234 3" xfId="12173"/>
    <cellStyle name="Normal 2 235" xfId="12174"/>
    <cellStyle name="Normal 2 235 2" xfId="12175"/>
    <cellStyle name="Normal 2 235 2 2" xfId="12176"/>
    <cellStyle name="Normal 2 235 2 3" xfId="12177"/>
    <cellStyle name="Normal 2 235 3" xfId="12178"/>
    <cellStyle name="Normal 2 236" xfId="12179"/>
    <cellStyle name="Normal 2 236 2" xfId="12180"/>
    <cellStyle name="Normal 2 236 2 2" xfId="12181"/>
    <cellStyle name="Normal 2 236 2 3" xfId="12182"/>
    <cellStyle name="Normal 2 236 3" xfId="12183"/>
    <cellStyle name="Normal 2 237" xfId="12184"/>
    <cellStyle name="Normal 2 237 2" xfId="12185"/>
    <cellStyle name="Normal 2 237 2 2" xfId="12186"/>
    <cellStyle name="Normal 2 237 2 3" xfId="12187"/>
    <cellStyle name="Normal 2 237 3" xfId="12188"/>
    <cellStyle name="Normal 2 238" xfId="12189"/>
    <cellStyle name="Normal 2 238 2" xfId="12190"/>
    <cellStyle name="Normal 2 238 2 2" xfId="12191"/>
    <cellStyle name="Normal 2 238 2 3" xfId="12192"/>
    <cellStyle name="Normal 2 238 3" xfId="12193"/>
    <cellStyle name="Normal 2 239" xfId="12194"/>
    <cellStyle name="Normal 2 239 2" xfId="12195"/>
    <cellStyle name="Normal 2 239 2 2" xfId="12196"/>
    <cellStyle name="Normal 2 239 2 3" xfId="12197"/>
    <cellStyle name="Normal 2 239 3" xfId="12198"/>
    <cellStyle name="Normal 2 24" xfId="12199"/>
    <cellStyle name="Normal 2 24 2" xfId="12200"/>
    <cellStyle name="Normal 2 24 2 2" xfId="12201"/>
    <cellStyle name="Normal 2 24 2 3" xfId="12202"/>
    <cellStyle name="Normal 2 24 3" xfId="12203"/>
    <cellStyle name="Normal 2 240" xfId="12204"/>
    <cellStyle name="Normal 2 240 2" xfId="12205"/>
    <cellStyle name="Normal 2 240 2 2" xfId="12206"/>
    <cellStyle name="Normal 2 240 2 3" xfId="12207"/>
    <cellStyle name="Normal 2 240 3" xfId="12208"/>
    <cellStyle name="Normal 2 241" xfId="12209"/>
    <cellStyle name="Normal 2 241 2" xfId="12210"/>
    <cellStyle name="Normal 2 241 2 2" xfId="12211"/>
    <cellStyle name="Normal 2 241 2 3" xfId="12212"/>
    <cellStyle name="Normal 2 241 3" xfId="12213"/>
    <cellStyle name="Normal 2 242" xfId="12214"/>
    <cellStyle name="Normal 2 242 2" xfId="12215"/>
    <cellStyle name="Normal 2 242 2 2" xfId="12216"/>
    <cellStyle name="Normal 2 242 2 3" xfId="12217"/>
    <cellStyle name="Normal 2 242 3" xfId="12218"/>
    <cellStyle name="Normal 2 243" xfId="12219"/>
    <cellStyle name="Normal 2 243 2" xfId="12220"/>
    <cellStyle name="Normal 2 243 2 2" xfId="12221"/>
    <cellStyle name="Normal 2 243 2 3" xfId="12222"/>
    <cellStyle name="Normal 2 243 3" xfId="12223"/>
    <cellStyle name="Normal 2 244" xfId="12224"/>
    <cellStyle name="Normal 2 244 2" xfId="12225"/>
    <cellStyle name="Normal 2 244 2 2" xfId="12226"/>
    <cellStyle name="Normal 2 244 2 3" xfId="12227"/>
    <cellStyle name="Normal 2 244 3" xfId="12228"/>
    <cellStyle name="Normal 2 245" xfId="12229"/>
    <cellStyle name="Normal 2 245 2" xfId="12230"/>
    <cellStyle name="Normal 2 245 2 2" xfId="12231"/>
    <cellStyle name="Normal 2 245 2 3" xfId="12232"/>
    <cellStyle name="Normal 2 245 3" xfId="12233"/>
    <cellStyle name="Normal 2 246" xfId="12234"/>
    <cellStyle name="Normal 2 246 2" xfId="12235"/>
    <cellStyle name="Normal 2 246 2 2" xfId="12236"/>
    <cellStyle name="Normal 2 246 2 3" xfId="12237"/>
    <cellStyle name="Normal 2 246 3" xfId="12238"/>
    <cellStyle name="Normal 2 247" xfId="12239"/>
    <cellStyle name="Normal 2 247 2" xfId="12240"/>
    <cellStyle name="Normal 2 247 2 2" xfId="12241"/>
    <cellStyle name="Normal 2 247 2 3" xfId="12242"/>
    <cellStyle name="Normal 2 247 3" xfId="12243"/>
    <cellStyle name="Normal 2 248" xfId="12244"/>
    <cellStyle name="Normal 2 248 2" xfId="12245"/>
    <cellStyle name="Normal 2 248 2 2" xfId="12246"/>
    <cellStyle name="Normal 2 248 2 3" xfId="12247"/>
    <cellStyle name="Normal 2 248 3" xfId="12248"/>
    <cellStyle name="Normal 2 249" xfId="12249"/>
    <cellStyle name="Normal 2 249 2" xfId="12250"/>
    <cellStyle name="Normal 2 249 2 2" xfId="12251"/>
    <cellStyle name="Normal 2 249 2 3" xfId="12252"/>
    <cellStyle name="Normal 2 249 3" xfId="12253"/>
    <cellStyle name="Normal 2 25" xfId="12254"/>
    <cellStyle name="Normal 2 25 2" xfId="12255"/>
    <cellStyle name="Normal 2 25 2 2" xfId="12256"/>
    <cellStyle name="Normal 2 25 2 3" xfId="12257"/>
    <cellStyle name="Normal 2 25 3" xfId="12258"/>
    <cellStyle name="Normal 2 250" xfId="12259"/>
    <cellStyle name="Normal 2 250 2" xfId="12260"/>
    <cellStyle name="Normal 2 250 2 2" xfId="12261"/>
    <cellStyle name="Normal 2 250 2 3" xfId="12262"/>
    <cellStyle name="Normal 2 250 3" xfId="12263"/>
    <cellStyle name="Normal 2 251" xfId="12264"/>
    <cellStyle name="Normal 2 251 2" xfId="12265"/>
    <cellStyle name="Normal 2 251 2 2" xfId="12266"/>
    <cellStyle name="Normal 2 251 2 3" xfId="12267"/>
    <cellStyle name="Normal 2 251 3" xfId="12268"/>
    <cellStyle name="Normal 2 252" xfId="12269"/>
    <cellStyle name="Normal 2 252 2" xfId="12270"/>
    <cellStyle name="Normal 2 252 3" xfId="12271"/>
    <cellStyle name="Normal 2 253" xfId="12272"/>
    <cellStyle name="Normal 2 253 2" xfId="12273"/>
    <cellStyle name="Normal 2 253 2 2" xfId="12274"/>
    <cellStyle name="Normal 2 253 2 2 2" xfId="12275"/>
    <cellStyle name="Normal 2 253 2 2 2 2" xfId="12276"/>
    <cellStyle name="Normal 2 253 2 2 3" xfId="12277"/>
    <cellStyle name="Normal 2 253 2 3" xfId="12278"/>
    <cellStyle name="Normal 2 253 2 3 2" xfId="12279"/>
    <cellStyle name="Normal 2 253 2 4" xfId="12280"/>
    <cellStyle name="Normal 2 253 3" xfId="12281"/>
    <cellStyle name="Normal 2 253 3 2" xfId="12282"/>
    <cellStyle name="Normal 2 253 3 2 2" xfId="12283"/>
    <cellStyle name="Normal 2 253 3 3" xfId="12284"/>
    <cellStyle name="Normal 2 253 4" xfId="12285"/>
    <cellStyle name="Normal 2 253 4 2" xfId="12286"/>
    <cellStyle name="Normal 2 253 4 3" xfId="12287"/>
    <cellStyle name="Normal 2 253 5" xfId="12288"/>
    <cellStyle name="Normal 2 253 6" xfId="12289"/>
    <cellStyle name="Normal 2 253 7" xfId="12290"/>
    <cellStyle name="Normal 2 254" xfId="12291"/>
    <cellStyle name="Normal 2 254 2" xfId="12292"/>
    <cellStyle name="Normal 2 255" xfId="12293"/>
    <cellStyle name="Normal 2 255 2" xfId="12294"/>
    <cellStyle name="Normal 2 256" xfId="12295"/>
    <cellStyle name="Normal 2 257" xfId="12296"/>
    <cellStyle name="Normal 2 258" xfId="12297"/>
    <cellStyle name="Normal 2 26" xfId="12298"/>
    <cellStyle name="Normal 2 26 2" xfId="12299"/>
    <cellStyle name="Normal 2 26 2 2" xfId="12300"/>
    <cellStyle name="Normal 2 26 2 3" xfId="12301"/>
    <cellStyle name="Normal 2 26 3" xfId="12302"/>
    <cellStyle name="Normal 2 27" xfId="12303"/>
    <cellStyle name="Normal 2 27 2" xfId="12304"/>
    <cellStyle name="Normal 2 27 2 2" xfId="12305"/>
    <cellStyle name="Normal 2 27 2 3" xfId="12306"/>
    <cellStyle name="Normal 2 27 3" xfId="12307"/>
    <cellStyle name="Normal 2 28" xfId="12308"/>
    <cellStyle name="Normal 2 28 2" xfId="12309"/>
    <cellStyle name="Normal 2 28 2 2" xfId="12310"/>
    <cellStyle name="Normal 2 28 2 3" xfId="12311"/>
    <cellStyle name="Normal 2 28 3" xfId="12312"/>
    <cellStyle name="Normal 2 29" xfId="12313"/>
    <cellStyle name="Normal 2 29 2" xfId="12314"/>
    <cellStyle name="Normal 2 29 2 2" xfId="12315"/>
    <cellStyle name="Normal 2 29 2 3" xfId="12316"/>
    <cellStyle name="Normal 2 29 3" xfId="12317"/>
    <cellStyle name="Normal 2 3" xfId="12318"/>
    <cellStyle name="Normal 2 3 2" xfId="12319"/>
    <cellStyle name="Normal 2 3 2 2" xfId="12320"/>
    <cellStyle name="Normal 2 3 2 3" xfId="12321"/>
    <cellStyle name="Normal 2 3 2 4" xfId="12322"/>
    <cellStyle name="Normal 2 3 3" xfId="12323"/>
    <cellStyle name="Normal 2 3 3 2" xfId="12324"/>
    <cellStyle name="Normal 2 30" xfId="12325"/>
    <cellStyle name="Normal 2 30 2" xfId="12326"/>
    <cellStyle name="Normal 2 30 2 2" xfId="12327"/>
    <cellStyle name="Normal 2 30 2 3" xfId="12328"/>
    <cellStyle name="Normal 2 30 3" xfId="12329"/>
    <cellStyle name="Normal 2 31" xfId="12330"/>
    <cellStyle name="Normal 2 31 2" xfId="12331"/>
    <cellStyle name="Normal 2 31 2 2" xfId="12332"/>
    <cellStyle name="Normal 2 31 2 3" xfId="12333"/>
    <cellStyle name="Normal 2 31 3" xfId="12334"/>
    <cellStyle name="Normal 2 32" xfId="12335"/>
    <cellStyle name="Normal 2 32 2" xfId="12336"/>
    <cellStyle name="Normal 2 32 2 2" xfId="12337"/>
    <cellStyle name="Normal 2 32 2 3" xfId="12338"/>
    <cellStyle name="Normal 2 32 3" xfId="12339"/>
    <cellStyle name="Normal 2 33" xfId="12340"/>
    <cellStyle name="Normal 2 33 2" xfId="12341"/>
    <cellStyle name="Normal 2 33 2 2" xfId="12342"/>
    <cellStyle name="Normal 2 33 2 3" xfId="12343"/>
    <cellStyle name="Normal 2 33 3" xfId="12344"/>
    <cellStyle name="Normal 2 34" xfId="12345"/>
    <cellStyle name="Normal 2 34 2" xfId="12346"/>
    <cellStyle name="Normal 2 34 2 2" xfId="12347"/>
    <cellStyle name="Normal 2 34 2 3" xfId="12348"/>
    <cellStyle name="Normal 2 34 3" xfId="12349"/>
    <cellStyle name="Normal 2 35" xfId="12350"/>
    <cellStyle name="Normal 2 35 2" xfId="12351"/>
    <cellStyle name="Normal 2 35 2 2" xfId="12352"/>
    <cellStyle name="Normal 2 35 2 3" xfId="12353"/>
    <cellStyle name="Normal 2 35 3" xfId="12354"/>
    <cellStyle name="Normal 2 36" xfId="12355"/>
    <cellStyle name="Normal 2 36 2" xfId="12356"/>
    <cellStyle name="Normal 2 36 2 2" xfId="12357"/>
    <cellStyle name="Normal 2 36 2 3" xfId="12358"/>
    <cellStyle name="Normal 2 36 3" xfId="12359"/>
    <cellStyle name="Normal 2 37" xfId="12360"/>
    <cellStyle name="Normal 2 37 2" xfId="12361"/>
    <cellStyle name="Normal 2 37 2 2" xfId="12362"/>
    <cellStyle name="Normal 2 37 2 3" xfId="12363"/>
    <cellStyle name="Normal 2 37 3" xfId="12364"/>
    <cellStyle name="Normal 2 38" xfId="12365"/>
    <cellStyle name="Normal 2 38 2" xfId="12366"/>
    <cellStyle name="Normal 2 38 2 2" xfId="12367"/>
    <cellStyle name="Normal 2 38 2 3" xfId="12368"/>
    <cellStyle name="Normal 2 38 3" xfId="12369"/>
    <cellStyle name="Normal 2 39" xfId="12370"/>
    <cellStyle name="Normal 2 39 2" xfId="12371"/>
    <cellStyle name="Normal 2 39 2 2" xfId="12372"/>
    <cellStyle name="Normal 2 39 2 3" xfId="12373"/>
    <cellStyle name="Normal 2 39 3" xfId="12374"/>
    <cellStyle name="Normal 2 4" xfId="12375"/>
    <cellStyle name="Normal 2 4 2" xfId="12376"/>
    <cellStyle name="Normal 2 4 2 2" xfId="12377"/>
    <cellStyle name="Normal 2 4 2 3" xfId="12378"/>
    <cellStyle name="Normal 2 4 2 4" xfId="12379"/>
    <cellStyle name="Normal 2 4 3" xfId="12380"/>
    <cellStyle name="Normal 2 4 3 2" xfId="12381"/>
    <cellStyle name="Normal 2 40" xfId="12382"/>
    <cellStyle name="Normal 2 40 2" xfId="12383"/>
    <cellStyle name="Normal 2 40 2 2" xfId="12384"/>
    <cellStyle name="Normal 2 40 2 3" xfId="12385"/>
    <cellStyle name="Normal 2 40 3" xfId="12386"/>
    <cellStyle name="Normal 2 41" xfId="12387"/>
    <cellStyle name="Normal 2 41 2" xfId="12388"/>
    <cellStyle name="Normal 2 41 2 2" xfId="12389"/>
    <cellStyle name="Normal 2 41 2 3" xfId="12390"/>
    <cellStyle name="Normal 2 41 3" xfId="12391"/>
    <cellStyle name="Normal 2 42" xfId="12392"/>
    <cellStyle name="Normal 2 42 2" xfId="12393"/>
    <cellStyle name="Normal 2 42 2 2" xfId="12394"/>
    <cellStyle name="Normal 2 42 2 3" xfId="12395"/>
    <cellStyle name="Normal 2 42 3" xfId="12396"/>
    <cellStyle name="Normal 2 43" xfId="12397"/>
    <cellStyle name="Normal 2 43 2" xfId="12398"/>
    <cellStyle name="Normal 2 43 2 2" xfId="12399"/>
    <cellStyle name="Normal 2 43 2 3" xfId="12400"/>
    <cellStyle name="Normal 2 43 3" xfId="12401"/>
    <cellStyle name="Normal 2 44" xfId="12402"/>
    <cellStyle name="Normal 2 44 2" xfId="12403"/>
    <cellStyle name="Normal 2 44 2 2" xfId="12404"/>
    <cellStyle name="Normal 2 44 2 3" xfId="12405"/>
    <cellStyle name="Normal 2 44 3" xfId="12406"/>
    <cellStyle name="Normal 2 45" xfId="12407"/>
    <cellStyle name="Normal 2 45 2" xfId="12408"/>
    <cellStyle name="Normal 2 45 2 2" xfId="12409"/>
    <cellStyle name="Normal 2 45 2 3" xfId="12410"/>
    <cellStyle name="Normal 2 45 3" xfId="12411"/>
    <cellStyle name="Normal 2 46" xfId="12412"/>
    <cellStyle name="Normal 2 46 2" xfId="12413"/>
    <cellStyle name="Normal 2 46 2 2" xfId="12414"/>
    <cellStyle name="Normal 2 46 2 3" xfId="12415"/>
    <cellStyle name="Normal 2 46 3" xfId="12416"/>
    <cellStyle name="Normal 2 47" xfId="12417"/>
    <cellStyle name="Normal 2 47 2" xfId="12418"/>
    <cellStyle name="Normal 2 47 2 2" xfId="12419"/>
    <cellStyle name="Normal 2 47 2 3" xfId="12420"/>
    <cellStyle name="Normal 2 47 3" xfId="12421"/>
    <cellStyle name="Normal 2 48" xfId="12422"/>
    <cellStyle name="Normal 2 48 2" xfId="12423"/>
    <cellStyle name="Normal 2 48 2 2" xfId="12424"/>
    <cellStyle name="Normal 2 48 2 3" xfId="12425"/>
    <cellStyle name="Normal 2 48 3" xfId="12426"/>
    <cellStyle name="Normal 2 49" xfId="12427"/>
    <cellStyle name="Normal 2 49 2" xfId="12428"/>
    <cellStyle name="Normal 2 49 2 2" xfId="12429"/>
    <cellStyle name="Normal 2 49 2 3" xfId="12430"/>
    <cellStyle name="Normal 2 49 3" xfId="12431"/>
    <cellStyle name="Normal 2 5" xfId="12432"/>
    <cellStyle name="Normal 2 5 2" xfId="12433"/>
    <cellStyle name="Normal 2 5 2 2" xfId="12434"/>
    <cellStyle name="Normal 2 5 2 3" xfId="12435"/>
    <cellStyle name="Normal 2 5 3" xfId="12436"/>
    <cellStyle name="Normal 2 5 3 2" xfId="12437"/>
    <cellStyle name="Normal 2 50" xfId="12438"/>
    <cellStyle name="Normal 2 50 2" xfId="12439"/>
    <cellStyle name="Normal 2 50 2 2" xfId="12440"/>
    <cellStyle name="Normal 2 50 2 3" xfId="12441"/>
    <cellStyle name="Normal 2 50 3" xfId="12442"/>
    <cellStyle name="Normal 2 51" xfId="12443"/>
    <cellStyle name="Normal 2 51 2" xfId="12444"/>
    <cellStyle name="Normal 2 51 2 2" xfId="12445"/>
    <cellStyle name="Normal 2 51 2 3" xfId="12446"/>
    <cellStyle name="Normal 2 51 3" xfId="12447"/>
    <cellStyle name="Normal 2 52" xfId="12448"/>
    <cellStyle name="Normal 2 52 2" xfId="12449"/>
    <cellStyle name="Normal 2 52 2 2" xfId="12450"/>
    <cellStyle name="Normal 2 52 2 3" xfId="12451"/>
    <cellStyle name="Normal 2 52 3" xfId="12452"/>
    <cellStyle name="Normal 2 53" xfId="12453"/>
    <cellStyle name="Normal 2 53 2" xfId="12454"/>
    <cellStyle name="Normal 2 53 2 2" xfId="12455"/>
    <cellStyle name="Normal 2 53 2 3" xfId="12456"/>
    <cellStyle name="Normal 2 53 3" xfId="12457"/>
    <cellStyle name="Normal 2 54" xfId="12458"/>
    <cellStyle name="Normal 2 54 2" xfId="12459"/>
    <cellStyle name="Normal 2 54 2 2" xfId="12460"/>
    <cellStyle name="Normal 2 54 2 3" xfId="12461"/>
    <cellStyle name="Normal 2 54 3" xfId="12462"/>
    <cellStyle name="Normal 2 55" xfId="12463"/>
    <cellStyle name="Normal 2 55 2" xfId="12464"/>
    <cellStyle name="Normal 2 55 2 2" xfId="12465"/>
    <cellStyle name="Normal 2 55 2 3" xfId="12466"/>
    <cellStyle name="Normal 2 55 3" xfId="12467"/>
    <cellStyle name="Normal 2 56" xfId="12468"/>
    <cellStyle name="Normal 2 56 2" xfId="12469"/>
    <cellStyle name="Normal 2 56 2 2" xfId="12470"/>
    <cellStyle name="Normal 2 56 2 3" xfId="12471"/>
    <cellStyle name="Normal 2 56 3" xfId="12472"/>
    <cellStyle name="Normal 2 57" xfId="12473"/>
    <cellStyle name="Normal 2 57 2" xfId="12474"/>
    <cellStyle name="Normal 2 57 2 2" xfId="12475"/>
    <cellStyle name="Normal 2 57 2 3" xfId="12476"/>
    <cellStyle name="Normal 2 57 3" xfId="12477"/>
    <cellStyle name="Normal 2 58" xfId="12478"/>
    <cellStyle name="Normal 2 58 2" xfId="12479"/>
    <cellStyle name="Normal 2 58 2 2" xfId="12480"/>
    <cellStyle name="Normal 2 58 2 3" xfId="12481"/>
    <cellStyle name="Normal 2 58 3" xfId="12482"/>
    <cellStyle name="Normal 2 59" xfId="12483"/>
    <cellStyle name="Normal 2 59 2" xfId="12484"/>
    <cellStyle name="Normal 2 59 2 2" xfId="12485"/>
    <cellStyle name="Normal 2 59 2 3" xfId="12486"/>
    <cellStyle name="Normal 2 59 3" xfId="12487"/>
    <cellStyle name="Normal 2 6" xfId="12488"/>
    <cellStyle name="Normal 2 6 2" xfId="12489"/>
    <cellStyle name="Normal 2 6 2 2" xfId="12490"/>
    <cellStyle name="Normal 2 6 2 3" xfId="12491"/>
    <cellStyle name="Normal 2 6 2 4" xfId="12492"/>
    <cellStyle name="Normal 2 6 3" xfId="12493"/>
    <cellStyle name="Normal 2 6 3 2" xfId="12494"/>
    <cellStyle name="Normal 2 60" xfId="12495"/>
    <cellStyle name="Normal 2 60 2" xfId="12496"/>
    <cellStyle name="Normal 2 60 2 2" xfId="12497"/>
    <cellStyle name="Normal 2 60 2 3" xfId="12498"/>
    <cellStyle name="Normal 2 60 3" xfId="12499"/>
    <cellStyle name="Normal 2 61" xfId="12500"/>
    <cellStyle name="Normal 2 61 2" xfId="12501"/>
    <cellStyle name="Normal 2 61 2 2" xfId="12502"/>
    <cellStyle name="Normal 2 61 2 3" xfId="12503"/>
    <cellStyle name="Normal 2 61 3" xfId="12504"/>
    <cellStyle name="Normal 2 62" xfId="12505"/>
    <cellStyle name="Normal 2 62 2" xfId="12506"/>
    <cellStyle name="Normal 2 62 2 2" xfId="12507"/>
    <cellStyle name="Normal 2 62 2 3" xfId="12508"/>
    <cellStyle name="Normal 2 62 3" xfId="12509"/>
    <cellStyle name="Normal 2 63" xfId="12510"/>
    <cellStyle name="Normal 2 63 2" xfId="12511"/>
    <cellStyle name="Normal 2 63 2 2" xfId="12512"/>
    <cellStyle name="Normal 2 63 2 3" xfId="12513"/>
    <cellStyle name="Normal 2 63 3" xfId="12514"/>
    <cellStyle name="Normal 2 64" xfId="12515"/>
    <cellStyle name="Normal 2 64 2" xfId="12516"/>
    <cellStyle name="Normal 2 64 2 2" xfId="12517"/>
    <cellStyle name="Normal 2 64 2 3" xfId="12518"/>
    <cellStyle name="Normal 2 64 3" xfId="12519"/>
    <cellStyle name="Normal 2 65" xfId="12520"/>
    <cellStyle name="Normal 2 65 2" xfId="12521"/>
    <cellStyle name="Normal 2 65 2 2" xfId="12522"/>
    <cellStyle name="Normal 2 65 2 3" xfId="12523"/>
    <cellStyle name="Normal 2 65 3" xfId="12524"/>
    <cellStyle name="Normal 2 66" xfId="12525"/>
    <cellStyle name="Normal 2 66 2" xfId="12526"/>
    <cellStyle name="Normal 2 66 2 2" xfId="12527"/>
    <cellStyle name="Normal 2 66 2 3" xfId="12528"/>
    <cellStyle name="Normal 2 66 3" xfId="12529"/>
    <cellStyle name="Normal 2 67" xfId="12530"/>
    <cellStyle name="Normal 2 67 2" xfId="12531"/>
    <cellStyle name="Normal 2 67 2 2" xfId="12532"/>
    <cellStyle name="Normal 2 67 2 3" xfId="12533"/>
    <cellStyle name="Normal 2 67 3" xfId="12534"/>
    <cellStyle name="Normal 2 68" xfId="12535"/>
    <cellStyle name="Normal 2 68 2" xfId="12536"/>
    <cellStyle name="Normal 2 68 2 2" xfId="12537"/>
    <cellStyle name="Normal 2 68 2 3" xfId="12538"/>
    <cellStyle name="Normal 2 68 3" xfId="12539"/>
    <cellStyle name="Normal 2 69" xfId="12540"/>
    <cellStyle name="Normal 2 69 2" xfId="12541"/>
    <cellStyle name="Normal 2 69 2 2" xfId="12542"/>
    <cellStyle name="Normal 2 69 2 3" xfId="12543"/>
    <cellStyle name="Normal 2 69 3" xfId="12544"/>
    <cellStyle name="Normal 2 7" xfId="12545"/>
    <cellStyle name="Normal 2 7 2" xfId="12546"/>
    <cellStyle name="Normal 2 7 2 2" xfId="12547"/>
    <cellStyle name="Normal 2 7 2 3" xfId="12548"/>
    <cellStyle name="Normal 2 7 2 4" xfId="12549"/>
    <cellStyle name="Normal 2 7 3" xfId="12550"/>
    <cellStyle name="Normal 2 7 3 2" xfId="12551"/>
    <cellStyle name="Normal 2 70" xfId="12552"/>
    <cellStyle name="Normal 2 70 2" xfId="12553"/>
    <cellStyle name="Normal 2 70 2 2" xfId="12554"/>
    <cellStyle name="Normal 2 70 2 3" xfId="12555"/>
    <cellStyle name="Normal 2 70 3" xfId="12556"/>
    <cellStyle name="Normal 2 71" xfId="12557"/>
    <cellStyle name="Normal 2 71 2" xfId="12558"/>
    <cellStyle name="Normal 2 71 2 2" xfId="12559"/>
    <cellStyle name="Normal 2 71 2 3" xfId="12560"/>
    <cellStyle name="Normal 2 71 3" xfId="12561"/>
    <cellStyle name="Normal 2 72" xfId="12562"/>
    <cellStyle name="Normal 2 72 2" xfId="12563"/>
    <cellStyle name="Normal 2 72 2 2" xfId="12564"/>
    <cellStyle name="Normal 2 72 2 3" xfId="12565"/>
    <cellStyle name="Normal 2 72 3" xfId="12566"/>
    <cellStyle name="Normal 2 73" xfId="12567"/>
    <cellStyle name="Normal 2 73 2" xfId="12568"/>
    <cellStyle name="Normal 2 73 2 2" xfId="12569"/>
    <cellStyle name="Normal 2 73 2 3" xfId="12570"/>
    <cellStyle name="Normal 2 73 3" xfId="12571"/>
    <cellStyle name="Normal 2 74" xfId="12572"/>
    <cellStyle name="Normal 2 74 2" xfId="12573"/>
    <cellStyle name="Normal 2 74 2 2" xfId="12574"/>
    <cellStyle name="Normal 2 74 2 3" xfId="12575"/>
    <cellStyle name="Normal 2 74 3" xfId="12576"/>
    <cellStyle name="Normal 2 75" xfId="12577"/>
    <cellStyle name="Normal 2 75 2" xfId="12578"/>
    <cellStyle name="Normal 2 75 2 2" xfId="12579"/>
    <cellStyle name="Normal 2 75 2 3" xfId="12580"/>
    <cellStyle name="Normal 2 75 3" xfId="12581"/>
    <cellStyle name="Normal 2 76" xfId="12582"/>
    <cellStyle name="Normal 2 76 2" xfId="12583"/>
    <cellStyle name="Normal 2 76 2 2" xfId="12584"/>
    <cellStyle name="Normal 2 76 2 3" xfId="12585"/>
    <cellStyle name="Normal 2 76 3" xfId="12586"/>
    <cellStyle name="Normal 2 77" xfId="12587"/>
    <cellStyle name="Normal 2 77 2" xfId="12588"/>
    <cellStyle name="Normal 2 77 2 2" xfId="12589"/>
    <cellStyle name="Normal 2 77 2 3" xfId="12590"/>
    <cellStyle name="Normal 2 77 3" xfId="12591"/>
    <cellStyle name="Normal 2 78" xfId="12592"/>
    <cellStyle name="Normal 2 78 2" xfId="12593"/>
    <cellStyle name="Normal 2 78 2 2" xfId="12594"/>
    <cellStyle name="Normal 2 78 2 3" xfId="12595"/>
    <cellStyle name="Normal 2 78 3" xfId="12596"/>
    <cellStyle name="Normal 2 79" xfId="12597"/>
    <cellStyle name="Normal 2 79 2" xfId="12598"/>
    <cellStyle name="Normal 2 79 2 2" xfId="12599"/>
    <cellStyle name="Normal 2 79 2 3" xfId="12600"/>
    <cellStyle name="Normal 2 79 3" xfId="12601"/>
    <cellStyle name="Normal 2 8" xfId="12602"/>
    <cellStyle name="Normal 2 8 2" xfId="12603"/>
    <cellStyle name="Normal 2 8 2 2" xfId="12604"/>
    <cellStyle name="Normal 2 8 2 3" xfId="12605"/>
    <cellStyle name="Normal 2 8 3" xfId="12606"/>
    <cellStyle name="Normal 2 8 3 2" xfId="12607"/>
    <cellStyle name="Normal 2 80" xfId="12608"/>
    <cellStyle name="Normal 2 80 2" xfId="12609"/>
    <cellStyle name="Normal 2 80 2 2" xfId="12610"/>
    <cellStyle name="Normal 2 80 2 3" xfId="12611"/>
    <cellStyle name="Normal 2 80 3" xfId="12612"/>
    <cellStyle name="Normal 2 81" xfId="12613"/>
    <cellStyle name="Normal 2 81 2" xfId="12614"/>
    <cellStyle name="Normal 2 81 2 2" xfId="12615"/>
    <cellStyle name="Normal 2 81 2 3" xfId="12616"/>
    <cellStyle name="Normal 2 81 3" xfId="12617"/>
    <cellStyle name="Normal 2 82" xfId="12618"/>
    <cellStyle name="Normal 2 82 2" xfId="12619"/>
    <cellStyle name="Normal 2 82 2 2" xfId="12620"/>
    <cellStyle name="Normal 2 82 2 3" xfId="12621"/>
    <cellStyle name="Normal 2 82 3" xfId="12622"/>
    <cellStyle name="Normal 2 83" xfId="12623"/>
    <cellStyle name="Normal 2 83 2" xfId="12624"/>
    <cellStyle name="Normal 2 83 2 2" xfId="12625"/>
    <cellStyle name="Normal 2 83 2 3" xfId="12626"/>
    <cellStyle name="Normal 2 83 3" xfId="12627"/>
    <cellStyle name="Normal 2 84" xfId="12628"/>
    <cellStyle name="Normal 2 84 2" xfId="12629"/>
    <cellStyle name="Normal 2 84 2 2" xfId="12630"/>
    <cellStyle name="Normal 2 84 2 3" xfId="12631"/>
    <cellStyle name="Normal 2 84 3" xfId="12632"/>
    <cellStyle name="Normal 2 85" xfId="12633"/>
    <cellStyle name="Normal 2 85 2" xfId="12634"/>
    <cellStyle name="Normal 2 85 2 2" xfId="12635"/>
    <cellStyle name="Normal 2 85 2 3" xfId="12636"/>
    <cellStyle name="Normal 2 85 3" xfId="12637"/>
    <cellStyle name="Normal 2 86" xfId="12638"/>
    <cellStyle name="Normal 2 86 2" xfId="12639"/>
    <cellStyle name="Normal 2 86 2 2" xfId="12640"/>
    <cellStyle name="Normal 2 86 2 3" xfId="12641"/>
    <cellStyle name="Normal 2 86 3" xfId="12642"/>
    <cellStyle name="Normal 2 87" xfId="12643"/>
    <cellStyle name="Normal 2 87 2" xfId="12644"/>
    <cellStyle name="Normal 2 87 2 2" xfId="12645"/>
    <cellStyle name="Normal 2 87 2 3" xfId="12646"/>
    <cellStyle name="Normal 2 87 3" xfId="12647"/>
    <cellStyle name="Normal 2 88" xfId="12648"/>
    <cellStyle name="Normal 2 88 2" xfId="12649"/>
    <cellStyle name="Normal 2 88 2 2" xfId="12650"/>
    <cellStyle name="Normal 2 88 2 3" xfId="12651"/>
    <cellStyle name="Normal 2 88 3" xfId="12652"/>
    <cellStyle name="Normal 2 89" xfId="12653"/>
    <cellStyle name="Normal 2 89 2" xfId="12654"/>
    <cellStyle name="Normal 2 89 2 2" xfId="12655"/>
    <cellStyle name="Normal 2 89 2 3" xfId="12656"/>
    <cellStyle name="Normal 2 89 3" xfId="12657"/>
    <cellStyle name="Normal 2 9" xfId="12658"/>
    <cellStyle name="Normal 2 9 2" xfId="12659"/>
    <cellStyle name="Normal 2 9 2 2" xfId="12660"/>
    <cellStyle name="Normal 2 9 2 3" xfId="12661"/>
    <cellStyle name="Normal 2 9 3" xfId="12662"/>
    <cellStyle name="Normal 2 90" xfId="12663"/>
    <cellStyle name="Normal 2 90 2" xfId="12664"/>
    <cellStyle name="Normal 2 90 2 2" xfId="12665"/>
    <cellStyle name="Normal 2 90 2 3" xfId="12666"/>
    <cellStyle name="Normal 2 90 3" xfId="12667"/>
    <cellStyle name="Normal 2 91" xfId="12668"/>
    <cellStyle name="Normal 2 91 2" xfId="12669"/>
    <cellStyle name="Normal 2 91 2 2" xfId="12670"/>
    <cellStyle name="Normal 2 91 2 3" xfId="12671"/>
    <cellStyle name="Normal 2 91 3" xfId="12672"/>
    <cellStyle name="Normal 2 92" xfId="12673"/>
    <cellStyle name="Normal 2 92 2" xfId="12674"/>
    <cellStyle name="Normal 2 92 2 2" xfId="12675"/>
    <cellStyle name="Normal 2 92 2 3" xfId="12676"/>
    <cellStyle name="Normal 2 92 3" xfId="12677"/>
    <cellStyle name="Normal 2 93" xfId="12678"/>
    <cellStyle name="Normal 2 93 2" xfId="12679"/>
    <cellStyle name="Normal 2 93 2 2" xfId="12680"/>
    <cellStyle name="Normal 2 93 2 3" xfId="12681"/>
    <cellStyle name="Normal 2 93 3" xfId="12682"/>
    <cellStyle name="Normal 2 94" xfId="12683"/>
    <cellStyle name="Normal 2 94 2" xfId="12684"/>
    <cellStyle name="Normal 2 94 2 2" xfId="12685"/>
    <cellStyle name="Normal 2 94 2 3" xfId="12686"/>
    <cellStyle name="Normal 2 94 3" xfId="12687"/>
    <cellStyle name="Normal 2 95" xfId="12688"/>
    <cellStyle name="Normal 2 95 2" xfId="12689"/>
    <cellStyle name="Normal 2 95 2 2" xfId="12690"/>
    <cellStyle name="Normal 2 95 2 3" xfId="12691"/>
    <cellStyle name="Normal 2 95 3" xfId="12692"/>
    <cellStyle name="Normal 2 96" xfId="12693"/>
    <cellStyle name="Normal 2 96 2" xfId="12694"/>
    <cellStyle name="Normal 2 96 2 2" xfId="12695"/>
    <cellStyle name="Normal 2 96 2 3" xfId="12696"/>
    <cellStyle name="Normal 2 96 3" xfId="12697"/>
    <cellStyle name="Normal 2 97" xfId="12698"/>
    <cellStyle name="Normal 2 97 2" xfId="12699"/>
    <cellStyle name="Normal 2 97 2 2" xfId="12700"/>
    <cellStyle name="Normal 2 97 2 3" xfId="12701"/>
    <cellStyle name="Normal 2 97 3" xfId="12702"/>
    <cellStyle name="Normal 2 98" xfId="12703"/>
    <cellStyle name="Normal 2 98 2" xfId="12704"/>
    <cellStyle name="Normal 2 98 2 2" xfId="12705"/>
    <cellStyle name="Normal 2 98 2 3" xfId="12706"/>
    <cellStyle name="Normal 2 98 3" xfId="12707"/>
    <cellStyle name="Normal 2 99" xfId="12708"/>
    <cellStyle name="Normal 2 99 2" xfId="12709"/>
    <cellStyle name="Normal 2 99 2 2" xfId="12710"/>
    <cellStyle name="Normal 2 99 2 3" xfId="12711"/>
    <cellStyle name="Normal 2 99 3" xfId="12712"/>
    <cellStyle name="Normal 2_088CO13SFAV2010051300" xfId="12713"/>
    <cellStyle name="Normal 20" xfId="12714"/>
    <cellStyle name="Normal 20 2" xfId="12715"/>
    <cellStyle name="Normal 20 2 2" xfId="12716"/>
    <cellStyle name="Normal 20 2 2 2" xfId="12717"/>
    <cellStyle name="Normal 20 2 2 3" xfId="12718"/>
    <cellStyle name="Normal 20 2 3" xfId="12719"/>
    <cellStyle name="Normal 20 3" xfId="12720"/>
    <cellStyle name="Normal 20 3 2" xfId="12721"/>
    <cellStyle name="Normal 20 3 2 2" xfId="12722"/>
    <cellStyle name="Normal 20 3 2 3" xfId="12723"/>
    <cellStyle name="Normal 20 3 3" xfId="12724"/>
    <cellStyle name="Normal 20 4" xfId="12725"/>
    <cellStyle name="Normal 20 4 2" xfId="12726"/>
    <cellStyle name="Normal 20 4 3" xfId="12727"/>
    <cellStyle name="Normal 20 5" xfId="12728"/>
    <cellStyle name="Normal 200" xfId="12729"/>
    <cellStyle name="Normal 200 2" xfId="12730"/>
    <cellStyle name="Normal 200 2 2" xfId="12731"/>
    <cellStyle name="Normal 200 2 3" xfId="12732"/>
    <cellStyle name="Normal 200 3" xfId="12733"/>
    <cellStyle name="Normal 201" xfId="12734"/>
    <cellStyle name="Normal 201 2" xfId="12735"/>
    <cellStyle name="Normal 201 2 2" xfId="12736"/>
    <cellStyle name="Normal 201 2 3" xfId="12737"/>
    <cellStyle name="Normal 201 3" xfId="12738"/>
    <cellStyle name="Normal 202" xfId="12739"/>
    <cellStyle name="Normal 202 2" xfId="12740"/>
    <cellStyle name="Normal 202 2 2" xfId="12741"/>
    <cellStyle name="Normal 202 2 3" xfId="12742"/>
    <cellStyle name="Normal 202 3" xfId="12743"/>
    <cellStyle name="Normal 203" xfId="12744"/>
    <cellStyle name="Normal 203 2" xfId="12745"/>
    <cellStyle name="Normal 203 2 2" xfId="12746"/>
    <cellStyle name="Normal 203 2 3" xfId="12747"/>
    <cellStyle name="Normal 203 3" xfId="12748"/>
    <cellStyle name="Normal 204" xfId="12749"/>
    <cellStyle name="Normal 204 2" xfId="12750"/>
    <cellStyle name="Normal 204 2 2" xfId="12751"/>
    <cellStyle name="Normal 204 2 3" xfId="12752"/>
    <cellStyle name="Normal 204 3" xfId="12753"/>
    <cellStyle name="Normal 205" xfId="12754"/>
    <cellStyle name="Normal 205 2" xfId="12755"/>
    <cellStyle name="Normal 205 2 2" xfId="12756"/>
    <cellStyle name="Normal 205 2 2 2" xfId="12757"/>
    <cellStyle name="Normal 205 2 2 3" xfId="12758"/>
    <cellStyle name="Normal 205 2 3" xfId="12759"/>
    <cellStyle name="Normal 205 3" xfId="12760"/>
    <cellStyle name="Normal 205 3 2" xfId="12761"/>
    <cellStyle name="Normal 205 3 3" xfId="12762"/>
    <cellStyle name="Normal 205 4" xfId="12763"/>
    <cellStyle name="Normal 206" xfId="12764"/>
    <cellStyle name="Normal 206 2" xfId="12765"/>
    <cellStyle name="Normal 206 2 2" xfId="12766"/>
    <cellStyle name="Normal 206 2 2 2" xfId="12767"/>
    <cellStyle name="Normal 206 2 2 3" xfId="12768"/>
    <cellStyle name="Normal 206 2 3" xfId="12769"/>
    <cellStyle name="Normal 206 3" xfId="12770"/>
    <cellStyle name="Normal 206 3 2" xfId="12771"/>
    <cellStyle name="Normal 206 3 3" xfId="12772"/>
    <cellStyle name="Normal 206 4" xfId="12773"/>
    <cellStyle name="Normal 207" xfId="12774"/>
    <cellStyle name="Normal 207 10" xfId="12775"/>
    <cellStyle name="Normal 207 10 2" xfId="12776"/>
    <cellStyle name="Normal 207 10 2 2" xfId="12777"/>
    <cellStyle name="Normal 207 10 3" xfId="12778"/>
    <cellStyle name="Normal 207 11" xfId="12779"/>
    <cellStyle name="Normal 207 11 2" xfId="12780"/>
    <cellStyle name="Normal 207 12" xfId="12781"/>
    <cellStyle name="Normal 207 13" xfId="12782"/>
    <cellStyle name="Normal 207 2" xfId="12783"/>
    <cellStyle name="Normal 207 2 2" xfId="12784"/>
    <cellStyle name="Normal 207 2 2 2" xfId="12785"/>
    <cellStyle name="Normal 207 2 2 3" xfId="12786"/>
    <cellStyle name="Normal 207 2 3" xfId="12787"/>
    <cellStyle name="Normal 207 3" xfId="12788"/>
    <cellStyle name="Normal 207 3 10" xfId="12789"/>
    <cellStyle name="Normal 207 3 2" xfId="12790"/>
    <cellStyle name="Normal 207 3 2 2" xfId="12791"/>
    <cellStyle name="Normal 207 3 2 2 2" xfId="12792"/>
    <cellStyle name="Normal 207 3 2 2 2 2" xfId="12793"/>
    <cellStyle name="Normal 207 3 2 2 2 2 2" xfId="12794"/>
    <cellStyle name="Normal 207 3 2 2 2 2 2 2" xfId="12795"/>
    <cellStyle name="Normal 207 3 2 2 2 2 2 2 2" xfId="12796"/>
    <cellStyle name="Normal 207 3 2 2 2 2 2 3" xfId="12797"/>
    <cellStyle name="Normal 207 3 2 2 2 2 3" xfId="12798"/>
    <cellStyle name="Normal 207 3 2 2 2 2 3 2" xfId="12799"/>
    <cellStyle name="Normal 207 3 2 2 2 2 4" xfId="12800"/>
    <cellStyle name="Normal 207 3 2 2 2 3" xfId="12801"/>
    <cellStyle name="Normal 207 3 2 2 2 3 2" xfId="12802"/>
    <cellStyle name="Normal 207 3 2 2 2 3 2 2" xfId="12803"/>
    <cellStyle name="Normal 207 3 2 2 2 3 3" xfId="12804"/>
    <cellStyle name="Normal 207 3 2 2 2 4" xfId="12805"/>
    <cellStyle name="Normal 207 3 2 2 2 4 2" xfId="12806"/>
    <cellStyle name="Normal 207 3 2 2 2 5" xfId="12807"/>
    <cellStyle name="Normal 207 3 2 2 3" xfId="12808"/>
    <cellStyle name="Normal 207 3 2 2 3 2" xfId="12809"/>
    <cellStyle name="Normal 207 3 2 2 3 2 2" xfId="12810"/>
    <cellStyle name="Normal 207 3 2 2 3 2 2 2" xfId="12811"/>
    <cellStyle name="Normal 207 3 2 2 3 2 3" xfId="12812"/>
    <cellStyle name="Normal 207 3 2 2 3 3" xfId="12813"/>
    <cellStyle name="Normal 207 3 2 2 3 3 2" xfId="12814"/>
    <cellStyle name="Normal 207 3 2 2 3 4" xfId="12815"/>
    <cellStyle name="Normal 207 3 2 2 4" xfId="12816"/>
    <cellStyle name="Normal 207 3 2 2 4 2" xfId="12817"/>
    <cellStyle name="Normal 207 3 2 2 4 2 2" xfId="12818"/>
    <cellStyle name="Normal 207 3 2 2 4 3" xfId="12819"/>
    <cellStyle name="Normal 207 3 2 2 5" xfId="12820"/>
    <cellStyle name="Normal 207 3 2 2 5 2" xfId="12821"/>
    <cellStyle name="Normal 207 3 2 2 6" xfId="12822"/>
    <cellStyle name="Normal 207 3 2 3" xfId="12823"/>
    <cellStyle name="Normal 207 3 2 3 2" xfId="12824"/>
    <cellStyle name="Normal 207 3 2 3 2 2" xfId="12825"/>
    <cellStyle name="Normal 207 3 2 3 2 2 2" xfId="12826"/>
    <cellStyle name="Normal 207 3 2 3 2 2 2 2" xfId="12827"/>
    <cellStyle name="Normal 207 3 2 3 2 2 3" xfId="12828"/>
    <cellStyle name="Normal 207 3 2 3 2 3" xfId="12829"/>
    <cellStyle name="Normal 207 3 2 3 2 3 2" xfId="12830"/>
    <cellStyle name="Normal 207 3 2 3 2 4" xfId="12831"/>
    <cellStyle name="Normal 207 3 2 3 3" xfId="12832"/>
    <cellStyle name="Normal 207 3 2 3 3 2" xfId="12833"/>
    <cellStyle name="Normal 207 3 2 3 3 2 2" xfId="12834"/>
    <cellStyle name="Normal 207 3 2 3 3 3" xfId="12835"/>
    <cellStyle name="Normal 207 3 2 3 4" xfId="12836"/>
    <cellStyle name="Normal 207 3 2 3 4 2" xfId="12837"/>
    <cellStyle name="Normal 207 3 2 3 5" xfId="12838"/>
    <cellStyle name="Normal 207 3 2 4" xfId="12839"/>
    <cellStyle name="Normal 207 3 2 4 2" xfId="12840"/>
    <cellStyle name="Normal 207 3 2 4 2 2" xfId="12841"/>
    <cellStyle name="Normal 207 3 2 4 2 2 2" xfId="12842"/>
    <cellStyle name="Normal 207 3 2 4 2 3" xfId="12843"/>
    <cellStyle name="Normal 207 3 2 4 3" xfId="12844"/>
    <cellStyle name="Normal 207 3 2 4 3 2" xfId="12845"/>
    <cellStyle name="Normal 207 3 2 4 4" xfId="12846"/>
    <cellStyle name="Normal 207 3 2 5" xfId="12847"/>
    <cellStyle name="Normal 207 3 2 5 2" xfId="12848"/>
    <cellStyle name="Normal 207 3 2 5 2 2" xfId="12849"/>
    <cellStyle name="Normal 207 3 2 5 3" xfId="12850"/>
    <cellStyle name="Normal 207 3 2 6" xfId="12851"/>
    <cellStyle name="Normal 207 3 2 6 2" xfId="12852"/>
    <cellStyle name="Normal 207 3 2 7" xfId="12853"/>
    <cellStyle name="Normal 207 3 2 8" xfId="12854"/>
    <cellStyle name="Normal 207 3 3" xfId="12855"/>
    <cellStyle name="Normal 207 3 3 2" xfId="12856"/>
    <cellStyle name="Normal 207 3 3 2 2" xfId="12857"/>
    <cellStyle name="Normal 207 3 3 2 2 2" xfId="12858"/>
    <cellStyle name="Normal 207 3 3 2 2 2 2" xfId="12859"/>
    <cellStyle name="Normal 207 3 3 2 2 2 2 2" xfId="12860"/>
    <cellStyle name="Normal 207 3 3 2 2 2 3" xfId="12861"/>
    <cellStyle name="Normal 207 3 3 2 2 3" xfId="12862"/>
    <cellStyle name="Normal 207 3 3 2 2 3 2" xfId="12863"/>
    <cellStyle name="Normal 207 3 3 2 2 4" xfId="12864"/>
    <cellStyle name="Normal 207 3 3 2 3" xfId="12865"/>
    <cellStyle name="Normal 207 3 3 2 3 2" xfId="12866"/>
    <cellStyle name="Normal 207 3 3 2 3 2 2" xfId="12867"/>
    <cellStyle name="Normal 207 3 3 2 3 3" xfId="12868"/>
    <cellStyle name="Normal 207 3 3 2 4" xfId="12869"/>
    <cellStyle name="Normal 207 3 3 2 4 2" xfId="12870"/>
    <cellStyle name="Normal 207 3 3 2 5" xfId="12871"/>
    <cellStyle name="Normal 207 3 3 3" xfId="12872"/>
    <cellStyle name="Normal 207 3 3 3 2" xfId="12873"/>
    <cellStyle name="Normal 207 3 3 3 2 2" xfId="12874"/>
    <cellStyle name="Normal 207 3 3 3 2 2 2" xfId="12875"/>
    <cellStyle name="Normal 207 3 3 3 2 3" xfId="12876"/>
    <cellStyle name="Normal 207 3 3 3 3" xfId="12877"/>
    <cellStyle name="Normal 207 3 3 3 3 2" xfId="12878"/>
    <cellStyle name="Normal 207 3 3 3 4" xfId="12879"/>
    <cellStyle name="Normal 207 3 3 4" xfId="12880"/>
    <cellStyle name="Normal 207 3 3 4 2" xfId="12881"/>
    <cellStyle name="Normal 207 3 3 4 2 2" xfId="12882"/>
    <cellStyle name="Normal 207 3 3 4 3" xfId="12883"/>
    <cellStyle name="Normal 207 3 3 5" xfId="12884"/>
    <cellStyle name="Normal 207 3 3 5 2" xfId="12885"/>
    <cellStyle name="Normal 207 3 3 6" xfId="12886"/>
    <cellStyle name="Normal 207 3 4" xfId="12887"/>
    <cellStyle name="Normal 207 3 4 2" xfId="12888"/>
    <cellStyle name="Normal 207 3 4 2 2" xfId="12889"/>
    <cellStyle name="Normal 207 3 4 2 2 2" xfId="12890"/>
    <cellStyle name="Normal 207 3 4 2 2 2 2" xfId="12891"/>
    <cellStyle name="Normal 207 3 4 2 2 2 2 2" xfId="12892"/>
    <cellStyle name="Normal 207 3 4 2 2 2 3" xfId="12893"/>
    <cellStyle name="Normal 207 3 4 2 2 3" xfId="12894"/>
    <cellStyle name="Normal 207 3 4 2 2 3 2" xfId="12895"/>
    <cellStyle name="Normal 207 3 4 2 2 4" xfId="12896"/>
    <cellStyle name="Normal 207 3 4 2 3" xfId="12897"/>
    <cellStyle name="Normal 207 3 4 2 3 2" xfId="12898"/>
    <cellStyle name="Normal 207 3 4 2 3 2 2" xfId="12899"/>
    <cellStyle name="Normal 207 3 4 2 3 3" xfId="12900"/>
    <cellStyle name="Normal 207 3 4 2 4" xfId="12901"/>
    <cellStyle name="Normal 207 3 4 2 4 2" xfId="12902"/>
    <cellStyle name="Normal 207 3 4 2 5" xfId="12903"/>
    <cellStyle name="Normal 207 3 4 3" xfId="12904"/>
    <cellStyle name="Normal 207 3 4 3 2" xfId="12905"/>
    <cellStyle name="Normal 207 3 4 3 2 2" xfId="12906"/>
    <cellStyle name="Normal 207 3 4 3 2 2 2" xfId="12907"/>
    <cellStyle name="Normal 207 3 4 3 2 3" xfId="12908"/>
    <cellStyle name="Normal 207 3 4 3 3" xfId="12909"/>
    <cellStyle name="Normal 207 3 4 3 3 2" xfId="12910"/>
    <cellStyle name="Normal 207 3 4 3 4" xfId="12911"/>
    <cellStyle name="Normal 207 3 4 4" xfId="12912"/>
    <cellStyle name="Normal 207 3 4 4 2" xfId="12913"/>
    <cellStyle name="Normal 207 3 4 4 2 2" xfId="12914"/>
    <cellStyle name="Normal 207 3 4 4 3" xfId="12915"/>
    <cellStyle name="Normal 207 3 4 5" xfId="12916"/>
    <cellStyle name="Normal 207 3 4 5 2" xfId="12917"/>
    <cellStyle name="Normal 207 3 4 6" xfId="12918"/>
    <cellStyle name="Normal 207 3 5" xfId="12919"/>
    <cellStyle name="Normal 207 3 5 2" xfId="12920"/>
    <cellStyle name="Normal 207 3 5 2 2" xfId="12921"/>
    <cellStyle name="Normal 207 3 5 2 2 2" xfId="12922"/>
    <cellStyle name="Normal 207 3 5 2 2 2 2" xfId="12923"/>
    <cellStyle name="Normal 207 3 5 2 2 3" xfId="12924"/>
    <cellStyle name="Normal 207 3 5 2 3" xfId="12925"/>
    <cellStyle name="Normal 207 3 5 2 3 2" xfId="12926"/>
    <cellStyle name="Normal 207 3 5 2 4" xfId="12927"/>
    <cellStyle name="Normal 207 3 5 3" xfId="12928"/>
    <cellStyle name="Normal 207 3 5 3 2" xfId="12929"/>
    <cellStyle name="Normal 207 3 5 3 2 2" xfId="12930"/>
    <cellStyle name="Normal 207 3 5 3 3" xfId="12931"/>
    <cellStyle name="Normal 207 3 5 4" xfId="12932"/>
    <cellStyle name="Normal 207 3 5 4 2" xfId="12933"/>
    <cellStyle name="Normal 207 3 5 5" xfId="12934"/>
    <cellStyle name="Normal 207 3 6" xfId="12935"/>
    <cellStyle name="Normal 207 3 6 2" xfId="12936"/>
    <cellStyle name="Normal 207 3 6 2 2" xfId="12937"/>
    <cellStyle name="Normal 207 3 6 2 2 2" xfId="12938"/>
    <cellStyle name="Normal 207 3 6 2 3" xfId="12939"/>
    <cellStyle name="Normal 207 3 6 3" xfId="12940"/>
    <cellStyle name="Normal 207 3 6 3 2" xfId="12941"/>
    <cellStyle name="Normal 207 3 6 4" xfId="12942"/>
    <cellStyle name="Normal 207 3 7" xfId="12943"/>
    <cellStyle name="Normal 207 3 7 2" xfId="12944"/>
    <cellStyle name="Normal 207 3 7 2 2" xfId="12945"/>
    <cellStyle name="Normal 207 3 7 3" xfId="12946"/>
    <cellStyle name="Normal 207 3 8" xfId="12947"/>
    <cellStyle name="Normal 207 3 8 2" xfId="12948"/>
    <cellStyle name="Normal 207 3 9" xfId="12949"/>
    <cellStyle name="Normal 207 4" xfId="12950"/>
    <cellStyle name="Normal 207 4 2" xfId="12951"/>
    <cellStyle name="Normal 207 4 2 2" xfId="12952"/>
    <cellStyle name="Normal 207 4 2 2 2" xfId="12953"/>
    <cellStyle name="Normal 207 4 2 2 2 2" xfId="12954"/>
    <cellStyle name="Normal 207 4 2 2 2 2 2" xfId="12955"/>
    <cellStyle name="Normal 207 4 2 2 2 2 2 2" xfId="12956"/>
    <cellStyle name="Normal 207 4 2 2 2 2 3" xfId="12957"/>
    <cellStyle name="Normal 207 4 2 2 2 3" xfId="12958"/>
    <cellStyle name="Normal 207 4 2 2 2 3 2" xfId="12959"/>
    <cellStyle name="Normal 207 4 2 2 2 4" xfId="12960"/>
    <cellStyle name="Normal 207 4 2 2 3" xfId="12961"/>
    <cellStyle name="Normal 207 4 2 2 3 2" xfId="12962"/>
    <cellStyle name="Normal 207 4 2 2 3 2 2" xfId="12963"/>
    <cellStyle name="Normal 207 4 2 2 3 3" xfId="12964"/>
    <cellStyle name="Normal 207 4 2 2 4" xfId="12965"/>
    <cellStyle name="Normal 207 4 2 2 4 2" xfId="12966"/>
    <cellStyle name="Normal 207 4 2 2 5" xfId="12967"/>
    <cellStyle name="Normal 207 4 2 3" xfId="12968"/>
    <cellStyle name="Normal 207 4 2 3 2" xfId="12969"/>
    <cellStyle name="Normal 207 4 2 3 2 2" xfId="12970"/>
    <cellStyle name="Normal 207 4 2 3 2 2 2" xfId="12971"/>
    <cellStyle name="Normal 207 4 2 3 2 3" xfId="12972"/>
    <cellStyle name="Normal 207 4 2 3 3" xfId="12973"/>
    <cellStyle name="Normal 207 4 2 3 3 2" xfId="12974"/>
    <cellStyle name="Normal 207 4 2 3 4" xfId="12975"/>
    <cellStyle name="Normal 207 4 2 4" xfId="12976"/>
    <cellStyle name="Normal 207 4 2 4 2" xfId="12977"/>
    <cellStyle name="Normal 207 4 2 4 2 2" xfId="12978"/>
    <cellStyle name="Normal 207 4 2 4 3" xfId="12979"/>
    <cellStyle name="Normal 207 4 2 5" xfId="12980"/>
    <cellStyle name="Normal 207 4 2 5 2" xfId="12981"/>
    <cellStyle name="Normal 207 4 2 6" xfId="12982"/>
    <cellStyle name="Normal 207 4 3" xfId="12983"/>
    <cellStyle name="Normal 207 4 3 2" xfId="12984"/>
    <cellStyle name="Normal 207 4 3 2 2" xfId="12985"/>
    <cellStyle name="Normal 207 4 3 2 2 2" xfId="12986"/>
    <cellStyle name="Normal 207 4 3 2 2 2 2" xfId="12987"/>
    <cellStyle name="Normal 207 4 3 2 2 3" xfId="12988"/>
    <cellStyle name="Normal 207 4 3 2 3" xfId="12989"/>
    <cellStyle name="Normal 207 4 3 2 3 2" xfId="12990"/>
    <cellStyle name="Normal 207 4 3 2 4" xfId="12991"/>
    <cellStyle name="Normal 207 4 3 3" xfId="12992"/>
    <cellStyle name="Normal 207 4 3 3 2" xfId="12993"/>
    <cellStyle name="Normal 207 4 3 3 2 2" xfId="12994"/>
    <cellStyle name="Normal 207 4 3 3 3" xfId="12995"/>
    <cellStyle name="Normal 207 4 3 4" xfId="12996"/>
    <cellStyle name="Normal 207 4 3 4 2" xfId="12997"/>
    <cellStyle name="Normal 207 4 3 5" xfId="12998"/>
    <cellStyle name="Normal 207 4 4" xfId="12999"/>
    <cellStyle name="Normal 207 4 4 2" xfId="13000"/>
    <cellStyle name="Normal 207 4 4 2 2" xfId="13001"/>
    <cellStyle name="Normal 207 4 4 2 2 2" xfId="13002"/>
    <cellStyle name="Normal 207 4 4 2 3" xfId="13003"/>
    <cellStyle name="Normal 207 4 4 3" xfId="13004"/>
    <cellStyle name="Normal 207 4 4 3 2" xfId="13005"/>
    <cellStyle name="Normal 207 4 4 4" xfId="13006"/>
    <cellStyle name="Normal 207 4 5" xfId="13007"/>
    <cellStyle name="Normal 207 4 5 2" xfId="13008"/>
    <cellStyle name="Normal 207 4 5 2 2" xfId="13009"/>
    <cellStyle name="Normal 207 4 5 3" xfId="13010"/>
    <cellStyle name="Normal 207 4 6" xfId="13011"/>
    <cellStyle name="Normal 207 4 6 2" xfId="13012"/>
    <cellStyle name="Normal 207 4 7" xfId="13013"/>
    <cellStyle name="Normal 207 4 8" xfId="13014"/>
    <cellStyle name="Normal 207 5" xfId="13015"/>
    <cellStyle name="Normal 207 5 2" xfId="13016"/>
    <cellStyle name="Normal 207 5 2 2" xfId="13017"/>
    <cellStyle name="Normal 207 5 2 2 2" xfId="13018"/>
    <cellStyle name="Normal 207 5 2 2 2 2" xfId="13019"/>
    <cellStyle name="Normal 207 5 2 2 2 2 2" xfId="13020"/>
    <cellStyle name="Normal 207 5 2 2 2 2 2 2" xfId="13021"/>
    <cellStyle name="Normal 207 5 2 2 2 2 3" xfId="13022"/>
    <cellStyle name="Normal 207 5 2 2 2 3" xfId="13023"/>
    <cellStyle name="Normal 207 5 2 2 2 3 2" xfId="13024"/>
    <cellStyle name="Normal 207 5 2 2 2 4" xfId="13025"/>
    <cellStyle name="Normal 207 5 2 2 3" xfId="13026"/>
    <cellStyle name="Normal 207 5 2 2 3 2" xfId="13027"/>
    <cellStyle name="Normal 207 5 2 2 3 2 2" xfId="13028"/>
    <cellStyle name="Normal 207 5 2 2 3 3" xfId="13029"/>
    <cellStyle name="Normal 207 5 2 2 4" xfId="13030"/>
    <cellStyle name="Normal 207 5 2 2 4 2" xfId="13031"/>
    <cellStyle name="Normal 207 5 2 2 5" xfId="13032"/>
    <cellStyle name="Normal 207 5 2 3" xfId="13033"/>
    <cellStyle name="Normal 207 5 2 3 2" xfId="13034"/>
    <cellStyle name="Normal 207 5 2 3 2 2" xfId="13035"/>
    <cellStyle name="Normal 207 5 2 3 2 2 2" xfId="13036"/>
    <cellStyle name="Normal 207 5 2 3 2 3" xfId="13037"/>
    <cellStyle name="Normal 207 5 2 3 3" xfId="13038"/>
    <cellStyle name="Normal 207 5 2 3 3 2" xfId="13039"/>
    <cellStyle name="Normal 207 5 2 3 4" xfId="13040"/>
    <cellStyle name="Normal 207 5 2 4" xfId="13041"/>
    <cellStyle name="Normal 207 5 2 4 2" xfId="13042"/>
    <cellStyle name="Normal 207 5 2 4 2 2" xfId="13043"/>
    <cellStyle name="Normal 207 5 2 4 3" xfId="13044"/>
    <cellStyle name="Normal 207 5 2 5" xfId="13045"/>
    <cellStyle name="Normal 207 5 2 5 2" xfId="13046"/>
    <cellStyle name="Normal 207 5 2 6" xfId="13047"/>
    <cellStyle name="Normal 207 5 3" xfId="13048"/>
    <cellStyle name="Normal 207 5 3 2" xfId="13049"/>
    <cellStyle name="Normal 207 5 3 2 2" xfId="13050"/>
    <cellStyle name="Normal 207 5 3 2 2 2" xfId="13051"/>
    <cellStyle name="Normal 207 5 3 2 2 2 2" xfId="13052"/>
    <cellStyle name="Normal 207 5 3 2 2 3" xfId="13053"/>
    <cellStyle name="Normal 207 5 3 2 3" xfId="13054"/>
    <cellStyle name="Normal 207 5 3 2 3 2" xfId="13055"/>
    <cellStyle name="Normal 207 5 3 2 4" xfId="13056"/>
    <cellStyle name="Normal 207 5 3 3" xfId="13057"/>
    <cellStyle name="Normal 207 5 3 3 2" xfId="13058"/>
    <cellStyle name="Normal 207 5 3 3 2 2" xfId="13059"/>
    <cellStyle name="Normal 207 5 3 3 3" xfId="13060"/>
    <cellStyle name="Normal 207 5 3 4" xfId="13061"/>
    <cellStyle name="Normal 207 5 3 4 2" xfId="13062"/>
    <cellStyle name="Normal 207 5 3 5" xfId="13063"/>
    <cellStyle name="Normal 207 5 4" xfId="13064"/>
    <cellStyle name="Normal 207 5 4 2" xfId="13065"/>
    <cellStyle name="Normal 207 5 4 2 2" xfId="13066"/>
    <cellStyle name="Normal 207 5 4 2 2 2" xfId="13067"/>
    <cellStyle name="Normal 207 5 4 2 3" xfId="13068"/>
    <cellStyle name="Normal 207 5 4 3" xfId="13069"/>
    <cellStyle name="Normal 207 5 4 3 2" xfId="13070"/>
    <cellStyle name="Normal 207 5 4 4" xfId="13071"/>
    <cellStyle name="Normal 207 5 5" xfId="13072"/>
    <cellStyle name="Normal 207 5 5 2" xfId="13073"/>
    <cellStyle name="Normal 207 5 5 2 2" xfId="13074"/>
    <cellStyle name="Normal 207 5 5 3" xfId="13075"/>
    <cellStyle name="Normal 207 5 6" xfId="13076"/>
    <cellStyle name="Normal 207 5 6 2" xfId="13077"/>
    <cellStyle name="Normal 207 5 7" xfId="13078"/>
    <cellStyle name="Normal 207 6" xfId="13079"/>
    <cellStyle name="Normal 207 6 2" xfId="13080"/>
    <cellStyle name="Normal 207 6 2 2" xfId="13081"/>
    <cellStyle name="Normal 207 6 2 2 2" xfId="13082"/>
    <cellStyle name="Normal 207 6 2 2 2 2" xfId="13083"/>
    <cellStyle name="Normal 207 6 2 2 2 2 2" xfId="13084"/>
    <cellStyle name="Normal 207 6 2 2 2 3" xfId="13085"/>
    <cellStyle name="Normal 207 6 2 2 3" xfId="13086"/>
    <cellStyle name="Normal 207 6 2 2 3 2" xfId="13087"/>
    <cellStyle name="Normal 207 6 2 2 4" xfId="13088"/>
    <cellStyle name="Normal 207 6 2 3" xfId="13089"/>
    <cellStyle name="Normal 207 6 2 3 2" xfId="13090"/>
    <cellStyle name="Normal 207 6 2 3 2 2" xfId="13091"/>
    <cellStyle name="Normal 207 6 2 3 3" xfId="13092"/>
    <cellStyle name="Normal 207 6 2 4" xfId="13093"/>
    <cellStyle name="Normal 207 6 2 4 2" xfId="13094"/>
    <cellStyle name="Normal 207 6 2 5" xfId="13095"/>
    <cellStyle name="Normal 207 6 3" xfId="13096"/>
    <cellStyle name="Normal 207 6 3 2" xfId="13097"/>
    <cellStyle name="Normal 207 6 3 2 2" xfId="13098"/>
    <cellStyle name="Normal 207 6 3 2 2 2" xfId="13099"/>
    <cellStyle name="Normal 207 6 3 2 3" xfId="13100"/>
    <cellStyle name="Normal 207 6 3 3" xfId="13101"/>
    <cellStyle name="Normal 207 6 3 3 2" xfId="13102"/>
    <cellStyle name="Normal 207 6 3 4" xfId="13103"/>
    <cellStyle name="Normal 207 6 4" xfId="13104"/>
    <cellStyle name="Normal 207 6 4 2" xfId="13105"/>
    <cellStyle name="Normal 207 6 4 2 2" xfId="13106"/>
    <cellStyle name="Normal 207 6 4 3" xfId="13107"/>
    <cellStyle name="Normal 207 6 5" xfId="13108"/>
    <cellStyle name="Normal 207 6 5 2" xfId="13109"/>
    <cellStyle name="Normal 207 6 6" xfId="13110"/>
    <cellStyle name="Normal 207 7" xfId="13111"/>
    <cellStyle name="Normal 207 7 2" xfId="13112"/>
    <cellStyle name="Normal 207 7 2 2" xfId="13113"/>
    <cellStyle name="Normal 207 7 2 2 2" xfId="13114"/>
    <cellStyle name="Normal 207 7 2 2 2 2" xfId="13115"/>
    <cellStyle name="Normal 207 7 2 2 2 2 2" xfId="13116"/>
    <cellStyle name="Normal 207 7 2 2 2 3" xfId="13117"/>
    <cellStyle name="Normal 207 7 2 2 3" xfId="13118"/>
    <cellStyle name="Normal 207 7 2 2 3 2" xfId="13119"/>
    <cellStyle name="Normal 207 7 2 2 4" xfId="13120"/>
    <cellStyle name="Normal 207 7 2 3" xfId="13121"/>
    <cellStyle name="Normal 207 7 2 3 2" xfId="13122"/>
    <cellStyle name="Normal 207 7 2 3 2 2" xfId="13123"/>
    <cellStyle name="Normal 207 7 2 3 3" xfId="13124"/>
    <cellStyle name="Normal 207 7 2 4" xfId="13125"/>
    <cellStyle name="Normal 207 7 2 4 2" xfId="13126"/>
    <cellStyle name="Normal 207 7 2 5" xfId="13127"/>
    <cellStyle name="Normal 207 7 3" xfId="13128"/>
    <cellStyle name="Normal 207 7 3 2" xfId="13129"/>
    <cellStyle name="Normal 207 7 3 2 2" xfId="13130"/>
    <cellStyle name="Normal 207 7 3 2 2 2" xfId="13131"/>
    <cellStyle name="Normal 207 7 3 2 3" xfId="13132"/>
    <cellStyle name="Normal 207 7 3 3" xfId="13133"/>
    <cellStyle name="Normal 207 7 3 3 2" xfId="13134"/>
    <cellStyle name="Normal 207 7 3 4" xfId="13135"/>
    <cellStyle name="Normal 207 7 4" xfId="13136"/>
    <cellStyle name="Normal 207 7 4 2" xfId="13137"/>
    <cellStyle name="Normal 207 7 4 2 2" xfId="13138"/>
    <cellStyle name="Normal 207 7 4 3" xfId="13139"/>
    <cellStyle name="Normal 207 7 5" xfId="13140"/>
    <cellStyle name="Normal 207 7 5 2" xfId="13141"/>
    <cellStyle name="Normal 207 7 6" xfId="13142"/>
    <cellStyle name="Normal 207 8" xfId="13143"/>
    <cellStyle name="Normal 207 8 2" xfId="13144"/>
    <cellStyle name="Normal 207 8 2 2" xfId="13145"/>
    <cellStyle name="Normal 207 8 2 2 2" xfId="13146"/>
    <cellStyle name="Normal 207 8 2 2 2 2" xfId="13147"/>
    <cellStyle name="Normal 207 8 2 2 3" xfId="13148"/>
    <cellStyle name="Normal 207 8 2 3" xfId="13149"/>
    <cellStyle name="Normal 207 8 2 3 2" xfId="13150"/>
    <cellStyle name="Normal 207 8 2 4" xfId="13151"/>
    <cellStyle name="Normal 207 8 3" xfId="13152"/>
    <cellStyle name="Normal 207 8 3 2" xfId="13153"/>
    <cellStyle name="Normal 207 8 3 2 2" xfId="13154"/>
    <cellStyle name="Normal 207 8 3 3" xfId="13155"/>
    <cellStyle name="Normal 207 8 4" xfId="13156"/>
    <cellStyle name="Normal 207 8 4 2" xfId="13157"/>
    <cellStyle name="Normal 207 8 5" xfId="13158"/>
    <cellStyle name="Normal 207 9" xfId="13159"/>
    <cellStyle name="Normal 207 9 2" xfId="13160"/>
    <cellStyle name="Normal 207 9 2 2" xfId="13161"/>
    <cellStyle name="Normal 207 9 2 2 2" xfId="13162"/>
    <cellStyle name="Normal 207 9 2 3" xfId="13163"/>
    <cellStyle name="Normal 207 9 3" xfId="13164"/>
    <cellStyle name="Normal 207 9 3 2" xfId="13165"/>
    <cellStyle name="Normal 207 9 4" xfId="13166"/>
    <cellStyle name="Normal 207_Triángulo" xfId="13167"/>
    <cellStyle name="Normal 208" xfId="13168"/>
    <cellStyle name="Normal 208 2" xfId="13169"/>
    <cellStyle name="Normal 208 2 2" xfId="13170"/>
    <cellStyle name="Normal 208 2 2 2" xfId="13171"/>
    <cellStyle name="Normal 208 2 2 3" xfId="13172"/>
    <cellStyle name="Normal 208 2 3" xfId="13173"/>
    <cellStyle name="Normal 208 3" xfId="13174"/>
    <cellStyle name="Normal 208 3 2" xfId="13175"/>
    <cellStyle name="Normal 208 3 3" xfId="13176"/>
    <cellStyle name="Normal 208 4" xfId="13177"/>
    <cellStyle name="Normal 209" xfId="13178"/>
    <cellStyle name="Normal 209 2" xfId="13179"/>
    <cellStyle name="Normal 209 2 2" xfId="13180"/>
    <cellStyle name="Normal 209 2 2 2" xfId="13181"/>
    <cellStyle name="Normal 209 2 2 3" xfId="13182"/>
    <cellStyle name="Normal 209 2 3" xfId="13183"/>
    <cellStyle name="Normal 209 3" xfId="13184"/>
    <cellStyle name="Normal 209 3 2" xfId="13185"/>
    <cellStyle name="Normal 209 3 3" xfId="13186"/>
    <cellStyle name="Normal 209 4" xfId="13187"/>
    <cellStyle name="Normal 21" xfId="13188"/>
    <cellStyle name="Normal 21 2" xfId="13189"/>
    <cellStyle name="Normal 21 2 2" xfId="13190"/>
    <cellStyle name="Normal 21 2 2 2" xfId="13191"/>
    <cellStyle name="Normal 21 2 2 3" xfId="13192"/>
    <cellStyle name="Normal 21 2 3" xfId="13193"/>
    <cellStyle name="Normal 21 3" xfId="13194"/>
    <cellStyle name="Normal 21 3 2" xfId="13195"/>
    <cellStyle name="Normal 21 3 2 2" xfId="13196"/>
    <cellStyle name="Normal 21 3 2 3" xfId="13197"/>
    <cellStyle name="Normal 21 3 3" xfId="13198"/>
    <cellStyle name="Normal 21 4" xfId="13199"/>
    <cellStyle name="Normal 21 4 2" xfId="13200"/>
    <cellStyle name="Normal 21 4 2 2" xfId="13201"/>
    <cellStyle name="Normal 21 4 2 3" xfId="13202"/>
    <cellStyle name="Normal 21 4 3" xfId="13203"/>
    <cellStyle name="Normal 21 5" xfId="13204"/>
    <cellStyle name="Normal 21 5 2" xfId="13205"/>
    <cellStyle name="Normal 21 5 3" xfId="13206"/>
    <cellStyle name="Normal 21 6" xfId="13207"/>
    <cellStyle name="Normal 210" xfId="13208"/>
    <cellStyle name="Normal 210 2" xfId="13209"/>
    <cellStyle name="Normal 210 2 2" xfId="13210"/>
    <cellStyle name="Normal 210 2 2 2" xfId="13211"/>
    <cellStyle name="Normal 210 2 2 3" xfId="13212"/>
    <cellStyle name="Normal 210 2 3" xfId="13213"/>
    <cellStyle name="Normal 210 3" xfId="13214"/>
    <cellStyle name="Normal 210 3 2" xfId="13215"/>
    <cellStyle name="Normal 210 3 3" xfId="13216"/>
    <cellStyle name="Normal 210 4" xfId="13217"/>
    <cellStyle name="Normal 211" xfId="13218"/>
    <cellStyle name="Normal 211 2" xfId="13219"/>
    <cellStyle name="Normal 211 2 2" xfId="13220"/>
    <cellStyle name="Normal 211 2 2 2" xfId="13221"/>
    <cellStyle name="Normal 211 2 2 3" xfId="13222"/>
    <cellStyle name="Normal 211 2 3" xfId="13223"/>
    <cellStyle name="Normal 211 3" xfId="13224"/>
    <cellStyle name="Normal 211 3 2" xfId="13225"/>
    <cellStyle name="Normal 211 3 3" xfId="13226"/>
    <cellStyle name="Normal 211 4" xfId="13227"/>
    <cellStyle name="Normal 212" xfId="13228"/>
    <cellStyle name="Normal 212 2" xfId="13229"/>
    <cellStyle name="Normal 212 2 2" xfId="13230"/>
    <cellStyle name="Normal 212 2 2 2" xfId="13231"/>
    <cellStyle name="Normal 212 2 2 3" xfId="13232"/>
    <cellStyle name="Normal 212 2 3" xfId="13233"/>
    <cellStyle name="Normal 212 3" xfId="13234"/>
    <cellStyle name="Normal 212 3 2" xfId="13235"/>
    <cellStyle name="Normal 212 3 3" xfId="13236"/>
    <cellStyle name="Normal 212 4" xfId="13237"/>
    <cellStyle name="Normal 213" xfId="13238"/>
    <cellStyle name="Normal 213 2" xfId="13239"/>
    <cellStyle name="Normal 213 2 2" xfId="13240"/>
    <cellStyle name="Normal 213 2 2 2" xfId="13241"/>
    <cellStyle name="Normal 213 2 2 3" xfId="13242"/>
    <cellStyle name="Normal 213 2 3" xfId="13243"/>
    <cellStyle name="Normal 213 3" xfId="13244"/>
    <cellStyle name="Normal 213 3 2" xfId="13245"/>
    <cellStyle name="Normal 213 3 3" xfId="13246"/>
    <cellStyle name="Normal 213 4" xfId="13247"/>
    <cellStyle name="Normal 214" xfId="13248"/>
    <cellStyle name="Normal 214 10" xfId="13249"/>
    <cellStyle name="Normal 214 10 2" xfId="13250"/>
    <cellStyle name="Normal 214 10 2 2" xfId="13251"/>
    <cellStyle name="Normal 214 10 3" xfId="13252"/>
    <cellStyle name="Normal 214 11" xfId="13253"/>
    <cellStyle name="Normal 214 11 2" xfId="13254"/>
    <cellStyle name="Normal 214 12" xfId="13255"/>
    <cellStyle name="Normal 214 13" xfId="13256"/>
    <cellStyle name="Normal 214 2" xfId="13257"/>
    <cellStyle name="Normal 214 2 2" xfId="13258"/>
    <cellStyle name="Normal 214 2 2 2" xfId="13259"/>
    <cellStyle name="Normal 214 2 2 3" xfId="13260"/>
    <cellStyle name="Normal 214 2 3" xfId="13261"/>
    <cellStyle name="Normal 214 3" xfId="13262"/>
    <cellStyle name="Normal 214 3 10" xfId="13263"/>
    <cellStyle name="Normal 214 3 2" xfId="13264"/>
    <cellStyle name="Normal 214 3 2 2" xfId="13265"/>
    <cellStyle name="Normal 214 3 2 2 2" xfId="13266"/>
    <cellStyle name="Normal 214 3 2 2 2 2" xfId="13267"/>
    <cellStyle name="Normal 214 3 2 2 2 2 2" xfId="13268"/>
    <cellStyle name="Normal 214 3 2 2 2 2 2 2" xfId="13269"/>
    <cellStyle name="Normal 214 3 2 2 2 2 2 2 2" xfId="13270"/>
    <cellStyle name="Normal 214 3 2 2 2 2 2 3" xfId="13271"/>
    <cellStyle name="Normal 214 3 2 2 2 2 3" xfId="13272"/>
    <cellStyle name="Normal 214 3 2 2 2 2 3 2" xfId="13273"/>
    <cellStyle name="Normal 214 3 2 2 2 2 4" xfId="13274"/>
    <cellStyle name="Normal 214 3 2 2 2 3" xfId="13275"/>
    <cellStyle name="Normal 214 3 2 2 2 3 2" xfId="13276"/>
    <cellStyle name="Normal 214 3 2 2 2 3 2 2" xfId="13277"/>
    <cellStyle name="Normal 214 3 2 2 2 3 3" xfId="13278"/>
    <cellStyle name="Normal 214 3 2 2 2 4" xfId="13279"/>
    <cellStyle name="Normal 214 3 2 2 2 4 2" xfId="13280"/>
    <cellStyle name="Normal 214 3 2 2 2 5" xfId="13281"/>
    <cellStyle name="Normal 214 3 2 2 3" xfId="13282"/>
    <cellStyle name="Normal 214 3 2 2 3 2" xfId="13283"/>
    <cellStyle name="Normal 214 3 2 2 3 2 2" xfId="13284"/>
    <cellStyle name="Normal 214 3 2 2 3 2 2 2" xfId="13285"/>
    <cellStyle name="Normal 214 3 2 2 3 2 3" xfId="13286"/>
    <cellStyle name="Normal 214 3 2 2 3 3" xfId="13287"/>
    <cellStyle name="Normal 214 3 2 2 3 3 2" xfId="13288"/>
    <cellStyle name="Normal 214 3 2 2 3 4" xfId="13289"/>
    <cellStyle name="Normal 214 3 2 2 4" xfId="13290"/>
    <cellStyle name="Normal 214 3 2 2 4 2" xfId="13291"/>
    <cellStyle name="Normal 214 3 2 2 4 2 2" xfId="13292"/>
    <cellStyle name="Normal 214 3 2 2 4 3" xfId="13293"/>
    <cellStyle name="Normal 214 3 2 2 5" xfId="13294"/>
    <cellStyle name="Normal 214 3 2 2 5 2" xfId="13295"/>
    <cellStyle name="Normal 214 3 2 2 6" xfId="13296"/>
    <cellStyle name="Normal 214 3 2 3" xfId="13297"/>
    <cellStyle name="Normal 214 3 2 3 2" xfId="13298"/>
    <cellStyle name="Normal 214 3 2 3 2 2" xfId="13299"/>
    <cellStyle name="Normal 214 3 2 3 2 2 2" xfId="13300"/>
    <cellStyle name="Normal 214 3 2 3 2 2 2 2" xfId="13301"/>
    <cellStyle name="Normal 214 3 2 3 2 2 3" xfId="13302"/>
    <cellStyle name="Normal 214 3 2 3 2 3" xfId="13303"/>
    <cellStyle name="Normal 214 3 2 3 2 3 2" xfId="13304"/>
    <cellStyle name="Normal 214 3 2 3 2 4" xfId="13305"/>
    <cellStyle name="Normal 214 3 2 3 3" xfId="13306"/>
    <cellStyle name="Normal 214 3 2 3 3 2" xfId="13307"/>
    <cellStyle name="Normal 214 3 2 3 3 2 2" xfId="13308"/>
    <cellStyle name="Normal 214 3 2 3 3 3" xfId="13309"/>
    <cellStyle name="Normal 214 3 2 3 4" xfId="13310"/>
    <cellStyle name="Normal 214 3 2 3 4 2" xfId="13311"/>
    <cellStyle name="Normal 214 3 2 3 5" xfId="13312"/>
    <cellStyle name="Normal 214 3 2 4" xfId="13313"/>
    <cellStyle name="Normal 214 3 2 4 2" xfId="13314"/>
    <cellStyle name="Normal 214 3 2 4 2 2" xfId="13315"/>
    <cellStyle name="Normal 214 3 2 4 2 2 2" xfId="13316"/>
    <cellStyle name="Normal 214 3 2 4 2 3" xfId="13317"/>
    <cellStyle name="Normal 214 3 2 4 3" xfId="13318"/>
    <cellStyle name="Normal 214 3 2 4 3 2" xfId="13319"/>
    <cellStyle name="Normal 214 3 2 4 4" xfId="13320"/>
    <cellStyle name="Normal 214 3 2 5" xfId="13321"/>
    <cellStyle name="Normal 214 3 2 5 2" xfId="13322"/>
    <cellStyle name="Normal 214 3 2 5 2 2" xfId="13323"/>
    <cellStyle name="Normal 214 3 2 5 3" xfId="13324"/>
    <cellStyle name="Normal 214 3 2 6" xfId="13325"/>
    <cellStyle name="Normal 214 3 2 6 2" xfId="13326"/>
    <cellStyle name="Normal 214 3 2 7" xfId="13327"/>
    <cellStyle name="Normal 214 3 2 8" xfId="13328"/>
    <cellStyle name="Normal 214 3 3" xfId="13329"/>
    <cellStyle name="Normal 214 3 3 2" xfId="13330"/>
    <cellStyle name="Normal 214 3 3 2 2" xfId="13331"/>
    <cellStyle name="Normal 214 3 3 2 2 2" xfId="13332"/>
    <cellStyle name="Normal 214 3 3 2 2 2 2" xfId="13333"/>
    <cellStyle name="Normal 214 3 3 2 2 2 2 2" xfId="13334"/>
    <cellStyle name="Normal 214 3 3 2 2 2 3" xfId="13335"/>
    <cellStyle name="Normal 214 3 3 2 2 3" xfId="13336"/>
    <cellStyle name="Normal 214 3 3 2 2 3 2" xfId="13337"/>
    <cellStyle name="Normal 214 3 3 2 2 4" xfId="13338"/>
    <cellStyle name="Normal 214 3 3 2 3" xfId="13339"/>
    <cellStyle name="Normal 214 3 3 2 3 2" xfId="13340"/>
    <cellStyle name="Normal 214 3 3 2 3 2 2" xfId="13341"/>
    <cellStyle name="Normal 214 3 3 2 3 3" xfId="13342"/>
    <cellStyle name="Normal 214 3 3 2 4" xfId="13343"/>
    <cellStyle name="Normal 214 3 3 2 4 2" xfId="13344"/>
    <cellStyle name="Normal 214 3 3 2 5" xfId="13345"/>
    <cellStyle name="Normal 214 3 3 3" xfId="13346"/>
    <cellStyle name="Normal 214 3 3 3 2" xfId="13347"/>
    <cellStyle name="Normal 214 3 3 3 2 2" xfId="13348"/>
    <cellStyle name="Normal 214 3 3 3 2 2 2" xfId="13349"/>
    <cellStyle name="Normal 214 3 3 3 2 3" xfId="13350"/>
    <cellStyle name="Normal 214 3 3 3 3" xfId="13351"/>
    <cellStyle name="Normal 214 3 3 3 3 2" xfId="13352"/>
    <cellStyle name="Normal 214 3 3 3 4" xfId="13353"/>
    <cellStyle name="Normal 214 3 3 4" xfId="13354"/>
    <cellStyle name="Normal 214 3 3 4 2" xfId="13355"/>
    <cellStyle name="Normal 214 3 3 4 2 2" xfId="13356"/>
    <cellStyle name="Normal 214 3 3 4 3" xfId="13357"/>
    <cellStyle name="Normal 214 3 3 5" xfId="13358"/>
    <cellStyle name="Normal 214 3 3 5 2" xfId="13359"/>
    <cellStyle name="Normal 214 3 3 6" xfId="13360"/>
    <cellStyle name="Normal 214 3 4" xfId="13361"/>
    <cellStyle name="Normal 214 3 4 2" xfId="13362"/>
    <cellStyle name="Normal 214 3 4 2 2" xfId="13363"/>
    <cellStyle name="Normal 214 3 4 2 2 2" xfId="13364"/>
    <cellStyle name="Normal 214 3 4 2 2 2 2" xfId="13365"/>
    <cellStyle name="Normal 214 3 4 2 2 2 2 2" xfId="13366"/>
    <cellStyle name="Normal 214 3 4 2 2 2 3" xfId="13367"/>
    <cellStyle name="Normal 214 3 4 2 2 3" xfId="13368"/>
    <cellStyle name="Normal 214 3 4 2 2 3 2" xfId="13369"/>
    <cellStyle name="Normal 214 3 4 2 2 4" xfId="13370"/>
    <cellStyle name="Normal 214 3 4 2 3" xfId="13371"/>
    <cellStyle name="Normal 214 3 4 2 3 2" xfId="13372"/>
    <cellStyle name="Normal 214 3 4 2 3 2 2" xfId="13373"/>
    <cellStyle name="Normal 214 3 4 2 3 3" xfId="13374"/>
    <cellStyle name="Normal 214 3 4 2 4" xfId="13375"/>
    <cellStyle name="Normal 214 3 4 2 4 2" xfId="13376"/>
    <cellStyle name="Normal 214 3 4 2 5" xfId="13377"/>
    <cellStyle name="Normal 214 3 4 3" xfId="13378"/>
    <cellStyle name="Normal 214 3 4 3 2" xfId="13379"/>
    <cellStyle name="Normal 214 3 4 3 2 2" xfId="13380"/>
    <cellStyle name="Normal 214 3 4 3 2 2 2" xfId="13381"/>
    <cellStyle name="Normal 214 3 4 3 2 3" xfId="13382"/>
    <cellStyle name="Normal 214 3 4 3 3" xfId="13383"/>
    <cellStyle name="Normal 214 3 4 3 3 2" xfId="13384"/>
    <cellStyle name="Normal 214 3 4 3 4" xfId="13385"/>
    <cellStyle name="Normal 214 3 4 4" xfId="13386"/>
    <cellStyle name="Normal 214 3 4 4 2" xfId="13387"/>
    <cellStyle name="Normal 214 3 4 4 2 2" xfId="13388"/>
    <cellStyle name="Normal 214 3 4 4 3" xfId="13389"/>
    <cellStyle name="Normal 214 3 4 5" xfId="13390"/>
    <cellStyle name="Normal 214 3 4 5 2" xfId="13391"/>
    <cellStyle name="Normal 214 3 4 6" xfId="13392"/>
    <cellStyle name="Normal 214 3 5" xfId="13393"/>
    <cellStyle name="Normal 214 3 5 2" xfId="13394"/>
    <cellStyle name="Normal 214 3 5 2 2" xfId="13395"/>
    <cellStyle name="Normal 214 3 5 2 2 2" xfId="13396"/>
    <cellStyle name="Normal 214 3 5 2 2 2 2" xfId="13397"/>
    <cellStyle name="Normal 214 3 5 2 2 3" xfId="13398"/>
    <cellStyle name="Normal 214 3 5 2 3" xfId="13399"/>
    <cellStyle name="Normal 214 3 5 2 3 2" xfId="13400"/>
    <cellStyle name="Normal 214 3 5 2 4" xfId="13401"/>
    <cellStyle name="Normal 214 3 5 3" xfId="13402"/>
    <cellStyle name="Normal 214 3 5 3 2" xfId="13403"/>
    <cellStyle name="Normal 214 3 5 3 2 2" xfId="13404"/>
    <cellStyle name="Normal 214 3 5 3 3" xfId="13405"/>
    <cellStyle name="Normal 214 3 5 4" xfId="13406"/>
    <cellStyle name="Normal 214 3 5 4 2" xfId="13407"/>
    <cellStyle name="Normal 214 3 5 5" xfId="13408"/>
    <cellStyle name="Normal 214 3 6" xfId="13409"/>
    <cellStyle name="Normal 214 3 6 2" xfId="13410"/>
    <cellStyle name="Normal 214 3 6 2 2" xfId="13411"/>
    <cellStyle name="Normal 214 3 6 2 2 2" xfId="13412"/>
    <cellStyle name="Normal 214 3 6 2 3" xfId="13413"/>
    <cellStyle name="Normal 214 3 6 3" xfId="13414"/>
    <cellStyle name="Normal 214 3 6 3 2" xfId="13415"/>
    <cellStyle name="Normal 214 3 6 4" xfId="13416"/>
    <cellStyle name="Normal 214 3 7" xfId="13417"/>
    <cellStyle name="Normal 214 3 7 2" xfId="13418"/>
    <cellStyle name="Normal 214 3 7 2 2" xfId="13419"/>
    <cellStyle name="Normal 214 3 7 3" xfId="13420"/>
    <cellStyle name="Normal 214 3 8" xfId="13421"/>
    <cellStyle name="Normal 214 3 8 2" xfId="13422"/>
    <cellStyle name="Normal 214 3 9" xfId="13423"/>
    <cellStyle name="Normal 214 4" xfId="13424"/>
    <cellStyle name="Normal 214 4 2" xfId="13425"/>
    <cellStyle name="Normal 214 4 2 2" xfId="13426"/>
    <cellStyle name="Normal 214 4 2 2 2" xfId="13427"/>
    <cellStyle name="Normal 214 4 2 2 2 2" xfId="13428"/>
    <cellStyle name="Normal 214 4 2 2 2 2 2" xfId="13429"/>
    <cellStyle name="Normal 214 4 2 2 2 2 2 2" xfId="13430"/>
    <cellStyle name="Normal 214 4 2 2 2 2 3" xfId="13431"/>
    <cellStyle name="Normal 214 4 2 2 2 3" xfId="13432"/>
    <cellStyle name="Normal 214 4 2 2 2 3 2" xfId="13433"/>
    <cellStyle name="Normal 214 4 2 2 2 4" xfId="13434"/>
    <cellStyle name="Normal 214 4 2 2 3" xfId="13435"/>
    <cellStyle name="Normal 214 4 2 2 3 2" xfId="13436"/>
    <cellStyle name="Normal 214 4 2 2 3 2 2" xfId="13437"/>
    <cellStyle name="Normal 214 4 2 2 3 3" xfId="13438"/>
    <cellStyle name="Normal 214 4 2 2 4" xfId="13439"/>
    <cellStyle name="Normal 214 4 2 2 4 2" xfId="13440"/>
    <cellStyle name="Normal 214 4 2 2 5" xfId="13441"/>
    <cellStyle name="Normal 214 4 2 3" xfId="13442"/>
    <cellStyle name="Normal 214 4 2 3 2" xfId="13443"/>
    <cellStyle name="Normal 214 4 2 3 2 2" xfId="13444"/>
    <cellStyle name="Normal 214 4 2 3 2 2 2" xfId="13445"/>
    <cellStyle name="Normal 214 4 2 3 2 3" xfId="13446"/>
    <cellStyle name="Normal 214 4 2 3 3" xfId="13447"/>
    <cellStyle name="Normal 214 4 2 3 3 2" xfId="13448"/>
    <cellStyle name="Normal 214 4 2 3 4" xfId="13449"/>
    <cellStyle name="Normal 214 4 2 4" xfId="13450"/>
    <cellStyle name="Normal 214 4 2 4 2" xfId="13451"/>
    <cellStyle name="Normal 214 4 2 4 2 2" xfId="13452"/>
    <cellStyle name="Normal 214 4 2 4 3" xfId="13453"/>
    <cellStyle name="Normal 214 4 2 5" xfId="13454"/>
    <cellStyle name="Normal 214 4 2 5 2" xfId="13455"/>
    <cellStyle name="Normal 214 4 2 6" xfId="13456"/>
    <cellStyle name="Normal 214 4 3" xfId="13457"/>
    <cellStyle name="Normal 214 4 3 2" xfId="13458"/>
    <cellStyle name="Normal 214 4 3 2 2" xfId="13459"/>
    <cellStyle name="Normal 214 4 3 2 2 2" xfId="13460"/>
    <cellStyle name="Normal 214 4 3 2 2 2 2" xfId="13461"/>
    <cellStyle name="Normal 214 4 3 2 2 3" xfId="13462"/>
    <cellStyle name="Normal 214 4 3 2 3" xfId="13463"/>
    <cellStyle name="Normal 214 4 3 2 3 2" xfId="13464"/>
    <cellStyle name="Normal 214 4 3 2 4" xfId="13465"/>
    <cellStyle name="Normal 214 4 3 3" xfId="13466"/>
    <cellStyle name="Normal 214 4 3 3 2" xfId="13467"/>
    <cellStyle name="Normal 214 4 3 3 2 2" xfId="13468"/>
    <cellStyle name="Normal 214 4 3 3 3" xfId="13469"/>
    <cellStyle name="Normal 214 4 3 4" xfId="13470"/>
    <cellStyle name="Normal 214 4 3 4 2" xfId="13471"/>
    <cellStyle name="Normal 214 4 3 5" xfId="13472"/>
    <cellStyle name="Normal 214 4 4" xfId="13473"/>
    <cellStyle name="Normal 214 4 4 2" xfId="13474"/>
    <cellStyle name="Normal 214 4 4 2 2" xfId="13475"/>
    <cellStyle name="Normal 214 4 4 2 2 2" xfId="13476"/>
    <cellStyle name="Normal 214 4 4 2 3" xfId="13477"/>
    <cellStyle name="Normal 214 4 4 3" xfId="13478"/>
    <cellStyle name="Normal 214 4 4 3 2" xfId="13479"/>
    <cellStyle name="Normal 214 4 4 4" xfId="13480"/>
    <cellStyle name="Normal 214 4 5" xfId="13481"/>
    <cellStyle name="Normal 214 4 5 2" xfId="13482"/>
    <cellStyle name="Normal 214 4 5 2 2" xfId="13483"/>
    <cellStyle name="Normal 214 4 5 3" xfId="13484"/>
    <cellStyle name="Normal 214 4 6" xfId="13485"/>
    <cellStyle name="Normal 214 4 6 2" xfId="13486"/>
    <cellStyle name="Normal 214 4 7" xfId="13487"/>
    <cellStyle name="Normal 214 4 8" xfId="13488"/>
    <cellStyle name="Normal 214 5" xfId="13489"/>
    <cellStyle name="Normal 214 5 2" xfId="13490"/>
    <cellStyle name="Normal 214 5 2 2" xfId="13491"/>
    <cellStyle name="Normal 214 5 2 2 2" xfId="13492"/>
    <cellStyle name="Normal 214 5 2 2 2 2" xfId="13493"/>
    <cellStyle name="Normal 214 5 2 2 2 2 2" xfId="13494"/>
    <cellStyle name="Normal 214 5 2 2 2 2 2 2" xfId="13495"/>
    <cellStyle name="Normal 214 5 2 2 2 2 3" xfId="13496"/>
    <cellStyle name="Normal 214 5 2 2 2 3" xfId="13497"/>
    <cellStyle name="Normal 214 5 2 2 2 3 2" xfId="13498"/>
    <cellStyle name="Normal 214 5 2 2 2 4" xfId="13499"/>
    <cellStyle name="Normal 214 5 2 2 3" xfId="13500"/>
    <cellStyle name="Normal 214 5 2 2 3 2" xfId="13501"/>
    <cellStyle name="Normal 214 5 2 2 3 2 2" xfId="13502"/>
    <cellStyle name="Normal 214 5 2 2 3 3" xfId="13503"/>
    <cellStyle name="Normal 214 5 2 2 4" xfId="13504"/>
    <cellStyle name="Normal 214 5 2 2 4 2" xfId="13505"/>
    <cellStyle name="Normal 214 5 2 2 5" xfId="13506"/>
    <cellStyle name="Normal 214 5 2 3" xfId="13507"/>
    <cellStyle name="Normal 214 5 2 3 2" xfId="13508"/>
    <cellStyle name="Normal 214 5 2 3 2 2" xfId="13509"/>
    <cellStyle name="Normal 214 5 2 3 2 2 2" xfId="13510"/>
    <cellStyle name="Normal 214 5 2 3 2 3" xfId="13511"/>
    <cellStyle name="Normal 214 5 2 3 3" xfId="13512"/>
    <cellStyle name="Normal 214 5 2 3 3 2" xfId="13513"/>
    <cellStyle name="Normal 214 5 2 3 4" xfId="13514"/>
    <cellStyle name="Normal 214 5 2 4" xfId="13515"/>
    <cellStyle name="Normal 214 5 2 4 2" xfId="13516"/>
    <cellStyle name="Normal 214 5 2 4 2 2" xfId="13517"/>
    <cellStyle name="Normal 214 5 2 4 3" xfId="13518"/>
    <cellStyle name="Normal 214 5 2 5" xfId="13519"/>
    <cellStyle name="Normal 214 5 2 5 2" xfId="13520"/>
    <cellStyle name="Normal 214 5 2 6" xfId="13521"/>
    <cellStyle name="Normal 214 5 3" xfId="13522"/>
    <cellStyle name="Normal 214 5 3 2" xfId="13523"/>
    <cellStyle name="Normal 214 5 3 2 2" xfId="13524"/>
    <cellStyle name="Normal 214 5 3 2 2 2" xfId="13525"/>
    <cellStyle name="Normal 214 5 3 2 2 2 2" xfId="13526"/>
    <cellStyle name="Normal 214 5 3 2 2 3" xfId="13527"/>
    <cellStyle name="Normal 214 5 3 2 3" xfId="13528"/>
    <cellStyle name="Normal 214 5 3 2 3 2" xfId="13529"/>
    <cellStyle name="Normal 214 5 3 2 4" xfId="13530"/>
    <cellStyle name="Normal 214 5 3 3" xfId="13531"/>
    <cellStyle name="Normal 214 5 3 3 2" xfId="13532"/>
    <cellStyle name="Normal 214 5 3 3 2 2" xfId="13533"/>
    <cellStyle name="Normal 214 5 3 3 3" xfId="13534"/>
    <cellStyle name="Normal 214 5 3 4" xfId="13535"/>
    <cellStyle name="Normal 214 5 3 4 2" xfId="13536"/>
    <cellStyle name="Normal 214 5 3 5" xfId="13537"/>
    <cellStyle name="Normal 214 5 4" xfId="13538"/>
    <cellStyle name="Normal 214 5 4 2" xfId="13539"/>
    <cellStyle name="Normal 214 5 4 2 2" xfId="13540"/>
    <cellStyle name="Normal 214 5 4 2 2 2" xfId="13541"/>
    <cellStyle name="Normal 214 5 4 2 3" xfId="13542"/>
    <cellStyle name="Normal 214 5 4 3" xfId="13543"/>
    <cellStyle name="Normal 214 5 4 3 2" xfId="13544"/>
    <cellStyle name="Normal 214 5 4 4" xfId="13545"/>
    <cellStyle name="Normal 214 5 5" xfId="13546"/>
    <cellStyle name="Normal 214 5 5 2" xfId="13547"/>
    <cellStyle name="Normal 214 5 5 2 2" xfId="13548"/>
    <cellStyle name="Normal 214 5 5 3" xfId="13549"/>
    <cellStyle name="Normal 214 5 6" xfId="13550"/>
    <cellStyle name="Normal 214 5 6 2" xfId="13551"/>
    <cellStyle name="Normal 214 5 7" xfId="13552"/>
    <cellStyle name="Normal 214 6" xfId="13553"/>
    <cellStyle name="Normal 214 6 2" xfId="13554"/>
    <cellStyle name="Normal 214 6 2 2" xfId="13555"/>
    <cellStyle name="Normal 214 6 2 2 2" xfId="13556"/>
    <cellStyle name="Normal 214 6 2 2 2 2" xfId="13557"/>
    <cellStyle name="Normal 214 6 2 2 2 2 2" xfId="13558"/>
    <cellStyle name="Normal 214 6 2 2 2 3" xfId="13559"/>
    <cellStyle name="Normal 214 6 2 2 3" xfId="13560"/>
    <cellStyle name="Normal 214 6 2 2 3 2" xfId="13561"/>
    <cellStyle name="Normal 214 6 2 2 4" xfId="13562"/>
    <cellStyle name="Normal 214 6 2 3" xfId="13563"/>
    <cellStyle name="Normal 214 6 2 3 2" xfId="13564"/>
    <cellStyle name="Normal 214 6 2 3 2 2" xfId="13565"/>
    <cellStyle name="Normal 214 6 2 3 3" xfId="13566"/>
    <cellStyle name="Normal 214 6 2 4" xfId="13567"/>
    <cellStyle name="Normal 214 6 2 4 2" xfId="13568"/>
    <cellStyle name="Normal 214 6 2 5" xfId="13569"/>
    <cellStyle name="Normal 214 6 3" xfId="13570"/>
    <cellStyle name="Normal 214 6 3 2" xfId="13571"/>
    <cellStyle name="Normal 214 6 3 2 2" xfId="13572"/>
    <cellStyle name="Normal 214 6 3 2 2 2" xfId="13573"/>
    <cellStyle name="Normal 214 6 3 2 3" xfId="13574"/>
    <cellStyle name="Normal 214 6 3 3" xfId="13575"/>
    <cellStyle name="Normal 214 6 3 3 2" xfId="13576"/>
    <cellStyle name="Normal 214 6 3 4" xfId="13577"/>
    <cellStyle name="Normal 214 6 4" xfId="13578"/>
    <cellStyle name="Normal 214 6 4 2" xfId="13579"/>
    <cellStyle name="Normal 214 6 4 2 2" xfId="13580"/>
    <cellStyle name="Normal 214 6 4 3" xfId="13581"/>
    <cellStyle name="Normal 214 6 5" xfId="13582"/>
    <cellStyle name="Normal 214 6 5 2" xfId="13583"/>
    <cellStyle name="Normal 214 6 6" xfId="13584"/>
    <cellStyle name="Normal 214 7" xfId="13585"/>
    <cellStyle name="Normal 214 7 2" xfId="13586"/>
    <cellStyle name="Normal 214 7 2 2" xfId="13587"/>
    <cellStyle name="Normal 214 7 2 2 2" xfId="13588"/>
    <cellStyle name="Normal 214 7 2 2 2 2" xfId="13589"/>
    <cellStyle name="Normal 214 7 2 2 2 2 2" xfId="13590"/>
    <cellStyle name="Normal 214 7 2 2 2 3" xfId="13591"/>
    <cellStyle name="Normal 214 7 2 2 3" xfId="13592"/>
    <cellStyle name="Normal 214 7 2 2 3 2" xfId="13593"/>
    <cellStyle name="Normal 214 7 2 2 4" xfId="13594"/>
    <cellStyle name="Normal 214 7 2 3" xfId="13595"/>
    <cellStyle name="Normal 214 7 2 3 2" xfId="13596"/>
    <cellStyle name="Normal 214 7 2 3 2 2" xfId="13597"/>
    <cellStyle name="Normal 214 7 2 3 3" xfId="13598"/>
    <cellStyle name="Normal 214 7 2 4" xfId="13599"/>
    <cellStyle name="Normal 214 7 2 4 2" xfId="13600"/>
    <cellStyle name="Normal 214 7 2 5" xfId="13601"/>
    <cellStyle name="Normal 214 7 3" xfId="13602"/>
    <cellStyle name="Normal 214 7 3 2" xfId="13603"/>
    <cellStyle name="Normal 214 7 3 2 2" xfId="13604"/>
    <cellStyle name="Normal 214 7 3 2 2 2" xfId="13605"/>
    <cellStyle name="Normal 214 7 3 2 3" xfId="13606"/>
    <cellStyle name="Normal 214 7 3 3" xfId="13607"/>
    <cellStyle name="Normal 214 7 3 3 2" xfId="13608"/>
    <cellStyle name="Normal 214 7 3 4" xfId="13609"/>
    <cellStyle name="Normal 214 7 4" xfId="13610"/>
    <cellStyle name="Normal 214 7 4 2" xfId="13611"/>
    <cellStyle name="Normal 214 7 4 2 2" xfId="13612"/>
    <cellStyle name="Normal 214 7 4 3" xfId="13613"/>
    <cellStyle name="Normal 214 7 5" xfId="13614"/>
    <cellStyle name="Normal 214 7 5 2" xfId="13615"/>
    <cellStyle name="Normal 214 7 6" xfId="13616"/>
    <cellStyle name="Normal 214 8" xfId="13617"/>
    <cellStyle name="Normal 214 8 2" xfId="13618"/>
    <cellStyle name="Normal 214 8 2 2" xfId="13619"/>
    <cellStyle name="Normal 214 8 2 2 2" xfId="13620"/>
    <cellStyle name="Normal 214 8 2 2 2 2" xfId="13621"/>
    <cellStyle name="Normal 214 8 2 2 3" xfId="13622"/>
    <cellStyle name="Normal 214 8 2 3" xfId="13623"/>
    <cellStyle name="Normal 214 8 2 3 2" xfId="13624"/>
    <cellStyle name="Normal 214 8 2 4" xfId="13625"/>
    <cellStyle name="Normal 214 8 3" xfId="13626"/>
    <cellStyle name="Normal 214 8 3 2" xfId="13627"/>
    <cellStyle name="Normal 214 8 3 2 2" xfId="13628"/>
    <cellStyle name="Normal 214 8 3 3" xfId="13629"/>
    <cellStyle name="Normal 214 8 4" xfId="13630"/>
    <cellStyle name="Normal 214 8 4 2" xfId="13631"/>
    <cellStyle name="Normal 214 8 5" xfId="13632"/>
    <cellStyle name="Normal 214 9" xfId="13633"/>
    <cellStyle name="Normal 214 9 2" xfId="13634"/>
    <cellStyle name="Normal 214 9 2 2" xfId="13635"/>
    <cellStyle name="Normal 214 9 2 2 2" xfId="13636"/>
    <cellStyle name="Normal 214 9 2 3" xfId="13637"/>
    <cellStyle name="Normal 214 9 3" xfId="13638"/>
    <cellStyle name="Normal 214 9 3 2" xfId="13639"/>
    <cellStyle name="Normal 214 9 4" xfId="13640"/>
    <cellStyle name="Normal 214_Triángulo" xfId="13641"/>
    <cellStyle name="Normal 215" xfId="13642"/>
    <cellStyle name="Normal 215 2" xfId="13643"/>
    <cellStyle name="Normal 215 2 2" xfId="13644"/>
    <cellStyle name="Normal 215 2 2 2" xfId="13645"/>
    <cellStyle name="Normal 215 2 2 3" xfId="13646"/>
    <cellStyle name="Normal 215 2 3" xfId="13647"/>
    <cellStyle name="Normal 215 3" xfId="13648"/>
    <cellStyle name="Normal 215 3 2" xfId="13649"/>
    <cellStyle name="Normal 215 3 3" xfId="13650"/>
    <cellStyle name="Normal 215 4" xfId="13651"/>
    <cellStyle name="Normal 216" xfId="13652"/>
    <cellStyle name="Normal 216 2" xfId="13653"/>
    <cellStyle name="Normal 216 2 2" xfId="13654"/>
    <cellStyle name="Normal 216 2 2 2" xfId="13655"/>
    <cellStyle name="Normal 216 2 2 3" xfId="13656"/>
    <cellStyle name="Normal 216 2 3" xfId="13657"/>
    <cellStyle name="Normal 216 3" xfId="13658"/>
    <cellStyle name="Normal 216 3 2" xfId="13659"/>
    <cellStyle name="Normal 216 3 3" xfId="13660"/>
    <cellStyle name="Normal 216 4" xfId="13661"/>
    <cellStyle name="Normal 217" xfId="13662"/>
    <cellStyle name="Normal 217 2" xfId="13663"/>
    <cellStyle name="Normal 217 2 2" xfId="13664"/>
    <cellStyle name="Normal 217 2 2 2" xfId="13665"/>
    <cellStyle name="Normal 217 2 2 3" xfId="13666"/>
    <cellStyle name="Normal 217 2 3" xfId="13667"/>
    <cellStyle name="Normal 217 3" xfId="13668"/>
    <cellStyle name="Normal 217 3 2" xfId="13669"/>
    <cellStyle name="Normal 217 3 3" xfId="13670"/>
    <cellStyle name="Normal 217 4" xfId="13671"/>
    <cellStyle name="Normal 218" xfId="13672"/>
    <cellStyle name="Normal 218 2" xfId="13673"/>
    <cellStyle name="Normal 218 2 2" xfId="13674"/>
    <cellStyle name="Normal 218 2 2 2" xfId="13675"/>
    <cellStyle name="Normal 218 2 2 3" xfId="13676"/>
    <cellStyle name="Normal 218 2 3" xfId="13677"/>
    <cellStyle name="Normal 218 3" xfId="13678"/>
    <cellStyle name="Normal 218 3 2" xfId="13679"/>
    <cellStyle name="Normal 218 3 3" xfId="13680"/>
    <cellStyle name="Normal 218 4" xfId="13681"/>
    <cellStyle name="Normal 219" xfId="13682"/>
    <cellStyle name="Normal 219 2" xfId="13683"/>
    <cellStyle name="Normal 219 2 2" xfId="13684"/>
    <cellStyle name="Normal 219 2 2 2" xfId="13685"/>
    <cellStyle name="Normal 219 2 2 3" xfId="13686"/>
    <cellStyle name="Normal 219 2 3" xfId="13687"/>
    <cellStyle name="Normal 219 3" xfId="13688"/>
    <cellStyle name="Normal 219 3 2" xfId="13689"/>
    <cellStyle name="Normal 219 3 3" xfId="13690"/>
    <cellStyle name="Normal 219 4" xfId="13691"/>
    <cellStyle name="Normal 22" xfId="13692"/>
    <cellStyle name="Normal 22 10" xfId="13693"/>
    <cellStyle name="Normal 22 10 2" xfId="13694"/>
    <cellStyle name="Normal 22 10 2 2" xfId="13695"/>
    <cellStyle name="Normal 22 10 2 2 2" xfId="13696"/>
    <cellStyle name="Normal 22 10 2 2 2 2" xfId="13697"/>
    <cellStyle name="Normal 22 10 2 2 3" xfId="13698"/>
    <cellStyle name="Normal 22 10 2 3" xfId="13699"/>
    <cellStyle name="Normal 22 10 2 3 2" xfId="13700"/>
    <cellStyle name="Normal 22 10 2 4" xfId="13701"/>
    <cellStyle name="Normal 22 10 3" xfId="13702"/>
    <cellStyle name="Normal 22 10 3 2" xfId="13703"/>
    <cellStyle name="Normal 22 10 3 2 2" xfId="13704"/>
    <cellStyle name="Normal 22 10 3 3" xfId="13705"/>
    <cellStyle name="Normal 22 10 4" xfId="13706"/>
    <cellStyle name="Normal 22 10 4 2" xfId="13707"/>
    <cellStyle name="Normal 22 10 5" xfId="13708"/>
    <cellStyle name="Normal 22 11" xfId="13709"/>
    <cellStyle name="Normal 22 11 2" xfId="13710"/>
    <cellStyle name="Normal 22 11 2 2" xfId="13711"/>
    <cellStyle name="Normal 22 11 2 2 2" xfId="13712"/>
    <cellStyle name="Normal 22 11 2 3" xfId="13713"/>
    <cellStyle name="Normal 22 11 3" xfId="13714"/>
    <cellStyle name="Normal 22 11 3 2" xfId="13715"/>
    <cellStyle name="Normal 22 11 4" xfId="13716"/>
    <cellStyle name="Normal 22 12" xfId="13717"/>
    <cellStyle name="Normal 22 12 2" xfId="13718"/>
    <cellStyle name="Normal 22 12 2 2" xfId="13719"/>
    <cellStyle name="Normal 22 12 3" xfId="13720"/>
    <cellStyle name="Normal 22 13" xfId="13721"/>
    <cellStyle name="Normal 22 13 2" xfId="13722"/>
    <cellStyle name="Normal 22 14" xfId="13723"/>
    <cellStyle name="Normal 22 2" xfId="13724"/>
    <cellStyle name="Normal 22 2 2" xfId="13725"/>
    <cellStyle name="Normal 22 2 2 2" xfId="13726"/>
    <cellStyle name="Normal 22 2 2 3" xfId="13727"/>
    <cellStyle name="Normal 22 2 3" xfId="13728"/>
    <cellStyle name="Normal 22 3" xfId="13729"/>
    <cellStyle name="Normal 22 3 2" xfId="13730"/>
    <cellStyle name="Normal 22 3 2 2" xfId="13731"/>
    <cellStyle name="Normal 22 3 2 3" xfId="13732"/>
    <cellStyle name="Normal 22 3 3" xfId="13733"/>
    <cellStyle name="Normal 22 4" xfId="13734"/>
    <cellStyle name="Normal 22 4 10" xfId="13735"/>
    <cellStyle name="Normal 22 4 10 2" xfId="13736"/>
    <cellStyle name="Normal 22 4 11" xfId="13737"/>
    <cellStyle name="Normal 22 4 12" xfId="13738"/>
    <cellStyle name="Normal 22 4 2" xfId="13739"/>
    <cellStyle name="Normal 22 4 2 10" xfId="13740"/>
    <cellStyle name="Normal 22 4 2 2" xfId="13741"/>
    <cellStyle name="Normal 22 4 2 2 2" xfId="13742"/>
    <cellStyle name="Normal 22 4 2 2 2 2" xfId="13743"/>
    <cellStyle name="Normal 22 4 2 2 2 2 2" xfId="13744"/>
    <cellStyle name="Normal 22 4 2 2 2 2 2 2" xfId="13745"/>
    <cellStyle name="Normal 22 4 2 2 2 2 2 2 2" xfId="13746"/>
    <cellStyle name="Normal 22 4 2 2 2 2 2 2 2 2" xfId="13747"/>
    <cellStyle name="Normal 22 4 2 2 2 2 2 2 3" xfId="13748"/>
    <cellStyle name="Normal 22 4 2 2 2 2 2 3" xfId="13749"/>
    <cellStyle name="Normal 22 4 2 2 2 2 2 3 2" xfId="13750"/>
    <cellStyle name="Normal 22 4 2 2 2 2 2 4" xfId="13751"/>
    <cellStyle name="Normal 22 4 2 2 2 2 3" xfId="13752"/>
    <cellStyle name="Normal 22 4 2 2 2 2 3 2" xfId="13753"/>
    <cellStyle name="Normal 22 4 2 2 2 2 3 2 2" xfId="13754"/>
    <cellStyle name="Normal 22 4 2 2 2 2 3 3" xfId="13755"/>
    <cellStyle name="Normal 22 4 2 2 2 2 4" xfId="13756"/>
    <cellStyle name="Normal 22 4 2 2 2 2 4 2" xfId="13757"/>
    <cellStyle name="Normal 22 4 2 2 2 2 5" xfId="13758"/>
    <cellStyle name="Normal 22 4 2 2 2 3" xfId="13759"/>
    <cellStyle name="Normal 22 4 2 2 2 3 2" xfId="13760"/>
    <cellStyle name="Normal 22 4 2 2 2 3 2 2" xfId="13761"/>
    <cellStyle name="Normal 22 4 2 2 2 3 2 2 2" xfId="13762"/>
    <cellStyle name="Normal 22 4 2 2 2 3 2 3" xfId="13763"/>
    <cellStyle name="Normal 22 4 2 2 2 3 3" xfId="13764"/>
    <cellStyle name="Normal 22 4 2 2 2 3 3 2" xfId="13765"/>
    <cellStyle name="Normal 22 4 2 2 2 3 4" xfId="13766"/>
    <cellStyle name="Normal 22 4 2 2 2 4" xfId="13767"/>
    <cellStyle name="Normal 22 4 2 2 2 4 2" xfId="13768"/>
    <cellStyle name="Normal 22 4 2 2 2 4 2 2" xfId="13769"/>
    <cellStyle name="Normal 22 4 2 2 2 4 3" xfId="13770"/>
    <cellStyle name="Normal 22 4 2 2 2 5" xfId="13771"/>
    <cellStyle name="Normal 22 4 2 2 2 5 2" xfId="13772"/>
    <cellStyle name="Normal 22 4 2 2 2 6" xfId="13773"/>
    <cellStyle name="Normal 22 4 2 2 3" xfId="13774"/>
    <cellStyle name="Normal 22 4 2 2 3 2" xfId="13775"/>
    <cellStyle name="Normal 22 4 2 2 3 2 2" xfId="13776"/>
    <cellStyle name="Normal 22 4 2 2 3 2 2 2" xfId="13777"/>
    <cellStyle name="Normal 22 4 2 2 3 2 2 2 2" xfId="13778"/>
    <cellStyle name="Normal 22 4 2 2 3 2 2 3" xfId="13779"/>
    <cellStyle name="Normal 22 4 2 2 3 2 3" xfId="13780"/>
    <cellStyle name="Normal 22 4 2 2 3 2 3 2" xfId="13781"/>
    <cellStyle name="Normal 22 4 2 2 3 2 4" xfId="13782"/>
    <cellStyle name="Normal 22 4 2 2 3 3" xfId="13783"/>
    <cellStyle name="Normal 22 4 2 2 3 3 2" xfId="13784"/>
    <cellStyle name="Normal 22 4 2 2 3 3 2 2" xfId="13785"/>
    <cellStyle name="Normal 22 4 2 2 3 3 3" xfId="13786"/>
    <cellStyle name="Normal 22 4 2 2 3 4" xfId="13787"/>
    <cellStyle name="Normal 22 4 2 2 3 4 2" xfId="13788"/>
    <cellStyle name="Normal 22 4 2 2 3 5" xfId="13789"/>
    <cellStyle name="Normal 22 4 2 2 4" xfId="13790"/>
    <cellStyle name="Normal 22 4 2 2 4 2" xfId="13791"/>
    <cellStyle name="Normal 22 4 2 2 4 2 2" xfId="13792"/>
    <cellStyle name="Normal 22 4 2 2 4 2 2 2" xfId="13793"/>
    <cellStyle name="Normal 22 4 2 2 4 2 3" xfId="13794"/>
    <cellStyle name="Normal 22 4 2 2 4 3" xfId="13795"/>
    <cellStyle name="Normal 22 4 2 2 4 3 2" xfId="13796"/>
    <cellStyle name="Normal 22 4 2 2 4 4" xfId="13797"/>
    <cellStyle name="Normal 22 4 2 2 5" xfId="13798"/>
    <cellStyle name="Normal 22 4 2 2 5 2" xfId="13799"/>
    <cellStyle name="Normal 22 4 2 2 5 2 2" xfId="13800"/>
    <cellStyle name="Normal 22 4 2 2 5 3" xfId="13801"/>
    <cellStyle name="Normal 22 4 2 2 6" xfId="13802"/>
    <cellStyle name="Normal 22 4 2 2 6 2" xfId="13803"/>
    <cellStyle name="Normal 22 4 2 2 7" xfId="13804"/>
    <cellStyle name="Normal 22 4 2 2 8" xfId="13805"/>
    <cellStyle name="Normal 22 4 2 3" xfId="13806"/>
    <cellStyle name="Normal 22 4 2 3 2" xfId="13807"/>
    <cellStyle name="Normal 22 4 2 3 2 2" xfId="13808"/>
    <cellStyle name="Normal 22 4 2 3 2 2 2" xfId="13809"/>
    <cellStyle name="Normal 22 4 2 3 2 2 2 2" xfId="13810"/>
    <cellStyle name="Normal 22 4 2 3 2 2 2 2 2" xfId="13811"/>
    <cellStyle name="Normal 22 4 2 3 2 2 2 3" xfId="13812"/>
    <cellStyle name="Normal 22 4 2 3 2 2 3" xfId="13813"/>
    <cellStyle name="Normal 22 4 2 3 2 2 3 2" xfId="13814"/>
    <cellStyle name="Normal 22 4 2 3 2 2 4" xfId="13815"/>
    <cellStyle name="Normal 22 4 2 3 2 3" xfId="13816"/>
    <cellStyle name="Normal 22 4 2 3 2 3 2" xfId="13817"/>
    <cellStyle name="Normal 22 4 2 3 2 3 2 2" xfId="13818"/>
    <cellStyle name="Normal 22 4 2 3 2 3 3" xfId="13819"/>
    <cellStyle name="Normal 22 4 2 3 2 4" xfId="13820"/>
    <cellStyle name="Normal 22 4 2 3 2 4 2" xfId="13821"/>
    <cellStyle name="Normal 22 4 2 3 2 5" xfId="13822"/>
    <cellStyle name="Normal 22 4 2 3 3" xfId="13823"/>
    <cellStyle name="Normal 22 4 2 3 3 2" xfId="13824"/>
    <cellStyle name="Normal 22 4 2 3 3 2 2" xfId="13825"/>
    <cellStyle name="Normal 22 4 2 3 3 2 2 2" xfId="13826"/>
    <cellStyle name="Normal 22 4 2 3 3 2 3" xfId="13827"/>
    <cellStyle name="Normal 22 4 2 3 3 3" xfId="13828"/>
    <cellStyle name="Normal 22 4 2 3 3 3 2" xfId="13829"/>
    <cellStyle name="Normal 22 4 2 3 3 4" xfId="13830"/>
    <cellStyle name="Normal 22 4 2 3 4" xfId="13831"/>
    <cellStyle name="Normal 22 4 2 3 4 2" xfId="13832"/>
    <cellStyle name="Normal 22 4 2 3 4 2 2" xfId="13833"/>
    <cellStyle name="Normal 22 4 2 3 4 3" xfId="13834"/>
    <cellStyle name="Normal 22 4 2 3 5" xfId="13835"/>
    <cellStyle name="Normal 22 4 2 3 5 2" xfId="13836"/>
    <cellStyle name="Normal 22 4 2 3 6" xfId="13837"/>
    <cellStyle name="Normal 22 4 2 4" xfId="13838"/>
    <cellStyle name="Normal 22 4 2 4 2" xfId="13839"/>
    <cellStyle name="Normal 22 4 2 4 2 2" xfId="13840"/>
    <cellStyle name="Normal 22 4 2 4 2 2 2" xfId="13841"/>
    <cellStyle name="Normal 22 4 2 4 2 2 2 2" xfId="13842"/>
    <cellStyle name="Normal 22 4 2 4 2 2 2 2 2" xfId="13843"/>
    <cellStyle name="Normal 22 4 2 4 2 2 2 3" xfId="13844"/>
    <cellStyle name="Normal 22 4 2 4 2 2 3" xfId="13845"/>
    <cellStyle name="Normal 22 4 2 4 2 2 3 2" xfId="13846"/>
    <cellStyle name="Normal 22 4 2 4 2 2 4" xfId="13847"/>
    <cellStyle name="Normal 22 4 2 4 2 3" xfId="13848"/>
    <cellStyle name="Normal 22 4 2 4 2 3 2" xfId="13849"/>
    <cellStyle name="Normal 22 4 2 4 2 3 2 2" xfId="13850"/>
    <cellStyle name="Normal 22 4 2 4 2 3 3" xfId="13851"/>
    <cellStyle name="Normal 22 4 2 4 2 4" xfId="13852"/>
    <cellStyle name="Normal 22 4 2 4 2 4 2" xfId="13853"/>
    <cellStyle name="Normal 22 4 2 4 2 5" xfId="13854"/>
    <cellStyle name="Normal 22 4 2 4 3" xfId="13855"/>
    <cellStyle name="Normal 22 4 2 4 3 2" xfId="13856"/>
    <cellStyle name="Normal 22 4 2 4 3 2 2" xfId="13857"/>
    <cellStyle name="Normal 22 4 2 4 3 2 2 2" xfId="13858"/>
    <cellStyle name="Normal 22 4 2 4 3 2 3" xfId="13859"/>
    <cellStyle name="Normal 22 4 2 4 3 3" xfId="13860"/>
    <cellStyle name="Normal 22 4 2 4 3 3 2" xfId="13861"/>
    <cellStyle name="Normal 22 4 2 4 3 4" xfId="13862"/>
    <cellStyle name="Normal 22 4 2 4 4" xfId="13863"/>
    <cellStyle name="Normal 22 4 2 4 4 2" xfId="13864"/>
    <cellStyle name="Normal 22 4 2 4 4 2 2" xfId="13865"/>
    <cellStyle name="Normal 22 4 2 4 4 3" xfId="13866"/>
    <cellStyle name="Normal 22 4 2 4 5" xfId="13867"/>
    <cellStyle name="Normal 22 4 2 4 5 2" xfId="13868"/>
    <cellStyle name="Normal 22 4 2 4 6" xfId="13869"/>
    <cellStyle name="Normal 22 4 2 5" xfId="13870"/>
    <cellStyle name="Normal 22 4 2 5 2" xfId="13871"/>
    <cellStyle name="Normal 22 4 2 5 2 2" xfId="13872"/>
    <cellStyle name="Normal 22 4 2 5 2 2 2" xfId="13873"/>
    <cellStyle name="Normal 22 4 2 5 2 2 2 2" xfId="13874"/>
    <cellStyle name="Normal 22 4 2 5 2 2 3" xfId="13875"/>
    <cellStyle name="Normal 22 4 2 5 2 3" xfId="13876"/>
    <cellStyle name="Normal 22 4 2 5 2 3 2" xfId="13877"/>
    <cellStyle name="Normal 22 4 2 5 2 4" xfId="13878"/>
    <cellStyle name="Normal 22 4 2 5 3" xfId="13879"/>
    <cellStyle name="Normal 22 4 2 5 3 2" xfId="13880"/>
    <cellStyle name="Normal 22 4 2 5 3 2 2" xfId="13881"/>
    <cellStyle name="Normal 22 4 2 5 3 3" xfId="13882"/>
    <cellStyle name="Normal 22 4 2 5 4" xfId="13883"/>
    <cellStyle name="Normal 22 4 2 5 4 2" xfId="13884"/>
    <cellStyle name="Normal 22 4 2 5 5" xfId="13885"/>
    <cellStyle name="Normal 22 4 2 6" xfId="13886"/>
    <cellStyle name="Normal 22 4 2 6 2" xfId="13887"/>
    <cellStyle name="Normal 22 4 2 6 2 2" xfId="13888"/>
    <cellStyle name="Normal 22 4 2 6 2 2 2" xfId="13889"/>
    <cellStyle name="Normal 22 4 2 6 2 3" xfId="13890"/>
    <cellStyle name="Normal 22 4 2 6 3" xfId="13891"/>
    <cellStyle name="Normal 22 4 2 6 3 2" xfId="13892"/>
    <cellStyle name="Normal 22 4 2 6 4" xfId="13893"/>
    <cellStyle name="Normal 22 4 2 7" xfId="13894"/>
    <cellStyle name="Normal 22 4 2 7 2" xfId="13895"/>
    <cellStyle name="Normal 22 4 2 7 2 2" xfId="13896"/>
    <cellStyle name="Normal 22 4 2 7 3" xfId="13897"/>
    <cellStyle name="Normal 22 4 2 8" xfId="13898"/>
    <cellStyle name="Normal 22 4 2 8 2" xfId="13899"/>
    <cellStyle name="Normal 22 4 2 9" xfId="13900"/>
    <cellStyle name="Normal 22 4 3" xfId="13901"/>
    <cellStyle name="Normal 22 4 3 2" xfId="13902"/>
    <cellStyle name="Normal 22 4 3 2 2" xfId="13903"/>
    <cellStyle name="Normal 22 4 3 2 2 2" xfId="13904"/>
    <cellStyle name="Normal 22 4 3 2 2 2 2" xfId="13905"/>
    <cellStyle name="Normal 22 4 3 2 2 2 2 2" xfId="13906"/>
    <cellStyle name="Normal 22 4 3 2 2 2 2 2 2" xfId="13907"/>
    <cellStyle name="Normal 22 4 3 2 2 2 2 3" xfId="13908"/>
    <cellStyle name="Normal 22 4 3 2 2 2 3" xfId="13909"/>
    <cellStyle name="Normal 22 4 3 2 2 2 3 2" xfId="13910"/>
    <cellStyle name="Normal 22 4 3 2 2 2 4" xfId="13911"/>
    <cellStyle name="Normal 22 4 3 2 2 3" xfId="13912"/>
    <cellStyle name="Normal 22 4 3 2 2 3 2" xfId="13913"/>
    <cellStyle name="Normal 22 4 3 2 2 3 2 2" xfId="13914"/>
    <cellStyle name="Normal 22 4 3 2 2 3 3" xfId="13915"/>
    <cellStyle name="Normal 22 4 3 2 2 4" xfId="13916"/>
    <cellStyle name="Normal 22 4 3 2 2 4 2" xfId="13917"/>
    <cellStyle name="Normal 22 4 3 2 2 5" xfId="13918"/>
    <cellStyle name="Normal 22 4 3 2 3" xfId="13919"/>
    <cellStyle name="Normal 22 4 3 2 3 2" xfId="13920"/>
    <cellStyle name="Normal 22 4 3 2 3 2 2" xfId="13921"/>
    <cellStyle name="Normal 22 4 3 2 3 2 2 2" xfId="13922"/>
    <cellStyle name="Normal 22 4 3 2 3 2 3" xfId="13923"/>
    <cellStyle name="Normal 22 4 3 2 3 3" xfId="13924"/>
    <cellStyle name="Normal 22 4 3 2 3 3 2" xfId="13925"/>
    <cellStyle name="Normal 22 4 3 2 3 4" xfId="13926"/>
    <cellStyle name="Normal 22 4 3 2 4" xfId="13927"/>
    <cellStyle name="Normal 22 4 3 2 4 2" xfId="13928"/>
    <cellStyle name="Normal 22 4 3 2 4 2 2" xfId="13929"/>
    <cellStyle name="Normal 22 4 3 2 4 3" xfId="13930"/>
    <cellStyle name="Normal 22 4 3 2 5" xfId="13931"/>
    <cellStyle name="Normal 22 4 3 2 5 2" xfId="13932"/>
    <cellStyle name="Normal 22 4 3 2 6" xfId="13933"/>
    <cellStyle name="Normal 22 4 3 3" xfId="13934"/>
    <cellStyle name="Normal 22 4 3 3 2" xfId="13935"/>
    <cellStyle name="Normal 22 4 3 3 2 2" xfId="13936"/>
    <cellStyle name="Normal 22 4 3 3 2 2 2" xfId="13937"/>
    <cellStyle name="Normal 22 4 3 3 2 2 2 2" xfId="13938"/>
    <cellStyle name="Normal 22 4 3 3 2 2 3" xfId="13939"/>
    <cellStyle name="Normal 22 4 3 3 2 3" xfId="13940"/>
    <cellStyle name="Normal 22 4 3 3 2 3 2" xfId="13941"/>
    <cellStyle name="Normal 22 4 3 3 2 4" xfId="13942"/>
    <cellStyle name="Normal 22 4 3 3 3" xfId="13943"/>
    <cellStyle name="Normal 22 4 3 3 3 2" xfId="13944"/>
    <cellStyle name="Normal 22 4 3 3 3 2 2" xfId="13945"/>
    <cellStyle name="Normal 22 4 3 3 3 3" xfId="13946"/>
    <cellStyle name="Normal 22 4 3 3 4" xfId="13947"/>
    <cellStyle name="Normal 22 4 3 3 4 2" xfId="13948"/>
    <cellStyle name="Normal 22 4 3 3 5" xfId="13949"/>
    <cellStyle name="Normal 22 4 3 4" xfId="13950"/>
    <cellStyle name="Normal 22 4 3 4 2" xfId="13951"/>
    <cellStyle name="Normal 22 4 3 4 2 2" xfId="13952"/>
    <cellStyle name="Normal 22 4 3 4 2 2 2" xfId="13953"/>
    <cellStyle name="Normal 22 4 3 4 2 3" xfId="13954"/>
    <cellStyle name="Normal 22 4 3 4 3" xfId="13955"/>
    <cellStyle name="Normal 22 4 3 4 3 2" xfId="13956"/>
    <cellStyle name="Normal 22 4 3 4 4" xfId="13957"/>
    <cellStyle name="Normal 22 4 3 5" xfId="13958"/>
    <cellStyle name="Normal 22 4 3 5 2" xfId="13959"/>
    <cellStyle name="Normal 22 4 3 5 2 2" xfId="13960"/>
    <cellStyle name="Normal 22 4 3 5 3" xfId="13961"/>
    <cellStyle name="Normal 22 4 3 6" xfId="13962"/>
    <cellStyle name="Normal 22 4 3 6 2" xfId="13963"/>
    <cellStyle name="Normal 22 4 3 7" xfId="13964"/>
    <cellStyle name="Normal 22 4 3 8" xfId="13965"/>
    <cellStyle name="Normal 22 4 4" xfId="13966"/>
    <cellStyle name="Normal 22 4 4 2" xfId="13967"/>
    <cellStyle name="Normal 22 4 4 2 2" xfId="13968"/>
    <cellStyle name="Normal 22 4 4 2 2 2" xfId="13969"/>
    <cellStyle name="Normal 22 4 4 2 2 2 2" xfId="13970"/>
    <cellStyle name="Normal 22 4 4 2 2 2 2 2" xfId="13971"/>
    <cellStyle name="Normal 22 4 4 2 2 2 2 2 2" xfId="13972"/>
    <cellStyle name="Normal 22 4 4 2 2 2 2 3" xfId="13973"/>
    <cellStyle name="Normal 22 4 4 2 2 2 3" xfId="13974"/>
    <cellStyle name="Normal 22 4 4 2 2 2 3 2" xfId="13975"/>
    <cellStyle name="Normal 22 4 4 2 2 2 4" xfId="13976"/>
    <cellStyle name="Normal 22 4 4 2 2 3" xfId="13977"/>
    <cellStyle name="Normal 22 4 4 2 2 3 2" xfId="13978"/>
    <cellStyle name="Normal 22 4 4 2 2 3 2 2" xfId="13979"/>
    <cellStyle name="Normal 22 4 4 2 2 3 3" xfId="13980"/>
    <cellStyle name="Normal 22 4 4 2 2 4" xfId="13981"/>
    <cellStyle name="Normal 22 4 4 2 2 4 2" xfId="13982"/>
    <cellStyle name="Normal 22 4 4 2 2 5" xfId="13983"/>
    <cellStyle name="Normal 22 4 4 2 3" xfId="13984"/>
    <cellStyle name="Normal 22 4 4 2 3 2" xfId="13985"/>
    <cellStyle name="Normal 22 4 4 2 3 2 2" xfId="13986"/>
    <cellStyle name="Normal 22 4 4 2 3 2 2 2" xfId="13987"/>
    <cellStyle name="Normal 22 4 4 2 3 2 3" xfId="13988"/>
    <cellStyle name="Normal 22 4 4 2 3 3" xfId="13989"/>
    <cellStyle name="Normal 22 4 4 2 3 3 2" xfId="13990"/>
    <cellStyle name="Normal 22 4 4 2 3 4" xfId="13991"/>
    <cellStyle name="Normal 22 4 4 2 4" xfId="13992"/>
    <cellStyle name="Normal 22 4 4 2 4 2" xfId="13993"/>
    <cellStyle name="Normal 22 4 4 2 4 2 2" xfId="13994"/>
    <cellStyle name="Normal 22 4 4 2 4 3" xfId="13995"/>
    <cellStyle name="Normal 22 4 4 2 5" xfId="13996"/>
    <cellStyle name="Normal 22 4 4 2 5 2" xfId="13997"/>
    <cellStyle name="Normal 22 4 4 2 6" xfId="13998"/>
    <cellStyle name="Normal 22 4 4 3" xfId="13999"/>
    <cellStyle name="Normal 22 4 4 3 2" xfId="14000"/>
    <cellStyle name="Normal 22 4 4 3 2 2" xfId="14001"/>
    <cellStyle name="Normal 22 4 4 3 2 2 2" xfId="14002"/>
    <cellStyle name="Normal 22 4 4 3 2 2 2 2" xfId="14003"/>
    <cellStyle name="Normal 22 4 4 3 2 2 3" xfId="14004"/>
    <cellStyle name="Normal 22 4 4 3 2 3" xfId="14005"/>
    <cellStyle name="Normal 22 4 4 3 2 3 2" xfId="14006"/>
    <cellStyle name="Normal 22 4 4 3 2 4" xfId="14007"/>
    <cellStyle name="Normal 22 4 4 3 3" xfId="14008"/>
    <cellStyle name="Normal 22 4 4 3 3 2" xfId="14009"/>
    <cellStyle name="Normal 22 4 4 3 3 2 2" xfId="14010"/>
    <cellStyle name="Normal 22 4 4 3 3 3" xfId="14011"/>
    <cellStyle name="Normal 22 4 4 3 4" xfId="14012"/>
    <cellStyle name="Normal 22 4 4 3 4 2" xfId="14013"/>
    <cellStyle name="Normal 22 4 4 3 5" xfId="14014"/>
    <cellStyle name="Normal 22 4 4 4" xfId="14015"/>
    <cellStyle name="Normal 22 4 4 4 2" xfId="14016"/>
    <cellStyle name="Normal 22 4 4 4 2 2" xfId="14017"/>
    <cellStyle name="Normal 22 4 4 4 2 2 2" xfId="14018"/>
    <cellStyle name="Normal 22 4 4 4 2 3" xfId="14019"/>
    <cellStyle name="Normal 22 4 4 4 3" xfId="14020"/>
    <cellStyle name="Normal 22 4 4 4 3 2" xfId="14021"/>
    <cellStyle name="Normal 22 4 4 4 4" xfId="14022"/>
    <cellStyle name="Normal 22 4 4 5" xfId="14023"/>
    <cellStyle name="Normal 22 4 4 5 2" xfId="14024"/>
    <cellStyle name="Normal 22 4 4 5 2 2" xfId="14025"/>
    <cellStyle name="Normal 22 4 4 5 3" xfId="14026"/>
    <cellStyle name="Normal 22 4 4 6" xfId="14027"/>
    <cellStyle name="Normal 22 4 4 6 2" xfId="14028"/>
    <cellStyle name="Normal 22 4 4 7" xfId="14029"/>
    <cellStyle name="Normal 22 4 5" xfId="14030"/>
    <cellStyle name="Normal 22 4 5 2" xfId="14031"/>
    <cellStyle name="Normal 22 4 5 2 2" xfId="14032"/>
    <cellStyle name="Normal 22 4 5 2 2 2" xfId="14033"/>
    <cellStyle name="Normal 22 4 5 2 2 2 2" xfId="14034"/>
    <cellStyle name="Normal 22 4 5 2 2 2 2 2" xfId="14035"/>
    <cellStyle name="Normal 22 4 5 2 2 2 3" xfId="14036"/>
    <cellStyle name="Normal 22 4 5 2 2 3" xfId="14037"/>
    <cellStyle name="Normal 22 4 5 2 2 3 2" xfId="14038"/>
    <cellStyle name="Normal 22 4 5 2 2 4" xfId="14039"/>
    <cellStyle name="Normal 22 4 5 2 3" xfId="14040"/>
    <cellStyle name="Normal 22 4 5 2 3 2" xfId="14041"/>
    <cellStyle name="Normal 22 4 5 2 3 2 2" xfId="14042"/>
    <cellStyle name="Normal 22 4 5 2 3 3" xfId="14043"/>
    <cellStyle name="Normal 22 4 5 2 4" xfId="14044"/>
    <cellStyle name="Normal 22 4 5 2 4 2" xfId="14045"/>
    <cellStyle name="Normal 22 4 5 2 5" xfId="14046"/>
    <cellStyle name="Normal 22 4 5 3" xfId="14047"/>
    <cellStyle name="Normal 22 4 5 3 2" xfId="14048"/>
    <cellStyle name="Normal 22 4 5 3 2 2" xfId="14049"/>
    <cellStyle name="Normal 22 4 5 3 2 2 2" xfId="14050"/>
    <cellStyle name="Normal 22 4 5 3 2 3" xfId="14051"/>
    <cellStyle name="Normal 22 4 5 3 3" xfId="14052"/>
    <cellStyle name="Normal 22 4 5 3 3 2" xfId="14053"/>
    <cellStyle name="Normal 22 4 5 3 4" xfId="14054"/>
    <cellStyle name="Normal 22 4 5 4" xfId="14055"/>
    <cellStyle name="Normal 22 4 5 4 2" xfId="14056"/>
    <cellStyle name="Normal 22 4 5 4 2 2" xfId="14057"/>
    <cellStyle name="Normal 22 4 5 4 3" xfId="14058"/>
    <cellStyle name="Normal 22 4 5 5" xfId="14059"/>
    <cellStyle name="Normal 22 4 5 5 2" xfId="14060"/>
    <cellStyle name="Normal 22 4 5 6" xfId="14061"/>
    <cellStyle name="Normal 22 4 6" xfId="14062"/>
    <cellStyle name="Normal 22 4 6 2" xfId="14063"/>
    <cellStyle name="Normal 22 4 6 2 2" xfId="14064"/>
    <cellStyle name="Normal 22 4 6 2 2 2" xfId="14065"/>
    <cellStyle name="Normal 22 4 6 2 2 2 2" xfId="14066"/>
    <cellStyle name="Normal 22 4 6 2 2 2 2 2" xfId="14067"/>
    <cellStyle name="Normal 22 4 6 2 2 2 3" xfId="14068"/>
    <cellStyle name="Normal 22 4 6 2 2 3" xfId="14069"/>
    <cellStyle name="Normal 22 4 6 2 2 3 2" xfId="14070"/>
    <cellStyle name="Normal 22 4 6 2 2 4" xfId="14071"/>
    <cellStyle name="Normal 22 4 6 2 3" xfId="14072"/>
    <cellStyle name="Normal 22 4 6 2 3 2" xfId="14073"/>
    <cellStyle name="Normal 22 4 6 2 3 2 2" xfId="14074"/>
    <cellStyle name="Normal 22 4 6 2 3 3" xfId="14075"/>
    <cellStyle name="Normal 22 4 6 2 4" xfId="14076"/>
    <cellStyle name="Normal 22 4 6 2 4 2" xfId="14077"/>
    <cellStyle name="Normal 22 4 6 2 5" xfId="14078"/>
    <cellStyle name="Normal 22 4 6 3" xfId="14079"/>
    <cellStyle name="Normal 22 4 6 3 2" xfId="14080"/>
    <cellStyle name="Normal 22 4 6 3 2 2" xfId="14081"/>
    <cellStyle name="Normal 22 4 6 3 2 2 2" xfId="14082"/>
    <cellStyle name="Normal 22 4 6 3 2 3" xfId="14083"/>
    <cellStyle name="Normal 22 4 6 3 3" xfId="14084"/>
    <cellStyle name="Normal 22 4 6 3 3 2" xfId="14085"/>
    <cellStyle name="Normal 22 4 6 3 4" xfId="14086"/>
    <cellStyle name="Normal 22 4 6 4" xfId="14087"/>
    <cellStyle name="Normal 22 4 6 4 2" xfId="14088"/>
    <cellStyle name="Normal 22 4 6 4 2 2" xfId="14089"/>
    <cellStyle name="Normal 22 4 6 4 3" xfId="14090"/>
    <cellStyle name="Normal 22 4 6 5" xfId="14091"/>
    <cellStyle name="Normal 22 4 6 5 2" xfId="14092"/>
    <cellStyle name="Normal 22 4 6 6" xfId="14093"/>
    <cellStyle name="Normal 22 4 7" xfId="14094"/>
    <cellStyle name="Normal 22 4 7 2" xfId="14095"/>
    <cellStyle name="Normal 22 4 7 2 2" xfId="14096"/>
    <cellStyle name="Normal 22 4 7 2 2 2" xfId="14097"/>
    <cellStyle name="Normal 22 4 7 2 2 2 2" xfId="14098"/>
    <cellStyle name="Normal 22 4 7 2 2 3" xfId="14099"/>
    <cellStyle name="Normal 22 4 7 2 3" xfId="14100"/>
    <cellStyle name="Normal 22 4 7 2 3 2" xfId="14101"/>
    <cellStyle name="Normal 22 4 7 2 4" xfId="14102"/>
    <cellStyle name="Normal 22 4 7 3" xfId="14103"/>
    <cellStyle name="Normal 22 4 7 3 2" xfId="14104"/>
    <cellStyle name="Normal 22 4 7 3 2 2" xfId="14105"/>
    <cellStyle name="Normal 22 4 7 3 3" xfId="14106"/>
    <cellStyle name="Normal 22 4 7 4" xfId="14107"/>
    <cellStyle name="Normal 22 4 7 4 2" xfId="14108"/>
    <cellStyle name="Normal 22 4 7 5" xfId="14109"/>
    <cellStyle name="Normal 22 4 8" xfId="14110"/>
    <cellStyle name="Normal 22 4 8 2" xfId="14111"/>
    <cellStyle name="Normal 22 4 8 2 2" xfId="14112"/>
    <cellStyle name="Normal 22 4 8 2 2 2" xfId="14113"/>
    <cellStyle name="Normal 22 4 8 2 3" xfId="14114"/>
    <cellStyle name="Normal 22 4 8 3" xfId="14115"/>
    <cellStyle name="Normal 22 4 8 3 2" xfId="14116"/>
    <cellStyle name="Normal 22 4 8 4" xfId="14117"/>
    <cellStyle name="Normal 22 4 9" xfId="14118"/>
    <cellStyle name="Normal 22 4 9 2" xfId="14119"/>
    <cellStyle name="Normal 22 4 9 2 2" xfId="14120"/>
    <cellStyle name="Normal 22 4 9 3" xfId="14121"/>
    <cellStyle name="Normal 22 5" xfId="14122"/>
    <cellStyle name="Normal 22 5 10" xfId="14123"/>
    <cellStyle name="Normal 22 5 2" xfId="14124"/>
    <cellStyle name="Normal 22 5 2 2" xfId="14125"/>
    <cellStyle name="Normal 22 5 2 2 2" xfId="14126"/>
    <cellStyle name="Normal 22 5 2 2 2 2" xfId="14127"/>
    <cellStyle name="Normal 22 5 2 2 2 2 2" xfId="14128"/>
    <cellStyle name="Normal 22 5 2 2 2 2 2 2" xfId="14129"/>
    <cellStyle name="Normal 22 5 2 2 2 2 2 2 2" xfId="14130"/>
    <cellStyle name="Normal 22 5 2 2 2 2 2 3" xfId="14131"/>
    <cellStyle name="Normal 22 5 2 2 2 2 3" xfId="14132"/>
    <cellStyle name="Normal 22 5 2 2 2 2 3 2" xfId="14133"/>
    <cellStyle name="Normal 22 5 2 2 2 2 4" xfId="14134"/>
    <cellStyle name="Normal 22 5 2 2 2 3" xfId="14135"/>
    <cellStyle name="Normal 22 5 2 2 2 3 2" xfId="14136"/>
    <cellStyle name="Normal 22 5 2 2 2 3 2 2" xfId="14137"/>
    <cellStyle name="Normal 22 5 2 2 2 3 3" xfId="14138"/>
    <cellStyle name="Normal 22 5 2 2 2 4" xfId="14139"/>
    <cellStyle name="Normal 22 5 2 2 2 4 2" xfId="14140"/>
    <cellStyle name="Normal 22 5 2 2 2 5" xfId="14141"/>
    <cellStyle name="Normal 22 5 2 2 3" xfId="14142"/>
    <cellStyle name="Normal 22 5 2 2 3 2" xfId="14143"/>
    <cellStyle name="Normal 22 5 2 2 3 2 2" xfId="14144"/>
    <cellStyle name="Normal 22 5 2 2 3 2 2 2" xfId="14145"/>
    <cellStyle name="Normal 22 5 2 2 3 2 3" xfId="14146"/>
    <cellStyle name="Normal 22 5 2 2 3 3" xfId="14147"/>
    <cellStyle name="Normal 22 5 2 2 3 3 2" xfId="14148"/>
    <cellStyle name="Normal 22 5 2 2 3 4" xfId="14149"/>
    <cellStyle name="Normal 22 5 2 2 4" xfId="14150"/>
    <cellStyle name="Normal 22 5 2 2 4 2" xfId="14151"/>
    <cellStyle name="Normal 22 5 2 2 4 2 2" xfId="14152"/>
    <cellStyle name="Normal 22 5 2 2 4 3" xfId="14153"/>
    <cellStyle name="Normal 22 5 2 2 5" xfId="14154"/>
    <cellStyle name="Normal 22 5 2 2 5 2" xfId="14155"/>
    <cellStyle name="Normal 22 5 2 2 6" xfId="14156"/>
    <cellStyle name="Normal 22 5 2 3" xfId="14157"/>
    <cellStyle name="Normal 22 5 2 3 2" xfId="14158"/>
    <cellStyle name="Normal 22 5 2 3 2 2" xfId="14159"/>
    <cellStyle name="Normal 22 5 2 3 2 2 2" xfId="14160"/>
    <cellStyle name="Normal 22 5 2 3 2 2 2 2" xfId="14161"/>
    <cellStyle name="Normal 22 5 2 3 2 2 3" xfId="14162"/>
    <cellStyle name="Normal 22 5 2 3 2 3" xfId="14163"/>
    <cellStyle name="Normal 22 5 2 3 2 3 2" xfId="14164"/>
    <cellStyle name="Normal 22 5 2 3 2 4" xfId="14165"/>
    <cellStyle name="Normal 22 5 2 3 3" xfId="14166"/>
    <cellStyle name="Normal 22 5 2 3 3 2" xfId="14167"/>
    <cellStyle name="Normal 22 5 2 3 3 2 2" xfId="14168"/>
    <cellStyle name="Normal 22 5 2 3 3 3" xfId="14169"/>
    <cellStyle name="Normal 22 5 2 3 4" xfId="14170"/>
    <cellStyle name="Normal 22 5 2 3 4 2" xfId="14171"/>
    <cellStyle name="Normal 22 5 2 3 5" xfId="14172"/>
    <cellStyle name="Normal 22 5 2 4" xfId="14173"/>
    <cellStyle name="Normal 22 5 2 4 2" xfId="14174"/>
    <cellStyle name="Normal 22 5 2 4 2 2" xfId="14175"/>
    <cellStyle name="Normal 22 5 2 4 2 2 2" xfId="14176"/>
    <cellStyle name="Normal 22 5 2 4 2 3" xfId="14177"/>
    <cellStyle name="Normal 22 5 2 4 3" xfId="14178"/>
    <cellStyle name="Normal 22 5 2 4 3 2" xfId="14179"/>
    <cellStyle name="Normal 22 5 2 4 4" xfId="14180"/>
    <cellStyle name="Normal 22 5 2 5" xfId="14181"/>
    <cellStyle name="Normal 22 5 2 5 2" xfId="14182"/>
    <cellStyle name="Normal 22 5 2 5 2 2" xfId="14183"/>
    <cellStyle name="Normal 22 5 2 5 3" xfId="14184"/>
    <cellStyle name="Normal 22 5 2 6" xfId="14185"/>
    <cellStyle name="Normal 22 5 2 6 2" xfId="14186"/>
    <cellStyle name="Normal 22 5 2 7" xfId="14187"/>
    <cellStyle name="Normal 22 5 2 8" xfId="14188"/>
    <cellStyle name="Normal 22 5 3" xfId="14189"/>
    <cellStyle name="Normal 22 5 3 2" xfId="14190"/>
    <cellStyle name="Normal 22 5 3 2 2" xfId="14191"/>
    <cellStyle name="Normal 22 5 3 2 2 2" xfId="14192"/>
    <cellStyle name="Normal 22 5 3 2 2 2 2" xfId="14193"/>
    <cellStyle name="Normal 22 5 3 2 2 2 2 2" xfId="14194"/>
    <cellStyle name="Normal 22 5 3 2 2 2 3" xfId="14195"/>
    <cellStyle name="Normal 22 5 3 2 2 3" xfId="14196"/>
    <cellStyle name="Normal 22 5 3 2 2 3 2" xfId="14197"/>
    <cellStyle name="Normal 22 5 3 2 2 4" xfId="14198"/>
    <cellStyle name="Normal 22 5 3 2 3" xfId="14199"/>
    <cellStyle name="Normal 22 5 3 2 3 2" xfId="14200"/>
    <cellStyle name="Normal 22 5 3 2 3 2 2" xfId="14201"/>
    <cellStyle name="Normal 22 5 3 2 3 3" xfId="14202"/>
    <cellStyle name="Normal 22 5 3 2 4" xfId="14203"/>
    <cellStyle name="Normal 22 5 3 2 4 2" xfId="14204"/>
    <cellStyle name="Normal 22 5 3 2 5" xfId="14205"/>
    <cellStyle name="Normal 22 5 3 3" xfId="14206"/>
    <cellStyle name="Normal 22 5 3 3 2" xfId="14207"/>
    <cellStyle name="Normal 22 5 3 3 2 2" xfId="14208"/>
    <cellStyle name="Normal 22 5 3 3 2 2 2" xfId="14209"/>
    <cellStyle name="Normal 22 5 3 3 2 3" xfId="14210"/>
    <cellStyle name="Normal 22 5 3 3 3" xfId="14211"/>
    <cellStyle name="Normal 22 5 3 3 3 2" xfId="14212"/>
    <cellStyle name="Normal 22 5 3 3 4" xfId="14213"/>
    <cellStyle name="Normal 22 5 3 4" xfId="14214"/>
    <cellStyle name="Normal 22 5 3 4 2" xfId="14215"/>
    <cellStyle name="Normal 22 5 3 4 2 2" xfId="14216"/>
    <cellStyle name="Normal 22 5 3 4 3" xfId="14217"/>
    <cellStyle name="Normal 22 5 3 5" xfId="14218"/>
    <cellStyle name="Normal 22 5 3 5 2" xfId="14219"/>
    <cellStyle name="Normal 22 5 3 6" xfId="14220"/>
    <cellStyle name="Normal 22 5 4" xfId="14221"/>
    <cellStyle name="Normal 22 5 4 2" xfId="14222"/>
    <cellStyle name="Normal 22 5 4 2 2" xfId="14223"/>
    <cellStyle name="Normal 22 5 4 2 2 2" xfId="14224"/>
    <cellStyle name="Normal 22 5 4 2 2 2 2" xfId="14225"/>
    <cellStyle name="Normal 22 5 4 2 2 2 2 2" xfId="14226"/>
    <cellStyle name="Normal 22 5 4 2 2 2 3" xfId="14227"/>
    <cellStyle name="Normal 22 5 4 2 2 3" xfId="14228"/>
    <cellStyle name="Normal 22 5 4 2 2 3 2" xfId="14229"/>
    <cellStyle name="Normal 22 5 4 2 2 4" xfId="14230"/>
    <cellStyle name="Normal 22 5 4 2 3" xfId="14231"/>
    <cellStyle name="Normal 22 5 4 2 3 2" xfId="14232"/>
    <cellStyle name="Normal 22 5 4 2 3 2 2" xfId="14233"/>
    <cellStyle name="Normal 22 5 4 2 3 3" xfId="14234"/>
    <cellStyle name="Normal 22 5 4 2 4" xfId="14235"/>
    <cellStyle name="Normal 22 5 4 2 4 2" xfId="14236"/>
    <cellStyle name="Normal 22 5 4 2 5" xfId="14237"/>
    <cellStyle name="Normal 22 5 4 3" xfId="14238"/>
    <cellStyle name="Normal 22 5 4 3 2" xfId="14239"/>
    <cellStyle name="Normal 22 5 4 3 2 2" xfId="14240"/>
    <cellStyle name="Normal 22 5 4 3 2 2 2" xfId="14241"/>
    <cellStyle name="Normal 22 5 4 3 2 3" xfId="14242"/>
    <cellStyle name="Normal 22 5 4 3 3" xfId="14243"/>
    <cellStyle name="Normal 22 5 4 3 3 2" xfId="14244"/>
    <cellStyle name="Normal 22 5 4 3 4" xfId="14245"/>
    <cellStyle name="Normal 22 5 4 4" xfId="14246"/>
    <cellStyle name="Normal 22 5 4 4 2" xfId="14247"/>
    <cellStyle name="Normal 22 5 4 4 2 2" xfId="14248"/>
    <cellStyle name="Normal 22 5 4 4 3" xfId="14249"/>
    <cellStyle name="Normal 22 5 4 5" xfId="14250"/>
    <cellStyle name="Normal 22 5 4 5 2" xfId="14251"/>
    <cellStyle name="Normal 22 5 4 6" xfId="14252"/>
    <cellStyle name="Normal 22 5 5" xfId="14253"/>
    <cellStyle name="Normal 22 5 5 2" xfId="14254"/>
    <cellStyle name="Normal 22 5 5 2 2" xfId="14255"/>
    <cellStyle name="Normal 22 5 5 2 2 2" xfId="14256"/>
    <cellStyle name="Normal 22 5 5 2 2 2 2" xfId="14257"/>
    <cellStyle name="Normal 22 5 5 2 2 3" xfId="14258"/>
    <cellStyle name="Normal 22 5 5 2 3" xfId="14259"/>
    <cellStyle name="Normal 22 5 5 2 3 2" xfId="14260"/>
    <cellStyle name="Normal 22 5 5 2 4" xfId="14261"/>
    <cellStyle name="Normal 22 5 5 3" xfId="14262"/>
    <cellStyle name="Normal 22 5 5 3 2" xfId="14263"/>
    <cellStyle name="Normal 22 5 5 3 2 2" xfId="14264"/>
    <cellStyle name="Normal 22 5 5 3 3" xfId="14265"/>
    <cellStyle name="Normal 22 5 5 4" xfId="14266"/>
    <cellStyle name="Normal 22 5 5 4 2" xfId="14267"/>
    <cellStyle name="Normal 22 5 5 5" xfId="14268"/>
    <cellStyle name="Normal 22 5 6" xfId="14269"/>
    <cellStyle name="Normal 22 5 6 2" xfId="14270"/>
    <cellStyle name="Normal 22 5 6 2 2" xfId="14271"/>
    <cellStyle name="Normal 22 5 6 2 2 2" xfId="14272"/>
    <cellStyle name="Normal 22 5 6 2 3" xfId="14273"/>
    <cellStyle name="Normal 22 5 6 3" xfId="14274"/>
    <cellStyle name="Normal 22 5 6 3 2" xfId="14275"/>
    <cellStyle name="Normal 22 5 6 4" xfId="14276"/>
    <cellStyle name="Normal 22 5 7" xfId="14277"/>
    <cellStyle name="Normal 22 5 7 2" xfId="14278"/>
    <cellStyle name="Normal 22 5 7 2 2" xfId="14279"/>
    <cellStyle name="Normal 22 5 7 3" xfId="14280"/>
    <cellStyle name="Normal 22 5 8" xfId="14281"/>
    <cellStyle name="Normal 22 5 8 2" xfId="14282"/>
    <cellStyle name="Normal 22 5 9" xfId="14283"/>
    <cellStyle name="Normal 22 6" xfId="14284"/>
    <cellStyle name="Normal 22 6 2" xfId="14285"/>
    <cellStyle name="Normal 22 6 2 2" xfId="14286"/>
    <cellStyle name="Normal 22 6 2 2 2" xfId="14287"/>
    <cellStyle name="Normal 22 6 2 2 2 2" xfId="14288"/>
    <cellStyle name="Normal 22 6 2 2 2 2 2" xfId="14289"/>
    <cellStyle name="Normal 22 6 2 2 2 2 2 2" xfId="14290"/>
    <cellStyle name="Normal 22 6 2 2 2 2 3" xfId="14291"/>
    <cellStyle name="Normal 22 6 2 2 2 3" xfId="14292"/>
    <cellStyle name="Normal 22 6 2 2 2 3 2" xfId="14293"/>
    <cellStyle name="Normal 22 6 2 2 2 4" xfId="14294"/>
    <cellStyle name="Normal 22 6 2 2 3" xfId="14295"/>
    <cellStyle name="Normal 22 6 2 2 3 2" xfId="14296"/>
    <cellStyle name="Normal 22 6 2 2 3 2 2" xfId="14297"/>
    <cellStyle name="Normal 22 6 2 2 3 3" xfId="14298"/>
    <cellStyle name="Normal 22 6 2 2 4" xfId="14299"/>
    <cellStyle name="Normal 22 6 2 2 4 2" xfId="14300"/>
    <cellStyle name="Normal 22 6 2 2 5" xfId="14301"/>
    <cellStyle name="Normal 22 6 2 3" xfId="14302"/>
    <cellStyle name="Normal 22 6 2 3 2" xfId="14303"/>
    <cellStyle name="Normal 22 6 2 3 2 2" xfId="14304"/>
    <cellStyle name="Normal 22 6 2 3 2 2 2" xfId="14305"/>
    <cellStyle name="Normal 22 6 2 3 2 3" xfId="14306"/>
    <cellStyle name="Normal 22 6 2 3 3" xfId="14307"/>
    <cellStyle name="Normal 22 6 2 3 3 2" xfId="14308"/>
    <cellStyle name="Normal 22 6 2 3 4" xfId="14309"/>
    <cellStyle name="Normal 22 6 2 4" xfId="14310"/>
    <cellStyle name="Normal 22 6 2 4 2" xfId="14311"/>
    <cellStyle name="Normal 22 6 2 4 2 2" xfId="14312"/>
    <cellStyle name="Normal 22 6 2 4 3" xfId="14313"/>
    <cellStyle name="Normal 22 6 2 5" xfId="14314"/>
    <cellStyle name="Normal 22 6 2 5 2" xfId="14315"/>
    <cellStyle name="Normal 22 6 2 6" xfId="14316"/>
    <cellStyle name="Normal 22 6 3" xfId="14317"/>
    <cellStyle name="Normal 22 6 3 2" xfId="14318"/>
    <cellStyle name="Normal 22 6 3 2 2" xfId="14319"/>
    <cellStyle name="Normal 22 6 3 2 2 2" xfId="14320"/>
    <cellStyle name="Normal 22 6 3 2 2 2 2" xfId="14321"/>
    <cellStyle name="Normal 22 6 3 2 2 3" xfId="14322"/>
    <cellStyle name="Normal 22 6 3 2 3" xfId="14323"/>
    <cellStyle name="Normal 22 6 3 2 3 2" xfId="14324"/>
    <cellStyle name="Normal 22 6 3 2 4" xfId="14325"/>
    <cellStyle name="Normal 22 6 3 3" xfId="14326"/>
    <cellStyle name="Normal 22 6 3 3 2" xfId="14327"/>
    <cellStyle name="Normal 22 6 3 3 2 2" xfId="14328"/>
    <cellStyle name="Normal 22 6 3 3 3" xfId="14329"/>
    <cellStyle name="Normal 22 6 3 4" xfId="14330"/>
    <cellStyle name="Normal 22 6 3 4 2" xfId="14331"/>
    <cellStyle name="Normal 22 6 3 5" xfId="14332"/>
    <cellStyle name="Normal 22 6 4" xfId="14333"/>
    <cellStyle name="Normal 22 6 4 2" xfId="14334"/>
    <cellStyle name="Normal 22 6 4 2 2" xfId="14335"/>
    <cellStyle name="Normal 22 6 4 2 2 2" xfId="14336"/>
    <cellStyle name="Normal 22 6 4 2 3" xfId="14337"/>
    <cellStyle name="Normal 22 6 4 3" xfId="14338"/>
    <cellStyle name="Normal 22 6 4 3 2" xfId="14339"/>
    <cellStyle name="Normal 22 6 4 4" xfId="14340"/>
    <cellStyle name="Normal 22 6 5" xfId="14341"/>
    <cellStyle name="Normal 22 6 5 2" xfId="14342"/>
    <cellStyle name="Normal 22 6 5 2 2" xfId="14343"/>
    <cellStyle name="Normal 22 6 5 3" xfId="14344"/>
    <cellStyle name="Normal 22 6 6" xfId="14345"/>
    <cellStyle name="Normal 22 6 6 2" xfId="14346"/>
    <cellStyle name="Normal 22 6 7" xfId="14347"/>
    <cellStyle name="Normal 22 6 8" xfId="14348"/>
    <cellStyle name="Normal 22 7" xfId="14349"/>
    <cellStyle name="Normal 22 7 2" xfId="14350"/>
    <cellStyle name="Normal 22 7 2 2" xfId="14351"/>
    <cellStyle name="Normal 22 7 2 2 2" xfId="14352"/>
    <cellStyle name="Normal 22 7 2 2 2 2" xfId="14353"/>
    <cellStyle name="Normal 22 7 2 2 2 2 2" xfId="14354"/>
    <cellStyle name="Normal 22 7 2 2 2 2 2 2" xfId="14355"/>
    <cellStyle name="Normal 22 7 2 2 2 2 3" xfId="14356"/>
    <cellStyle name="Normal 22 7 2 2 2 3" xfId="14357"/>
    <cellStyle name="Normal 22 7 2 2 2 3 2" xfId="14358"/>
    <cellStyle name="Normal 22 7 2 2 2 4" xfId="14359"/>
    <cellStyle name="Normal 22 7 2 2 3" xfId="14360"/>
    <cellStyle name="Normal 22 7 2 2 3 2" xfId="14361"/>
    <cellStyle name="Normal 22 7 2 2 3 2 2" xfId="14362"/>
    <cellStyle name="Normal 22 7 2 2 3 3" xfId="14363"/>
    <cellStyle name="Normal 22 7 2 2 4" xfId="14364"/>
    <cellStyle name="Normal 22 7 2 2 4 2" xfId="14365"/>
    <cellStyle name="Normal 22 7 2 2 5" xfId="14366"/>
    <cellStyle name="Normal 22 7 2 3" xfId="14367"/>
    <cellStyle name="Normal 22 7 2 3 2" xfId="14368"/>
    <cellStyle name="Normal 22 7 2 3 2 2" xfId="14369"/>
    <cellStyle name="Normal 22 7 2 3 2 2 2" xfId="14370"/>
    <cellStyle name="Normal 22 7 2 3 2 3" xfId="14371"/>
    <cellStyle name="Normal 22 7 2 3 3" xfId="14372"/>
    <cellStyle name="Normal 22 7 2 3 3 2" xfId="14373"/>
    <cellStyle name="Normal 22 7 2 3 4" xfId="14374"/>
    <cellStyle name="Normal 22 7 2 4" xfId="14375"/>
    <cellStyle name="Normal 22 7 2 4 2" xfId="14376"/>
    <cellStyle name="Normal 22 7 2 4 2 2" xfId="14377"/>
    <cellStyle name="Normal 22 7 2 4 3" xfId="14378"/>
    <cellStyle name="Normal 22 7 2 5" xfId="14379"/>
    <cellStyle name="Normal 22 7 2 5 2" xfId="14380"/>
    <cellStyle name="Normal 22 7 2 6" xfId="14381"/>
    <cellStyle name="Normal 22 7 3" xfId="14382"/>
    <cellStyle name="Normal 22 7 3 2" xfId="14383"/>
    <cellStyle name="Normal 22 7 3 2 2" xfId="14384"/>
    <cellStyle name="Normal 22 7 3 2 2 2" xfId="14385"/>
    <cellStyle name="Normal 22 7 3 2 2 2 2" xfId="14386"/>
    <cellStyle name="Normal 22 7 3 2 2 3" xfId="14387"/>
    <cellStyle name="Normal 22 7 3 2 3" xfId="14388"/>
    <cellStyle name="Normal 22 7 3 2 3 2" xfId="14389"/>
    <cellStyle name="Normal 22 7 3 2 4" xfId="14390"/>
    <cellStyle name="Normal 22 7 3 3" xfId="14391"/>
    <cellStyle name="Normal 22 7 3 3 2" xfId="14392"/>
    <cellStyle name="Normal 22 7 3 3 2 2" xfId="14393"/>
    <cellStyle name="Normal 22 7 3 3 3" xfId="14394"/>
    <cellStyle name="Normal 22 7 3 4" xfId="14395"/>
    <cellStyle name="Normal 22 7 3 4 2" xfId="14396"/>
    <cellStyle name="Normal 22 7 3 5" xfId="14397"/>
    <cellStyle name="Normal 22 7 4" xfId="14398"/>
    <cellStyle name="Normal 22 7 4 2" xfId="14399"/>
    <cellStyle name="Normal 22 7 4 2 2" xfId="14400"/>
    <cellStyle name="Normal 22 7 4 2 2 2" xfId="14401"/>
    <cellStyle name="Normal 22 7 4 2 3" xfId="14402"/>
    <cellStyle name="Normal 22 7 4 3" xfId="14403"/>
    <cellStyle name="Normal 22 7 4 3 2" xfId="14404"/>
    <cellStyle name="Normal 22 7 4 4" xfId="14405"/>
    <cellStyle name="Normal 22 7 5" xfId="14406"/>
    <cellStyle name="Normal 22 7 5 2" xfId="14407"/>
    <cellStyle name="Normal 22 7 5 2 2" xfId="14408"/>
    <cellStyle name="Normal 22 7 5 3" xfId="14409"/>
    <cellStyle name="Normal 22 7 6" xfId="14410"/>
    <cellStyle name="Normal 22 7 6 2" xfId="14411"/>
    <cellStyle name="Normal 22 7 7" xfId="14412"/>
    <cellStyle name="Normal 22 8" xfId="14413"/>
    <cellStyle name="Normal 22 8 2" xfId="14414"/>
    <cellStyle name="Normal 22 8 2 2" xfId="14415"/>
    <cellStyle name="Normal 22 8 2 2 2" xfId="14416"/>
    <cellStyle name="Normal 22 8 2 2 2 2" xfId="14417"/>
    <cellStyle name="Normal 22 8 2 2 2 2 2" xfId="14418"/>
    <cellStyle name="Normal 22 8 2 2 2 3" xfId="14419"/>
    <cellStyle name="Normal 22 8 2 2 3" xfId="14420"/>
    <cellStyle name="Normal 22 8 2 2 3 2" xfId="14421"/>
    <cellStyle name="Normal 22 8 2 2 4" xfId="14422"/>
    <cellStyle name="Normal 22 8 2 3" xfId="14423"/>
    <cellStyle name="Normal 22 8 2 3 2" xfId="14424"/>
    <cellStyle name="Normal 22 8 2 3 2 2" xfId="14425"/>
    <cellStyle name="Normal 22 8 2 3 3" xfId="14426"/>
    <cellStyle name="Normal 22 8 2 4" xfId="14427"/>
    <cellStyle name="Normal 22 8 2 4 2" xfId="14428"/>
    <cellStyle name="Normal 22 8 2 5" xfId="14429"/>
    <cellStyle name="Normal 22 8 3" xfId="14430"/>
    <cellStyle name="Normal 22 8 3 2" xfId="14431"/>
    <cellStyle name="Normal 22 8 3 2 2" xfId="14432"/>
    <cellStyle name="Normal 22 8 3 2 2 2" xfId="14433"/>
    <cellStyle name="Normal 22 8 3 2 3" xfId="14434"/>
    <cellStyle name="Normal 22 8 3 3" xfId="14435"/>
    <cellStyle name="Normal 22 8 3 3 2" xfId="14436"/>
    <cellStyle name="Normal 22 8 3 4" xfId="14437"/>
    <cellStyle name="Normal 22 8 4" xfId="14438"/>
    <cellStyle name="Normal 22 8 4 2" xfId="14439"/>
    <cellStyle name="Normal 22 8 4 2 2" xfId="14440"/>
    <cellStyle name="Normal 22 8 4 3" xfId="14441"/>
    <cellStyle name="Normal 22 8 5" xfId="14442"/>
    <cellStyle name="Normal 22 8 5 2" xfId="14443"/>
    <cellStyle name="Normal 22 8 6" xfId="14444"/>
    <cellStyle name="Normal 22 9" xfId="14445"/>
    <cellStyle name="Normal 22 9 2" xfId="14446"/>
    <cellStyle name="Normal 22 9 2 2" xfId="14447"/>
    <cellStyle name="Normal 22 9 2 2 2" xfId="14448"/>
    <cellStyle name="Normal 22 9 2 2 2 2" xfId="14449"/>
    <cellStyle name="Normal 22 9 2 2 2 2 2" xfId="14450"/>
    <cellStyle name="Normal 22 9 2 2 2 3" xfId="14451"/>
    <cellStyle name="Normal 22 9 2 2 3" xfId="14452"/>
    <cellStyle name="Normal 22 9 2 2 3 2" xfId="14453"/>
    <cellStyle name="Normal 22 9 2 2 4" xfId="14454"/>
    <cellStyle name="Normal 22 9 2 3" xfId="14455"/>
    <cellStyle name="Normal 22 9 2 3 2" xfId="14456"/>
    <cellStyle name="Normal 22 9 2 3 2 2" xfId="14457"/>
    <cellStyle name="Normal 22 9 2 3 3" xfId="14458"/>
    <cellStyle name="Normal 22 9 2 4" xfId="14459"/>
    <cellStyle name="Normal 22 9 2 4 2" xfId="14460"/>
    <cellStyle name="Normal 22 9 2 5" xfId="14461"/>
    <cellStyle name="Normal 22 9 3" xfId="14462"/>
    <cellStyle name="Normal 22 9 3 2" xfId="14463"/>
    <cellStyle name="Normal 22 9 3 2 2" xfId="14464"/>
    <cellStyle name="Normal 22 9 3 2 2 2" xfId="14465"/>
    <cellStyle name="Normal 22 9 3 2 3" xfId="14466"/>
    <cellStyle name="Normal 22 9 3 3" xfId="14467"/>
    <cellStyle name="Normal 22 9 3 3 2" xfId="14468"/>
    <cellStyle name="Normal 22 9 3 4" xfId="14469"/>
    <cellStyle name="Normal 22 9 4" xfId="14470"/>
    <cellStyle name="Normal 22 9 4 2" xfId="14471"/>
    <cellStyle name="Normal 22 9 4 2 2" xfId="14472"/>
    <cellStyle name="Normal 22 9 4 3" xfId="14473"/>
    <cellStyle name="Normal 22 9 5" xfId="14474"/>
    <cellStyle name="Normal 22 9 5 2" xfId="14475"/>
    <cellStyle name="Normal 22 9 6" xfId="14476"/>
    <cellStyle name="Normal 22_Triángulo" xfId="14477"/>
    <cellStyle name="Normal 220" xfId="14478"/>
    <cellStyle name="Normal 220 2" xfId="14479"/>
    <cellStyle name="Normal 220 2 2" xfId="14480"/>
    <cellStyle name="Normal 220 2 2 2" xfId="14481"/>
    <cellStyle name="Normal 220 2 2 3" xfId="14482"/>
    <cellStyle name="Normal 220 2 3" xfId="14483"/>
    <cellStyle name="Normal 220 3" xfId="14484"/>
    <cellStyle name="Normal 220 3 2" xfId="14485"/>
    <cellStyle name="Normal 220 3 3" xfId="14486"/>
    <cellStyle name="Normal 220 4" xfId="14487"/>
    <cellStyle name="Normal 221" xfId="14488"/>
    <cellStyle name="Normal 221 10" xfId="14489"/>
    <cellStyle name="Normal 221 10 2" xfId="14490"/>
    <cellStyle name="Normal 221 10 2 2" xfId="14491"/>
    <cellStyle name="Normal 221 10 3" xfId="14492"/>
    <cellStyle name="Normal 221 11" xfId="14493"/>
    <cellStyle name="Normal 221 11 2" xfId="14494"/>
    <cellStyle name="Normal 221 12" xfId="14495"/>
    <cellStyle name="Normal 221 13" xfId="14496"/>
    <cellStyle name="Normal 221 2" xfId="14497"/>
    <cellStyle name="Normal 221 2 2" xfId="14498"/>
    <cellStyle name="Normal 221 2 2 2" xfId="14499"/>
    <cellStyle name="Normal 221 2 2 3" xfId="14500"/>
    <cellStyle name="Normal 221 2 3" xfId="14501"/>
    <cellStyle name="Normal 221 3" xfId="14502"/>
    <cellStyle name="Normal 221 3 10" xfId="14503"/>
    <cellStyle name="Normal 221 3 2" xfId="14504"/>
    <cellStyle name="Normal 221 3 2 2" xfId="14505"/>
    <cellStyle name="Normal 221 3 2 2 2" xfId="14506"/>
    <cellStyle name="Normal 221 3 2 2 2 2" xfId="14507"/>
    <cellStyle name="Normal 221 3 2 2 2 2 2" xfId="14508"/>
    <cellStyle name="Normal 221 3 2 2 2 2 2 2" xfId="14509"/>
    <cellStyle name="Normal 221 3 2 2 2 2 2 2 2" xfId="14510"/>
    <cellStyle name="Normal 221 3 2 2 2 2 2 3" xfId="14511"/>
    <cellStyle name="Normal 221 3 2 2 2 2 3" xfId="14512"/>
    <cellStyle name="Normal 221 3 2 2 2 2 3 2" xfId="14513"/>
    <cellStyle name="Normal 221 3 2 2 2 2 4" xfId="14514"/>
    <cellStyle name="Normal 221 3 2 2 2 3" xfId="14515"/>
    <cellStyle name="Normal 221 3 2 2 2 3 2" xfId="14516"/>
    <cellStyle name="Normal 221 3 2 2 2 3 2 2" xfId="14517"/>
    <cellStyle name="Normal 221 3 2 2 2 3 3" xfId="14518"/>
    <cellStyle name="Normal 221 3 2 2 2 4" xfId="14519"/>
    <cellStyle name="Normal 221 3 2 2 2 4 2" xfId="14520"/>
    <cellStyle name="Normal 221 3 2 2 2 5" xfId="14521"/>
    <cellStyle name="Normal 221 3 2 2 3" xfId="14522"/>
    <cellStyle name="Normal 221 3 2 2 3 2" xfId="14523"/>
    <cellStyle name="Normal 221 3 2 2 3 2 2" xfId="14524"/>
    <cellStyle name="Normal 221 3 2 2 3 2 2 2" xfId="14525"/>
    <cellStyle name="Normal 221 3 2 2 3 2 3" xfId="14526"/>
    <cellStyle name="Normal 221 3 2 2 3 3" xfId="14527"/>
    <cellStyle name="Normal 221 3 2 2 3 3 2" xfId="14528"/>
    <cellStyle name="Normal 221 3 2 2 3 4" xfId="14529"/>
    <cellStyle name="Normal 221 3 2 2 4" xfId="14530"/>
    <cellStyle name="Normal 221 3 2 2 4 2" xfId="14531"/>
    <cellStyle name="Normal 221 3 2 2 4 2 2" xfId="14532"/>
    <cellStyle name="Normal 221 3 2 2 4 3" xfId="14533"/>
    <cellStyle name="Normal 221 3 2 2 5" xfId="14534"/>
    <cellStyle name="Normal 221 3 2 2 5 2" xfId="14535"/>
    <cellStyle name="Normal 221 3 2 2 6" xfId="14536"/>
    <cellStyle name="Normal 221 3 2 3" xfId="14537"/>
    <cellStyle name="Normal 221 3 2 3 2" xfId="14538"/>
    <cellStyle name="Normal 221 3 2 3 2 2" xfId="14539"/>
    <cellStyle name="Normal 221 3 2 3 2 2 2" xfId="14540"/>
    <cellStyle name="Normal 221 3 2 3 2 2 2 2" xfId="14541"/>
    <cellStyle name="Normal 221 3 2 3 2 2 3" xfId="14542"/>
    <cellStyle name="Normal 221 3 2 3 2 3" xfId="14543"/>
    <cellStyle name="Normal 221 3 2 3 2 3 2" xfId="14544"/>
    <cellStyle name="Normal 221 3 2 3 2 4" xfId="14545"/>
    <cellStyle name="Normal 221 3 2 3 3" xfId="14546"/>
    <cellStyle name="Normal 221 3 2 3 3 2" xfId="14547"/>
    <cellStyle name="Normal 221 3 2 3 3 2 2" xfId="14548"/>
    <cellStyle name="Normal 221 3 2 3 3 3" xfId="14549"/>
    <cellStyle name="Normal 221 3 2 3 4" xfId="14550"/>
    <cellStyle name="Normal 221 3 2 3 4 2" xfId="14551"/>
    <cellStyle name="Normal 221 3 2 3 5" xfId="14552"/>
    <cellStyle name="Normal 221 3 2 4" xfId="14553"/>
    <cellStyle name="Normal 221 3 2 4 2" xfId="14554"/>
    <cellStyle name="Normal 221 3 2 4 2 2" xfId="14555"/>
    <cellStyle name="Normal 221 3 2 4 2 2 2" xfId="14556"/>
    <cellStyle name="Normal 221 3 2 4 2 3" xfId="14557"/>
    <cellStyle name="Normal 221 3 2 4 3" xfId="14558"/>
    <cellStyle name="Normal 221 3 2 4 3 2" xfId="14559"/>
    <cellStyle name="Normal 221 3 2 4 4" xfId="14560"/>
    <cellStyle name="Normal 221 3 2 5" xfId="14561"/>
    <cellStyle name="Normal 221 3 2 5 2" xfId="14562"/>
    <cellStyle name="Normal 221 3 2 5 2 2" xfId="14563"/>
    <cellStyle name="Normal 221 3 2 5 3" xfId="14564"/>
    <cellStyle name="Normal 221 3 2 6" xfId="14565"/>
    <cellStyle name="Normal 221 3 2 6 2" xfId="14566"/>
    <cellStyle name="Normal 221 3 2 7" xfId="14567"/>
    <cellStyle name="Normal 221 3 2 8" xfId="14568"/>
    <cellStyle name="Normal 221 3 3" xfId="14569"/>
    <cellStyle name="Normal 221 3 3 2" xfId="14570"/>
    <cellStyle name="Normal 221 3 3 2 2" xfId="14571"/>
    <cellStyle name="Normal 221 3 3 2 2 2" xfId="14572"/>
    <cellStyle name="Normal 221 3 3 2 2 2 2" xfId="14573"/>
    <cellStyle name="Normal 221 3 3 2 2 2 2 2" xfId="14574"/>
    <cellStyle name="Normal 221 3 3 2 2 2 3" xfId="14575"/>
    <cellStyle name="Normal 221 3 3 2 2 3" xfId="14576"/>
    <cellStyle name="Normal 221 3 3 2 2 3 2" xfId="14577"/>
    <cellStyle name="Normal 221 3 3 2 2 4" xfId="14578"/>
    <cellStyle name="Normal 221 3 3 2 3" xfId="14579"/>
    <cellStyle name="Normal 221 3 3 2 3 2" xfId="14580"/>
    <cellStyle name="Normal 221 3 3 2 3 2 2" xfId="14581"/>
    <cellStyle name="Normal 221 3 3 2 3 3" xfId="14582"/>
    <cellStyle name="Normal 221 3 3 2 4" xfId="14583"/>
    <cellStyle name="Normal 221 3 3 2 4 2" xfId="14584"/>
    <cellStyle name="Normal 221 3 3 2 5" xfId="14585"/>
    <cellStyle name="Normal 221 3 3 3" xfId="14586"/>
    <cellStyle name="Normal 221 3 3 3 2" xfId="14587"/>
    <cellStyle name="Normal 221 3 3 3 2 2" xfId="14588"/>
    <cellStyle name="Normal 221 3 3 3 2 2 2" xfId="14589"/>
    <cellStyle name="Normal 221 3 3 3 2 3" xfId="14590"/>
    <cellStyle name="Normal 221 3 3 3 3" xfId="14591"/>
    <cellStyle name="Normal 221 3 3 3 3 2" xfId="14592"/>
    <cellStyle name="Normal 221 3 3 3 4" xfId="14593"/>
    <cellStyle name="Normal 221 3 3 4" xfId="14594"/>
    <cellStyle name="Normal 221 3 3 4 2" xfId="14595"/>
    <cellStyle name="Normal 221 3 3 4 2 2" xfId="14596"/>
    <cellStyle name="Normal 221 3 3 4 3" xfId="14597"/>
    <cellStyle name="Normal 221 3 3 5" xfId="14598"/>
    <cellStyle name="Normal 221 3 3 5 2" xfId="14599"/>
    <cellStyle name="Normal 221 3 3 6" xfId="14600"/>
    <cellStyle name="Normal 221 3 4" xfId="14601"/>
    <cellStyle name="Normal 221 3 4 2" xfId="14602"/>
    <cellStyle name="Normal 221 3 4 2 2" xfId="14603"/>
    <cellStyle name="Normal 221 3 4 2 2 2" xfId="14604"/>
    <cellStyle name="Normal 221 3 4 2 2 2 2" xfId="14605"/>
    <cellStyle name="Normal 221 3 4 2 2 2 2 2" xfId="14606"/>
    <cellStyle name="Normal 221 3 4 2 2 2 3" xfId="14607"/>
    <cellStyle name="Normal 221 3 4 2 2 3" xfId="14608"/>
    <cellStyle name="Normal 221 3 4 2 2 3 2" xfId="14609"/>
    <cellStyle name="Normal 221 3 4 2 2 4" xfId="14610"/>
    <cellStyle name="Normal 221 3 4 2 3" xfId="14611"/>
    <cellStyle name="Normal 221 3 4 2 3 2" xfId="14612"/>
    <cellStyle name="Normal 221 3 4 2 3 2 2" xfId="14613"/>
    <cellStyle name="Normal 221 3 4 2 3 3" xfId="14614"/>
    <cellStyle name="Normal 221 3 4 2 4" xfId="14615"/>
    <cellStyle name="Normal 221 3 4 2 4 2" xfId="14616"/>
    <cellStyle name="Normal 221 3 4 2 5" xfId="14617"/>
    <cellStyle name="Normal 221 3 4 3" xfId="14618"/>
    <cellStyle name="Normal 221 3 4 3 2" xfId="14619"/>
    <cellStyle name="Normal 221 3 4 3 2 2" xfId="14620"/>
    <cellStyle name="Normal 221 3 4 3 2 2 2" xfId="14621"/>
    <cellStyle name="Normal 221 3 4 3 2 3" xfId="14622"/>
    <cellStyle name="Normal 221 3 4 3 3" xfId="14623"/>
    <cellStyle name="Normal 221 3 4 3 3 2" xfId="14624"/>
    <cellStyle name="Normal 221 3 4 3 4" xfId="14625"/>
    <cellStyle name="Normal 221 3 4 4" xfId="14626"/>
    <cellStyle name="Normal 221 3 4 4 2" xfId="14627"/>
    <cellStyle name="Normal 221 3 4 4 2 2" xfId="14628"/>
    <cellStyle name="Normal 221 3 4 4 3" xfId="14629"/>
    <cellStyle name="Normal 221 3 4 5" xfId="14630"/>
    <cellStyle name="Normal 221 3 4 5 2" xfId="14631"/>
    <cellStyle name="Normal 221 3 4 6" xfId="14632"/>
    <cellStyle name="Normal 221 3 5" xfId="14633"/>
    <cellStyle name="Normal 221 3 5 2" xfId="14634"/>
    <cellStyle name="Normal 221 3 5 2 2" xfId="14635"/>
    <cellStyle name="Normal 221 3 5 2 2 2" xfId="14636"/>
    <cellStyle name="Normal 221 3 5 2 2 2 2" xfId="14637"/>
    <cellStyle name="Normal 221 3 5 2 2 3" xfId="14638"/>
    <cellStyle name="Normal 221 3 5 2 3" xfId="14639"/>
    <cellStyle name="Normal 221 3 5 2 3 2" xfId="14640"/>
    <cellStyle name="Normal 221 3 5 2 4" xfId="14641"/>
    <cellStyle name="Normal 221 3 5 3" xfId="14642"/>
    <cellStyle name="Normal 221 3 5 3 2" xfId="14643"/>
    <cellStyle name="Normal 221 3 5 3 2 2" xfId="14644"/>
    <cellStyle name="Normal 221 3 5 3 3" xfId="14645"/>
    <cellStyle name="Normal 221 3 5 4" xfId="14646"/>
    <cellStyle name="Normal 221 3 5 4 2" xfId="14647"/>
    <cellStyle name="Normal 221 3 5 5" xfId="14648"/>
    <cellStyle name="Normal 221 3 6" xfId="14649"/>
    <cellStyle name="Normal 221 3 6 2" xfId="14650"/>
    <cellStyle name="Normal 221 3 6 2 2" xfId="14651"/>
    <cellStyle name="Normal 221 3 6 2 2 2" xfId="14652"/>
    <cellStyle name="Normal 221 3 6 2 3" xfId="14653"/>
    <cellStyle name="Normal 221 3 6 3" xfId="14654"/>
    <cellStyle name="Normal 221 3 6 3 2" xfId="14655"/>
    <cellStyle name="Normal 221 3 6 4" xfId="14656"/>
    <cellStyle name="Normal 221 3 7" xfId="14657"/>
    <cellStyle name="Normal 221 3 7 2" xfId="14658"/>
    <cellStyle name="Normal 221 3 7 2 2" xfId="14659"/>
    <cellStyle name="Normal 221 3 7 3" xfId="14660"/>
    <cellStyle name="Normal 221 3 8" xfId="14661"/>
    <cellStyle name="Normal 221 3 8 2" xfId="14662"/>
    <cellStyle name="Normal 221 3 9" xfId="14663"/>
    <cellStyle name="Normal 221 4" xfId="14664"/>
    <cellStyle name="Normal 221 4 2" xfId="14665"/>
    <cellStyle name="Normal 221 4 2 2" xfId="14666"/>
    <cellStyle name="Normal 221 4 2 2 2" xfId="14667"/>
    <cellStyle name="Normal 221 4 2 2 2 2" xfId="14668"/>
    <cellStyle name="Normal 221 4 2 2 2 2 2" xfId="14669"/>
    <cellStyle name="Normal 221 4 2 2 2 2 2 2" xfId="14670"/>
    <cellStyle name="Normal 221 4 2 2 2 2 3" xfId="14671"/>
    <cellStyle name="Normal 221 4 2 2 2 3" xfId="14672"/>
    <cellStyle name="Normal 221 4 2 2 2 3 2" xfId="14673"/>
    <cellStyle name="Normal 221 4 2 2 2 4" xfId="14674"/>
    <cellStyle name="Normal 221 4 2 2 3" xfId="14675"/>
    <cellStyle name="Normal 221 4 2 2 3 2" xfId="14676"/>
    <cellStyle name="Normal 221 4 2 2 3 2 2" xfId="14677"/>
    <cellStyle name="Normal 221 4 2 2 3 3" xfId="14678"/>
    <cellStyle name="Normal 221 4 2 2 4" xfId="14679"/>
    <cellStyle name="Normal 221 4 2 2 4 2" xfId="14680"/>
    <cellStyle name="Normal 221 4 2 2 5" xfId="14681"/>
    <cellStyle name="Normal 221 4 2 3" xfId="14682"/>
    <cellStyle name="Normal 221 4 2 3 2" xfId="14683"/>
    <cellStyle name="Normal 221 4 2 3 2 2" xfId="14684"/>
    <cellStyle name="Normal 221 4 2 3 2 2 2" xfId="14685"/>
    <cellStyle name="Normal 221 4 2 3 2 3" xfId="14686"/>
    <cellStyle name="Normal 221 4 2 3 3" xfId="14687"/>
    <cellStyle name="Normal 221 4 2 3 3 2" xfId="14688"/>
    <cellStyle name="Normal 221 4 2 3 4" xfId="14689"/>
    <cellStyle name="Normal 221 4 2 4" xfId="14690"/>
    <cellStyle name="Normal 221 4 2 4 2" xfId="14691"/>
    <cellStyle name="Normal 221 4 2 4 2 2" xfId="14692"/>
    <cellStyle name="Normal 221 4 2 4 3" xfId="14693"/>
    <cellStyle name="Normal 221 4 2 5" xfId="14694"/>
    <cellStyle name="Normal 221 4 2 5 2" xfId="14695"/>
    <cellStyle name="Normal 221 4 2 6" xfId="14696"/>
    <cellStyle name="Normal 221 4 3" xfId="14697"/>
    <cellStyle name="Normal 221 4 3 2" xfId="14698"/>
    <cellStyle name="Normal 221 4 3 2 2" xfId="14699"/>
    <cellStyle name="Normal 221 4 3 2 2 2" xfId="14700"/>
    <cellStyle name="Normal 221 4 3 2 2 2 2" xfId="14701"/>
    <cellStyle name="Normal 221 4 3 2 2 3" xfId="14702"/>
    <cellStyle name="Normal 221 4 3 2 3" xfId="14703"/>
    <cellStyle name="Normal 221 4 3 2 3 2" xfId="14704"/>
    <cellStyle name="Normal 221 4 3 2 4" xfId="14705"/>
    <cellStyle name="Normal 221 4 3 3" xfId="14706"/>
    <cellStyle name="Normal 221 4 3 3 2" xfId="14707"/>
    <cellStyle name="Normal 221 4 3 3 2 2" xfId="14708"/>
    <cellStyle name="Normal 221 4 3 3 3" xfId="14709"/>
    <cellStyle name="Normal 221 4 3 4" xfId="14710"/>
    <cellStyle name="Normal 221 4 3 4 2" xfId="14711"/>
    <cellStyle name="Normal 221 4 3 5" xfId="14712"/>
    <cellStyle name="Normal 221 4 4" xfId="14713"/>
    <cellStyle name="Normal 221 4 4 2" xfId="14714"/>
    <cellStyle name="Normal 221 4 4 2 2" xfId="14715"/>
    <cellStyle name="Normal 221 4 4 2 2 2" xfId="14716"/>
    <cellStyle name="Normal 221 4 4 2 3" xfId="14717"/>
    <cellStyle name="Normal 221 4 4 3" xfId="14718"/>
    <cellStyle name="Normal 221 4 4 3 2" xfId="14719"/>
    <cellStyle name="Normal 221 4 4 4" xfId="14720"/>
    <cellStyle name="Normal 221 4 5" xfId="14721"/>
    <cellStyle name="Normal 221 4 5 2" xfId="14722"/>
    <cellStyle name="Normal 221 4 5 2 2" xfId="14723"/>
    <cellStyle name="Normal 221 4 5 3" xfId="14724"/>
    <cellStyle name="Normal 221 4 6" xfId="14725"/>
    <cellStyle name="Normal 221 4 6 2" xfId="14726"/>
    <cellStyle name="Normal 221 4 7" xfId="14727"/>
    <cellStyle name="Normal 221 4 8" xfId="14728"/>
    <cellStyle name="Normal 221 5" xfId="14729"/>
    <cellStyle name="Normal 221 5 2" xfId="14730"/>
    <cellStyle name="Normal 221 5 2 2" xfId="14731"/>
    <cellStyle name="Normal 221 5 2 2 2" xfId="14732"/>
    <cellStyle name="Normal 221 5 2 2 2 2" xfId="14733"/>
    <cellStyle name="Normal 221 5 2 2 2 2 2" xfId="14734"/>
    <cellStyle name="Normal 221 5 2 2 2 2 2 2" xfId="14735"/>
    <cellStyle name="Normal 221 5 2 2 2 2 3" xfId="14736"/>
    <cellStyle name="Normal 221 5 2 2 2 3" xfId="14737"/>
    <cellStyle name="Normal 221 5 2 2 2 3 2" xfId="14738"/>
    <cellStyle name="Normal 221 5 2 2 2 4" xfId="14739"/>
    <cellStyle name="Normal 221 5 2 2 3" xfId="14740"/>
    <cellStyle name="Normal 221 5 2 2 3 2" xfId="14741"/>
    <cellStyle name="Normal 221 5 2 2 3 2 2" xfId="14742"/>
    <cellStyle name="Normal 221 5 2 2 3 3" xfId="14743"/>
    <cellStyle name="Normal 221 5 2 2 4" xfId="14744"/>
    <cellStyle name="Normal 221 5 2 2 4 2" xfId="14745"/>
    <cellStyle name="Normal 221 5 2 2 5" xfId="14746"/>
    <cellStyle name="Normal 221 5 2 3" xfId="14747"/>
    <cellStyle name="Normal 221 5 2 3 2" xfId="14748"/>
    <cellStyle name="Normal 221 5 2 3 2 2" xfId="14749"/>
    <cellStyle name="Normal 221 5 2 3 2 2 2" xfId="14750"/>
    <cellStyle name="Normal 221 5 2 3 2 3" xfId="14751"/>
    <cellStyle name="Normal 221 5 2 3 3" xfId="14752"/>
    <cellStyle name="Normal 221 5 2 3 3 2" xfId="14753"/>
    <cellStyle name="Normal 221 5 2 3 4" xfId="14754"/>
    <cellStyle name="Normal 221 5 2 4" xfId="14755"/>
    <cellStyle name="Normal 221 5 2 4 2" xfId="14756"/>
    <cellStyle name="Normal 221 5 2 4 2 2" xfId="14757"/>
    <cellStyle name="Normal 221 5 2 4 3" xfId="14758"/>
    <cellStyle name="Normal 221 5 2 5" xfId="14759"/>
    <cellStyle name="Normal 221 5 2 5 2" xfId="14760"/>
    <cellStyle name="Normal 221 5 2 6" xfId="14761"/>
    <cellStyle name="Normal 221 5 3" xfId="14762"/>
    <cellStyle name="Normal 221 5 3 2" xfId="14763"/>
    <cellStyle name="Normal 221 5 3 2 2" xfId="14764"/>
    <cellStyle name="Normal 221 5 3 2 2 2" xfId="14765"/>
    <cellStyle name="Normal 221 5 3 2 2 2 2" xfId="14766"/>
    <cellStyle name="Normal 221 5 3 2 2 3" xfId="14767"/>
    <cellStyle name="Normal 221 5 3 2 3" xfId="14768"/>
    <cellStyle name="Normal 221 5 3 2 3 2" xfId="14769"/>
    <cellStyle name="Normal 221 5 3 2 4" xfId="14770"/>
    <cellStyle name="Normal 221 5 3 3" xfId="14771"/>
    <cellStyle name="Normal 221 5 3 3 2" xfId="14772"/>
    <cellStyle name="Normal 221 5 3 3 2 2" xfId="14773"/>
    <cellStyle name="Normal 221 5 3 3 3" xfId="14774"/>
    <cellStyle name="Normal 221 5 3 4" xfId="14775"/>
    <cellStyle name="Normal 221 5 3 4 2" xfId="14776"/>
    <cellStyle name="Normal 221 5 3 5" xfId="14777"/>
    <cellStyle name="Normal 221 5 4" xfId="14778"/>
    <cellStyle name="Normal 221 5 4 2" xfId="14779"/>
    <cellStyle name="Normal 221 5 4 2 2" xfId="14780"/>
    <cellStyle name="Normal 221 5 4 2 2 2" xfId="14781"/>
    <cellStyle name="Normal 221 5 4 2 3" xfId="14782"/>
    <cellStyle name="Normal 221 5 4 3" xfId="14783"/>
    <cellStyle name="Normal 221 5 4 3 2" xfId="14784"/>
    <cellStyle name="Normal 221 5 4 4" xfId="14785"/>
    <cellStyle name="Normal 221 5 5" xfId="14786"/>
    <cellStyle name="Normal 221 5 5 2" xfId="14787"/>
    <cellStyle name="Normal 221 5 5 2 2" xfId="14788"/>
    <cellStyle name="Normal 221 5 5 3" xfId="14789"/>
    <cellStyle name="Normal 221 5 6" xfId="14790"/>
    <cellStyle name="Normal 221 5 6 2" xfId="14791"/>
    <cellStyle name="Normal 221 5 7" xfId="14792"/>
    <cellStyle name="Normal 221 6" xfId="14793"/>
    <cellStyle name="Normal 221 6 2" xfId="14794"/>
    <cellStyle name="Normal 221 6 2 2" xfId="14795"/>
    <cellStyle name="Normal 221 6 2 2 2" xfId="14796"/>
    <cellStyle name="Normal 221 6 2 2 2 2" xfId="14797"/>
    <cellStyle name="Normal 221 6 2 2 2 2 2" xfId="14798"/>
    <cellStyle name="Normal 221 6 2 2 2 3" xfId="14799"/>
    <cellStyle name="Normal 221 6 2 2 3" xfId="14800"/>
    <cellStyle name="Normal 221 6 2 2 3 2" xfId="14801"/>
    <cellStyle name="Normal 221 6 2 2 4" xfId="14802"/>
    <cellStyle name="Normal 221 6 2 3" xfId="14803"/>
    <cellStyle name="Normal 221 6 2 3 2" xfId="14804"/>
    <cellStyle name="Normal 221 6 2 3 2 2" xfId="14805"/>
    <cellStyle name="Normal 221 6 2 3 3" xfId="14806"/>
    <cellStyle name="Normal 221 6 2 4" xfId="14807"/>
    <cellStyle name="Normal 221 6 2 4 2" xfId="14808"/>
    <cellStyle name="Normal 221 6 2 5" xfId="14809"/>
    <cellStyle name="Normal 221 6 3" xfId="14810"/>
    <cellStyle name="Normal 221 6 3 2" xfId="14811"/>
    <cellStyle name="Normal 221 6 3 2 2" xfId="14812"/>
    <cellStyle name="Normal 221 6 3 2 2 2" xfId="14813"/>
    <cellStyle name="Normal 221 6 3 2 3" xfId="14814"/>
    <cellStyle name="Normal 221 6 3 3" xfId="14815"/>
    <cellStyle name="Normal 221 6 3 3 2" xfId="14816"/>
    <cellStyle name="Normal 221 6 3 4" xfId="14817"/>
    <cellStyle name="Normal 221 6 4" xfId="14818"/>
    <cellStyle name="Normal 221 6 4 2" xfId="14819"/>
    <cellStyle name="Normal 221 6 4 2 2" xfId="14820"/>
    <cellStyle name="Normal 221 6 4 3" xfId="14821"/>
    <cellStyle name="Normal 221 6 5" xfId="14822"/>
    <cellStyle name="Normal 221 6 5 2" xfId="14823"/>
    <cellStyle name="Normal 221 6 6" xfId="14824"/>
    <cellStyle name="Normal 221 7" xfId="14825"/>
    <cellStyle name="Normal 221 7 2" xfId="14826"/>
    <cellStyle name="Normal 221 7 2 2" xfId="14827"/>
    <cellStyle name="Normal 221 7 2 2 2" xfId="14828"/>
    <cellStyle name="Normal 221 7 2 2 2 2" xfId="14829"/>
    <cellStyle name="Normal 221 7 2 2 2 2 2" xfId="14830"/>
    <cellStyle name="Normal 221 7 2 2 2 3" xfId="14831"/>
    <cellStyle name="Normal 221 7 2 2 3" xfId="14832"/>
    <cellStyle name="Normal 221 7 2 2 3 2" xfId="14833"/>
    <cellStyle name="Normal 221 7 2 2 4" xfId="14834"/>
    <cellStyle name="Normal 221 7 2 3" xfId="14835"/>
    <cellStyle name="Normal 221 7 2 3 2" xfId="14836"/>
    <cellStyle name="Normal 221 7 2 3 2 2" xfId="14837"/>
    <cellStyle name="Normal 221 7 2 3 3" xfId="14838"/>
    <cellStyle name="Normal 221 7 2 4" xfId="14839"/>
    <cellStyle name="Normal 221 7 2 4 2" xfId="14840"/>
    <cellStyle name="Normal 221 7 2 5" xfId="14841"/>
    <cellStyle name="Normal 221 7 3" xfId="14842"/>
    <cellStyle name="Normal 221 7 3 2" xfId="14843"/>
    <cellStyle name="Normal 221 7 3 2 2" xfId="14844"/>
    <cellStyle name="Normal 221 7 3 2 2 2" xfId="14845"/>
    <cellStyle name="Normal 221 7 3 2 3" xfId="14846"/>
    <cellStyle name="Normal 221 7 3 3" xfId="14847"/>
    <cellStyle name="Normal 221 7 3 3 2" xfId="14848"/>
    <cellStyle name="Normal 221 7 3 4" xfId="14849"/>
    <cellStyle name="Normal 221 7 4" xfId="14850"/>
    <cellStyle name="Normal 221 7 4 2" xfId="14851"/>
    <cellStyle name="Normal 221 7 4 2 2" xfId="14852"/>
    <cellStyle name="Normal 221 7 4 3" xfId="14853"/>
    <cellStyle name="Normal 221 7 5" xfId="14854"/>
    <cellStyle name="Normal 221 7 5 2" xfId="14855"/>
    <cellStyle name="Normal 221 7 6" xfId="14856"/>
    <cellStyle name="Normal 221 8" xfId="14857"/>
    <cellStyle name="Normal 221 8 2" xfId="14858"/>
    <cellStyle name="Normal 221 8 2 2" xfId="14859"/>
    <cellStyle name="Normal 221 8 2 2 2" xfId="14860"/>
    <cellStyle name="Normal 221 8 2 2 2 2" xfId="14861"/>
    <cellStyle name="Normal 221 8 2 2 3" xfId="14862"/>
    <cellStyle name="Normal 221 8 2 3" xfId="14863"/>
    <cellStyle name="Normal 221 8 2 3 2" xfId="14864"/>
    <cellStyle name="Normal 221 8 2 4" xfId="14865"/>
    <cellStyle name="Normal 221 8 3" xfId="14866"/>
    <cellStyle name="Normal 221 8 3 2" xfId="14867"/>
    <cellStyle name="Normal 221 8 3 2 2" xfId="14868"/>
    <cellStyle name="Normal 221 8 3 3" xfId="14869"/>
    <cellStyle name="Normal 221 8 4" xfId="14870"/>
    <cellStyle name="Normal 221 8 4 2" xfId="14871"/>
    <cellStyle name="Normal 221 8 5" xfId="14872"/>
    <cellStyle name="Normal 221 9" xfId="14873"/>
    <cellStyle name="Normal 221 9 2" xfId="14874"/>
    <cellStyle name="Normal 221 9 2 2" xfId="14875"/>
    <cellStyle name="Normal 221 9 2 2 2" xfId="14876"/>
    <cellStyle name="Normal 221 9 2 3" xfId="14877"/>
    <cellStyle name="Normal 221 9 3" xfId="14878"/>
    <cellStyle name="Normal 221 9 3 2" xfId="14879"/>
    <cellStyle name="Normal 221 9 4" xfId="14880"/>
    <cellStyle name="Normal 221_Triángulo" xfId="14881"/>
    <cellStyle name="Normal 222" xfId="14882"/>
    <cellStyle name="Normal 222 2" xfId="14883"/>
    <cellStyle name="Normal 222 2 2" xfId="14884"/>
    <cellStyle name="Normal 222 2 2 2" xfId="14885"/>
    <cellStyle name="Normal 222 2 2 3" xfId="14886"/>
    <cellStyle name="Normal 222 2 3" xfId="14887"/>
    <cellStyle name="Normal 222 3" xfId="14888"/>
    <cellStyle name="Normal 222 3 2" xfId="14889"/>
    <cellStyle name="Normal 222 3 3" xfId="14890"/>
    <cellStyle name="Normal 222 4" xfId="14891"/>
    <cellStyle name="Normal 223" xfId="14892"/>
    <cellStyle name="Normal 223 2" xfId="14893"/>
    <cellStyle name="Normal 223 2 2" xfId="14894"/>
    <cellStyle name="Normal 223 2 2 2" xfId="14895"/>
    <cellStyle name="Normal 223 2 2 3" xfId="14896"/>
    <cellStyle name="Normal 223 2 3" xfId="14897"/>
    <cellStyle name="Normal 223 3" xfId="14898"/>
    <cellStyle name="Normal 223 3 2" xfId="14899"/>
    <cellStyle name="Normal 223 3 3" xfId="14900"/>
    <cellStyle name="Normal 223 4" xfId="14901"/>
    <cellStyle name="Normal 224" xfId="14902"/>
    <cellStyle name="Normal 224 2" xfId="14903"/>
    <cellStyle name="Normal 224 2 2" xfId="14904"/>
    <cellStyle name="Normal 224 2 2 2" xfId="14905"/>
    <cellStyle name="Normal 224 2 2 3" xfId="14906"/>
    <cellStyle name="Normal 224 2 3" xfId="14907"/>
    <cellStyle name="Normal 224 3" xfId="14908"/>
    <cellStyle name="Normal 224 3 2" xfId="14909"/>
    <cellStyle name="Normal 224 3 3" xfId="14910"/>
    <cellStyle name="Normal 224 4" xfId="14911"/>
    <cellStyle name="Normal 225" xfId="14912"/>
    <cellStyle name="Normal 225 2" xfId="14913"/>
    <cellStyle name="Normal 225 2 2" xfId="14914"/>
    <cellStyle name="Normal 225 2 2 2" xfId="14915"/>
    <cellStyle name="Normal 225 2 2 3" xfId="14916"/>
    <cellStyle name="Normal 225 2 3" xfId="14917"/>
    <cellStyle name="Normal 225 3" xfId="14918"/>
    <cellStyle name="Normal 225 3 2" xfId="14919"/>
    <cellStyle name="Normal 225 3 3" xfId="14920"/>
    <cellStyle name="Normal 225 4" xfId="14921"/>
    <cellStyle name="Normal 226" xfId="14922"/>
    <cellStyle name="Normal 226 2" xfId="14923"/>
    <cellStyle name="Normal 226 2 2" xfId="14924"/>
    <cellStyle name="Normal 226 2 3" xfId="14925"/>
    <cellStyle name="Normal 226 3" xfId="14926"/>
    <cellStyle name="Normal 227" xfId="14927"/>
    <cellStyle name="Normal 227 10" xfId="14928"/>
    <cellStyle name="Normal 227 10 2" xfId="14929"/>
    <cellStyle name="Normal 227 11" xfId="14930"/>
    <cellStyle name="Normal 227 12" xfId="14931"/>
    <cellStyle name="Normal 227 2" xfId="14932"/>
    <cellStyle name="Normal 227 2 10" xfId="14933"/>
    <cellStyle name="Normal 227 2 2" xfId="14934"/>
    <cellStyle name="Normal 227 2 2 2" xfId="14935"/>
    <cellStyle name="Normal 227 2 2 2 2" xfId="14936"/>
    <cellStyle name="Normal 227 2 2 2 2 2" xfId="14937"/>
    <cellStyle name="Normal 227 2 2 2 2 2 2" xfId="14938"/>
    <cellStyle name="Normal 227 2 2 2 2 2 2 2" xfId="14939"/>
    <cellStyle name="Normal 227 2 2 2 2 2 2 2 2" xfId="14940"/>
    <cellStyle name="Normal 227 2 2 2 2 2 2 3" xfId="14941"/>
    <cellStyle name="Normal 227 2 2 2 2 2 3" xfId="14942"/>
    <cellStyle name="Normal 227 2 2 2 2 2 3 2" xfId="14943"/>
    <cellStyle name="Normal 227 2 2 2 2 2 4" xfId="14944"/>
    <cellStyle name="Normal 227 2 2 2 2 3" xfId="14945"/>
    <cellStyle name="Normal 227 2 2 2 2 3 2" xfId="14946"/>
    <cellStyle name="Normal 227 2 2 2 2 3 2 2" xfId="14947"/>
    <cellStyle name="Normal 227 2 2 2 2 3 3" xfId="14948"/>
    <cellStyle name="Normal 227 2 2 2 2 4" xfId="14949"/>
    <cellStyle name="Normal 227 2 2 2 2 4 2" xfId="14950"/>
    <cellStyle name="Normal 227 2 2 2 2 5" xfId="14951"/>
    <cellStyle name="Normal 227 2 2 2 3" xfId="14952"/>
    <cellStyle name="Normal 227 2 2 2 3 2" xfId="14953"/>
    <cellStyle name="Normal 227 2 2 2 3 2 2" xfId="14954"/>
    <cellStyle name="Normal 227 2 2 2 3 2 2 2" xfId="14955"/>
    <cellStyle name="Normal 227 2 2 2 3 2 3" xfId="14956"/>
    <cellStyle name="Normal 227 2 2 2 3 3" xfId="14957"/>
    <cellStyle name="Normal 227 2 2 2 3 3 2" xfId="14958"/>
    <cellStyle name="Normal 227 2 2 2 3 4" xfId="14959"/>
    <cellStyle name="Normal 227 2 2 2 4" xfId="14960"/>
    <cellStyle name="Normal 227 2 2 2 4 2" xfId="14961"/>
    <cellStyle name="Normal 227 2 2 2 4 2 2" xfId="14962"/>
    <cellStyle name="Normal 227 2 2 2 4 3" xfId="14963"/>
    <cellStyle name="Normal 227 2 2 2 5" xfId="14964"/>
    <cellStyle name="Normal 227 2 2 2 5 2" xfId="14965"/>
    <cellStyle name="Normal 227 2 2 2 6" xfId="14966"/>
    <cellStyle name="Normal 227 2 2 3" xfId="14967"/>
    <cellStyle name="Normal 227 2 2 3 2" xfId="14968"/>
    <cellStyle name="Normal 227 2 2 3 2 2" xfId="14969"/>
    <cellStyle name="Normal 227 2 2 3 2 2 2" xfId="14970"/>
    <cellStyle name="Normal 227 2 2 3 2 2 2 2" xfId="14971"/>
    <cellStyle name="Normal 227 2 2 3 2 2 3" xfId="14972"/>
    <cellStyle name="Normal 227 2 2 3 2 3" xfId="14973"/>
    <cellStyle name="Normal 227 2 2 3 2 3 2" xfId="14974"/>
    <cellStyle name="Normal 227 2 2 3 2 4" xfId="14975"/>
    <cellStyle name="Normal 227 2 2 3 3" xfId="14976"/>
    <cellStyle name="Normal 227 2 2 3 3 2" xfId="14977"/>
    <cellStyle name="Normal 227 2 2 3 3 2 2" xfId="14978"/>
    <cellStyle name="Normal 227 2 2 3 3 3" xfId="14979"/>
    <cellStyle name="Normal 227 2 2 3 4" xfId="14980"/>
    <cellStyle name="Normal 227 2 2 3 4 2" xfId="14981"/>
    <cellStyle name="Normal 227 2 2 3 5" xfId="14982"/>
    <cellStyle name="Normal 227 2 2 4" xfId="14983"/>
    <cellStyle name="Normal 227 2 2 4 2" xfId="14984"/>
    <cellStyle name="Normal 227 2 2 4 2 2" xfId="14985"/>
    <cellStyle name="Normal 227 2 2 4 2 2 2" xfId="14986"/>
    <cellStyle name="Normal 227 2 2 4 2 3" xfId="14987"/>
    <cellStyle name="Normal 227 2 2 4 3" xfId="14988"/>
    <cellStyle name="Normal 227 2 2 4 3 2" xfId="14989"/>
    <cellStyle name="Normal 227 2 2 4 4" xfId="14990"/>
    <cellStyle name="Normal 227 2 2 5" xfId="14991"/>
    <cellStyle name="Normal 227 2 2 5 2" xfId="14992"/>
    <cellStyle name="Normal 227 2 2 5 2 2" xfId="14993"/>
    <cellStyle name="Normal 227 2 2 5 3" xfId="14994"/>
    <cellStyle name="Normal 227 2 2 6" xfId="14995"/>
    <cellStyle name="Normal 227 2 2 6 2" xfId="14996"/>
    <cellStyle name="Normal 227 2 2 7" xfId="14997"/>
    <cellStyle name="Normal 227 2 2 8" xfId="14998"/>
    <cellStyle name="Normal 227 2 3" xfId="14999"/>
    <cellStyle name="Normal 227 2 3 2" xfId="15000"/>
    <cellStyle name="Normal 227 2 3 2 2" xfId="15001"/>
    <cellStyle name="Normal 227 2 3 2 2 2" xfId="15002"/>
    <cellStyle name="Normal 227 2 3 2 2 2 2" xfId="15003"/>
    <cellStyle name="Normal 227 2 3 2 2 2 2 2" xfId="15004"/>
    <cellStyle name="Normal 227 2 3 2 2 2 3" xfId="15005"/>
    <cellStyle name="Normal 227 2 3 2 2 3" xfId="15006"/>
    <cellStyle name="Normal 227 2 3 2 2 3 2" xfId="15007"/>
    <cellStyle name="Normal 227 2 3 2 2 4" xfId="15008"/>
    <cellStyle name="Normal 227 2 3 2 3" xfId="15009"/>
    <cellStyle name="Normal 227 2 3 2 3 2" xfId="15010"/>
    <cellStyle name="Normal 227 2 3 2 3 2 2" xfId="15011"/>
    <cellStyle name="Normal 227 2 3 2 3 3" xfId="15012"/>
    <cellStyle name="Normal 227 2 3 2 4" xfId="15013"/>
    <cellStyle name="Normal 227 2 3 2 4 2" xfId="15014"/>
    <cellStyle name="Normal 227 2 3 2 5" xfId="15015"/>
    <cellStyle name="Normal 227 2 3 3" xfId="15016"/>
    <cellStyle name="Normal 227 2 3 3 2" xfId="15017"/>
    <cellStyle name="Normal 227 2 3 3 2 2" xfId="15018"/>
    <cellStyle name="Normal 227 2 3 3 2 2 2" xfId="15019"/>
    <cellStyle name="Normal 227 2 3 3 2 3" xfId="15020"/>
    <cellStyle name="Normal 227 2 3 3 3" xfId="15021"/>
    <cellStyle name="Normal 227 2 3 3 3 2" xfId="15022"/>
    <cellStyle name="Normal 227 2 3 3 4" xfId="15023"/>
    <cellStyle name="Normal 227 2 3 4" xfId="15024"/>
    <cellStyle name="Normal 227 2 3 4 2" xfId="15025"/>
    <cellStyle name="Normal 227 2 3 4 2 2" xfId="15026"/>
    <cellStyle name="Normal 227 2 3 4 3" xfId="15027"/>
    <cellStyle name="Normal 227 2 3 5" xfId="15028"/>
    <cellStyle name="Normal 227 2 3 5 2" xfId="15029"/>
    <cellStyle name="Normal 227 2 3 6" xfId="15030"/>
    <cellStyle name="Normal 227 2 4" xfId="15031"/>
    <cellStyle name="Normal 227 2 4 2" xfId="15032"/>
    <cellStyle name="Normal 227 2 4 2 2" xfId="15033"/>
    <cellStyle name="Normal 227 2 4 2 2 2" xfId="15034"/>
    <cellStyle name="Normal 227 2 4 2 2 2 2" xfId="15035"/>
    <cellStyle name="Normal 227 2 4 2 2 2 2 2" xfId="15036"/>
    <cellStyle name="Normal 227 2 4 2 2 2 3" xfId="15037"/>
    <cellStyle name="Normal 227 2 4 2 2 3" xfId="15038"/>
    <cellStyle name="Normal 227 2 4 2 2 3 2" xfId="15039"/>
    <cellStyle name="Normal 227 2 4 2 2 4" xfId="15040"/>
    <cellStyle name="Normal 227 2 4 2 3" xfId="15041"/>
    <cellStyle name="Normal 227 2 4 2 3 2" xfId="15042"/>
    <cellStyle name="Normal 227 2 4 2 3 2 2" xfId="15043"/>
    <cellStyle name="Normal 227 2 4 2 3 3" xfId="15044"/>
    <cellStyle name="Normal 227 2 4 2 4" xfId="15045"/>
    <cellStyle name="Normal 227 2 4 2 4 2" xfId="15046"/>
    <cellStyle name="Normal 227 2 4 2 5" xfId="15047"/>
    <cellStyle name="Normal 227 2 4 3" xfId="15048"/>
    <cellStyle name="Normal 227 2 4 3 2" xfId="15049"/>
    <cellStyle name="Normal 227 2 4 3 2 2" xfId="15050"/>
    <cellStyle name="Normal 227 2 4 3 2 2 2" xfId="15051"/>
    <cellStyle name="Normal 227 2 4 3 2 3" xfId="15052"/>
    <cellStyle name="Normal 227 2 4 3 3" xfId="15053"/>
    <cellStyle name="Normal 227 2 4 3 3 2" xfId="15054"/>
    <cellStyle name="Normal 227 2 4 3 4" xfId="15055"/>
    <cellStyle name="Normal 227 2 4 4" xfId="15056"/>
    <cellStyle name="Normal 227 2 4 4 2" xfId="15057"/>
    <cellStyle name="Normal 227 2 4 4 2 2" xfId="15058"/>
    <cellStyle name="Normal 227 2 4 4 3" xfId="15059"/>
    <cellStyle name="Normal 227 2 4 5" xfId="15060"/>
    <cellStyle name="Normal 227 2 4 5 2" xfId="15061"/>
    <cellStyle name="Normal 227 2 4 6" xfId="15062"/>
    <cellStyle name="Normal 227 2 5" xfId="15063"/>
    <cellStyle name="Normal 227 2 5 2" xfId="15064"/>
    <cellStyle name="Normal 227 2 5 2 2" xfId="15065"/>
    <cellStyle name="Normal 227 2 5 2 2 2" xfId="15066"/>
    <cellStyle name="Normal 227 2 5 2 2 2 2" xfId="15067"/>
    <cellStyle name="Normal 227 2 5 2 2 3" xfId="15068"/>
    <cellStyle name="Normal 227 2 5 2 3" xfId="15069"/>
    <cellStyle name="Normal 227 2 5 2 3 2" xfId="15070"/>
    <cellStyle name="Normal 227 2 5 2 4" xfId="15071"/>
    <cellStyle name="Normal 227 2 5 3" xfId="15072"/>
    <cellStyle name="Normal 227 2 5 3 2" xfId="15073"/>
    <cellStyle name="Normal 227 2 5 3 2 2" xfId="15074"/>
    <cellStyle name="Normal 227 2 5 3 3" xfId="15075"/>
    <cellStyle name="Normal 227 2 5 4" xfId="15076"/>
    <cellStyle name="Normal 227 2 5 4 2" xfId="15077"/>
    <cellStyle name="Normal 227 2 5 5" xfId="15078"/>
    <cellStyle name="Normal 227 2 6" xfId="15079"/>
    <cellStyle name="Normal 227 2 6 2" xfId="15080"/>
    <cellStyle name="Normal 227 2 6 2 2" xfId="15081"/>
    <cellStyle name="Normal 227 2 6 2 2 2" xfId="15082"/>
    <cellStyle name="Normal 227 2 6 2 3" xfId="15083"/>
    <cellStyle name="Normal 227 2 6 3" xfId="15084"/>
    <cellStyle name="Normal 227 2 6 3 2" xfId="15085"/>
    <cellStyle name="Normal 227 2 6 4" xfId="15086"/>
    <cellStyle name="Normal 227 2 7" xfId="15087"/>
    <cellStyle name="Normal 227 2 7 2" xfId="15088"/>
    <cellStyle name="Normal 227 2 7 2 2" xfId="15089"/>
    <cellStyle name="Normal 227 2 7 3" xfId="15090"/>
    <cellStyle name="Normal 227 2 8" xfId="15091"/>
    <cellStyle name="Normal 227 2 8 2" xfId="15092"/>
    <cellStyle name="Normal 227 2 9" xfId="15093"/>
    <cellStyle name="Normal 227 3" xfId="15094"/>
    <cellStyle name="Normal 227 3 2" xfId="15095"/>
    <cellStyle name="Normal 227 3 2 2" xfId="15096"/>
    <cellStyle name="Normal 227 3 2 2 2" xfId="15097"/>
    <cellStyle name="Normal 227 3 2 2 2 2" xfId="15098"/>
    <cellStyle name="Normal 227 3 2 2 2 2 2" xfId="15099"/>
    <cellStyle name="Normal 227 3 2 2 2 2 2 2" xfId="15100"/>
    <cellStyle name="Normal 227 3 2 2 2 2 3" xfId="15101"/>
    <cellStyle name="Normal 227 3 2 2 2 3" xfId="15102"/>
    <cellStyle name="Normal 227 3 2 2 2 3 2" xfId="15103"/>
    <cellStyle name="Normal 227 3 2 2 2 4" xfId="15104"/>
    <cellStyle name="Normal 227 3 2 2 3" xfId="15105"/>
    <cellStyle name="Normal 227 3 2 2 3 2" xfId="15106"/>
    <cellStyle name="Normal 227 3 2 2 3 2 2" xfId="15107"/>
    <cellStyle name="Normal 227 3 2 2 3 3" xfId="15108"/>
    <cellStyle name="Normal 227 3 2 2 4" xfId="15109"/>
    <cellStyle name="Normal 227 3 2 2 4 2" xfId="15110"/>
    <cellStyle name="Normal 227 3 2 2 5" xfId="15111"/>
    <cellStyle name="Normal 227 3 2 3" xfId="15112"/>
    <cellStyle name="Normal 227 3 2 3 2" xfId="15113"/>
    <cellStyle name="Normal 227 3 2 3 2 2" xfId="15114"/>
    <cellStyle name="Normal 227 3 2 3 2 2 2" xfId="15115"/>
    <cellStyle name="Normal 227 3 2 3 2 3" xfId="15116"/>
    <cellStyle name="Normal 227 3 2 3 3" xfId="15117"/>
    <cellStyle name="Normal 227 3 2 3 3 2" xfId="15118"/>
    <cellStyle name="Normal 227 3 2 3 4" xfId="15119"/>
    <cellStyle name="Normal 227 3 2 4" xfId="15120"/>
    <cellStyle name="Normal 227 3 2 4 2" xfId="15121"/>
    <cellStyle name="Normal 227 3 2 4 2 2" xfId="15122"/>
    <cellStyle name="Normal 227 3 2 4 3" xfId="15123"/>
    <cellStyle name="Normal 227 3 2 5" xfId="15124"/>
    <cellStyle name="Normal 227 3 2 5 2" xfId="15125"/>
    <cellStyle name="Normal 227 3 2 6" xfId="15126"/>
    <cellStyle name="Normal 227 3 3" xfId="15127"/>
    <cellStyle name="Normal 227 3 3 2" xfId="15128"/>
    <cellStyle name="Normal 227 3 3 2 2" xfId="15129"/>
    <cellStyle name="Normal 227 3 3 2 2 2" xfId="15130"/>
    <cellStyle name="Normal 227 3 3 2 2 2 2" xfId="15131"/>
    <cellStyle name="Normal 227 3 3 2 2 3" xfId="15132"/>
    <cellStyle name="Normal 227 3 3 2 3" xfId="15133"/>
    <cellStyle name="Normal 227 3 3 2 3 2" xfId="15134"/>
    <cellStyle name="Normal 227 3 3 2 4" xfId="15135"/>
    <cellStyle name="Normal 227 3 3 3" xfId="15136"/>
    <cellStyle name="Normal 227 3 3 3 2" xfId="15137"/>
    <cellStyle name="Normal 227 3 3 3 2 2" xfId="15138"/>
    <cellStyle name="Normal 227 3 3 3 3" xfId="15139"/>
    <cellStyle name="Normal 227 3 3 4" xfId="15140"/>
    <cellStyle name="Normal 227 3 3 4 2" xfId="15141"/>
    <cellStyle name="Normal 227 3 3 5" xfId="15142"/>
    <cellStyle name="Normal 227 3 4" xfId="15143"/>
    <cellStyle name="Normal 227 3 4 2" xfId="15144"/>
    <cellStyle name="Normal 227 3 4 2 2" xfId="15145"/>
    <cellStyle name="Normal 227 3 4 2 2 2" xfId="15146"/>
    <cellStyle name="Normal 227 3 4 2 3" xfId="15147"/>
    <cellStyle name="Normal 227 3 4 3" xfId="15148"/>
    <cellStyle name="Normal 227 3 4 3 2" xfId="15149"/>
    <cellStyle name="Normal 227 3 4 4" xfId="15150"/>
    <cellStyle name="Normal 227 3 5" xfId="15151"/>
    <cellStyle name="Normal 227 3 5 2" xfId="15152"/>
    <cellStyle name="Normal 227 3 5 2 2" xfId="15153"/>
    <cellStyle name="Normal 227 3 5 3" xfId="15154"/>
    <cellStyle name="Normal 227 3 6" xfId="15155"/>
    <cellStyle name="Normal 227 3 6 2" xfId="15156"/>
    <cellStyle name="Normal 227 3 7" xfId="15157"/>
    <cellStyle name="Normal 227 3 8" xfId="15158"/>
    <cellStyle name="Normal 227 4" xfId="15159"/>
    <cellStyle name="Normal 227 4 2" xfId="15160"/>
    <cellStyle name="Normal 227 4 2 2" xfId="15161"/>
    <cellStyle name="Normal 227 4 2 2 2" xfId="15162"/>
    <cellStyle name="Normal 227 4 2 2 2 2" xfId="15163"/>
    <cellStyle name="Normal 227 4 2 2 2 2 2" xfId="15164"/>
    <cellStyle name="Normal 227 4 2 2 2 2 2 2" xfId="15165"/>
    <cellStyle name="Normal 227 4 2 2 2 2 3" xfId="15166"/>
    <cellStyle name="Normal 227 4 2 2 2 3" xfId="15167"/>
    <cellStyle name="Normal 227 4 2 2 2 3 2" xfId="15168"/>
    <cellStyle name="Normal 227 4 2 2 2 4" xfId="15169"/>
    <cellStyle name="Normal 227 4 2 2 3" xfId="15170"/>
    <cellStyle name="Normal 227 4 2 2 3 2" xfId="15171"/>
    <cellStyle name="Normal 227 4 2 2 3 2 2" xfId="15172"/>
    <cellStyle name="Normal 227 4 2 2 3 3" xfId="15173"/>
    <cellStyle name="Normal 227 4 2 2 4" xfId="15174"/>
    <cellStyle name="Normal 227 4 2 2 4 2" xfId="15175"/>
    <cellStyle name="Normal 227 4 2 2 5" xfId="15176"/>
    <cellStyle name="Normal 227 4 2 3" xfId="15177"/>
    <cellStyle name="Normal 227 4 2 3 2" xfId="15178"/>
    <cellStyle name="Normal 227 4 2 3 2 2" xfId="15179"/>
    <cellStyle name="Normal 227 4 2 3 2 2 2" xfId="15180"/>
    <cellStyle name="Normal 227 4 2 3 2 3" xfId="15181"/>
    <cellStyle name="Normal 227 4 2 3 3" xfId="15182"/>
    <cellStyle name="Normal 227 4 2 3 3 2" xfId="15183"/>
    <cellStyle name="Normal 227 4 2 3 4" xfId="15184"/>
    <cellStyle name="Normal 227 4 2 4" xfId="15185"/>
    <cellStyle name="Normal 227 4 2 4 2" xfId="15186"/>
    <cellStyle name="Normal 227 4 2 4 2 2" xfId="15187"/>
    <cellStyle name="Normal 227 4 2 4 3" xfId="15188"/>
    <cellStyle name="Normal 227 4 2 5" xfId="15189"/>
    <cellStyle name="Normal 227 4 2 5 2" xfId="15190"/>
    <cellStyle name="Normal 227 4 2 6" xfId="15191"/>
    <cellStyle name="Normal 227 4 3" xfId="15192"/>
    <cellStyle name="Normal 227 4 3 2" xfId="15193"/>
    <cellStyle name="Normal 227 4 3 2 2" xfId="15194"/>
    <cellStyle name="Normal 227 4 3 2 2 2" xfId="15195"/>
    <cellStyle name="Normal 227 4 3 2 2 2 2" xfId="15196"/>
    <cellStyle name="Normal 227 4 3 2 2 3" xfId="15197"/>
    <cellStyle name="Normal 227 4 3 2 3" xfId="15198"/>
    <cellStyle name="Normal 227 4 3 2 3 2" xfId="15199"/>
    <cellStyle name="Normal 227 4 3 2 4" xfId="15200"/>
    <cellStyle name="Normal 227 4 3 3" xfId="15201"/>
    <cellStyle name="Normal 227 4 3 3 2" xfId="15202"/>
    <cellStyle name="Normal 227 4 3 3 2 2" xfId="15203"/>
    <cellStyle name="Normal 227 4 3 3 3" xfId="15204"/>
    <cellStyle name="Normal 227 4 3 4" xfId="15205"/>
    <cellStyle name="Normal 227 4 3 4 2" xfId="15206"/>
    <cellStyle name="Normal 227 4 3 5" xfId="15207"/>
    <cellStyle name="Normal 227 4 4" xfId="15208"/>
    <cellStyle name="Normal 227 4 4 2" xfId="15209"/>
    <cellStyle name="Normal 227 4 4 2 2" xfId="15210"/>
    <cellStyle name="Normal 227 4 4 2 2 2" xfId="15211"/>
    <cellStyle name="Normal 227 4 4 2 3" xfId="15212"/>
    <cellStyle name="Normal 227 4 4 3" xfId="15213"/>
    <cellStyle name="Normal 227 4 4 3 2" xfId="15214"/>
    <cellStyle name="Normal 227 4 4 4" xfId="15215"/>
    <cellStyle name="Normal 227 4 5" xfId="15216"/>
    <cellStyle name="Normal 227 4 5 2" xfId="15217"/>
    <cellStyle name="Normal 227 4 5 2 2" xfId="15218"/>
    <cellStyle name="Normal 227 4 5 3" xfId="15219"/>
    <cellStyle name="Normal 227 4 6" xfId="15220"/>
    <cellStyle name="Normal 227 4 6 2" xfId="15221"/>
    <cellStyle name="Normal 227 4 7" xfId="15222"/>
    <cellStyle name="Normal 227 5" xfId="15223"/>
    <cellStyle name="Normal 227 5 2" xfId="15224"/>
    <cellStyle name="Normal 227 5 2 2" xfId="15225"/>
    <cellStyle name="Normal 227 5 2 2 2" xfId="15226"/>
    <cellStyle name="Normal 227 5 2 2 2 2" xfId="15227"/>
    <cellStyle name="Normal 227 5 2 2 2 2 2" xfId="15228"/>
    <cellStyle name="Normal 227 5 2 2 2 3" xfId="15229"/>
    <cellStyle name="Normal 227 5 2 2 3" xfId="15230"/>
    <cellStyle name="Normal 227 5 2 2 3 2" xfId="15231"/>
    <cellStyle name="Normal 227 5 2 2 4" xfId="15232"/>
    <cellStyle name="Normal 227 5 2 3" xfId="15233"/>
    <cellStyle name="Normal 227 5 2 3 2" xfId="15234"/>
    <cellStyle name="Normal 227 5 2 3 2 2" xfId="15235"/>
    <cellStyle name="Normal 227 5 2 3 3" xfId="15236"/>
    <cellStyle name="Normal 227 5 2 4" xfId="15237"/>
    <cellStyle name="Normal 227 5 2 4 2" xfId="15238"/>
    <cellStyle name="Normal 227 5 2 5" xfId="15239"/>
    <cellStyle name="Normal 227 5 3" xfId="15240"/>
    <cellStyle name="Normal 227 5 3 2" xfId="15241"/>
    <cellStyle name="Normal 227 5 3 2 2" xfId="15242"/>
    <cellStyle name="Normal 227 5 3 2 2 2" xfId="15243"/>
    <cellStyle name="Normal 227 5 3 2 3" xfId="15244"/>
    <cellStyle name="Normal 227 5 3 3" xfId="15245"/>
    <cellStyle name="Normal 227 5 3 3 2" xfId="15246"/>
    <cellStyle name="Normal 227 5 3 4" xfId="15247"/>
    <cellStyle name="Normal 227 5 4" xfId="15248"/>
    <cellStyle name="Normal 227 5 4 2" xfId="15249"/>
    <cellStyle name="Normal 227 5 4 2 2" xfId="15250"/>
    <cellStyle name="Normal 227 5 4 3" xfId="15251"/>
    <cellStyle name="Normal 227 5 5" xfId="15252"/>
    <cellStyle name="Normal 227 5 5 2" xfId="15253"/>
    <cellStyle name="Normal 227 5 6" xfId="15254"/>
    <cellStyle name="Normal 227 6" xfId="15255"/>
    <cellStyle name="Normal 227 6 2" xfId="15256"/>
    <cellStyle name="Normal 227 6 2 2" xfId="15257"/>
    <cellStyle name="Normal 227 6 2 2 2" xfId="15258"/>
    <cellStyle name="Normal 227 6 2 2 2 2" xfId="15259"/>
    <cellStyle name="Normal 227 6 2 2 2 2 2" xfId="15260"/>
    <cellStyle name="Normal 227 6 2 2 2 3" xfId="15261"/>
    <cellStyle name="Normal 227 6 2 2 3" xfId="15262"/>
    <cellStyle name="Normal 227 6 2 2 3 2" xfId="15263"/>
    <cellStyle name="Normal 227 6 2 2 4" xfId="15264"/>
    <cellStyle name="Normal 227 6 2 3" xfId="15265"/>
    <cellStyle name="Normal 227 6 2 3 2" xfId="15266"/>
    <cellStyle name="Normal 227 6 2 3 2 2" xfId="15267"/>
    <cellStyle name="Normal 227 6 2 3 3" xfId="15268"/>
    <cellStyle name="Normal 227 6 2 4" xfId="15269"/>
    <cellStyle name="Normal 227 6 2 4 2" xfId="15270"/>
    <cellStyle name="Normal 227 6 2 5" xfId="15271"/>
    <cellStyle name="Normal 227 6 3" xfId="15272"/>
    <cellStyle name="Normal 227 6 3 2" xfId="15273"/>
    <cellStyle name="Normal 227 6 3 2 2" xfId="15274"/>
    <cellStyle name="Normal 227 6 3 2 2 2" xfId="15275"/>
    <cellStyle name="Normal 227 6 3 2 3" xfId="15276"/>
    <cellStyle name="Normal 227 6 3 3" xfId="15277"/>
    <cellStyle name="Normal 227 6 3 3 2" xfId="15278"/>
    <cellStyle name="Normal 227 6 3 4" xfId="15279"/>
    <cellStyle name="Normal 227 6 4" xfId="15280"/>
    <cellStyle name="Normal 227 6 4 2" xfId="15281"/>
    <cellStyle name="Normal 227 6 4 2 2" xfId="15282"/>
    <cellStyle name="Normal 227 6 4 3" xfId="15283"/>
    <cellStyle name="Normal 227 6 5" xfId="15284"/>
    <cellStyle name="Normal 227 6 5 2" xfId="15285"/>
    <cellStyle name="Normal 227 6 6" xfId="15286"/>
    <cellStyle name="Normal 227 7" xfId="15287"/>
    <cellStyle name="Normal 227 7 2" xfId="15288"/>
    <cellStyle name="Normal 227 7 2 2" xfId="15289"/>
    <cellStyle name="Normal 227 7 2 2 2" xfId="15290"/>
    <cellStyle name="Normal 227 7 2 2 2 2" xfId="15291"/>
    <cellStyle name="Normal 227 7 2 2 3" xfId="15292"/>
    <cellStyle name="Normal 227 7 2 3" xfId="15293"/>
    <cellStyle name="Normal 227 7 2 3 2" xfId="15294"/>
    <cellStyle name="Normal 227 7 2 4" xfId="15295"/>
    <cellStyle name="Normal 227 7 3" xfId="15296"/>
    <cellStyle name="Normal 227 7 3 2" xfId="15297"/>
    <cellStyle name="Normal 227 7 3 2 2" xfId="15298"/>
    <cellStyle name="Normal 227 7 3 3" xfId="15299"/>
    <cellStyle name="Normal 227 7 4" xfId="15300"/>
    <cellStyle name="Normal 227 7 4 2" xfId="15301"/>
    <cellStyle name="Normal 227 7 5" xfId="15302"/>
    <cellStyle name="Normal 227 8" xfId="15303"/>
    <cellStyle name="Normal 227 8 2" xfId="15304"/>
    <cellStyle name="Normal 227 8 2 2" xfId="15305"/>
    <cellStyle name="Normal 227 8 2 2 2" xfId="15306"/>
    <cellStyle name="Normal 227 8 2 3" xfId="15307"/>
    <cellStyle name="Normal 227 8 3" xfId="15308"/>
    <cellStyle name="Normal 227 8 3 2" xfId="15309"/>
    <cellStyle name="Normal 227 8 4" xfId="15310"/>
    <cellStyle name="Normal 227 9" xfId="15311"/>
    <cellStyle name="Normal 227 9 2" xfId="15312"/>
    <cellStyle name="Normal 227 9 2 2" xfId="15313"/>
    <cellStyle name="Normal 227 9 3" xfId="15314"/>
    <cellStyle name="Normal 228" xfId="15315"/>
    <cellStyle name="Normal 228 2" xfId="15316"/>
    <cellStyle name="Normal 228 2 2" xfId="15317"/>
    <cellStyle name="Normal 228 2 2 2" xfId="15318"/>
    <cellStyle name="Normal 228 2 2 3" xfId="15319"/>
    <cellStyle name="Normal 228 2 3" xfId="15320"/>
    <cellStyle name="Normal 228 3" xfId="15321"/>
    <cellStyle name="Normal 228 3 2" xfId="15322"/>
    <cellStyle name="Normal 228 3 3" xfId="15323"/>
    <cellStyle name="Normal 228 4" xfId="15324"/>
    <cellStyle name="Normal 229" xfId="15325"/>
    <cellStyle name="Normal 229 2" xfId="15326"/>
    <cellStyle name="Normal 229 2 2" xfId="15327"/>
    <cellStyle name="Normal 229 2 2 2" xfId="15328"/>
    <cellStyle name="Normal 229 2 2 3" xfId="15329"/>
    <cellStyle name="Normal 229 2 3" xfId="15330"/>
    <cellStyle name="Normal 229 3" xfId="15331"/>
    <cellStyle name="Normal 229 3 2" xfId="15332"/>
    <cellStyle name="Normal 229 3 3" xfId="15333"/>
    <cellStyle name="Normal 229 4" xfId="15334"/>
    <cellStyle name="Normal 23" xfId="15335"/>
    <cellStyle name="Normal 23 2" xfId="15336"/>
    <cellStyle name="Normal 23 2 2" xfId="15337"/>
    <cellStyle name="Normal 23 2 2 2" xfId="15338"/>
    <cellStyle name="Normal 23 2 2 3" xfId="15339"/>
    <cellStyle name="Normal 23 2 3" xfId="15340"/>
    <cellStyle name="Normal 23 3" xfId="15341"/>
    <cellStyle name="Normal 23 3 2" xfId="15342"/>
    <cellStyle name="Normal 23 3 2 2" xfId="15343"/>
    <cellStyle name="Normal 23 3 2 3" xfId="15344"/>
    <cellStyle name="Normal 23 3 3" xfId="15345"/>
    <cellStyle name="Normal 23 4" xfId="15346"/>
    <cellStyle name="Normal 23 4 2" xfId="15347"/>
    <cellStyle name="Normal 23 4 2 2" xfId="15348"/>
    <cellStyle name="Normal 23 4 2 3" xfId="15349"/>
    <cellStyle name="Normal 23 4 3" xfId="15350"/>
    <cellStyle name="Normal 23 5" xfId="15351"/>
    <cellStyle name="Normal 23 5 2" xfId="15352"/>
    <cellStyle name="Normal 23 5 3" xfId="15353"/>
    <cellStyle name="Normal 23 6" xfId="15354"/>
    <cellStyle name="Normal 230" xfId="15355"/>
    <cellStyle name="Normal 230 2" xfId="15356"/>
    <cellStyle name="Normal 230 2 2" xfId="15357"/>
    <cellStyle name="Normal 230 2 2 2" xfId="15358"/>
    <cellStyle name="Normal 230 2 2 3" xfId="15359"/>
    <cellStyle name="Normal 230 2 3" xfId="15360"/>
    <cellStyle name="Normal 230 3" xfId="15361"/>
    <cellStyle name="Normal 230 3 2" xfId="15362"/>
    <cellStyle name="Normal 230 3 3" xfId="15363"/>
    <cellStyle name="Normal 230 4" xfId="15364"/>
    <cellStyle name="Normal 231" xfId="15365"/>
    <cellStyle name="Normal 231 2" xfId="15366"/>
    <cellStyle name="Normal 231 2 2" xfId="15367"/>
    <cellStyle name="Normal 231 2 2 2" xfId="15368"/>
    <cellStyle name="Normal 231 2 2 3" xfId="15369"/>
    <cellStyle name="Normal 231 2 3" xfId="15370"/>
    <cellStyle name="Normal 231 3" xfId="15371"/>
    <cellStyle name="Normal 231 3 2" xfId="15372"/>
    <cellStyle name="Normal 231 3 3" xfId="15373"/>
    <cellStyle name="Normal 231 4" xfId="15374"/>
    <cellStyle name="Normal 232" xfId="15375"/>
    <cellStyle name="Normal 232 10" xfId="15376"/>
    <cellStyle name="Normal 232 10 2" xfId="15377"/>
    <cellStyle name="Normal 232 11" xfId="15378"/>
    <cellStyle name="Normal 232 12" xfId="15379"/>
    <cellStyle name="Normal 232 2" xfId="15380"/>
    <cellStyle name="Normal 232 2 10" xfId="15381"/>
    <cellStyle name="Normal 232 2 2" xfId="15382"/>
    <cellStyle name="Normal 232 2 2 2" xfId="15383"/>
    <cellStyle name="Normal 232 2 2 2 2" xfId="15384"/>
    <cellStyle name="Normal 232 2 2 2 2 2" xfId="15385"/>
    <cellStyle name="Normal 232 2 2 2 2 2 2" xfId="15386"/>
    <cellStyle name="Normal 232 2 2 2 2 2 2 2" xfId="15387"/>
    <cellStyle name="Normal 232 2 2 2 2 2 2 2 2" xfId="15388"/>
    <cellStyle name="Normal 232 2 2 2 2 2 2 3" xfId="15389"/>
    <cellStyle name="Normal 232 2 2 2 2 2 3" xfId="15390"/>
    <cellStyle name="Normal 232 2 2 2 2 2 3 2" xfId="15391"/>
    <cellStyle name="Normal 232 2 2 2 2 2 4" xfId="15392"/>
    <cellStyle name="Normal 232 2 2 2 2 3" xfId="15393"/>
    <cellStyle name="Normal 232 2 2 2 2 3 2" xfId="15394"/>
    <cellStyle name="Normal 232 2 2 2 2 3 2 2" xfId="15395"/>
    <cellStyle name="Normal 232 2 2 2 2 3 3" xfId="15396"/>
    <cellStyle name="Normal 232 2 2 2 2 4" xfId="15397"/>
    <cellStyle name="Normal 232 2 2 2 2 4 2" xfId="15398"/>
    <cellStyle name="Normal 232 2 2 2 2 5" xfId="15399"/>
    <cellStyle name="Normal 232 2 2 2 3" xfId="15400"/>
    <cellStyle name="Normal 232 2 2 2 3 2" xfId="15401"/>
    <cellStyle name="Normal 232 2 2 2 3 2 2" xfId="15402"/>
    <cellStyle name="Normal 232 2 2 2 3 2 2 2" xfId="15403"/>
    <cellStyle name="Normal 232 2 2 2 3 2 3" xfId="15404"/>
    <cellStyle name="Normal 232 2 2 2 3 3" xfId="15405"/>
    <cellStyle name="Normal 232 2 2 2 3 3 2" xfId="15406"/>
    <cellStyle name="Normal 232 2 2 2 3 4" xfId="15407"/>
    <cellStyle name="Normal 232 2 2 2 4" xfId="15408"/>
    <cellStyle name="Normal 232 2 2 2 4 2" xfId="15409"/>
    <cellStyle name="Normal 232 2 2 2 4 2 2" xfId="15410"/>
    <cellStyle name="Normal 232 2 2 2 4 3" xfId="15411"/>
    <cellStyle name="Normal 232 2 2 2 5" xfId="15412"/>
    <cellStyle name="Normal 232 2 2 2 5 2" xfId="15413"/>
    <cellStyle name="Normal 232 2 2 2 6" xfId="15414"/>
    <cellStyle name="Normal 232 2 2 3" xfId="15415"/>
    <cellStyle name="Normal 232 2 2 3 2" xfId="15416"/>
    <cellStyle name="Normal 232 2 2 3 2 2" xfId="15417"/>
    <cellStyle name="Normal 232 2 2 3 2 2 2" xfId="15418"/>
    <cellStyle name="Normal 232 2 2 3 2 2 2 2" xfId="15419"/>
    <cellStyle name="Normal 232 2 2 3 2 2 3" xfId="15420"/>
    <cellStyle name="Normal 232 2 2 3 2 3" xfId="15421"/>
    <cellStyle name="Normal 232 2 2 3 2 3 2" xfId="15422"/>
    <cellStyle name="Normal 232 2 2 3 2 4" xfId="15423"/>
    <cellStyle name="Normal 232 2 2 3 3" xfId="15424"/>
    <cellStyle name="Normal 232 2 2 3 3 2" xfId="15425"/>
    <cellStyle name="Normal 232 2 2 3 3 2 2" xfId="15426"/>
    <cellStyle name="Normal 232 2 2 3 3 3" xfId="15427"/>
    <cellStyle name="Normal 232 2 2 3 4" xfId="15428"/>
    <cellStyle name="Normal 232 2 2 3 4 2" xfId="15429"/>
    <cellStyle name="Normal 232 2 2 3 5" xfId="15430"/>
    <cellStyle name="Normal 232 2 2 4" xfId="15431"/>
    <cellStyle name="Normal 232 2 2 4 2" xfId="15432"/>
    <cellStyle name="Normal 232 2 2 4 2 2" xfId="15433"/>
    <cellStyle name="Normal 232 2 2 4 2 2 2" xfId="15434"/>
    <cellStyle name="Normal 232 2 2 4 2 3" xfId="15435"/>
    <cellStyle name="Normal 232 2 2 4 3" xfId="15436"/>
    <cellStyle name="Normal 232 2 2 4 3 2" xfId="15437"/>
    <cellStyle name="Normal 232 2 2 4 4" xfId="15438"/>
    <cellStyle name="Normal 232 2 2 5" xfId="15439"/>
    <cellStyle name="Normal 232 2 2 5 2" xfId="15440"/>
    <cellStyle name="Normal 232 2 2 5 2 2" xfId="15441"/>
    <cellStyle name="Normal 232 2 2 5 3" xfId="15442"/>
    <cellStyle name="Normal 232 2 2 6" xfId="15443"/>
    <cellStyle name="Normal 232 2 2 6 2" xfId="15444"/>
    <cellStyle name="Normal 232 2 2 7" xfId="15445"/>
    <cellStyle name="Normal 232 2 2 8" xfId="15446"/>
    <cellStyle name="Normal 232 2 3" xfId="15447"/>
    <cellStyle name="Normal 232 2 3 2" xfId="15448"/>
    <cellStyle name="Normal 232 2 3 2 2" xfId="15449"/>
    <cellStyle name="Normal 232 2 3 2 2 2" xfId="15450"/>
    <cellStyle name="Normal 232 2 3 2 2 2 2" xfId="15451"/>
    <cellStyle name="Normal 232 2 3 2 2 2 2 2" xfId="15452"/>
    <cellStyle name="Normal 232 2 3 2 2 2 3" xfId="15453"/>
    <cellStyle name="Normal 232 2 3 2 2 3" xfId="15454"/>
    <cellStyle name="Normal 232 2 3 2 2 3 2" xfId="15455"/>
    <cellStyle name="Normal 232 2 3 2 2 4" xfId="15456"/>
    <cellStyle name="Normal 232 2 3 2 3" xfId="15457"/>
    <cellStyle name="Normal 232 2 3 2 3 2" xfId="15458"/>
    <cellStyle name="Normal 232 2 3 2 3 2 2" xfId="15459"/>
    <cellStyle name="Normal 232 2 3 2 3 3" xfId="15460"/>
    <cellStyle name="Normal 232 2 3 2 4" xfId="15461"/>
    <cellStyle name="Normal 232 2 3 2 4 2" xfId="15462"/>
    <cellStyle name="Normal 232 2 3 2 5" xfId="15463"/>
    <cellStyle name="Normal 232 2 3 3" xfId="15464"/>
    <cellStyle name="Normal 232 2 3 3 2" xfId="15465"/>
    <cellStyle name="Normal 232 2 3 3 2 2" xfId="15466"/>
    <cellStyle name="Normal 232 2 3 3 2 2 2" xfId="15467"/>
    <cellStyle name="Normal 232 2 3 3 2 3" xfId="15468"/>
    <cellStyle name="Normal 232 2 3 3 3" xfId="15469"/>
    <cellStyle name="Normal 232 2 3 3 3 2" xfId="15470"/>
    <cellStyle name="Normal 232 2 3 3 4" xfId="15471"/>
    <cellStyle name="Normal 232 2 3 4" xfId="15472"/>
    <cellStyle name="Normal 232 2 3 4 2" xfId="15473"/>
    <cellStyle name="Normal 232 2 3 4 2 2" xfId="15474"/>
    <cellStyle name="Normal 232 2 3 4 3" xfId="15475"/>
    <cellStyle name="Normal 232 2 3 5" xfId="15476"/>
    <cellStyle name="Normal 232 2 3 5 2" xfId="15477"/>
    <cellStyle name="Normal 232 2 3 6" xfId="15478"/>
    <cellStyle name="Normal 232 2 4" xfId="15479"/>
    <cellStyle name="Normal 232 2 4 2" xfId="15480"/>
    <cellStyle name="Normal 232 2 4 2 2" xfId="15481"/>
    <cellStyle name="Normal 232 2 4 2 2 2" xfId="15482"/>
    <cellStyle name="Normal 232 2 4 2 2 2 2" xfId="15483"/>
    <cellStyle name="Normal 232 2 4 2 2 2 2 2" xfId="15484"/>
    <cellStyle name="Normal 232 2 4 2 2 2 3" xfId="15485"/>
    <cellStyle name="Normal 232 2 4 2 2 3" xfId="15486"/>
    <cellStyle name="Normal 232 2 4 2 2 3 2" xfId="15487"/>
    <cellStyle name="Normal 232 2 4 2 2 4" xfId="15488"/>
    <cellStyle name="Normal 232 2 4 2 3" xfId="15489"/>
    <cellStyle name="Normal 232 2 4 2 3 2" xfId="15490"/>
    <cellStyle name="Normal 232 2 4 2 3 2 2" xfId="15491"/>
    <cellStyle name="Normal 232 2 4 2 3 3" xfId="15492"/>
    <cellStyle name="Normal 232 2 4 2 4" xfId="15493"/>
    <cellStyle name="Normal 232 2 4 2 4 2" xfId="15494"/>
    <cellStyle name="Normal 232 2 4 2 5" xfId="15495"/>
    <cellStyle name="Normal 232 2 4 3" xfId="15496"/>
    <cellStyle name="Normal 232 2 4 3 2" xfId="15497"/>
    <cellStyle name="Normal 232 2 4 3 2 2" xfId="15498"/>
    <cellStyle name="Normal 232 2 4 3 2 2 2" xfId="15499"/>
    <cellStyle name="Normal 232 2 4 3 2 3" xfId="15500"/>
    <cellStyle name="Normal 232 2 4 3 3" xfId="15501"/>
    <cellStyle name="Normal 232 2 4 3 3 2" xfId="15502"/>
    <cellStyle name="Normal 232 2 4 3 4" xfId="15503"/>
    <cellStyle name="Normal 232 2 4 4" xfId="15504"/>
    <cellStyle name="Normal 232 2 4 4 2" xfId="15505"/>
    <cellStyle name="Normal 232 2 4 4 2 2" xfId="15506"/>
    <cellStyle name="Normal 232 2 4 4 3" xfId="15507"/>
    <cellStyle name="Normal 232 2 4 5" xfId="15508"/>
    <cellStyle name="Normal 232 2 4 5 2" xfId="15509"/>
    <cellStyle name="Normal 232 2 4 6" xfId="15510"/>
    <cellStyle name="Normal 232 2 5" xfId="15511"/>
    <cellStyle name="Normal 232 2 5 2" xfId="15512"/>
    <cellStyle name="Normal 232 2 5 2 2" xfId="15513"/>
    <cellStyle name="Normal 232 2 5 2 2 2" xfId="15514"/>
    <cellStyle name="Normal 232 2 5 2 2 2 2" xfId="15515"/>
    <cellStyle name="Normal 232 2 5 2 2 3" xfId="15516"/>
    <cellStyle name="Normal 232 2 5 2 3" xfId="15517"/>
    <cellStyle name="Normal 232 2 5 2 3 2" xfId="15518"/>
    <cellStyle name="Normal 232 2 5 2 4" xfId="15519"/>
    <cellStyle name="Normal 232 2 5 3" xfId="15520"/>
    <cellStyle name="Normal 232 2 5 3 2" xfId="15521"/>
    <cellStyle name="Normal 232 2 5 3 2 2" xfId="15522"/>
    <cellStyle name="Normal 232 2 5 3 3" xfId="15523"/>
    <cellStyle name="Normal 232 2 5 4" xfId="15524"/>
    <cellStyle name="Normal 232 2 5 4 2" xfId="15525"/>
    <cellStyle name="Normal 232 2 5 5" xfId="15526"/>
    <cellStyle name="Normal 232 2 6" xfId="15527"/>
    <cellStyle name="Normal 232 2 6 2" xfId="15528"/>
    <cellStyle name="Normal 232 2 6 2 2" xfId="15529"/>
    <cellStyle name="Normal 232 2 6 2 2 2" xfId="15530"/>
    <cellStyle name="Normal 232 2 6 2 3" xfId="15531"/>
    <cellStyle name="Normal 232 2 6 3" xfId="15532"/>
    <cellStyle name="Normal 232 2 6 3 2" xfId="15533"/>
    <cellStyle name="Normal 232 2 6 4" xfId="15534"/>
    <cellStyle name="Normal 232 2 7" xfId="15535"/>
    <cellStyle name="Normal 232 2 7 2" xfId="15536"/>
    <cellStyle name="Normal 232 2 7 2 2" xfId="15537"/>
    <cellStyle name="Normal 232 2 7 3" xfId="15538"/>
    <cellStyle name="Normal 232 2 8" xfId="15539"/>
    <cellStyle name="Normal 232 2 8 2" xfId="15540"/>
    <cellStyle name="Normal 232 2 9" xfId="15541"/>
    <cellStyle name="Normal 232 3" xfId="15542"/>
    <cellStyle name="Normal 232 3 2" xfId="15543"/>
    <cellStyle name="Normal 232 3 2 2" xfId="15544"/>
    <cellStyle name="Normal 232 3 2 2 2" xfId="15545"/>
    <cellStyle name="Normal 232 3 2 2 2 2" xfId="15546"/>
    <cellStyle name="Normal 232 3 2 2 2 2 2" xfId="15547"/>
    <cellStyle name="Normal 232 3 2 2 2 2 2 2" xfId="15548"/>
    <cellStyle name="Normal 232 3 2 2 2 2 3" xfId="15549"/>
    <cellStyle name="Normal 232 3 2 2 2 3" xfId="15550"/>
    <cellStyle name="Normal 232 3 2 2 2 3 2" xfId="15551"/>
    <cellStyle name="Normal 232 3 2 2 2 4" xfId="15552"/>
    <cellStyle name="Normal 232 3 2 2 3" xfId="15553"/>
    <cellStyle name="Normal 232 3 2 2 3 2" xfId="15554"/>
    <cellStyle name="Normal 232 3 2 2 3 2 2" xfId="15555"/>
    <cellStyle name="Normal 232 3 2 2 3 3" xfId="15556"/>
    <cellStyle name="Normal 232 3 2 2 4" xfId="15557"/>
    <cellStyle name="Normal 232 3 2 2 4 2" xfId="15558"/>
    <cellStyle name="Normal 232 3 2 2 5" xfId="15559"/>
    <cellStyle name="Normal 232 3 2 3" xfId="15560"/>
    <cellStyle name="Normal 232 3 2 3 2" xfId="15561"/>
    <cellStyle name="Normal 232 3 2 3 2 2" xfId="15562"/>
    <cellStyle name="Normal 232 3 2 3 2 2 2" xfId="15563"/>
    <cellStyle name="Normal 232 3 2 3 2 3" xfId="15564"/>
    <cellStyle name="Normal 232 3 2 3 3" xfId="15565"/>
    <cellStyle name="Normal 232 3 2 3 3 2" xfId="15566"/>
    <cellStyle name="Normal 232 3 2 3 4" xfId="15567"/>
    <cellStyle name="Normal 232 3 2 4" xfId="15568"/>
    <cellStyle name="Normal 232 3 2 4 2" xfId="15569"/>
    <cellStyle name="Normal 232 3 2 4 2 2" xfId="15570"/>
    <cellStyle name="Normal 232 3 2 4 3" xfId="15571"/>
    <cellStyle name="Normal 232 3 2 5" xfId="15572"/>
    <cellStyle name="Normal 232 3 2 5 2" xfId="15573"/>
    <cellStyle name="Normal 232 3 2 6" xfId="15574"/>
    <cellStyle name="Normal 232 3 3" xfId="15575"/>
    <cellStyle name="Normal 232 3 3 2" xfId="15576"/>
    <cellStyle name="Normal 232 3 3 2 2" xfId="15577"/>
    <cellStyle name="Normal 232 3 3 2 2 2" xfId="15578"/>
    <cellStyle name="Normal 232 3 3 2 2 2 2" xfId="15579"/>
    <cellStyle name="Normal 232 3 3 2 2 3" xfId="15580"/>
    <cellStyle name="Normal 232 3 3 2 3" xfId="15581"/>
    <cellStyle name="Normal 232 3 3 2 3 2" xfId="15582"/>
    <cellStyle name="Normal 232 3 3 2 4" xfId="15583"/>
    <cellStyle name="Normal 232 3 3 3" xfId="15584"/>
    <cellStyle name="Normal 232 3 3 3 2" xfId="15585"/>
    <cellStyle name="Normal 232 3 3 3 2 2" xfId="15586"/>
    <cellStyle name="Normal 232 3 3 3 3" xfId="15587"/>
    <cellStyle name="Normal 232 3 3 4" xfId="15588"/>
    <cellStyle name="Normal 232 3 3 4 2" xfId="15589"/>
    <cellStyle name="Normal 232 3 3 5" xfId="15590"/>
    <cellStyle name="Normal 232 3 4" xfId="15591"/>
    <cellStyle name="Normal 232 3 4 2" xfId="15592"/>
    <cellStyle name="Normal 232 3 4 2 2" xfId="15593"/>
    <cellStyle name="Normal 232 3 4 2 2 2" xfId="15594"/>
    <cellStyle name="Normal 232 3 4 2 3" xfId="15595"/>
    <cellStyle name="Normal 232 3 4 3" xfId="15596"/>
    <cellStyle name="Normal 232 3 4 3 2" xfId="15597"/>
    <cellStyle name="Normal 232 3 4 4" xfId="15598"/>
    <cellStyle name="Normal 232 3 5" xfId="15599"/>
    <cellStyle name="Normal 232 3 5 2" xfId="15600"/>
    <cellStyle name="Normal 232 3 5 2 2" xfId="15601"/>
    <cellStyle name="Normal 232 3 5 3" xfId="15602"/>
    <cellStyle name="Normal 232 3 6" xfId="15603"/>
    <cellStyle name="Normal 232 3 6 2" xfId="15604"/>
    <cellStyle name="Normal 232 3 7" xfId="15605"/>
    <cellStyle name="Normal 232 3 8" xfId="15606"/>
    <cellStyle name="Normal 232 4" xfId="15607"/>
    <cellStyle name="Normal 232 4 2" xfId="15608"/>
    <cellStyle name="Normal 232 4 2 2" xfId="15609"/>
    <cellStyle name="Normal 232 4 2 2 2" xfId="15610"/>
    <cellStyle name="Normal 232 4 2 2 2 2" xfId="15611"/>
    <cellStyle name="Normal 232 4 2 2 2 2 2" xfId="15612"/>
    <cellStyle name="Normal 232 4 2 2 2 2 2 2" xfId="15613"/>
    <cellStyle name="Normal 232 4 2 2 2 2 3" xfId="15614"/>
    <cellStyle name="Normal 232 4 2 2 2 3" xfId="15615"/>
    <cellStyle name="Normal 232 4 2 2 2 3 2" xfId="15616"/>
    <cellStyle name="Normal 232 4 2 2 2 4" xfId="15617"/>
    <cellStyle name="Normal 232 4 2 2 3" xfId="15618"/>
    <cellStyle name="Normal 232 4 2 2 3 2" xfId="15619"/>
    <cellStyle name="Normal 232 4 2 2 3 2 2" xfId="15620"/>
    <cellStyle name="Normal 232 4 2 2 3 3" xfId="15621"/>
    <cellStyle name="Normal 232 4 2 2 4" xfId="15622"/>
    <cellStyle name="Normal 232 4 2 2 4 2" xfId="15623"/>
    <cellStyle name="Normal 232 4 2 2 5" xfId="15624"/>
    <cellStyle name="Normal 232 4 2 3" xfId="15625"/>
    <cellStyle name="Normal 232 4 2 3 2" xfId="15626"/>
    <cellStyle name="Normal 232 4 2 3 2 2" xfId="15627"/>
    <cellStyle name="Normal 232 4 2 3 2 2 2" xfId="15628"/>
    <cellStyle name="Normal 232 4 2 3 2 3" xfId="15629"/>
    <cellStyle name="Normal 232 4 2 3 3" xfId="15630"/>
    <cellStyle name="Normal 232 4 2 3 3 2" xfId="15631"/>
    <cellStyle name="Normal 232 4 2 3 4" xfId="15632"/>
    <cellStyle name="Normal 232 4 2 4" xfId="15633"/>
    <cellStyle name="Normal 232 4 2 4 2" xfId="15634"/>
    <cellStyle name="Normal 232 4 2 4 2 2" xfId="15635"/>
    <cellStyle name="Normal 232 4 2 4 3" xfId="15636"/>
    <cellStyle name="Normal 232 4 2 5" xfId="15637"/>
    <cellStyle name="Normal 232 4 2 5 2" xfId="15638"/>
    <cellStyle name="Normal 232 4 2 6" xfId="15639"/>
    <cellStyle name="Normal 232 4 3" xfId="15640"/>
    <cellStyle name="Normal 232 4 3 2" xfId="15641"/>
    <cellStyle name="Normal 232 4 3 2 2" xfId="15642"/>
    <cellStyle name="Normal 232 4 3 2 2 2" xfId="15643"/>
    <cellStyle name="Normal 232 4 3 2 2 2 2" xfId="15644"/>
    <cellStyle name="Normal 232 4 3 2 2 3" xfId="15645"/>
    <cellStyle name="Normal 232 4 3 2 3" xfId="15646"/>
    <cellStyle name="Normal 232 4 3 2 3 2" xfId="15647"/>
    <cellStyle name="Normal 232 4 3 2 4" xfId="15648"/>
    <cellStyle name="Normal 232 4 3 3" xfId="15649"/>
    <cellStyle name="Normal 232 4 3 3 2" xfId="15650"/>
    <cellStyle name="Normal 232 4 3 3 2 2" xfId="15651"/>
    <cellStyle name="Normal 232 4 3 3 3" xfId="15652"/>
    <cellStyle name="Normal 232 4 3 4" xfId="15653"/>
    <cellStyle name="Normal 232 4 3 4 2" xfId="15654"/>
    <cellStyle name="Normal 232 4 3 5" xfId="15655"/>
    <cellStyle name="Normal 232 4 4" xfId="15656"/>
    <cellStyle name="Normal 232 4 4 2" xfId="15657"/>
    <cellStyle name="Normal 232 4 4 2 2" xfId="15658"/>
    <cellStyle name="Normal 232 4 4 2 2 2" xfId="15659"/>
    <cellStyle name="Normal 232 4 4 2 3" xfId="15660"/>
    <cellStyle name="Normal 232 4 4 3" xfId="15661"/>
    <cellStyle name="Normal 232 4 4 3 2" xfId="15662"/>
    <cellStyle name="Normal 232 4 4 4" xfId="15663"/>
    <cellStyle name="Normal 232 4 5" xfId="15664"/>
    <cellStyle name="Normal 232 4 5 2" xfId="15665"/>
    <cellStyle name="Normal 232 4 5 2 2" xfId="15666"/>
    <cellStyle name="Normal 232 4 5 3" xfId="15667"/>
    <cellStyle name="Normal 232 4 6" xfId="15668"/>
    <cellStyle name="Normal 232 4 6 2" xfId="15669"/>
    <cellStyle name="Normal 232 4 7" xfId="15670"/>
    <cellStyle name="Normal 232 5" xfId="15671"/>
    <cellStyle name="Normal 232 5 2" xfId="15672"/>
    <cellStyle name="Normal 232 5 2 2" xfId="15673"/>
    <cellStyle name="Normal 232 5 2 2 2" xfId="15674"/>
    <cellStyle name="Normal 232 5 2 2 2 2" xfId="15675"/>
    <cellStyle name="Normal 232 5 2 2 2 2 2" xfId="15676"/>
    <cellStyle name="Normal 232 5 2 2 2 3" xfId="15677"/>
    <cellStyle name="Normal 232 5 2 2 3" xfId="15678"/>
    <cellStyle name="Normal 232 5 2 2 3 2" xfId="15679"/>
    <cellStyle name="Normal 232 5 2 2 4" xfId="15680"/>
    <cellStyle name="Normal 232 5 2 3" xfId="15681"/>
    <cellStyle name="Normal 232 5 2 3 2" xfId="15682"/>
    <cellStyle name="Normal 232 5 2 3 2 2" xfId="15683"/>
    <cellStyle name="Normal 232 5 2 3 3" xfId="15684"/>
    <cellStyle name="Normal 232 5 2 4" xfId="15685"/>
    <cellStyle name="Normal 232 5 2 4 2" xfId="15686"/>
    <cellStyle name="Normal 232 5 2 5" xfId="15687"/>
    <cellStyle name="Normal 232 5 3" xfId="15688"/>
    <cellStyle name="Normal 232 5 3 2" xfId="15689"/>
    <cellStyle name="Normal 232 5 3 2 2" xfId="15690"/>
    <cellStyle name="Normal 232 5 3 2 2 2" xfId="15691"/>
    <cellStyle name="Normal 232 5 3 2 3" xfId="15692"/>
    <cellStyle name="Normal 232 5 3 3" xfId="15693"/>
    <cellStyle name="Normal 232 5 3 3 2" xfId="15694"/>
    <cellStyle name="Normal 232 5 3 4" xfId="15695"/>
    <cellStyle name="Normal 232 5 4" xfId="15696"/>
    <cellStyle name="Normal 232 5 4 2" xfId="15697"/>
    <cellStyle name="Normal 232 5 4 2 2" xfId="15698"/>
    <cellStyle name="Normal 232 5 4 3" xfId="15699"/>
    <cellStyle name="Normal 232 5 5" xfId="15700"/>
    <cellStyle name="Normal 232 5 5 2" xfId="15701"/>
    <cellStyle name="Normal 232 5 6" xfId="15702"/>
    <cellStyle name="Normal 232 6" xfId="15703"/>
    <cellStyle name="Normal 232 6 2" xfId="15704"/>
    <cellStyle name="Normal 232 6 2 2" xfId="15705"/>
    <cellStyle name="Normal 232 6 2 2 2" xfId="15706"/>
    <cellStyle name="Normal 232 6 2 2 2 2" xfId="15707"/>
    <cellStyle name="Normal 232 6 2 2 2 2 2" xfId="15708"/>
    <cellStyle name="Normal 232 6 2 2 2 3" xfId="15709"/>
    <cellStyle name="Normal 232 6 2 2 3" xfId="15710"/>
    <cellStyle name="Normal 232 6 2 2 3 2" xfId="15711"/>
    <cellStyle name="Normal 232 6 2 2 4" xfId="15712"/>
    <cellStyle name="Normal 232 6 2 3" xfId="15713"/>
    <cellStyle name="Normal 232 6 2 3 2" xfId="15714"/>
    <cellStyle name="Normal 232 6 2 3 2 2" xfId="15715"/>
    <cellStyle name="Normal 232 6 2 3 3" xfId="15716"/>
    <cellStyle name="Normal 232 6 2 4" xfId="15717"/>
    <cellStyle name="Normal 232 6 2 4 2" xfId="15718"/>
    <cellStyle name="Normal 232 6 2 5" xfId="15719"/>
    <cellStyle name="Normal 232 6 3" xfId="15720"/>
    <cellStyle name="Normal 232 6 3 2" xfId="15721"/>
    <cellStyle name="Normal 232 6 3 2 2" xfId="15722"/>
    <cellStyle name="Normal 232 6 3 2 2 2" xfId="15723"/>
    <cellStyle name="Normal 232 6 3 2 3" xfId="15724"/>
    <cellStyle name="Normal 232 6 3 3" xfId="15725"/>
    <cellStyle name="Normal 232 6 3 3 2" xfId="15726"/>
    <cellStyle name="Normal 232 6 3 4" xfId="15727"/>
    <cellStyle name="Normal 232 6 4" xfId="15728"/>
    <cellStyle name="Normal 232 6 4 2" xfId="15729"/>
    <cellStyle name="Normal 232 6 4 2 2" xfId="15730"/>
    <cellStyle name="Normal 232 6 4 3" xfId="15731"/>
    <cellStyle name="Normal 232 6 5" xfId="15732"/>
    <cellStyle name="Normal 232 6 5 2" xfId="15733"/>
    <cellStyle name="Normal 232 6 6" xfId="15734"/>
    <cellStyle name="Normal 232 7" xfId="15735"/>
    <cellStyle name="Normal 232 7 2" xfId="15736"/>
    <cellStyle name="Normal 232 7 2 2" xfId="15737"/>
    <cellStyle name="Normal 232 7 2 2 2" xfId="15738"/>
    <cellStyle name="Normal 232 7 2 2 2 2" xfId="15739"/>
    <cellStyle name="Normal 232 7 2 2 3" xfId="15740"/>
    <cellStyle name="Normal 232 7 2 3" xfId="15741"/>
    <cellStyle name="Normal 232 7 2 3 2" xfId="15742"/>
    <cellStyle name="Normal 232 7 2 4" xfId="15743"/>
    <cellStyle name="Normal 232 7 3" xfId="15744"/>
    <cellStyle name="Normal 232 7 3 2" xfId="15745"/>
    <cellStyle name="Normal 232 7 3 2 2" xfId="15746"/>
    <cellStyle name="Normal 232 7 3 3" xfId="15747"/>
    <cellStyle name="Normal 232 7 4" xfId="15748"/>
    <cellStyle name="Normal 232 7 4 2" xfId="15749"/>
    <cellStyle name="Normal 232 7 5" xfId="15750"/>
    <cellStyle name="Normal 232 8" xfId="15751"/>
    <cellStyle name="Normal 232 8 2" xfId="15752"/>
    <cellStyle name="Normal 232 8 2 2" xfId="15753"/>
    <cellStyle name="Normal 232 8 2 2 2" xfId="15754"/>
    <cellStyle name="Normal 232 8 2 3" xfId="15755"/>
    <cellStyle name="Normal 232 8 3" xfId="15756"/>
    <cellStyle name="Normal 232 8 3 2" xfId="15757"/>
    <cellStyle name="Normal 232 8 4" xfId="15758"/>
    <cellStyle name="Normal 232 9" xfId="15759"/>
    <cellStyle name="Normal 232 9 2" xfId="15760"/>
    <cellStyle name="Normal 232 9 2 2" xfId="15761"/>
    <cellStyle name="Normal 232 9 3" xfId="15762"/>
    <cellStyle name="Normal 233" xfId="15763"/>
    <cellStyle name="Normal 233 10" xfId="15764"/>
    <cellStyle name="Normal 233 10 2" xfId="15765"/>
    <cellStyle name="Normal 233 11" xfId="15766"/>
    <cellStyle name="Normal 233 12" xfId="15767"/>
    <cellStyle name="Normal 233 2" xfId="15768"/>
    <cellStyle name="Normal 233 2 10" xfId="15769"/>
    <cellStyle name="Normal 233 2 2" xfId="15770"/>
    <cellStyle name="Normal 233 2 2 2" xfId="15771"/>
    <cellStyle name="Normal 233 2 2 2 2" xfId="15772"/>
    <cellStyle name="Normal 233 2 2 2 2 2" xfId="15773"/>
    <cellStyle name="Normal 233 2 2 2 2 2 2" xfId="15774"/>
    <cellStyle name="Normal 233 2 2 2 2 2 2 2" xfId="15775"/>
    <cellStyle name="Normal 233 2 2 2 2 2 2 2 2" xfId="15776"/>
    <cellStyle name="Normal 233 2 2 2 2 2 2 3" xfId="15777"/>
    <cellStyle name="Normal 233 2 2 2 2 2 3" xfId="15778"/>
    <cellStyle name="Normal 233 2 2 2 2 2 3 2" xfId="15779"/>
    <cellStyle name="Normal 233 2 2 2 2 2 4" xfId="15780"/>
    <cellStyle name="Normal 233 2 2 2 2 3" xfId="15781"/>
    <cellStyle name="Normal 233 2 2 2 2 3 2" xfId="15782"/>
    <cellStyle name="Normal 233 2 2 2 2 3 2 2" xfId="15783"/>
    <cellStyle name="Normal 233 2 2 2 2 3 3" xfId="15784"/>
    <cellStyle name="Normal 233 2 2 2 2 4" xfId="15785"/>
    <cellStyle name="Normal 233 2 2 2 2 4 2" xfId="15786"/>
    <cellStyle name="Normal 233 2 2 2 2 5" xfId="15787"/>
    <cellStyle name="Normal 233 2 2 2 3" xfId="15788"/>
    <cellStyle name="Normal 233 2 2 2 3 2" xfId="15789"/>
    <cellStyle name="Normal 233 2 2 2 3 2 2" xfId="15790"/>
    <cellStyle name="Normal 233 2 2 2 3 2 2 2" xfId="15791"/>
    <cellStyle name="Normal 233 2 2 2 3 2 3" xfId="15792"/>
    <cellStyle name="Normal 233 2 2 2 3 3" xfId="15793"/>
    <cellStyle name="Normal 233 2 2 2 3 3 2" xfId="15794"/>
    <cellStyle name="Normal 233 2 2 2 3 4" xfId="15795"/>
    <cellStyle name="Normal 233 2 2 2 4" xfId="15796"/>
    <cellStyle name="Normal 233 2 2 2 4 2" xfId="15797"/>
    <cellStyle name="Normal 233 2 2 2 4 2 2" xfId="15798"/>
    <cellStyle name="Normal 233 2 2 2 4 3" xfId="15799"/>
    <cellStyle name="Normal 233 2 2 2 5" xfId="15800"/>
    <cellStyle name="Normal 233 2 2 2 5 2" xfId="15801"/>
    <cellStyle name="Normal 233 2 2 2 6" xfId="15802"/>
    <cellStyle name="Normal 233 2 2 3" xfId="15803"/>
    <cellStyle name="Normal 233 2 2 3 2" xfId="15804"/>
    <cellStyle name="Normal 233 2 2 3 2 2" xfId="15805"/>
    <cellStyle name="Normal 233 2 2 3 2 2 2" xfId="15806"/>
    <cellStyle name="Normal 233 2 2 3 2 2 2 2" xfId="15807"/>
    <cellStyle name="Normal 233 2 2 3 2 2 3" xfId="15808"/>
    <cellStyle name="Normal 233 2 2 3 2 3" xfId="15809"/>
    <cellStyle name="Normal 233 2 2 3 2 3 2" xfId="15810"/>
    <cellStyle name="Normal 233 2 2 3 2 4" xfId="15811"/>
    <cellStyle name="Normal 233 2 2 3 3" xfId="15812"/>
    <cellStyle name="Normal 233 2 2 3 3 2" xfId="15813"/>
    <cellStyle name="Normal 233 2 2 3 3 2 2" xfId="15814"/>
    <cellStyle name="Normal 233 2 2 3 3 3" xfId="15815"/>
    <cellStyle name="Normal 233 2 2 3 4" xfId="15816"/>
    <cellStyle name="Normal 233 2 2 3 4 2" xfId="15817"/>
    <cellStyle name="Normal 233 2 2 3 5" xfId="15818"/>
    <cellStyle name="Normal 233 2 2 4" xfId="15819"/>
    <cellStyle name="Normal 233 2 2 4 2" xfId="15820"/>
    <cellStyle name="Normal 233 2 2 4 2 2" xfId="15821"/>
    <cellStyle name="Normal 233 2 2 4 2 2 2" xfId="15822"/>
    <cellStyle name="Normal 233 2 2 4 2 3" xfId="15823"/>
    <cellStyle name="Normal 233 2 2 4 3" xfId="15824"/>
    <cellStyle name="Normal 233 2 2 4 3 2" xfId="15825"/>
    <cellStyle name="Normal 233 2 2 4 4" xfId="15826"/>
    <cellStyle name="Normal 233 2 2 5" xfId="15827"/>
    <cellStyle name="Normal 233 2 2 5 2" xfId="15828"/>
    <cellStyle name="Normal 233 2 2 5 2 2" xfId="15829"/>
    <cellStyle name="Normal 233 2 2 5 3" xfId="15830"/>
    <cellStyle name="Normal 233 2 2 6" xfId="15831"/>
    <cellStyle name="Normal 233 2 2 6 2" xfId="15832"/>
    <cellStyle name="Normal 233 2 2 7" xfId="15833"/>
    <cellStyle name="Normal 233 2 2 8" xfId="15834"/>
    <cellStyle name="Normal 233 2 3" xfId="15835"/>
    <cellStyle name="Normal 233 2 3 2" xfId="15836"/>
    <cellStyle name="Normal 233 2 3 2 2" xfId="15837"/>
    <cellStyle name="Normal 233 2 3 2 2 2" xfId="15838"/>
    <cellStyle name="Normal 233 2 3 2 2 2 2" xfId="15839"/>
    <cellStyle name="Normal 233 2 3 2 2 2 2 2" xfId="15840"/>
    <cellStyle name="Normal 233 2 3 2 2 2 3" xfId="15841"/>
    <cellStyle name="Normal 233 2 3 2 2 3" xfId="15842"/>
    <cellStyle name="Normal 233 2 3 2 2 3 2" xfId="15843"/>
    <cellStyle name="Normal 233 2 3 2 2 4" xfId="15844"/>
    <cellStyle name="Normal 233 2 3 2 3" xfId="15845"/>
    <cellStyle name="Normal 233 2 3 2 3 2" xfId="15846"/>
    <cellStyle name="Normal 233 2 3 2 3 2 2" xfId="15847"/>
    <cellStyle name="Normal 233 2 3 2 3 3" xfId="15848"/>
    <cellStyle name="Normal 233 2 3 2 4" xfId="15849"/>
    <cellStyle name="Normal 233 2 3 2 4 2" xfId="15850"/>
    <cellStyle name="Normal 233 2 3 2 5" xfId="15851"/>
    <cellStyle name="Normal 233 2 3 3" xfId="15852"/>
    <cellStyle name="Normal 233 2 3 3 2" xfId="15853"/>
    <cellStyle name="Normal 233 2 3 3 2 2" xfId="15854"/>
    <cellStyle name="Normal 233 2 3 3 2 2 2" xfId="15855"/>
    <cellStyle name="Normal 233 2 3 3 2 3" xfId="15856"/>
    <cellStyle name="Normal 233 2 3 3 3" xfId="15857"/>
    <cellStyle name="Normal 233 2 3 3 3 2" xfId="15858"/>
    <cellStyle name="Normal 233 2 3 3 4" xfId="15859"/>
    <cellStyle name="Normal 233 2 3 4" xfId="15860"/>
    <cellStyle name="Normal 233 2 3 4 2" xfId="15861"/>
    <cellStyle name="Normal 233 2 3 4 2 2" xfId="15862"/>
    <cellStyle name="Normal 233 2 3 4 3" xfId="15863"/>
    <cellStyle name="Normal 233 2 3 5" xfId="15864"/>
    <cellStyle name="Normal 233 2 3 5 2" xfId="15865"/>
    <cellStyle name="Normal 233 2 3 6" xfId="15866"/>
    <cellStyle name="Normal 233 2 4" xfId="15867"/>
    <cellStyle name="Normal 233 2 4 2" xfId="15868"/>
    <cellStyle name="Normal 233 2 4 2 2" xfId="15869"/>
    <cellStyle name="Normal 233 2 4 2 2 2" xfId="15870"/>
    <cellStyle name="Normal 233 2 4 2 2 2 2" xfId="15871"/>
    <cellStyle name="Normal 233 2 4 2 2 2 2 2" xfId="15872"/>
    <cellStyle name="Normal 233 2 4 2 2 2 3" xfId="15873"/>
    <cellStyle name="Normal 233 2 4 2 2 3" xfId="15874"/>
    <cellStyle name="Normal 233 2 4 2 2 3 2" xfId="15875"/>
    <cellStyle name="Normal 233 2 4 2 2 4" xfId="15876"/>
    <cellStyle name="Normal 233 2 4 2 3" xfId="15877"/>
    <cellStyle name="Normal 233 2 4 2 3 2" xfId="15878"/>
    <cellStyle name="Normal 233 2 4 2 3 2 2" xfId="15879"/>
    <cellStyle name="Normal 233 2 4 2 3 3" xfId="15880"/>
    <cellStyle name="Normal 233 2 4 2 4" xfId="15881"/>
    <cellStyle name="Normal 233 2 4 2 4 2" xfId="15882"/>
    <cellStyle name="Normal 233 2 4 2 5" xfId="15883"/>
    <cellStyle name="Normal 233 2 4 3" xfId="15884"/>
    <cellStyle name="Normal 233 2 4 3 2" xfId="15885"/>
    <cellStyle name="Normal 233 2 4 3 2 2" xfId="15886"/>
    <cellStyle name="Normal 233 2 4 3 2 2 2" xfId="15887"/>
    <cellStyle name="Normal 233 2 4 3 2 3" xfId="15888"/>
    <cellStyle name="Normal 233 2 4 3 3" xfId="15889"/>
    <cellStyle name="Normal 233 2 4 3 3 2" xfId="15890"/>
    <cellStyle name="Normal 233 2 4 3 4" xfId="15891"/>
    <cellStyle name="Normal 233 2 4 4" xfId="15892"/>
    <cellStyle name="Normal 233 2 4 4 2" xfId="15893"/>
    <cellStyle name="Normal 233 2 4 4 2 2" xfId="15894"/>
    <cellStyle name="Normal 233 2 4 4 3" xfId="15895"/>
    <cellStyle name="Normal 233 2 4 5" xfId="15896"/>
    <cellStyle name="Normal 233 2 4 5 2" xfId="15897"/>
    <cellStyle name="Normal 233 2 4 6" xfId="15898"/>
    <cellStyle name="Normal 233 2 5" xfId="15899"/>
    <cellStyle name="Normal 233 2 5 2" xfId="15900"/>
    <cellStyle name="Normal 233 2 5 2 2" xfId="15901"/>
    <cellStyle name="Normal 233 2 5 2 2 2" xfId="15902"/>
    <cellStyle name="Normal 233 2 5 2 2 2 2" xfId="15903"/>
    <cellStyle name="Normal 233 2 5 2 2 3" xfId="15904"/>
    <cellStyle name="Normal 233 2 5 2 3" xfId="15905"/>
    <cellStyle name="Normal 233 2 5 2 3 2" xfId="15906"/>
    <cellStyle name="Normal 233 2 5 2 4" xfId="15907"/>
    <cellStyle name="Normal 233 2 5 3" xfId="15908"/>
    <cellStyle name="Normal 233 2 5 3 2" xfId="15909"/>
    <cellStyle name="Normal 233 2 5 3 2 2" xfId="15910"/>
    <cellStyle name="Normal 233 2 5 3 3" xfId="15911"/>
    <cellStyle name="Normal 233 2 5 4" xfId="15912"/>
    <cellStyle name="Normal 233 2 5 4 2" xfId="15913"/>
    <cellStyle name="Normal 233 2 5 5" xfId="15914"/>
    <cellStyle name="Normal 233 2 6" xfId="15915"/>
    <cellStyle name="Normal 233 2 6 2" xfId="15916"/>
    <cellStyle name="Normal 233 2 6 2 2" xfId="15917"/>
    <cellStyle name="Normal 233 2 6 2 2 2" xfId="15918"/>
    <cellStyle name="Normal 233 2 6 2 3" xfId="15919"/>
    <cellStyle name="Normal 233 2 6 3" xfId="15920"/>
    <cellStyle name="Normal 233 2 6 3 2" xfId="15921"/>
    <cellStyle name="Normal 233 2 6 4" xfId="15922"/>
    <cellStyle name="Normal 233 2 7" xfId="15923"/>
    <cellStyle name="Normal 233 2 7 2" xfId="15924"/>
    <cellStyle name="Normal 233 2 7 2 2" xfId="15925"/>
    <cellStyle name="Normal 233 2 7 3" xfId="15926"/>
    <cellStyle name="Normal 233 2 8" xfId="15927"/>
    <cellStyle name="Normal 233 2 8 2" xfId="15928"/>
    <cellStyle name="Normal 233 2 9" xfId="15929"/>
    <cellStyle name="Normal 233 3" xfId="15930"/>
    <cellStyle name="Normal 233 3 2" xfId="15931"/>
    <cellStyle name="Normal 233 3 2 2" xfId="15932"/>
    <cellStyle name="Normal 233 3 2 2 2" xfId="15933"/>
    <cellStyle name="Normal 233 3 2 2 2 2" xfId="15934"/>
    <cellStyle name="Normal 233 3 2 2 2 2 2" xfId="15935"/>
    <cellStyle name="Normal 233 3 2 2 2 2 2 2" xfId="15936"/>
    <cellStyle name="Normal 233 3 2 2 2 2 3" xfId="15937"/>
    <cellStyle name="Normal 233 3 2 2 2 3" xfId="15938"/>
    <cellStyle name="Normal 233 3 2 2 2 3 2" xfId="15939"/>
    <cellStyle name="Normal 233 3 2 2 2 4" xfId="15940"/>
    <cellStyle name="Normal 233 3 2 2 3" xfId="15941"/>
    <cellStyle name="Normal 233 3 2 2 3 2" xfId="15942"/>
    <cellStyle name="Normal 233 3 2 2 3 2 2" xfId="15943"/>
    <cellStyle name="Normal 233 3 2 2 3 3" xfId="15944"/>
    <cellStyle name="Normal 233 3 2 2 4" xfId="15945"/>
    <cellStyle name="Normal 233 3 2 2 4 2" xfId="15946"/>
    <cellStyle name="Normal 233 3 2 2 5" xfId="15947"/>
    <cellStyle name="Normal 233 3 2 3" xfId="15948"/>
    <cellStyle name="Normal 233 3 2 3 2" xfId="15949"/>
    <cellStyle name="Normal 233 3 2 3 2 2" xfId="15950"/>
    <cellStyle name="Normal 233 3 2 3 2 2 2" xfId="15951"/>
    <cellStyle name="Normal 233 3 2 3 2 3" xfId="15952"/>
    <cellStyle name="Normal 233 3 2 3 3" xfId="15953"/>
    <cellStyle name="Normal 233 3 2 3 3 2" xfId="15954"/>
    <cellStyle name="Normal 233 3 2 3 4" xfId="15955"/>
    <cellStyle name="Normal 233 3 2 4" xfId="15956"/>
    <cellStyle name="Normal 233 3 2 4 2" xfId="15957"/>
    <cellStyle name="Normal 233 3 2 4 2 2" xfId="15958"/>
    <cellStyle name="Normal 233 3 2 4 3" xfId="15959"/>
    <cellStyle name="Normal 233 3 2 5" xfId="15960"/>
    <cellStyle name="Normal 233 3 2 5 2" xfId="15961"/>
    <cellStyle name="Normal 233 3 2 6" xfId="15962"/>
    <cellStyle name="Normal 233 3 3" xfId="15963"/>
    <cellStyle name="Normal 233 3 3 2" xfId="15964"/>
    <cellStyle name="Normal 233 3 3 2 2" xfId="15965"/>
    <cellStyle name="Normal 233 3 3 2 2 2" xfId="15966"/>
    <cellStyle name="Normal 233 3 3 2 2 2 2" xfId="15967"/>
    <cellStyle name="Normal 233 3 3 2 2 3" xfId="15968"/>
    <cellStyle name="Normal 233 3 3 2 3" xfId="15969"/>
    <cellStyle name="Normal 233 3 3 2 3 2" xfId="15970"/>
    <cellStyle name="Normal 233 3 3 2 4" xfId="15971"/>
    <cellStyle name="Normal 233 3 3 3" xfId="15972"/>
    <cellStyle name="Normal 233 3 3 3 2" xfId="15973"/>
    <cellStyle name="Normal 233 3 3 3 2 2" xfId="15974"/>
    <cellStyle name="Normal 233 3 3 3 3" xfId="15975"/>
    <cellStyle name="Normal 233 3 3 4" xfId="15976"/>
    <cellStyle name="Normal 233 3 3 4 2" xfId="15977"/>
    <cellStyle name="Normal 233 3 3 5" xfId="15978"/>
    <cellStyle name="Normal 233 3 4" xfId="15979"/>
    <cellStyle name="Normal 233 3 4 2" xfId="15980"/>
    <cellStyle name="Normal 233 3 4 2 2" xfId="15981"/>
    <cellStyle name="Normal 233 3 4 2 2 2" xfId="15982"/>
    <cellStyle name="Normal 233 3 4 2 3" xfId="15983"/>
    <cellStyle name="Normal 233 3 4 3" xfId="15984"/>
    <cellStyle name="Normal 233 3 4 3 2" xfId="15985"/>
    <cellStyle name="Normal 233 3 4 4" xfId="15986"/>
    <cellStyle name="Normal 233 3 5" xfId="15987"/>
    <cellStyle name="Normal 233 3 5 2" xfId="15988"/>
    <cellStyle name="Normal 233 3 5 2 2" xfId="15989"/>
    <cellStyle name="Normal 233 3 5 3" xfId="15990"/>
    <cellStyle name="Normal 233 3 6" xfId="15991"/>
    <cellStyle name="Normal 233 3 6 2" xfId="15992"/>
    <cellStyle name="Normal 233 3 7" xfId="15993"/>
    <cellStyle name="Normal 233 3 8" xfId="15994"/>
    <cellStyle name="Normal 233 4" xfId="15995"/>
    <cellStyle name="Normal 233 4 2" xfId="15996"/>
    <cellStyle name="Normal 233 4 2 2" xfId="15997"/>
    <cellStyle name="Normal 233 4 2 2 2" xfId="15998"/>
    <cellStyle name="Normal 233 4 2 2 2 2" xfId="15999"/>
    <cellStyle name="Normal 233 4 2 2 2 2 2" xfId="16000"/>
    <cellStyle name="Normal 233 4 2 2 2 2 2 2" xfId="16001"/>
    <cellStyle name="Normal 233 4 2 2 2 2 3" xfId="16002"/>
    <cellStyle name="Normal 233 4 2 2 2 3" xfId="16003"/>
    <cellStyle name="Normal 233 4 2 2 2 3 2" xfId="16004"/>
    <cellStyle name="Normal 233 4 2 2 2 4" xfId="16005"/>
    <cellStyle name="Normal 233 4 2 2 3" xfId="16006"/>
    <cellStyle name="Normal 233 4 2 2 3 2" xfId="16007"/>
    <cellStyle name="Normal 233 4 2 2 3 2 2" xfId="16008"/>
    <cellStyle name="Normal 233 4 2 2 3 3" xfId="16009"/>
    <cellStyle name="Normal 233 4 2 2 4" xfId="16010"/>
    <cellStyle name="Normal 233 4 2 2 4 2" xfId="16011"/>
    <cellStyle name="Normal 233 4 2 2 5" xfId="16012"/>
    <cellStyle name="Normal 233 4 2 3" xfId="16013"/>
    <cellStyle name="Normal 233 4 2 3 2" xfId="16014"/>
    <cellStyle name="Normal 233 4 2 3 2 2" xfId="16015"/>
    <cellStyle name="Normal 233 4 2 3 2 2 2" xfId="16016"/>
    <cellStyle name="Normal 233 4 2 3 2 3" xfId="16017"/>
    <cellStyle name="Normal 233 4 2 3 3" xfId="16018"/>
    <cellStyle name="Normal 233 4 2 3 3 2" xfId="16019"/>
    <cellStyle name="Normal 233 4 2 3 4" xfId="16020"/>
    <cellStyle name="Normal 233 4 2 4" xfId="16021"/>
    <cellStyle name="Normal 233 4 2 4 2" xfId="16022"/>
    <cellStyle name="Normal 233 4 2 4 2 2" xfId="16023"/>
    <cellStyle name="Normal 233 4 2 4 3" xfId="16024"/>
    <cellStyle name="Normal 233 4 2 5" xfId="16025"/>
    <cellStyle name="Normal 233 4 2 5 2" xfId="16026"/>
    <cellStyle name="Normal 233 4 2 6" xfId="16027"/>
    <cellStyle name="Normal 233 4 3" xfId="16028"/>
    <cellStyle name="Normal 233 4 3 2" xfId="16029"/>
    <cellStyle name="Normal 233 4 3 2 2" xfId="16030"/>
    <cellStyle name="Normal 233 4 3 2 2 2" xfId="16031"/>
    <cellStyle name="Normal 233 4 3 2 2 2 2" xfId="16032"/>
    <cellStyle name="Normal 233 4 3 2 2 3" xfId="16033"/>
    <cellStyle name="Normal 233 4 3 2 3" xfId="16034"/>
    <cellStyle name="Normal 233 4 3 2 3 2" xfId="16035"/>
    <cellStyle name="Normal 233 4 3 2 4" xfId="16036"/>
    <cellStyle name="Normal 233 4 3 3" xfId="16037"/>
    <cellStyle name="Normal 233 4 3 3 2" xfId="16038"/>
    <cellStyle name="Normal 233 4 3 3 2 2" xfId="16039"/>
    <cellStyle name="Normal 233 4 3 3 3" xfId="16040"/>
    <cellStyle name="Normal 233 4 3 4" xfId="16041"/>
    <cellStyle name="Normal 233 4 3 4 2" xfId="16042"/>
    <cellStyle name="Normal 233 4 3 5" xfId="16043"/>
    <cellStyle name="Normal 233 4 4" xfId="16044"/>
    <cellStyle name="Normal 233 4 4 2" xfId="16045"/>
    <cellStyle name="Normal 233 4 4 2 2" xfId="16046"/>
    <cellStyle name="Normal 233 4 4 2 2 2" xfId="16047"/>
    <cellStyle name="Normal 233 4 4 2 3" xfId="16048"/>
    <cellStyle name="Normal 233 4 4 3" xfId="16049"/>
    <cellStyle name="Normal 233 4 4 3 2" xfId="16050"/>
    <cellStyle name="Normal 233 4 4 4" xfId="16051"/>
    <cellStyle name="Normal 233 4 5" xfId="16052"/>
    <cellStyle name="Normal 233 4 5 2" xfId="16053"/>
    <cellStyle name="Normal 233 4 5 2 2" xfId="16054"/>
    <cellStyle name="Normal 233 4 5 3" xfId="16055"/>
    <cellStyle name="Normal 233 4 6" xfId="16056"/>
    <cellStyle name="Normal 233 4 6 2" xfId="16057"/>
    <cellStyle name="Normal 233 4 7" xfId="16058"/>
    <cellStyle name="Normal 233 5" xfId="16059"/>
    <cellStyle name="Normal 233 5 2" xfId="16060"/>
    <cellStyle name="Normal 233 5 2 2" xfId="16061"/>
    <cellStyle name="Normal 233 5 2 2 2" xfId="16062"/>
    <cellStyle name="Normal 233 5 2 2 2 2" xfId="16063"/>
    <cellStyle name="Normal 233 5 2 2 2 2 2" xfId="16064"/>
    <cellStyle name="Normal 233 5 2 2 2 3" xfId="16065"/>
    <cellStyle name="Normal 233 5 2 2 3" xfId="16066"/>
    <cellStyle name="Normal 233 5 2 2 3 2" xfId="16067"/>
    <cellStyle name="Normal 233 5 2 2 4" xfId="16068"/>
    <cellStyle name="Normal 233 5 2 3" xfId="16069"/>
    <cellStyle name="Normal 233 5 2 3 2" xfId="16070"/>
    <cellStyle name="Normal 233 5 2 3 2 2" xfId="16071"/>
    <cellStyle name="Normal 233 5 2 3 3" xfId="16072"/>
    <cellStyle name="Normal 233 5 2 4" xfId="16073"/>
    <cellStyle name="Normal 233 5 2 4 2" xfId="16074"/>
    <cellStyle name="Normal 233 5 2 5" xfId="16075"/>
    <cellStyle name="Normal 233 5 3" xfId="16076"/>
    <cellStyle name="Normal 233 5 3 2" xfId="16077"/>
    <cellStyle name="Normal 233 5 3 2 2" xfId="16078"/>
    <cellStyle name="Normal 233 5 3 2 2 2" xfId="16079"/>
    <cellStyle name="Normal 233 5 3 2 3" xfId="16080"/>
    <cellStyle name="Normal 233 5 3 3" xfId="16081"/>
    <cellStyle name="Normal 233 5 3 3 2" xfId="16082"/>
    <cellStyle name="Normal 233 5 3 4" xfId="16083"/>
    <cellStyle name="Normal 233 5 4" xfId="16084"/>
    <cellStyle name="Normal 233 5 4 2" xfId="16085"/>
    <cellStyle name="Normal 233 5 4 2 2" xfId="16086"/>
    <cellStyle name="Normal 233 5 4 3" xfId="16087"/>
    <cellStyle name="Normal 233 5 5" xfId="16088"/>
    <cellStyle name="Normal 233 5 5 2" xfId="16089"/>
    <cellStyle name="Normal 233 5 6" xfId="16090"/>
    <cellStyle name="Normal 233 6" xfId="16091"/>
    <cellStyle name="Normal 233 6 2" xfId="16092"/>
    <cellStyle name="Normal 233 6 2 2" xfId="16093"/>
    <cellStyle name="Normal 233 6 2 2 2" xfId="16094"/>
    <cellStyle name="Normal 233 6 2 2 2 2" xfId="16095"/>
    <cellStyle name="Normal 233 6 2 2 2 2 2" xfId="16096"/>
    <cellStyle name="Normal 233 6 2 2 2 3" xfId="16097"/>
    <cellStyle name="Normal 233 6 2 2 3" xfId="16098"/>
    <cellStyle name="Normal 233 6 2 2 3 2" xfId="16099"/>
    <cellStyle name="Normal 233 6 2 2 4" xfId="16100"/>
    <cellStyle name="Normal 233 6 2 3" xfId="16101"/>
    <cellStyle name="Normal 233 6 2 3 2" xfId="16102"/>
    <cellStyle name="Normal 233 6 2 3 2 2" xfId="16103"/>
    <cellStyle name="Normal 233 6 2 3 3" xfId="16104"/>
    <cellStyle name="Normal 233 6 2 4" xfId="16105"/>
    <cellStyle name="Normal 233 6 2 4 2" xfId="16106"/>
    <cellStyle name="Normal 233 6 2 5" xfId="16107"/>
    <cellStyle name="Normal 233 6 3" xfId="16108"/>
    <cellStyle name="Normal 233 6 3 2" xfId="16109"/>
    <cellStyle name="Normal 233 6 3 2 2" xfId="16110"/>
    <cellStyle name="Normal 233 6 3 2 2 2" xfId="16111"/>
    <cellStyle name="Normal 233 6 3 2 3" xfId="16112"/>
    <cellStyle name="Normal 233 6 3 3" xfId="16113"/>
    <cellStyle name="Normal 233 6 3 3 2" xfId="16114"/>
    <cellStyle name="Normal 233 6 3 4" xfId="16115"/>
    <cellStyle name="Normal 233 6 4" xfId="16116"/>
    <cellStyle name="Normal 233 6 4 2" xfId="16117"/>
    <cellStyle name="Normal 233 6 4 2 2" xfId="16118"/>
    <cellStyle name="Normal 233 6 4 3" xfId="16119"/>
    <cellStyle name="Normal 233 6 5" xfId="16120"/>
    <cellStyle name="Normal 233 6 5 2" xfId="16121"/>
    <cellStyle name="Normal 233 6 6" xfId="16122"/>
    <cellStyle name="Normal 233 7" xfId="16123"/>
    <cellStyle name="Normal 233 7 2" xfId="16124"/>
    <cellStyle name="Normal 233 7 2 2" xfId="16125"/>
    <cellStyle name="Normal 233 7 2 2 2" xfId="16126"/>
    <cellStyle name="Normal 233 7 2 2 2 2" xfId="16127"/>
    <cellStyle name="Normal 233 7 2 2 3" xfId="16128"/>
    <cellStyle name="Normal 233 7 2 3" xfId="16129"/>
    <cellStyle name="Normal 233 7 2 3 2" xfId="16130"/>
    <cellStyle name="Normal 233 7 2 4" xfId="16131"/>
    <cellStyle name="Normal 233 7 3" xfId="16132"/>
    <cellStyle name="Normal 233 7 3 2" xfId="16133"/>
    <cellStyle name="Normal 233 7 3 2 2" xfId="16134"/>
    <cellStyle name="Normal 233 7 3 3" xfId="16135"/>
    <cellStyle name="Normal 233 7 4" xfId="16136"/>
    <cellStyle name="Normal 233 7 4 2" xfId="16137"/>
    <cellStyle name="Normal 233 7 5" xfId="16138"/>
    <cellStyle name="Normal 233 8" xfId="16139"/>
    <cellStyle name="Normal 233 8 2" xfId="16140"/>
    <cellStyle name="Normal 233 8 2 2" xfId="16141"/>
    <cellStyle name="Normal 233 8 2 2 2" xfId="16142"/>
    <cellStyle name="Normal 233 8 2 3" xfId="16143"/>
    <cellStyle name="Normal 233 8 3" xfId="16144"/>
    <cellStyle name="Normal 233 8 3 2" xfId="16145"/>
    <cellStyle name="Normal 233 8 4" xfId="16146"/>
    <cellStyle name="Normal 233 9" xfId="16147"/>
    <cellStyle name="Normal 233 9 2" xfId="16148"/>
    <cellStyle name="Normal 233 9 2 2" xfId="16149"/>
    <cellStyle name="Normal 233 9 3" xfId="16150"/>
    <cellStyle name="Normal 234" xfId="16151"/>
    <cellStyle name="Normal 234 10" xfId="16152"/>
    <cellStyle name="Normal 234 10 2" xfId="16153"/>
    <cellStyle name="Normal 234 11" xfId="16154"/>
    <cellStyle name="Normal 234 12" xfId="16155"/>
    <cellStyle name="Normal 234 2" xfId="16156"/>
    <cellStyle name="Normal 234 2 10" xfId="16157"/>
    <cellStyle name="Normal 234 2 2" xfId="16158"/>
    <cellStyle name="Normal 234 2 2 2" xfId="16159"/>
    <cellStyle name="Normal 234 2 2 2 2" xfId="16160"/>
    <cellStyle name="Normal 234 2 2 2 2 2" xfId="16161"/>
    <cellStyle name="Normal 234 2 2 2 2 2 2" xfId="16162"/>
    <cellStyle name="Normal 234 2 2 2 2 2 2 2" xfId="16163"/>
    <cellStyle name="Normal 234 2 2 2 2 2 2 2 2" xfId="16164"/>
    <cellStyle name="Normal 234 2 2 2 2 2 2 3" xfId="16165"/>
    <cellStyle name="Normal 234 2 2 2 2 2 3" xfId="16166"/>
    <cellStyle name="Normal 234 2 2 2 2 2 3 2" xfId="16167"/>
    <cellStyle name="Normal 234 2 2 2 2 2 4" xfId="16168"/>
    <cellStyle name="Normal 234 2 2 2 2 3" xfId="16169"/>
    <cellStyle name="Normal 234 2 2 2 2 3 2" xfId="16170"/>
    <cellStyle name="Normal 234 2 2 2 2 3 2 2" xfId="16171"/>
    <cellStyle name="Normal 234 2 2 2 2 3 3" xfId="16172"/>
    <cellStyle name="Normal 234 2 2 2 2 4" xfId="16173"/>
    <cellStyle name="Normal 234 2 2 2 2 4 2" xfId="16174"/>
    <cellStyle name="Normal 234 2 2 2 2 5" xfId="16175"/>
    <cellStyle name="Normal 234 2 2 2 3" xfId="16176"/>
    <cellStyle name="Normal 234 2 2 2 3 2" xfId="16177"/>
    <cellStyle name="Normal 234 2 2 2 3 2 2" xfId="16178"/>
    <cellStyle name="Normal 234 2 2 2 3 2 2 2" xfId="16179"/>
    <cellStyle name="Normal 234 2 2 2 3 2 3" xfId="16180"/>
    <cellStyle name="Normal 234 2 2 2 3 3" xfId="16181"/>
    <cellStyle name="Normal 234 2 2 2 3 3 2" xfId="16182"/>
    <cellStyle name="Normal 234 2 2 2 3 4" xfId="16183"/>
    <cellStyle name="Normal 234 2 2 2 4" xfId="16184"/>
    <cellStyle name="Normal 234 2 2 2 4 2" xfId="16185"/>
    <cellStyle name="Normal 234 2 2 2 4 2 2" xfId="16186"/>
    <cellStyle name="Normal 234 2 2 2 4 3" xfId="16187"/>
    <cellStyle name="Normal 234 2 2 2 5" xfId="16188"/>
    <cellStyle name="Normal 234 2 2 2 5 2" xfId="16189"/>
    <cellStyle name="Normal 234 2 2 2 6" xfId="16190"/>
    <cellStyle name="Normal 234 2 2 3" xfId="16191"/>
    <cellStyle name="Normal 234 2 2 3 2" xfId="16192"/>
    <cellStyle name="Normal 234 2 2 3 2 2" xfId="16193"/>
    <cellStyle name="Normal 234 2 2 3 2 2 2" xfId="16194"/>
    <cellStyle name="Normal 234 2 2 3 2 2 2 2" xfId="16195"/>
    <cellStyle name="Normal 234 2 2 3 2 2 3" xfId="16196"/>
    <cellStyle name="Normal 234 2 2 3 2 3" xfId="16197"/>
    <cellStyle name="Normal 234 2 2 3 2 3 2" xfId="16198"/>
    <cellStyle name="Normal 234 2 2 3 2 4" xfId="16199"/>
    <cellStyle name="Normal 234 2 2 3 3" xfId="16200"/>
    <cellStyle name="Normal 234 2 2 3 3 2" xfId="16201"/>
    <cellStyle name="Normal 234 2 2 3 3 2 2" xfId="16202"/>
    <cellStyle name="Normal 234 2 2 3 3 3" xfId="16203"/>
    <cellStyle name="Normal 234 2 2 3 4" xfId="16204"/>
    <cellStyle name="Normal 234 2 2 3 4 2" xfId="16205"/>
    <cellStyle name="Normal 234 2 2 3 5" xfId="16206"/>
    <cellStyle name="Normal 234 2 2 4" xfId="16207"/>
    <cellStyle name="Normal 234 2 2 4 2" xfId="16208"/>
    <cellStyle name="Normal 234 2 2 4 2 2" xfId="16209"/>
    <cellStyle name="Normal 234 2 2 4 2 2 2" xfId="16210"/>
    <cellStyle name="Normal 234 2 2 4 2 3" xfId="16211"/>
    <cellStyle name="Normal 234 2 2 4 3" xfId="16212"/>
    <cellStyle name="Normal 234 2 2 4 3 2" xfId="16213"/>
    <cellStyle name="Normal 234 2 2 4 4" xfId="16214"/>
    <cellStyle name="Normal 234 2 2 5" xfId="16215"/>
    <cellStyle name="Normal 234 2 2 5 2" xfId="16216"/>
    <cellStyle name="Normal 234 2 2 5 2 2" xfId="16217"/>
    <cellStyle name="Normal 234 2 2 5 3" xfId="16218"/>
    <cellStyle name="Normal 234 2 2 6" xfId="16219"/>
    <cellStyle name="Normal 234 2 2 6 2" xfId="16220"/>
    <cellStyle name="Normal 234 2 2 7" xfId="16221"/>
    <cellStyle name="Normal 234 2 2 8" xfId="16222"/>
    <cellStyle name="Normal 234 2 3" xfId="16223"/>
    <cellStyle name="Normal 234 2 3 2" xfId="16224"/>
    <cellStyle name="Normal 234 2 3 2 2" xfId="16225"/>
    <cellStyle name="Normal 234 2 3 2 2 2" xfId="16226"/>
    <cellStyle name="Normal 234 2 3 2 2 2 2" xfId="16227"/>
    <cellStyle name="Normal 234 2 3 2 2 2 2 2" xfId="16228"/>
    <cellStyle name="Normal 234 2 3 2 2 2 3" xfId="16229"/>
    <cellStyle name="Normal 234 2 3 2 2 3" xfId="16230"/>
    <cellStyle name="Normal 234 2 3 2 2 3 2" xfId="16231"/>
    <cellStyle name="Normal 234 2 3 2 2 4" xfId="16232"/>
    <cellStyle name="Normal 234 2 3 2 3" xfId="16233"/>
    <cellStyle name="Normal 234 2 3 2 3 2" xfId="16234"/>
    <cellStyle name="Normal 234 2 3 2 3 2 2" xfId="16235"/>
    <cellStyle name="Normal 234 2 3 2 3 3" xfId="16236"/>
    <cellStyle name="Normal 234 2 3 2 4" xfId="16237"/>
    <cellStyle name="Normal 234 2 3 2 4 2" xfId="16238"/>
    <cellStyle name="Normal 234 2 3 2 5" xfId="16239"/>
    <cellStyle name="Normal 234 2 3 3" xfId="16240"/>
    <cellStyle name="Normal 234 2 3 3 2" xfId="16241"/>
    <cellStyle name="Normal 234 2 3 3 2 2" xfId="16242"/>
    <cellStyle name="Normal 234 2 3 3 2 2 2" xfId="16243"/>
    <cellStyle name="Normal 234 2 3 3 2 3" xfId="16244"/>
    <cellStyle name="Normal 234 2 3 3 3" xfId="16245"/>
    <cellStyle name="Normal 234 2 3 3 3 2" xfId="16246"/>
    <cellStyle name="Normal 234 2 3 3 4" xfId="16247"/>
    <cellStyle name="Normal 234 2 3 4" xfId="16248"/>
    <cellStyle name="Normal 234 2 3 4 2" xfId="16249"/>
    <cellStyle name="Normal 234 2 3 4 2 2" xfId="16250"/>
    <cellStyle name="Normal 234 2 3 4 3" xfId="16251"/>
    <cellStyle name="Normal 234 2 3 5" xfId="16252"/>
    <cellStyle name="Normal 234 2 3 5 2" xfId="16253"/>
    <cellStyle name="Normal 234 2 3 6" xfId="16254"/>
    <cellStyle name="Normal 234 2 4" xfId="16255"/>
    <cellStyle name="Normal 234 2 4 2" xfId="16256"/>
    <cellStyle name="Normal 234 2 4 2 2" xfId="16257"/>
    <cellStyle name="Normal 234 2 4 2 2 2" xfId="16258"/>
    <cellStyle name="Normal 234 2 4 2 2 2 2" xfId="16259"/>
    <cellStyle name="Normal 234 2 4 2 2 2 2 2" xfId="16260"/>
    <cellStyle name="Normal 234 2 4 2 2 2 3" xfId="16261"/>
    <cellStyle name="Normal 234 2 4 2 2 3" xfId="16262"/>
    <cellStyle name="Normal 234 2 4 2 2 3 2" xfId="16263"/>
    <cellStyle name="Normal 234 2 4 2 2 4" xfId="16264"/>
    <cellStyle name="Normal 234 2 4 2 3" xfId="16265"/>
    <cellStyle name="Normal 234 2 4 2 3 2" xfId="16266"/>
    <cellStyle name="Normal 234 2 4 2 3 2 2" xfId="16267"/>
    <cellStyle name="Normal 234 2 4 2 3 3" xfId="16268"/>
    <cellStyle name="Normal 234 2 4 2 4" xfId="16269"/>
    <cellStyle name="Normal 234 2 4 2 4 2" xfId="16270"/>
    <cellStyle name="Normal 234 2 4 2 5" xfId="16271"/>
    <cellStyle name="Normal 234 2 4 3" xfId="16272"/>
    <cellStyle name="Normal 234 2 4 3 2" xfId="16273"/>
    <cellStyle name="Normal 234 2 4 3 2 2" xfId="16274"/>
    <cellStyle name="Normal 234 2 4 3 2 2 2" xfId="16275"/>
    <cellStyle name="Normal 234 2 4 3 2 3" xfId="16276"/>
    <cellStyle name="Normal 234 2 4 3 3" xfId="16277"/>
    <cellStyle name="Normal 234 2 4 3 3 2" xfId="16278"/>
    <cellStyle name="Normal 234 2 4 3 4" xfId="16279"/>
    <cellStyle name="Normal 234 2 4 4" xfId="16280"/>
    <cellStyle name="Normal 234 2 4 4 2" xfId="16281"/>
    <cellStyle name="Normal 234 2 4 4 2 2" xfId="16282"/>
    <cellStyle name="Normal 234 2 4 4 3" xfId="16283"/>
    <cellStyle name="Normal 234 2 4 5" xfId="16284"/>
    <cellStyle name="Normal 234 2 4 5 2" xfId="16285"/>
    <cellStyle name="Normal 234 2 4 6" xfId="16286"/>
    <cellStyle name="Normal 234 2 5" xfId="16287"/>
    <cellStyle name="Normal 234 2 5 2" xfId="16288"/>
    <cellStyle name="Normal 234 2 5 2 2" xfId="16289"/>
    <cellStyle name="Normal 234 2 5 2 2 2" xfId="16290"/>
    <cellStyle name="Normal 234 2 5 2 2 2 2" xfId="16291"/>
    <cellStyle name="Normal 234 2 5 2 2 3" xfId="16292"/>
    <cellStyle name="Normal 234 2 5 2 3" xfId="16293"/>
    <cellStyle name="Normal 234 2 5 2 3 2" xfId="16294"/>
    <cellStyle name="Normal 234 2 5 2 4" xfId="16295"/>
    <cellStyle name="Normal 234 2 5 3" xfId="16296"/>
    <cellStyle name="Normal 234 2 5 3 2" xfId="16297"/>
    <cellStyle name="Normal 234 2 5 3 2 2" xfId="16298"/>
    <cellStyle name="Normal 234 2 5 3 3" xfId="16299"/>
    <cellStyle name="Normal 234 2 5 4" xfId="16300"/>
    <cellStyle name="Normal 234 2 5 4 2" xfId="16301"/>
    <cellStyle name="Normal 234 2 5 5" xfId="16302"/>
    <cellStyle name="Normal 234 2 6" xfId="16303"/>
    <cellStyle name="Normal 234 2 6 2" xfId="16304"/>
    <cellStyle name="Normal 234 2 6 2 2" xfId="16305"/>
    <cellStyle name="Normal 234 2 6 2 2 2" xfId="16306"/>
    <cellStyle name="Normal 234 2 6 2 3" xfId="16307"/>
    <cellStyle name="Normal 234 2 6 3" xfId="16308"/>
    <cellStyle name="Normal 234 2 6 3 2" xfId="16309"/>
    <cellStyle name="Normal 234 2 6 4" xfId="16310"/>
    <cellStyle name="Normal 234 2 7" xfId="16311"/>
    <cellStyle name="Normal 234 2 7 2" xfId="16312"/>
    <cellStyle name="Normal 234 2 7 2 2" xfId="16313"/>
    <cellStyle name="Normal 234 2 7 3" xfId="16314"/>
    <cellStyle name="Normal 234 2 8" xfId="16315"/>
    <cellStyle name="Normal 234 2 8 2" xfId="16316"/>
    <cellStyle name="Normal 234 2 9" xfId="16317"/>
    <cellStyle name="Normal 234 3" xfId="16318"/>
    <cellStyle name="Normal 234 3 2" xfId="16319"/>
    <cellStyle name="Normal 234 3 2 2" xfId="16320"/>
    <cellStyle name="Normal 234 3 2 2 2" xfId="16321"/>
    <cellStyle name="Normal 234 3 2 2 2 2" xfId="16322"/>
    <cellStyle name="Normal 234 3 2 2 2 2 2" xfId="16323"/>
    <cellStyle name="Normal 234 3 2 2 2 2 2 2" xfId="16324"/>
    <cellStyle name="Normal 234 3 2 2 2 2 3" xfId="16325"/>
    <cellStyle name="Normal 234 3 2 2 2 3" xfId="16326"/>
    <cellStyle name="Normal 234 3 2 2 2 3 2" xfId="16327"/>
    <cellStyle name="Normal 234 3 2 2 2 4" xfId="16328"/>
    <cellStyle name="Normal 234 3 2 2 3" xfId="16329"/>
    <cellStyle name="Normal 234 3 2 2 3 2" xfId="16330"/>
    <cellStyle name="Normal 234 3 2 2 3 2 2" xfId="16331"/>
    <cellStyle name="Normal 234 3 2 2 3 3" xfId="16332"/>
    <cellStyle name="Normal 234 3 2 2 4" xfId="16333"/>
    <cellStyle name="Normal 234 3 2 2 4 2" xfId="16334"/>
    <cellStyle name="Normal 234 3 2 2 5" xfId="16335"/>
    <cellStyle name="Normal 234 3 2 3" xfId="16336"/>
    <cellStyle name="Normal 234 3 2 3 2" xfId="16337"/>
    <cellStyle name="Normal 234 3 2 3 2 2" xfId="16338"/>
    <cellStyle name="Normal 234 3 2 3 2 2 2" xfId="16339"/>
    <cellStyle name="Normal 234 3 2 3 2 3" xfId="16340"/>
    <cellStyle name="Normal 234 3 2 3 3" xfId="16341"/>
    <cellStyle name="Normal 234 3 2 3 3 2" xfId="16342"/>
    <cellStyle name="Normal 234 3 2 3 4" xfId="16343"/>
    <cellStyle name="Normal 234 3 2 4" xfId="16344"/>
    <cellStyle name="Normal 234 3 2 4 2" xfId="16345"/>
    <cellStyle name="Normal 234 3 2 4 2 2" xfId="16346"/>
    <cellStyle name="Normal 234 3 2 4 3" xfId="16347"/>
    <cellStyle name="Normal 234 3 2 5" xfId="16348"/>
    <cellStyle name="Normal 234 3 2 5 2" xfId="16349"/>
    <cellStyle name="Normal 234 3 2 6" xfId="16350"/>
    <cellStyle name="Normal 234 3 3" xfId="16351"/>
    <cellStyle name="Normal 234 3 3 2" xfId="16352"/>
    <cellStyle name="Normal 234 3 3 2 2" xfId="16353"/>
    <cellStyle name="Normal 234 3 3 2 2 2" xfId="16354"/>
    <cellStyle name="Normal 234 3 3 2 2 2 2" xfId="16355"/>
    <cellStyle name="Normal 234 3 3 2 2 3" xfId="16356"/>
    <cellStyle name="Normal 234 3 3 2 3" xfId="16357"/>
    <cellStyle name="Normal 234 3 3 2 3 2" xfId="16358"/>
    <cellStyle name="Normal 234 3 3 2 4" xfId="16359"/>
    <cellStyle name="Normal 234 3 3 3" xfId="16360"/>
    <cellStyle name="Normal 234 3 3 3 2" xfId="16361"/>
    <cellStyle name="Normal 234 3 3 3 2 2" xfId="16362"/>
    <cellStyle name="Normal 234 3 3 3 3" xfId="16363"/>
    <cellStyle name="Normal 234 3 3 4" xfId="16364"/>
    <cellStyle name="Normal 234 3 3 4 2" xfId="16365"/>
    <cellStyle name="Normal 234 3 3 5" xfId="16366"/>
    <cellStyle name="Normal 234 3 4" xfId="16367"/>
    <cellStyle name="Normal 234 3 4 2" xfId="16368"/>
    <cellStyle name="Normal 234 3 4 2 2" xfId="16369"/>
    <cellStyle name="Normal 234 3 4 2 2 2" xfId="16370"/>
    <cellStyle name="Normal 234 3 4 2 3" xfId="16371"/>
    <cellStyle name="Normal 234 3 4 3" xfId="16372"/>
    <cellStyle name="Normal 234 3 4 3 2" xfId="16373"/>
    <cellStyle name="Normal 234 3 4 4" xfId="16374"/>
    <cellStyle name="Normal 234 3 5" xfId="16375"/>
    <cellStyle name="Normal 234 3 5 2" xfId="16376"/>
    <cellStyle name="Normal 234 3 5 2 2" xfId="16377"/>
    <cellStyle name="Normal 234 3 5 3" xfId="16378"/>
    <cellStyle name="Normal 234 3 6" xfId="16379"/>
    <cellStyle name="Normal 234 3 6 2" xfId="16380"/>
    <cellStyle name="Normal 234 3 7" xfId="16381"/>
    <cellStyle name="Normal 234 3 8" xfId="16382"/>
    <cellStyle name="Normal 234 4" xfId="16383"/>
    <cellStyle name="Normal 234 4 2" xfId="16384"/>
    <cellStyle name="Normal 234 4 2 2" xfId="16385"/>
    <cellStyle name="Normal 234 4 2 2 2" xfId="16386"/>
    <cellStyle name="Normal 234 4 2 2 2 2" xfId="16387"/>
    <cellStyle name="Normal 234 4 2 2 2 2 2" xfId="16388"/>
    <cellStyle name="Normal 234 4 2 2 2 2 2 2" xfId="16389"/>
    <cellStyle name="Normal 234 4 2 2 2 2 3" xfId="16390"/>
    <cellStyle name="Normal 234 4 2 2 2 3" xfId="16391"/>
    <cellStyle name="Normal 234 4 2 2 2 3 2" xfId="16392"/>
    <cellStyle name="Normal 234 4 2 2 2 4" xfId="16393"/>
    <cellStyle name="Normal 234 4 2 2 3" xfId="16394"/>
    <cellStyle name="Normal 234 4 2 2 3 2" xfId="16395"/>
    <cellStyle name="Normal 234 4 2 2 3 2 2" xfId="16396"/>
    <cellStyle name="Normal 234 4 2 2 3 3" xfId="16397"/>
    <cellStyle name="Normal 234 4 2 2 4" xfId="16398"/>
    <cellStyle name="Normal 234 4 2 2 4 2" xfId="16399"/>
    <cellStyle name="Normal 234 4 2 2 5" xfId="16400"/>
    <cellStyle name="Normal 234 4 2 3" xfId="16401"/>
    <cellStyle name="Normal 234 4 2 3 2" xfId="16402"/>
    <cellStyle name="Normal 234 4 2 3 2 2" xfId="16403"/>
    <cellStyle name="Normal 234 4 2 3 2 2 2" xfId="16404"/>
    <cellStyle name="Normal 234 4 2 3 2 3" xfId="16405"/>
    <cellStyle name="Normal 234 4 2 3 3" xfId="16406"/>
    <cellStyle name="Normal 234 4 2 3 3 2" xfId="16407"/>
    <cellStyle name="Normal 234 4 2 3 4" xfId="16408"/>
    <cellStyle name="Normal 234 4 2 4" xfId="16409"/>
    <cellStyle name="Normal 234 4 2 4 2" xfId="16410"/>
    <cellStyle name="Normal 234 4 2 4 2 2" xfId="16411"/>
    <cellStyle name="Normal 234 4 2 4 3" xfId="16412"/>
    <cellStyle name="Normal 234 4 2 5" xfId="16413"/>
    <cellStyle name="Normal 234 4 2 5 2" xfId="16414"/>
    <cellStyle name="Normal 234 4 2 6" xfId="16415"/>
    <cellStyle name="Normal 234 4 3" xfId="16416"/>
    <cellStyle name="Normal 234 4 3 2" xfId="16417"/>
    <cellStyle name="Normal 234 4 3 2 2" xfId="16418"/>
    <cellStyle name="Normal 234 4 3 2 2 2" xfId="16419"/>
    <cellStyle name="Normal 234 4 3 2 2 2 2" xfId="16420"/>
    <cellStyle name="Normal 234 4 3 2 2 3" xfId="16421"/>
    <cellStyle name="Normal 234 4 3 2 3" xfId="16422"/>
    <cellStyle name="Normal 234 4 3 2 3 2" xfId="16423"/>
    <cellStyle name="Normal 234 4 3 2 4" xfId="16424"/>
    <cellStyle name="Normal 234 4 3 3" xfId="16425"/>
    <cellStyle name="Normal 234 4 3 3 2" xfId="16426"/>
    <cellStyle name="Normal 234 4 3 3 2 2" xfId="16427"/>
    <cellStyle name="Normal 234 4 3 3 3" xfId="16428"/>
    <cellStyle name="Normal 234 4 3 4" xfId="16429"/>
    <cellStyle name="Normal 234 4 3 4 2" xfId="16430"/>
    <cellStyle name="Normal 234 4 3 5" xfId="16431"/>
    <cellStyle name="Normal 234 4 4" xfId="16432"/>
    <cellStyle name="Normal 234 4 4 2" xfId="16433"/>
    <cellStyle name="Normal 234 4 4 2 2" xfId="16434"/>
    <cellStyle name="Normal 234 4 4 2 2 2" xfId="16435"/>
    <cellStyle name="Normal 234 4 4 2 3" xfId="16436"/>
    <cellStyle name="Normal 234 4 4 3" xfId="16437"/>
    <cellStyle name="Normal 234 4 4 3 2" xfId="16438"/>
    <cellStyle name="Normal 234 4 4 4" xfId="16439"/>
    <cellStyle name="Normal 234 4 5" xfId="16440"/>
    <cellStyle name="Normal 234 4 5 2" xfId="16441"/>
    <cellStyle name="Normal 234 4 5 2 2" xfId="16442"/>
    <cellStyle name="Normal 234 4 5 3" xfId="16443"/>
    <cellStyle name="Normal 234 4 6" xfId="16444"/>
    <cellStyle name="Normal 234 4 6 2" xfId="16445"/>
    <cellStyle name="Normal 234 4 7" xfId="16446"/>
    <cellStyle name="Normal 234 5" xfId="16447"/>
    <cellStyle name="Normal 234 5 2" xfId="16448"/>
    <cellStyle name="Normal 234 5 2 2" xfId="16449"/>
    <cellStyle name="Normal 234 5 2 2 2" xfId="16450"/>
    <cellStyle name="Normal 234 5 2 2 2 2" xfId="16451"/>
    <cellStyle name="Normal 234 5 2 2 2 2 2" xfId="16452"/>
    <cellStyle name="Normal 234 5 2 2 2 3" xfId="16453"/>
    <cellStyle name="Normal 234 5 2 2 3" xfId="16454"/>
    <cellStyle name="Normal 234 5 2 2 3 2" xfId="16455"/>
    <cellStyle name="Normal 234 5 2 2 4" xfId="16456"/>
    <cellStyle name="Normal 234 5 2 3" xfId="16457"/>
    <cellStyle name="Normal 234 5 2 3 2" xfId="16458"/>
    <cellStyle name="Normal 234 5 2 3 2 2" xfId="16459"/>
    <cellStyle name="Normal 234 5 2 3 3" xfId="16460"/>
    <cellStyle name="Normal 234 5 2 4" xfId="16461"/>
    <cellStyle name="Normal 234 5 2 4 2" xfId="16462"/>
    <cellStyle name="Normal 234 5 2 5" xfId="16463"/>
    <cellStyle name="Normal 234 5 3" xfId="16464"/>
    <cellStyle name="Normal 234 5 3 2" xfId="16465"/>
    <cellStyle name="Normal 234 5 3 2 2" xfId="16466"/>
    <cellStyle name="Normal 234 5 3 2 2 2" xfId="16467"/>
    <cellStyle name="Normal 234 5 3 2 3" xfId="16468"/>
    <cellStyle name="Normal 234 5 3 3" xfId="16469"/>
    <cellStyle name="Normal 234 5 3 3 2" xfId="16470"/>
    <cellStyle name="Normal 234 5 3 4" xfId="16471"/>
    <cellStyle name="Normal 234 5 4" xfId="16472"/>
    <cellStyle name="Normal 234 5 4 2" xfId="16473"/>
    <cellStyle name="Normal 234 5 4 2 2" xfId="16474"/>
    <cellStyle name="Normal 234 5 4 3" xfId="16475"/>
    <cellStyle name="Normal 234 5 5" xfId="16476"/>
    <cellStyle name="Normal 234 5 5 2" xfId="16477"/>
    <cellStyle name="Normal 234 5 6" xfId="16478"/>
    <cellStyle name="Normal 234 6" xfId="16479"/>
    <cellStyle name="Normal 234 6 2" xfId="16480"/>
    <cellStyle name="Normal 234 6 2 2" xfId="16481"/>
    <cellStyle name="Normal 234 6 2 2 2" xfId="16482"/>
    <cellStyle name="Normal 234 6 2 2 2 2" xfId="16483"/>
    <cellStyle name="Normal 234 6 2 2 2 2 2" xfId="16484"/>
    <cellStyle name="Normal 234 6 2 2 2 3" xfId="16485"/>
    <cellStyle name="Normal 234 6 2 2 3" xfId="16486"/>
    <cellStyle name="Normal 234 6 2 2 3 2" xfId="16487"/>
    <cellStyle name="Normal 234 6 2 2 4" xfId="16488"/>
    <cellStyle name="Normal 234 6 2 3" xfId="16489"/>
    <cellStyle name="Normal 234 6 2 3 2" xfId="16490"/>
    <cellStyle name="Normal 234 6 2 3 2 2" xfId="16491"/>
    <cellStyle name="Normal 234 6 2 3 3" xfId="16492"/>
    <cellStyle name="Normal 234 6 2 4" xfId="16493"/>
    <cellStyle name="Normal 234 6 2 4 2" xfId="16494"/>
    <cellStyle name="Normal 234 6 2 5" xfId="16495"/>
    <cellStyle name="Normal 234 6 3" xfId="16496"/>
    <cellStyle name="Normal 234 6 3 2" xfId="16497"/>
    <cellStyle name="Normal 234 6 3 2 2" xfId="16498"/>
    <cellStyle name="Normal 234 6 3 2 2 2" xfId="16499"/>
    <cellStyle name="Normal 234 6 3 2 3" xfId="16500"/>
    <cellStyle name="Normal 234 6 3 3" xfId="16501"/>
    <cellStyle name="Normal 234 6 3 3 2" xfId="16502"/>
    <cellStyle name="Normal 234 6 3 4" xfId="16503"/>
    <cellStyle name="Normal 234 6 4" xfId="16504"/>
    <cellStyle name="Normal 234 6 4 2" xfId="16505"/>
    <cellStyle name="Normal 234 6 4 2 2" xfId="16506"/>
    <cellStyle name="Normal 234 6 4 3" xfId="16507"/>
    <cellStyle name="Normal 234 6 5" xfId="16508"/>
    <cellStyle name="Normal 234 6 5 2" xfId="16509"/>
    <cellStyle name="Normal 234 6 6" xfId="16510"/>
    <cellStyle name="Normal 234 7" xfId="16511"/>
    <cellStyle name="Normal 234 7 2" xfId="16512"/>
    <cellStyle name="Normal 234 7 2 2" xfId="16513"/>
    <cellStyle name="Normal 234 7 2 2 2" xfId="16514"/>
    <cellStyle name="Normal 234 7 2 2 2 2" xfId="16515"/>
    <cellStyle name="Normal 234 7 2 2 3" xfId="16516"/>
    <cellStyle name="Normal 234 7 2 3" xfId="16517"/>
    <cellStyle name="Normal 234 7 2 3 2" xfId="16518"/>
    <cellStyle name="Normal 234 7 2 4" xfId="16519"/>
    <cellStyle name="Normal 234 7 3" xfId="16520"/>
    <cellStyle name="Normal 234 7 3 2" xfId="16521"/>
    <cellStyle name="Normal 234 7 3 2 2" xfId="16522"/>
    <cellStyle name="Normal 234 7 3 3" xfId="16523"/>
    <cellStyle name="Normal 234 7 4" xfId="16524"/>
    <cellStyle name="Normal 234 7 4 2" xfId="16525"/>
    <cellStyle name="Normal 234 7 5" xfId="16526"/>
    <cellStyle name="Normal 234 8" xfId="16527"/>
    <cellStyle name="Normal 234 8 2" xfId="16528"/>
    <cellStyle name="Normal 234 8 2 2" xfId="16529"/>
    <cellStyle name="Normal 234 8 2 2 2" xfId="16530"/>
    <cellStyle name="Normal 234 8 2 3" xfId="16531"/>
    <cellStyle name="Normal 234 8 3" xfId="16532"/>
    <cellStyle name="Normal 234 8 3 2" xfId="16533"/>
    <cellStyle name="Normal 234 8 4" xfId="16534"/>
    <cellStyle name="Normal 234 9" xfId="16535"/>
    <cellStyle name="Normal 234 9 2" xfId="16536"/>
    <cellStyle name="Normal 234 9 2 2" xfId="16537"/>
    <cellStyle name="Normal 234 9 3" xfId="16538"/>
    <cellStyle name="Normal 235" xfId="16539"/>
    <cellStyle name="Normal 235 2" xfId="16540"/>
    <cellStyle name="Normal 235 2 2" xfId="16541"/>
    <cellStyle name="Normal 235 2 2 2" xfId="16542"/>
    <cellStyle name="Normal 235 2 2 3" xfId="16543"/>
    <cellStyle name="Normal 235 2 3" xfId="16544"/>
    <cellStyle name="Normal 235 3" xfId="16545"/>
    <cellStyle name="Normal 235 3 2" xfId="16546"/>
    <cellStyle name="Normal 235 3 3" xfId="16547"/>
    <cellStyle name="Normal 235 4" xfId="16548"/>
    <cellStyle name="Normal 236" xfId="16549"/>
    <cellStyle name="Normal 236 10" xfId="16550"/>
    <cellStyle name="Normal 236 10 2" xfId="16551"/>
    <cellStyle name="Normal 236 11" xfId="16552"/>
    <cellStyle name="Normal 236 12" xfId="16553"/>
    <cellStyle name="Normal 236 2" xfId="16554"/>
    <cellStyle name="Normal 236 2 10" xfId="16555"/>
    <cellStyle name="Normal 236 2 2" xfId="16556"/>
    <cellStyle name="Normal 236 2 2 2" xfId="16557"/>
    <cellStyle name="Normal 236 2 2 2 2" xfId="16558"/>
    <cellStyle name="Normal 236 2 2 2 2 2" xfId="16559"/>
    <cellStyle name="Normal 236 2 2 2 2 2 2" xfId="16560"/>
    <cellStyle name="Normal 236 2 2 2 2 2 2 2" xfId="16561"/>
    <cellStyle name="Normal 236 2 2 2 2 2 2 2 2" xfId="16562"/>
    <cellStyle name="Normal 236 2 2 2 2 2 2 3" xfId="16563"/>
    <cellStyle name="Normal 236 2 2 2 2 2 3" xfId="16564"/>
    <cellStyle name="Normal 236 2 2 2 2 2 3 2" xfId="16565"/>
    <cellStyle name="Normal 236 2 2 2 2 2 4" xfId="16566"/>
    <cellStyle name="Normal 236 2 2 2 2 3" xfId="16567"/>
    <cellStyle name="Normal 236 2 2 2 2 3 2" xfId="16568"/>
    <cellStyle name="Normal 236 2 2 2 2 3 2 2" xfId="16569"/>
    <cellStyle name="Normal 236 2 2 2 2 3 3" xfId="16570"/>
    <cellStyle name="Normal 236 2 2 2 2 4" xfId="16571"/>
    <cellStyle name="Normal 236 2 2 2 2 4 2" xfId="16572"/>
    <cellStyle name="Normal 236 2 2 2 2 5" xfId="16573"/>
    <cellStyle name="Normal 236 2 2 2 3" xfId="16574"/>
    <cellStyle name="Normal 236 2 2 2 3 2" xfId="16575"/>
    <cellStyle name="Normal 236 2 2 2 3 2 2" xfId="16576"/>
    <cellStyle name="Normal 236 2 2 2 3 2 2 2" xfId="16577"/>
    <cellStyle name="Normal 236 2 2 2 3 2 3" xfId="16578"/>
    <cellStyle name="Normal 236 2 2 2 3 3" xfId="16579"/>
    <cellStyle name="Normal 236 2 2 2 3 3 2" xfId="16580"/>
    <cellStyle name="Normal 236 2 2 2 3 4" xfId="16581"/>
    <cellStyle name="Normal 236 2 2 2 4" xfId="16582"/>
    <cellStyle name="Normal 236 2 2 2 4 2" xfId="16583"/>
    <cellStyle name="Normal 236 2 2 2 4 2 2" xfId="16584"/>
    <cellStyle name="Normal 236 2 2 2 4 3" xfId="16585"/>
    <cellStyle name="Normal 236 2 2 2 5" xfId="16586"/>
    <cellStyle name="Normal 236 2 2 2 5 2" xfId="16587"/>
    <cellStyle name="Normal 236 2 2 2 6" xfId="16588"/>
    <cellStyle name="Normal 236 2 2 3" xfId="16589"/>
    <cellStyle name="Normal 236 2 2 3 2" xfId="16590"/>
    <cellStyle name="Normal 236 2 2 3 2 2" xfId="16591"/>
    <cellStyle name="Normal 236 2 2 3 2 2 2" xfId="16592"/>
    <cellStyle name="Normal 236 2 2 3 2 2 2 2" xfId="16593"/>
    <cellStyle name="Normal 236 2 2 3 2 2 3" xfId="16594"/>
    <cellStyle name="Normal 236 2 2 3 2 3" xfId="16595"/>
    <cellStyle name="Normal 236 2 2 3 2 3 2" xfId="16596"/>
    <cellStyle name="Normal 236 2 2 3 2 4" xfId="16597"/>
    <cellStyle name="Normal 236 2 2 3 3" xfId="16598"/>
    <cellStyle name="Normal 236 2 2 3 3 2" xfId="16599"/>
    <cellStyle name="Normal 236 2 2 3 3 2 2" xfId="16600"/>
    <cellStyle name="Normal 236 2 2 3 3 3" xfId="16601"/>
    <cellStyle name="Normal 236 2 2 3 4" xfId="16602"/>
    <cellStyle name="Normal 236 2 2 3 4 2" xfId="16603"/>
    <cellStyle name="Normal 236 2 2 3 5" xfId="16604"/>
    <cellStyle name="Normal 236 2 2 4" xfId="16605"/>
    <cellStyle name="Normal 236 2 2 4 2" xfId="16606"/>
    <cellStyle name="Normal 236 2 2 4 2 2" xfId="16607"/>
    <cellStyle name="Normal 236 2 2 4 2 2 2" xfId="16608"/>
    <cellStyle name="Normal 236 2 2 4 2 3" xfId="16609"/>
    <cellStyle name="Normal 236 2 2 4 3" xfId="16610"/>
    <cellStyle name="Normal 236 2 2 4 3 2" xfId="16611"/>
    <cellStyle name="Normal 236 2 2 4 4" xfId="16612"/>
    <cellStyle name="Normal 236 2 2 5" xfId="16613"/>
    <cellStyle name="Normal 236 2 2 5 2" xfId="16614"/>
    <cellStyle name="Normal 236 2 2 5 2 2" xfId="16615"/>
    <cellStyle name="Normal 236 2 2 5 3" xfId="16616"/>
    <cellStyle name="Normal 236 2 2 6" xfId="16617"/>
    <cellStyle name="Normal 236 2 2 6 2" xfId="16618"/>
    <cellStyle name="Normal 236 2 2 7" xfId="16619"/>
    <cellStyle name="Normal 236 2 2 8" xfId="16620"/>
    <cellStyle name="Normal 236 2 3" xfId="16621"/>
    <cellStyle name="Normal 236 2 3 2" xfId="16622"/>
    <cellStyle name="Normal 236 2 3 2 2" xfId="16623"/>
    <cellStyle name="Normal 236 2 3 2 2 2" xfId="16624"/>
    <cellStyle name="Normal 236 2 3 2 2 2 2" xfId="16625"/>
    <cellStyle name="Normal 236 2 3 2 2 2 2 2" xfId="16626"/>
    <cellStyle name="Normal 236 2 3 2 2 2 3" xfId="16627"/>
    <cellStyle name="Normal 236 2 3 2 2 3" xfId="16628"/>
    <cellStyle name="Normal 236 2 3 2 2 3 2" xfId="16629"/>
    <cellStyle name="Normal 236 2 3 2 2 4" xfId="16630"/>
    <cellStyle name="Normal 236 2 3 2 3" xfId="16631"/>
    <cellStyle name="Normal 236 2 3 2 3 2" xfId="16632"/>
    <cellStyle name="Normal 236 2 3 2 3 2 2" xfId="16633"/>
    <cellStyle name="Normal 236 2 3 2 3 3" xfId="16634"/>
    <cellStyle name="Normal 236 2 3 2 4" xfId="16635"/>
    <cellStyle name="Normal 236 2 3 2 4 2" xfId="16636"/>
    <cellStyle name="Normal 236 2 3 2 5" xfId="16637"/>
    <cellStyle name="Normal 236 2 3 3" xfId="16638"/>
    <cellStyle name="Normal 236 2 3 3 2" xfId="16639"/>
    <cellStyle name="Normal 236 2 3 3 2 2" xfId="16640"/>
    <cellStyle name="Normal 236 2 3 3 2 2 2" xfId="16641"/>
    <cellStyle name="Normal 236 2 3 3 2 3" xfId="16642"/>
    <cellStyle name="Normal 236 2 3 3 3" xfId="16643"/>
    <cellStyle name="Normal 236 2 3 3 3 2" xfId="16644"/>
    <cellStyle name="Normal 236 2 3 3 4" xfId="16645"/>
    <cellStyle name="Normal 236 2 3 4" xfId="16646"/>
    <cellStyle name="Normal 236 2 3 4 2" xfId="16647"/>
    <cellStyle name="Normal 236 2 3 4 2 2" xfId="16648"/>
    <cellStyle name="Normal 236 2 3 4 3" xfId="16649"/>
    <cellStyle name="Normal 236 2 3 5" xfId="16650"/>
    <cellStyle name="Normal 236 2 3 5 2" xfId="16651"/>
    <cellStyle name="Normal 236 2 3 6" xfId="16652"/>
    <cellStyle name="Normal 236 2 4" xfId="16653"/>
    <cellStyle name="Normal 236 2 4 2" xfId="16654"/>
    <cellStyle name="Normal 236 2 4 2 2" xfId="16655"/>
    <cellStyle name="Normal 236 2 4 2 2 2" xfId="16656"/>
    <cellStyle name="Normal 236 2 4 2 2 2 2" xfId="16657"/>
    <cellStyle name="Normal 236 2 4 2 2 2 2 2" xfId="16658"/>
    <cellStyle name="Normal 236 2 4 2 2 2 3" xfId="16659"/>
    <cellStyle name="Normal 236 2 4 2 2 3" xfId="16660"/>
    <cellStyle name="Normal 236 2 4 2 2 3 2" xfId="16661"/>
    <cellStyle name="Normal 236 2 4 2 2 4" xfId="16662"/>
    <cellStyle name="Normal 236 2 4 2 3" xfId="16663"/>
    <cellStyle name="Normal 236 2 4 2 3 2" xfId="16664"/>
    <cellStyle name="Normal 236 2 4 2 3 2 2" xfId="16665"/>
    <cellStyle name="Normal 236 2 4 2 3 3" xfId="16666"/>
    <cellStyle name="Normal 236 2 4 2 4" xfId="16667"/>
    <cellStyle name="Normal 236 2 4 2 4 2" xfId="16668"/>
    <cellStyle name="Normal 236 2 4 2 5" xfId="16669"/>
    <cellStyle name="Normal 236 2 4 3" xfId="16670"/>
    <cellStyle name="Normal 236 2 4 3 2" xfId="16671"/>
    <cellStyle name="Normal 236 2 4 3 2 2" xfId="16672"/>
    <cellStyle name="Normal 236 2 4 3 2 2 2" xfId="16673"/>
    <cellStyle name="Normal 236 2 4 3 2 3" xfId="16674"/>
    <cellStyle name="Normal 236 2 4 3 3" xfId="16675"/>
    <cellStyle name="Normal 236 2 4 3 3 2" xfId="16676"/>
    <cellStyle name="Normal 236 2 4 3 4" xfId="16677"/>
    <cellStyle name="Normal 236 2 4 4" xfId="16678"/>
    <cellStyle name="Normal 236 2 4 4 2" xfId="16679"/>
    <cellStyle name="Normal 236 2 4 4 2 2" xfId="16680"/>
    <cellStyle name="Normal 236 2 4 4 3" xfId="16681"/>
    <cellStyle name="Normal 236 2 4 5" xfId="16682"/>
    <cellStyle name="Normal 236 2 4 5 2" xfId="16683"/>
    <cellStyle name="Normal 236 2 4 6" xfId="16684"/>
    <cellStyle name="Normal 236 2 5" xfId="16685"/>
    <cellStyle name="Normal 236 2 5 2" xfId="16686"/>
    <cellStyle name="Normal 236 2 5 2 2" xfId="16687"/>
    <cellStyle name="Normal 236 2 5 2 2 2" xfId="16688"/>
    <cellStyle name="Normal 236 2 5 2 2 2 2" xfId="16689"/>
    <cellStyle name="Normal 236 2 5 2 2 3" xfId="16690"/>
    <cellStyle name="Normal 236 2 5 2 3" xfId="16691"/>
    <cellStyle name="Normal 236 2 5 2 3 2" xfId="16692"/>
    <cellStyle name="Normal 236 2 5 2 4" xfId="16693"/>
    <cellStyle name="Normal 236 2 5 3" xfId="16694"/>
    <cellStyle name="Normal 236 2 5 3 2" xfId="16695"/>
    <cellStyle name="Normal 236 2 5 3 2 2" xfId="16696"/>
    <cellStyle name="Normal 236 2 5 3 3" xfId="16697"/>
    <cellStyle name="Normal 236 2 5 4" xfId="16698"/>
    <cellStyle name="Normal 236 2 5 4 2" xfId="16699"/>
    <cellStyle name="Normal 236 2 5 5" xfId="16700"/>
    <cellStyle name="Normal 236 2 6" xfId="16701"/>
    <cellStyle name="Normal 236 2 6 2" xfId="16702"/>
    <cellStyle name="Normal 236 2 6 2 2" xfId="16703"/>
    <cellStyle name="Normal 236 2 6 2 2 2" xfId="16704"/>
    <cellStyle name="Normal 236 2 6 2 3" xfId="16705"/>
    <cellStyle name="Normal 236 2 6 3" xfId="16706"/>
    <cellStyle name="Normal 236 2 6 3 2" xfId="16707"/>
    <cellStyle name="Normal 236 2 6 4" xfId="16708"/>
    <cellStyle name="Normal 236 2 7" xfId="16709"/>
    <cellStyle name="Normal 236 2 7 2" xfId="16710"/>
    <cellStyle name="Normal 236 2 7 2 2" xfId="16711"/>
    <cellStyle name="Normal 236 2 7 3" xfId="16712"/>
    <cellStyle name="Normal 236 2 8" xfId="16713"/>
    <cellStyle name="Normal 236 2 8 2" xfId="16714"/>
    <cellStyle name="Normal 236 2 9" xfId="16715"/>
    <cellStyle name="Normal 236 3" xfId="16716"/>
    <cellStyle name="Normal 236 3 2" xfId="16717"/>
    <cellStyle name="Normal 236 3 2 2" xfId="16718"/>
    <cellStyle name="Normal 236 3 2 2 2" xfId="16719"/>
    <cellStyle name="Normal 236 3 2 2 2 2" xfId="16720"/>
    <cellStyle name="Normal 236 3 2 2 2 2 2" xfId="16721"/>
    <cellStyle name="Normal 236 3 2 2 2 2 2 2" xfId="16722"/>
    <cellStyle name="Normal 236 3 2 2 2 2 3" xfId="16723"/>
    <cellStyle name="Normal 236 3 2 2 2 3" xfId="16724"/>
    <cellStyle name="Normal 236 3 2 2 2 3 2" xfId="16725"/>
    <cellStyle name="Normal 236 3 2 2 2 4" xfId="16726"/>
    <cellStyle name="Normal 236 3 2 2 3" xfId="16727"/>
    <cellStyle name="Normal 236 3 2 2 3 2" xfId="16728"/>
    <cellStyle name="Normal 236 3 2 2 3 2 2" xfId="16729"/>
    <cellStyle name="Normal 236 3 2 2 3 3" xfId="16730"/>
    <cellStyle name="Normal 236 3 2 2 4" xfId="16731"/>
    <cellStyle name="Normal 236 3 2 2 4 2" xfId="16732"/>
    <cellStyle name="Normal 236 3 2 2 5" xfId="16733"/>
    <cellStyle name="Normal 236 3 2 3" xfId="16734"/>
    <cellStyle name="Normal 236 3 2 3 2" xfId="16735"/>
    <cellStyle name="Normal 236 3 2 3 2 2" xfId="16736"/>
    <cellStyle name="Normal 236 3 2 3 2 2 2" xfId="16737"/>
    <cellStyle name="Normal 236 3 2 3 2 3" xfId="16738"/>
    <cellStyle name="Normal 236 3 2 3 3" xfId="16739"/>
    <cellStyle name="Normal 236 3 2 3 3 2" xfId="16740"/>
    <cellStyle name="Normal 236 3 2 3 4" xfId="16741"/>
    <cellStyle name="Normal 236 3 2 4" xfId="16742"/>
    <cellStyle name="Normal 236 3 2 4 2" xfId="16743"/>
    <cellStyle name="Normal 236 3 2 4 2 2" xfId="16744"/>
    <cellStyle name="Normal 236 3 2 4 3" xfId="16745"/>
    <cellStyle name="Normal 236 3 2 5" xfId="16746"/>
    <cellStyle name="Normal 236 3 2 5 2" xfId="16747"/>
    <cellStyle name="Normal 236 3 2 6" xfId="16748"/>
    <cellStyle name="Normal 236 3 3" xfId="16749"/>
    <cellStyle name="Normal 236 3 3 2" xfId="16750"/>
    <cellStyle name="Normal 236 3 3 2 2" xfId="16751"/>
    <cellStyle name="Normal 236 3 3 2 2 2" xfId="16752"/>
    <cellStyle name="Normal 236 3 3 2 2 2 2" xfId="16753"/>
    <cellStyle name="Normal 236 3 3 2 2 3" xfId="16754"/>
    <cellStyle name="Normal 236 3 3 2 3" xfId="16755"/>
    <cellStyle name="Normal 236 3 3 2 3 2" xfId="16756"/>
    <cellStyle name="Normal 236 3 3 2 4" xfId="16757"/>
    <cellStyle name="Normal 236 3 3 3" xfId="16758"/>
    <cellStyle name="Normal 236 3 3 3 2" xfId="16759"/>
    <cellStyle name="Normal 236 3 3 3 2 2" xfId="16760"/>
    <cellStyle name="Normal 236 3 3 3 3" xfId="16761"/>
    <cellStyle name="Normal 236 3 3 4" xfId="16762"/>
    <cellStyle name="Normal 236 3 3 4 2" xfId="16763"/>
    <cellStyle name="Normal 236 3 3 5" xfId="16764"/>
    <cellStyle name="Normal 236 3 4" xfId="16765"/>
    <cellStyle name="Normal 236 3 4 2" xfId="16766"/>
    <cellStyle name="Normal 236 3 4 2 2" xfId="16767"/>
    <cellStyle name="Normal 236 3 4 2 2 2" xfId="16768"/>
    <cellStyle name="Normal 236 3 4 2 3" xfId="16769"/>
    <cellStyle name="Normal 236 3 4 3" xfId="16770"/>
    <cellStyle name="Normal 236 3 4 3 2" xfId="16771"/>
    <cellStyle name="Normal 236 3 4 4" xfId="16772"/>
    <cellStyle name="Normal 236 3 5" xfId="16773"/>
    <cellStyle name="Normal 236 3 5 2" xfId="16774"/>
    <cellStyle name="Normal 236 3 5 2 2" xfId="16775"/>
    <cellStyle name="Normal 236 3 5 3" xfId="16776"/>
    <cellStyle name="Normal 236 3 6" xfId="16777"/>
    <cellStyle name="Normal 236 3 6 2" xfId="16778"/>
    <cellStyle name="Normal 236 3 7" xfId="16779"/>
    <cellStyle name="Normal 236 3 8" xfId="16780"/>
    <cellStyle name="Normal 236 4" xfId="16781"/>
    <cellStyle name="Normal 236 4 2" xfId="16782"/>
    <cellStyle name="Normal 236 4 2 2" xfId="16783"/>
    <cellStyle name="Normal 236 4 2 2 2" xfId="16784"/>
    <cellStyle name="Normal 236 4 2 2 2 2" xfId="16785"/>
    <cellStyle name="Normal 236 4 2 2 2 2 2" xfId="16786"/>
    <cellStyle name="Normal 236 4 2 2 2 2 2 2" xfId="16787"/>
    <cellStyle name="Normal 236 4 2 2 2 2 3" xfId="16788"/>
    <cellStyle name="Normal 236 4 2 2 2 3" xfId="16789"/>
    <cellStyle name="Normal 236 4 2 2 2 3 2" xfId="16790"/>
    <cellStyle name="Normal 236 4 2 2 2 4" xfId="16791"/>
    <cellStyle name="Normal 236 4 2 2 3" xfId="16792"/>
    <cellStyle name="Normal 236 4 2 2 3 2" xfId="16793"/>
    <cellStyle name="Normal 236 4 2 2 3 2 2" xfId="16794"/>
    <cellStyle name="Normal 236 4 2 2 3 3" xfId="16795"/>
    <cellStyle name="Normal 236 4 2 2 4" xfId="16796"/>
    <cellStyle name="Normal 236 4 2 2 4 2" xfId="16797"/>
    <cellStyle name="Normal 236 4 2 2 5" xfId="16798"/>
    <cellStyle name="Normal 236 4 2 3" xfId="16799"/>
    <cellStyle name="Normal 236 4 2 3 2" xfId="16800"/>
    <cellStyle name="Normal 236 4 2 3 2 2" xfId="16801"/>
    <cellStyle name="Normal 236 4 2 3 2 2 2" xfId="16802"/>
    <cellStyle name="Normal 236 4 2 3 2 3" xfId="16803"/>
    <cellStyle name="Normal 236 4 2 3 3" xfId="16804"/>
    <cellStyle name="Normal 236 4 2 3 3 2" xfId="16805"/>
    <cellStyle name="Normal 236 4 2 3 4" xfId="16806"/>
    <cellStyle name="Normal 236 4 2 4" xfId="16807"/>
    <cellStyle name="Normal 236 4 2 4 2" xfId="16808"/>
    <cellStyle name="Normal 236 4 2 4 2 2" xfId="16809"/>
    <cellStyle name="Normal 236 4 2 4 3" xfId="16810"/>
    <cellStyle name="Normal 236 4 2 5" xfId="16811"/>
    <cellStyle name="Normal 236 4 2 5 2" xfId="16812"/>
    <cellStyle name="Normal 236 4 2 6" xfId="16813"/>
    <cellStyle name="Normal 236 4 3" xfId="16814"/>
    <cellStyle name="Normal 236 4 3 2" xfId="16815"/>
    <cellStyle name="Normal 236 4 3 2 2" xfId="16816"/>
    <cellStyle name="Normal 236 4 3 2 2 2" xfId="16817"/>
    <cellStyle name="Normal 236 4 3 2 2 2 2" xfId="16818"/>
    <cellStyle name="Normal 236 4 3 2 2 3" xfId="16819"/>
    <cellStyle name="Normal 236 4 3 2 3" xfId="16820"/>
    <cellStyle name="Normal 236 4 3 2 3 2" xfId="16821"/>
    <cellStyle name="Normal 236 4 3 2 4" xfId="16822"/>
    <cellStyle name="Normal 236 4 3 3" xfId="16823"/>
    <cellStyle name="Normal 236 4 3 3 2" xfId="16824"/>
    <cellStyle name="Normal 236 4 3 3 2 2" xfId="16825"/>
    <cellStyle name="Normal 236 4 3 3 3" xfId="16826"/>
    <cellStyle name="Normal 236 4 3 4" xfId="16827"/>
    <cellStyle name="Normal 236 4 3 4 2" xfId="16828"/>
    <cellStyle name="Normal 236 4 3 5" xfId="16829"/>
    <cellStyle name="Normal 236 4 4" xfId="16830"/>
    <cellStyle name="Normal 236 4 4 2" xfId="16831"/>
    <cellStyle name="Normal 236 4 4 2 2" xfId="16832"/>
    <cellStyle name="Normal 236 4 4 2 2 2" xfId="16833"/>
    <cellStyle name="Normal 236 4 4 2 3" xfId="16834"/>
    <cellStyle name="Normal 236 4 4 3" xfId="16835"/>
    <cellStyle name="Normal 236 4 4 3 2" xfId="16836"/>
    <cellStyle name="Normal 236 4 4 4" xfId="16837"/>
    <cellStyle name="Normal 236 4 5" xfId="16838"/>
    <cellStyle name="Normal 236 4 5 2" xfId="16839"/>
    <cellStyle name="Normal 236 4 5 2 2" xfId="16840"/>
    <cellStyle name="Normal 236 4 5 3" xfId="16841"/>
    <cellStyle name="Normal 236 4 6" xfId="16842"/>
    <cellStyle name="Normal 236 4 6 2" xfId="16843"/>
    <cellStyle name="Normal 236 4 7" xfId="16844"/>
    <cellStyle name="Normal 236 5" xfId="16845"/>
    <cellStyle name="Normal 236 5 2" xfId="16846"/>
    <cellStyle name="Normal 236 5 2 2" xfId="16847"/>
    <cellStyle name="Normal 236 5 2 2 2" xfId="16848"/>
    <cellStyle name="Normal 236 5 2 2 2 2" xfId="16849"/>
    <cellStyle name="Normal 236 5 2 2 2 2 2" xfId="16850"/>
    <cellStyle name="Normal 236 5 2 2 2 3" xfId="16851"/>
    <cellStyle name="Normal 236 5 2 2 3" xfId="16852"/>
    <cellStyle name="Normal 236 5 2 2 3 2" xfId="16853"/>
    <cellStyle name="Normal 236 5 2 2 4" xfId="16854"/>
    <cellStyle name="Normal 236 5 2 3" xfId="16855"/>
    <cellStyle name="Normal 236 5 2 3 2" xfId="16856"/>
    <cellStyle name="Normal 236 5 2 3 2 2" xfId="16857"/>
    <cellStyle name="Normal 236 5 2 3 3" xfId="16858"/>
    <cellStyle name="Normal 236 5 2 4" xfId="16859"/>
    <cellStyle name="Normal 236 5 2 4 2" xfId="16860"/>
    <cellStyle name="Normal 236 5 2 5" xfId="16861"/>
    <cellStyle name="Normal 236 5 3" xfId="16862"/>
    <cellStyle name="Normal 236 5 3 2" xfId="16863"/>
    <cellStyle name="Normal 236 5 3 2 2" xfId="16864"/>
    <cellStyle name="Normal 236 5 3 2 2 2" xfId="16865"/>
    <cellStyle name="Normal 236 5 3 2 3" xfId="16866"/>
    <cellStyle name="Normal 236 5 3 3" xfId="16867"/>
    <cellStyle name="Normal 236 5 3 3 2" xfId="16868"/>
    <cellStyle name="Normal 236 5 3 4" xfId="16869"/>
    <cellStyle name="Normal 236 5 4" xfId="16870"/>
    <cellStyle name="Normal 236 5 4 2" xfId="16871"/>
    <cellStyle name="Normal 236 5 4 2 2" xfId="16872"/>
    <cellStyle name="Normal 236 5 4 3" xfId="16873"/>
    <cellStyle name="Normal 236 5 5" xfId="16874"/>
    <cellStyle name="Normal 236 5 5 2" xfId="16875"/>
    <cellStyle name="Normal 236 5 6" xfId="16876"/>
    <cellStyle name="Normal 236 6" xfId="16877"/>
    <cellStyle name="Normal 236 6 2" xfId="16878"/>
    <cellStyle name="Normal 236 6 2 2" xfId="16879"/>
    <cellStyle name="Normal 236 6 2 2 2" xfId="16880"/>
    <cellStyle name="Normal 236 6 2 2 2 2" xfId="16881"/>
    <cellStyle name="Normal 236 6 2 2 2 2 2" xfId="16882"/>
    <cellStyle name="Normal 236 6 2 2 2 3" xfId="16883"/>
    <cellStyle name="Normal 236 6 2 2 3" xfId="16884"/>
    <cellStyle name="Normal 236 6 2 2 3 2" xfId="16885"/>
    <cellStyle name="Normal 236 6 2 2 4" xfId="16886"/>
    <cellStyle name="Normal 236 6 2 3" xfId="16887"/>
    <cellStyle name="Normal 236 6 2 3 2" xfId="16888"/>
    <cellStyle name="Normal 236 6 2 3 2 2" xfId="16889"/>
    <cellStyle name="Normal 236 6 2 3 3" xfId="16890"/>
    <cellStyle name="Normal 236 6 2 4" xfId="16891"/>
    <cellStyle name="Normal 236 6 2 4 2" xfId="16892"/>
    <cellStyle name="Normal 236 6 2 5" xfId="16893"/>
    <cellStyle name="Normal 236 6 3" xfId="16894"/>
    <cellStyle name="Normal 236 6 3 2" xfId="16895"/>
    <cellStyle name="Normal 236 6 3 2 2" xfId="16896"/>
    <cellStyle name="Normal 236 6 3 2 2 2" xfId="16897"/>
    <cellStyle name="Normal 236 6 3 2 3" xfId="16898"/>
    <cellStyle name="Normal 236 6 3 3" xfId="16899"/>
    <cellStyle name="Normal 236 6 3 3 2" xfId="16900"/>
    <cellStyle name="Normal 236 6 3 4" xfId="16901"/>
    <cellStyle name="Normal 236 6 4" xfId="16902"/>
    <cellStyle name="Normal 236 6 4 2" xfId="16903"/>
    <cellStyle name="Normal 236 6 4 2 2" xfId="16904"/>
    <cellStyle name="Normal 236 6 4 3" xfId="16905"/>
    <cellStyle name="Normal 236 6 5" xfId="16906"/>
    <cellStyle name="Normal 236 6 5 2" xfId="16907"/>
    <cellStyle name="Normal 236 6 6" xfId="16908"/>
    <cellStyle name="Normal 236 7" xfId="16909"/>
    <cellStyle name="Normal 236 7 2" xfId="16910"/>
    <cellStyle name="Normal 236 7 2 2" xfId="16911"/>
    <cellStyle name="Normal 236 7 2 2 2" xfId="16912"/>
    <cellStyle name="Normal 236 7 2 2 2 2" xfId="16913"/>
    <cellStyle name="Normal 236 7 2 2 3" xfId="16914"/>
    <cellStyle name="Normal 236 7 2 3" xfId="16915"/>
    <cellStyle name="Normal 236 7 2 3 2" xfId="16916"/>
    <cellStyle name="Normal 236 7 2 4" xfId="16917"/>
    <cellStyle name="Normal 236 7 3" xfId="16918"/>
    <cellStyle name="Normal 236 7 3 2" xfId="16919"/>
    <cellStyle name="Normal 236 7 3 2 2" xfId="16920"/>
    <cellStyle name="Normal 236 7 3 3" xfId="16921"/>
    <cellStyle name="Normal 236 7 4" xfId="16922"/>
    <cellStyle name="Normal 236 7 4 2" xfId="16923"/>
    <cellStyle name="Normal 236 7 5" xfId="16924"/>
    <cellStyle name="Normal 236 8" xfId="16925"/>
    <cellStyle name="Normal 236 8 2" xfId="16926"/>
    <cellStyle name="Normal 236 8 2 2" xfId="16927"/>
    <cellStyle name="Normal 236 8 2 2 2" xfId="16928"/>
    <cellStyle name="Normal 236 8 2 3" xfId="16929"/>
    <cellStyle name="Normal 236 8 3" xfId="16930"/>
    <cellStyle name="Normal 236 8 3 2" xfId="16931"/>
    <cellStyle name="Normal 236 8 4" xfId="16932"/>
    <cellStyle name="Normal 236 9" xfId="16933"/>
    <cellStyle name="Normal 236 9 2" xfId="16934"/>
    <cellStyle name="Normal 236 9 2 2" xfId="16935"/>
    <cellStyle name="Normal 236 9 3" xfId="16936"/>
    <cellStyle name="Normal 237" xfId="16937"/>
    <cellStyle name="Normal 237 2" xfId="16938"/>
    <cellStyle name="Normal 237 2 2" xfId="16939"/>
    <cellStyle name="Normal 237 2 2 2" xfId="16940"/>
    <cellStyle name="Normal 237 2 2 3" xfId="16941"/>
    <cellStyle name="Normal 237 2 3" xfId="16942"/>
    <cellStyle name="Normal 237 3" xfId="16943"/>
    <cellStyle name="Normal 237 3 2" xfId="16944"/>
    <cellStyle name="Normal 237 3 3" xfId="16945"/>
    <cellStyle name="Normal 237 4" xfId="16946"/>
    <cellStyle name="Normal 238" xfId="16947"/>
    <cellStyle name="Normal 238 2" xfId="16948"/>
    <cellStyle name="Normal 238 2 2" xfId="16949"/>
    <cellStyle name="Normal 238 2 2 2" xfId="16950"/>
    <cellStyle name="Normal 238 2 2 3" xfId="16951"/>
    <cellStyle name="Normal 238 2 3" xfId="16952"/>
    <cellStyle name="Normal 238 3" xfId="16953"/>
    <cellStyle name="Normal 238 3 2" xfId="16954"/>
    <cellStyle name="Normal 238 3 3" xfId="16955"/>
    <cellStyle name="Normal 238 4" xfId="16956"/>
    <cellStyle name="Normal 239" xfId="16957"/>
    <cellStyle name="Normal 239 2" xfId="16958"/>
    <cellStyle name="Normal 239 2 2" xfId="16959"/>
    <cellStyle name="Normal 239 2 2 2" xfId="16960"/>
    <cellStyle name="Normal 239 2 2 3" xfId="16961"/>
    <cellStyle name="Normal 239 2 3" xfId="16962"/>
    <cellStyle name="Normal 239 3" xfId="16963"/>
    <cellStyle name="Normal 239 3 2" xfId="16964"/>
    <cellStyle name="Normal 239 3 3" xfId="16965"/>
    <cellStyle name="Normal 239 4" xfId="16966"/>
    <cellStyle name="Normal 24" xfId="16967"/>
    <cellStyle name="Normal 24 2" xfId="16968"/>
    <cellStyle name="Normal 24 2 2" xfId="16969"/>
    <cellStyle name="Normal 24 2 2 2" xfId="16970"/>
    <cellStyle name="Normal 24 2 2 3" xfId="16971"/>
    <cellStyle name="Normal 24 2 3" xfId="16972"/>
    <cellStyle name="Normal 24 3" xfId="16973"/>
    <cellStyle name="Normal 24 3 2" xfId="16974"/>
    <cellStyle name="Normal 24 3 2 2" xfId="16975"/>
    <cellStyle name="Normal 24 3 2 3" xfId="16976"/>
    <cellStyle name="Normal 24 3 3" xfId="16977"/>
    <cellStyle name="Normal 24 4" xfId="16978"/>
    <cellStyle name="Normal 24 4 2" xfId="16979"/>
    <cellStyle name="Normal 24 4 2 2" xfId="16980"/>
    <cellStyle name="Normal 24 4 2 3" xfId="16981"/>
    <cellStyle name="Normal 24 4 3" xfId="16982"/>
    <cellStyle name="Normal 24 5" xfId="16983"/>
    <cellStyle name="Normal 24 5 2" xfId="16984"/>
    <cellStyle name="Normal 24 5 3" xfId="16985"/>
    <cellStyle name="Normal 24 6" xfId="16986"/>
    <cellStyle name="Normal 240" xfId="16987"/>
    <cellStyle name="Normal 240 2" xfId="16988"/>
    <cellStyle name="Normal 240 2 2" xfId="16989"/>
    <cellStyle name="Normal 240 2 2 2" xfId="16990"/>
    <cellStyle name="Normal 240 2 2 3" xfId="16991"/>
    <cellStyle name="Normal 240 2 3" xfId="16992"/>
    <cellStyle name="Normal 240 3" xfId="16993"/>
    <cellStyle name="Normal 240 3 2" xfId="16994"/>
    <cellStyle name="Normal 240 3 3" xfId="16995"/>
    <cellStyle name="Normal 240 4" xfId="16996"/>
    <cellStyle name="Normal 241" xfId="16997"/>
    <cellStyle name="Normal 241 2" xfId="16998"/>
    <cellStyle name="Normal 241 2 2" xfId="16999"/>
    <cellStyle name="Normal 241 2 2 2" xfId="17000"/>
    <cellStyle name="Normal 241 2 2 3" xfId="17001"/>
    <cellStyle name="Normal 241 2 3" xfId="17002"/>
    <cellStyle name="Normal 241 3" xfId="17003"/>
    <cellStyle name="Normal 241 3 2" xfId="17004"/>
    <cellStyle name="Normal 241 3 3" xfId="17005"/>
    <cellStyle name="Normal 241 4" xfId="17006"/>
    <cellStyle name="Normal 242" xfId="17007"/>
    <cellStyle name="Normal 242 10" xfId="17008"/>
    <cellStyle name="Normal 242 10 2" xfId="17009"/>
    <cellStyle name="Normal 242 11" xfId="17010"/>
    <cellStyle name="Normal 242 12" xfId="17011"/>
    <cellStyle name="Normal 242 2" xfId="17012"/>
    <cellStyle name="Normal 242 2 10" xfId="17013"/>
    <cellStyle name="Normal 242 2 2" xfId="17014"/>
    <cellStyle name="Normal 242 2 2 2" xfId="17015"/>
    <cellStyle name="Normal 242 2 2 2 2" xfId="17016"/>
    <cellStyle name="Normal 242 2 2 2 2 2" xfId="17017"/>
    <cellStyle name="Normal 242 2 2 2 2 2 2" xfId="17018"/>
    <cellStyle name="Normal 242 2 2 2 2 2 2 2" xfId="17019"/>
    <cellStyle name="Normal 242 2 2 2 2 2 2 2 2" xfId="17020"/>
    <cellStyle name="Normal 242 2 2 2 2 2 2 3" xfId="17021"/>
    <cellStyle name="Normal 242 2 2 2 2 2 3" xfId="17022"/>
    <cellStyle name="Normal 242 2 2 2 2 2 3 2" xfId="17023"/>
    <cellStyle name="Normal 242 2 2 2 2 2 4" xfId="17024"/>
    <cellStyle name="Normal 242 2 2 2 2 3" xfId="17025"/>
    <cellStyle name="Normal 242 2 2 2 2 3 2" xfId="17026"/>
    <cellStyle name="Normal 242 2 2 2 2 3 2 2" xfId="17027"/>
    <cellStyle name="Normal 242 2 2 2 2 3 3" xfId="17028"/>
    <cellStyle name="Normal 242 2 2 2 2 4" xfId="17029"/>
    <cellStyle name="Normal 242 2 2 2 2 4 2" xfId="17030"/>
    <cellStyle name="Normal 242 2 2 2 2 5" xfId="17031"/>
    <cellStyle name="Normal 242 2 2 2 3" xfId="17032"/>
    <cellStyle name="Normal 242 2 2 2 3 2" xfId="17033"/>
    <cellStyle name="Normal 242 2 2 2 3 2 2" xfId="17034"/>
    <cellStyle name="Normal 242 2 2 2 3 2 2 2" xfId="17035"/>
    <cellStyle name="Normal 242 2 2 2 3 2 3" xfId="17036"/>
    <cellStyle name="Normal 242 2 2 2 3 3" xfId="17037"/>
    <cellStyle name="Normal 242 2 2 2 3 3 2" xfId="17038"/>
    <cellStyle name="Normal 242 2 2 2 3 4" xfId="17039"/>
    <cellStyle name="Normal 242 2 2 2 4" xfId="17040"/>
    <cellStyle name="Normal 242 2 2 2 4 2" xfId="17041"/>
    <cellStyle name="Normal 242 2 2 2 4 2 2" xfId="17042"/>
    <cellStyle name="Normal 242 2 2 2 4 3" xfId="17043"/>
    <cellStyle name="Normal 242 2 2 2 5" xfId="17044"/>
    <cellStyle name="Normal 242 2 2 2 5 2" xfId="17045"/>
    <cellStyle name="Normal 242 2 2 2 6" xfId="17046"/>
    <cellStyle name="Normal 242 2 2 3" xfId="17047"/>
    <cellStyle name="Normal 242 2 2 3 2" xfId="17048"/>
    <cellStyle name="Normal 242 2 2 3 2 2" xfId="17049"/>
    <cellStyle name="Normal 242 2 2 3 2 2 2" xfId="17050"/>
    <cellStyle name="Normal 242 2 2 3 2 2 2 2" xfId="17051"/>
    <cellStyle name="Normal 242 2 2 3 2 2 3" xfId="17052"/>
    <cellStyle name="Normal 242 2 2 3 2 3" xfId="17053"/>
    <cellStyle name="Normal 242 2 2 3 2 3 2" xfId="17054"/>
    <cellStyle name="Normal 242 2 2 3 2 4" xfId="17055"/>
    <cellStyle name="Normal 242 2 2 3 3" xfId="17056"/>
    <cellStyle name="Normal 242 2 2 3 3 2" xfId="17057"/>
    <cellStyle name="Normal 242 2 2 3 3 2 2" xfId="17058"/>
    <cellStyle name="Normal 242 2 2 3 3 3" xfId="17059"/>
    <cellStyle name="Normal 242 2 2 3 4" xfId="17060"/>
    <cellStyle name="Normal 242 2 2 3 4 2" xfId="17061"/>
    <cellStyle name="Normal 242 2 2 3 5" xfId="17062"/>
    <cellStyle name="Normal 242 2 2 4" xfId="17063"/>
    <cellStyle name="Normal 242 2 2 4 2" xfId="17064"/>
    <cellStyle name="Normal 242 2 2 4 2 2" xfId="17065"/>
    <cellStyle name="Normal 242 2 2 4 2 2 2" xfId="17066"/>
    <cellStyle name="Normal 242 2 2 4 2 3" xfId="17067"/>
    <cellStyle name="Normal 242 2 2 4 3" xfId="17068"/>
    <cellStyle name="Normal 242 2 2 4 3 2" xfId="17069"/>
    <cellStyle name="Normal 242 2 2 4 4" xfId="17070"/>
    <cellStyle name="Normal 242 2 2 5" xfId="17071"/>
    <cellStyle name="Normal 242 2 2 5 2" xfId="17072"/>
    <cellStyle name="Normal 242 2 2 5 2 2" xfId="17073"/>
    <cellStyle name="Normal 242 2 2 5 3" xfId="17074"/>
    <cellStyle name="Normal 242 2 2 6" xfId="17075"/>
    <cellStyle name="Normal 242 2 2 6 2" xfId="17076"/>
    <cellStyle name="Normal 242 2 2 7" xfId="17077"/>
    <cellStyle name="Normal 242 2 2 8" xfId="17078"/>
    <cellStyle name="Normal 242 2 3" xfId="17079"/>
    <cellStyle name="Normal 242 2 3 2" xfId="17080"/>
    <cellStyle name="Normal 242 2 3 2 2" xfId="17081"/>
    <cellStyle name="Normal 242 2 3 2 2 2" xfId="17082"/>
    <cellStyle name="Normal 242 2 3 2 2 2 2" xfId="17083"/>
    <cellStyle name="Normal 242 2 3 2 2 2 2 2" xfId="17084"/>
    <cellStyle name="Normal 242 2 3 2 2 2 3" xfId="17085"/>
    <cellStyle name="Normal 242 2 3 2 2 3" xfId="17086"/>
    <cellStyle name="Normal 242 2 3 2 2 3 2" xfId="17087"/>
    <cellStyle name="Normal 242 2 3 2 2 4" xfId="17088"/>
    <cellStyle name="Normal 242 2 3 2 3" xfId="17089"/>
    <cellStyle name="Normal 242 2 3 2 3 2" xfId="17090"/>
    <cellStyle name="Normal 242 2 3 2 3 2 2" xfId="17091"/>
    <cellStyle name="Normal 242 2 3 2 3 3" xfId="17092"/>
    <cellStyle name="Normal 242 2 3 2 4" xfId="17093"/>
    <cellStyle name="Normal 242 2 3 2 4 2" xfId="17094"/>
    <cellStyle name="Normal 242 2 3 2 5" xfId="17095"/>
    <cellStyle name="Normal 242 2 3 3" xfId="17096"/>
    <cellStyle name="Normal 242 2 3 3 2" xfId="17097"/>
    <cellStyle name="Normal 242 2 3 3 2 2" xfId="17098"/>
    <cellStyle name="Normal 242 2 3 3 2 2 2" xfId="17099"/>
    <cellStyle name="Normal 242 2 3 3 2 3" xfId="17100"/>
    <cellStyle name="Normal 242 2 3 3 3" xfId="17101"/>
    <cellStyle name="Normal 242 2 3 3 3 2" xfId="17102"/>
    <cellStyle name="Normal 242 2 3 3 4" xfId="17103"/>
    <cellStyle name="Normal 242 2 3 4" xfId="17104"/>
    <cellStyle name="Normal 242 2 3 4 2" xfId="17105"/>
    <cellStyle name="Normal 242 2 3 4 2 2" xfId="17106"/>
    <cellStyle name="Normal 242 2 3 4 3" xfId="17107"/>
    <cellStyle name="Normal 242 2 3 5" xfId="17108"/>
    <cellStyle name="Normal 242 2 3 5 2" xfId="17109"/>
    <cellStyle name="Normal 242 2 3 6" xfId="17110"/>
    <cellStyle name="Normal 242 2 4" xfId="17111"/>
    <cellStyle name="Normal 242 2 4 2" xfId="17112"/>
    <cellStyle name="Normal 242 2 4 2 2" xfId="17113"/>
    <cellStyle name="Normal 242 2 4 2 2 2" xfId="17114"/>
    <cellStyle name="Normal 242 2 4 2 2 2 2" xfId="17115"/>
    <cellStyle name="Normal 242 2 4 2 2 2 2 2" xfId="17116"/>
    <cellStyle name="Normal 242 2 4 2 2 2 3" xfId="17117"/>
    <cellStyle name="Normal 242 2 4 2 2 3" xfId="17118"/>
    <cellStyle name="Normal 242 2 4 2 2 3 2" xfId="17119"/>
    <cellStyle name="Normal 242 2 4 2 2 4" xfId="17120"/>
    <cellStyle name="Normal 242 2 4 2 3" xfId="17121"/>
    <cellStyle name="Normal 242 2 4 2 3 2" xfId="17122"/>
    <cellStyle name="Normal 242 2 4 2 3 2 2" xfId="17123"/>
    <cellStyle name="Normal 242 2 4 2 3 3" xfId="17124"/>
    <cellStyle name="Normal 242 2 4 2 4" xfId="17125"/>
    <cellStyle name="Normal 242 2 4 2 4 2" xfId="17126"/>
    <cellStyle name="Normal 242 2 4 2 5" xfId="17127"/>
    <cellStyle name="Normal 242 2 4 3" xfId="17128"/>
    <cellStyle name="Normal 242 2 4 3 2" xfId="17129"/>
    <cellStyle name="Normal 242 2 4 3 2 2" xfId="17130"/>
    <cellStyle name="Normal 242 2 4 3 2 2 2" xfId="17131"/>
    <cellStyle name="Normal 242 2 4 3 2 3" xfId="17132"/>
    <cellStyle name="Normal 242 2 4 3 3" xfId="17133"/>
    <cellStyle name="Normal 242 2 4 3 3 2" xfId="17134"/>
    <cellStyle name="Normal 242 2 4 3 4" xfId="17135"/>
    <cellStyle name="Normal 242 2 4 4" xfId="17136"/>
    <cellStyle name="Normal 242 2 4 4 2" xfId="17137"/>
    <cellStyle name="Normal 242 2 4 4 2 2" xfId="17138"/>
    <cellStyle name="Normal 242 2 4 4 3" xfId="17139"/>
    <cellStyle name="Normal 242 2 4 5" xfId="17140"/>
    <cellStyle name="Normal 242 2 4 5 2" xfId="17141"/>
    <cellStyle name="Normal 242 2 4 6" xfId="17142"/>
    <cellStyle name="Normal 242 2 5" xfId="17143"/>
    <cellStyle name="Normal 242 2 5 2" xfId="17144"/>
    <cellStyle name="Normal 242 2 5 2 2" xfId="17145"/>
    <cellStyle name="Normal 242 2 5 2 2 2" xfId="17146"/>
    <cellStyle name="Normal 242 2 5 2 2 2 2" xfId="17147"/>
    <cellStyle name="Normal 242 2 5 2 2 3" xfId="17148"/>
    <cellStyle name="Normal 242 2 5 2 3" xfId="17149"/>
    <cellStyle name="Normal 242 2 5 2 3 2" xfId="17150"/>
    <cellStyle name="Normal 242 2 5 2 4" xfId="17151"/>
    <cellStyle name="Normal 242 2 5 3" xfId="17152"/>
    <cellStyle name="Normal 242 2 5 3 2" xfId="17153"/>
    <cellStyle name="Normal 242 2 5 3 2 2" xfId="17154"/>
    <cellStyle name="Normal 242 2 5 3 3" xfId="17155"/>
    <cellStyle name="Normal 242 2 5 4" xfId="17156"/>
    <cellStyle name="Normal 242 2 5 4 2" xfId="17157"/>
    <cellStyle name="Normal 242 2 5 5" xfId="17158"/>
    <cellStyle name="Normal 242 2 6" xfId="17159"/>
    <cellStyle name="Normal 242 2 6 2" xfId="17160"/>
    <cellStyle name="Normal 242 2 6 2 2" xfId="17161"/>
    <cellStyle name="Normal 242 2 6 2 2 2" xfId="17162"/>
    <cellStyle name="Normal 242 2 6 2 3" xfId="17163"/>
    <cellStyle name="Normal 242 2 6 3" xfId="17164"/>
    <cellStyle name="Normal 242 2 6 3 2" xfId="17165"/>
    <cellStyle name="Normal 242 2 6 4" xfId="17166"/>
    <cellStyle name="Normal 242 2 7" xfId="17167"/>
    <cellStyle name="Normal 242 2 7 2" xfId="17168"/>
    <cellStyle name="Normal 242 2 7 2 2" xfId="17169"/>
    <cellStyle name="Normal 242 2 7 3" xfId="17170"/>
    <cellStyle name="Normal 242 2 8" xfId="17171"/>
    <cellStyle name="Normal 242 2 8 2" xfId="17172"/>
    <cellStyle name="Normal 242 2 9" xfId="17173"/>
    <cellStyle name="Normal 242 3" xfId="17174"/>
    <cellStyle name="Normal 242 3 2" xfId="17175"/>
    <cellStyle name="Normal 242 3 2 2" xfId="17176"/>
    <cellStyle name="Normal 242 3 2 2 2" xfId="17177"/>
    <cellStyle name="Normal 242 3 2 2 2 2" xfId="17178"/>
    <cellStyle name="Normal 242 3 2 2 2 2 2" xfId="17179"/>
    <cellStyle name="Normal 242 3 2 2 2 2 2 2" xfId="17180"/>
    <cellStyle name="Normal 242 3 2 2 2 2 3" xfId="17181"/>
    <cellStyle name="Normal 242 3 2 2 2 3" xfId="17182"/>
    <cellStyle name="Normal 242 3 2 2 2 3 2" xfId="17183"/>
    <cellStyle name="Normal 242 3 2 2 2 4" xfId="17184"/>
    <cellStyle name="Normal 242 3 2 2 3" xfId="17185"/>
    <cellStyle name="Normal 242 3 2 2 3 2" xfId="17186"/>
    <cellStyle name="Normal 242 3 2 2 3 2 2" xfId="17187"/>
    <cellStyle name="Normal 242 3 2 2 3 3" xfId="17188"/>
    <cellStyle name="Normal 242 3 2 2 4" xfId="17189"/>
    <cellStyle name="Normal 242 3 2 2 4 2" xfId="17190"/>
    <cellStyle name="Normal 242 3 2 2 5" xfId="17191"/>
    <cellStyle name="Normal 242 3 2 3" xfId="17192"/>
    <cellStyle name="Normal 242 3 2 3 2" xfId="17193"/>
    <cellStyle name="Normal 242 3 2 3 2 2" xfId="17194"/>
    <cellStyle name="Normal 242 3 2 3 2 2 2" xfId="17195"/>
    <cellStyle name="Normal 242 3 2 3 2 3" xfId="17196"/>
    <cellStyle name="Normal 242 3 2 3 3" xfId="17197"/>
    <cellStyle name="Normal 242 3 2 3 3 2" xfId="17198"/>
    <cellStyle name="Normal 242 3 2 3 4" xfId="17199"/>
    <cellStyle name="Normal 242 3 2 4" xfId="17200"/>
    <cellStyle name="Normal 242 3 2 4 2" xfId="17201"/>
    <cellStyle name="Normal 242 3 2 4 2 2" xfId="17202"/>
    <cellStyle name="Normal 242 3 2 4 3" xfId="17203"/>
    <cellStyle name="Normal 242 3 2 5" xfId="17204"/>
    <cellStyle name="Normal 242 3 2 5 2" xfId="17205"/>
    <cellStyle name="Normal 242 3 2 6" xfId="17206"/>
    <cellStyle name="Normal 242 3 3" xfId="17207"/>
    <cellStyle name="Normal 242 3 3 2" xfId="17208"/>
    <cellStyle name="Normal 242 3 3 2 2" xfId="17209"/>
    <cellStyle name="Normal 242 3 3 2 2 2" xfId="17210"/>
    <cellStyle name="Normal 242 3 3 2 2 2 2" xfId="17211"/>
    <cellStyle name="Normal 242 3 3 2 2 3" xfId="17212"/>
    <cellStyle name="Normal 242 3 3 2 3" xfId="17213"/>
    <cellStyle name="Normal 242 3 3 2 3 2" xfId="17214"/>
    <cellStyle name="Normal 242 3 3 2 4" xfId="17215"/>
    <cellStyle name="Normal 242 3 3 3" xfId="17216"/>
    <cellStyle name="Normal 242 3 3 3 2" xfId="17217"/>
    <cellStyle name="Normal 242 3 3 3 2 2" xfId="17218"/>
    <cellStyle name="Normal 242 3 3 3 3" xfId="17219"/>
    <cellStyle name="Normal 242 3 3 4" xfId="17220"/>
    <cellStyle name="Normal 242 3 3 4 2" xfId="17221"/>
    <cellStyle name="Normal 242 3 3 5" xfId="17222"/>
    <cellStyle name="Normal 242 3 4" xfId="17223"/>
    <cellStyle name="Normal 242 3 4 2" xfId="17224"/>
    <cellStyle name="Normal 242 3 4 2 2" xfId="17225"/>
    <cellStyle name="Normal 242 3 4 2 2 2" xfId="17226"/>
    <cellStyle name="Normal 242 3 4 2 3" xfId="17227"/>
    <cellStyle name="Normal 242 3 4 3" xfId="17228"/>
    <cellStyle name="Normal 242 3 4 3 2" xfId="17229"/>
    <cellStyle name="Normal 242 3 4 4" xfId="17230"/>
    <cellStyle name="Normal 242 3 5" xfId="17231"/>
    <cellStyle name="Normal 242 3 5 2" xfId="17232"/>
    <cellStyle name="Normal 242 3 5 2 2" xfId="17233"/>
    <cellStyle name="Normal 242 3 5 3" xfId="17234"/>
    <cellStyle name="Normal 242 3 6" xfId="17235"/>
    <cellStyle name="Normal 242 3 6 2" xfId="17236"/>
    <cellStyle name="Normal 242 3 7" xfId="17237"/>
    <cellStyle name="Normal 242 3 8" xfId="17238"/>
    <cellStyle name="Normal 242 4" xfId="17239"/>
    <cellStyle name="Normal 242 4 2" xfId="17240"/>
    <cellStyle name="Normal 242 4 2 2" xfId="17241"/>
    <cellStyle name="Normal 242 4 2 2 2" xfId="17242"/>
    <cellStyle name="Normal 242 4 2 2 2 2" xfId="17243"/>
    <cellStyle name="Normal 242 4 2 2 2 2 2" xfId="17244"/>
    <cellStyle name="Normal 242 4 2 2 2 2 2 2" xfId="17245"/>
    <cellStyle name="Normal 242 4 2 2 2 2 3" xfId="17246"/>
    <cellStyle name="Normal 242 4 2 2 2 3" xfId="17247"/>
    <cellStyle name="Normal 242 4 2 2 2 3 2" xfId="17248"/>
    <cellStyle name="Normal 242 4 2 2 2 4" xfId="17249"/>
    <cellStyle name="Normal 242 4 2 2 3" xfId="17250"/>
    <cellStyle name="Normal 242 4 2 2 3 2" xfId="17251"/>
    <cellStyle name="Normal 242 4 2 2 3 2 2" xfId="17252"/>
    <cellStyle name="Normal 242 4 2 2 3 3" xfId="17253"/>
    <cellStyle name="Normal 242 4 2 2 4" xfId="17254"/>
    <cellStyle name="Normal 242 4 2 2 4 2" xfId="17255"/>
    <cellStyle name="Normal 242 4 2 2 5" xfId="17256"/>
    <cellStyle name="Normal 242 4 2 3" xfId="17257"/>
    <cellStyle name="Normal 242 4 2 3 2" xfId="17258"/>
    <cellStyle name="Normal 242 4 2 3 2 2" xfId="17259"/>
    <cellStyle name="Normal 242 4 2 3 2 2 2" xfId="17260"/>
    <cellStyle name="Normal 242 4 2 3 2 3" xfId="17261"/>
    <cellStyle name="Normal 242 4 2 3 3" xfId="17262"/>
    <cellStyle name="Normal 242 4 2 3 3 2" xfId="17263"/>
    <cellStyle name="Normal 242 4 2 3 4" xfId="17264"/>
    <cellStyle name="Normal 242 4 2 4" xfId="17265"/>
    <cellStyle name="Normal 242 4 2 4 2" xfId="17266"/>
    <cellStyle name="Normal 242 4 2 4 2 2" xfId="17267"/>
    <cellStyle name="Normal 242 4 2 4 3" xfId="17268"/>
    <cellStyle name="Normal 242 4 2 5" xfId="17269"/>
    <cellStyle name="Normal 242 4 2 5 2" xfId="17270"/>
    <cellStyle name="Normal 242 4 2 6" xfId="17271"/>
    <cellStyle name="Normal 242 4 3" xfId="17272"/>
    <cellStyle name="Normal 242 4 3 2" xfId="17273"/>
    <cellStyle name="Normal 242 4 3 2 2" xfId="17274"/>
    <cellStyle name="Normal 242 4 3 2 2 2" xfId="17275"/>
    <cellStyle name="Normal 242 4 3 2 2 2 2" xfId="17276"/>
    <cellStyle name="Normal 242 4 3 2 2 3" xfId="17277"/>
    <cellStyle name="Normal 242 4 3 2 3" xfId="17278"/>
    <cellStyle name="Normal 242 4 3 2 3 2" xfId="17279"/>
    <cellStyle name="Normal 242 4 3 2 4" xfId="17280"/>
    <cellStyle name="Normal 242 4 3 3" xfId="17281"/>
    <cellStyle name="Normal 242 4 3 3 2" xfId="17282"/>
    <cellStyle name="Normal 242 4 3 3 2 2" xfId="17283"/>
    <cellStyle name="Normal 242 4 3 3 3" xfId="17284"/>
    <cellStyle name="Normal 242 4 3 4" xfId="17285"/>
    <cellStyle name="Normal 242 4 3 4 2" xfId="17286"/>
    <cellStyle name="Normal 242 4 3 5" xfId="17287"/>
    <cellStyle name="Normal 242 4 4" xfId="17288"/>
    <cellStyle name="Normal 242 4 4 2" xfId="17289"/>
    <cellStyle name="Normal 242 4 4 2 2" xfId="17290"/>
    <cellStyle name="Normal 242 4 4 2 2 2" xfId="17291"/>
    <cellStyle name="Normal 242 4 4 2 3" xfId="17292"/>
    <cellStyle name="Normal 242 4 4 3" xfId="17293"/>
    <cellStyle name="Normal 242 4 4 3 2" xfId="17294"/>
    <cellStyle name="Normal 242 4 4 4" xfId="17295"/>
    <cellStyle name="Normal 242 4 5" xfId="17296"/>
    <cellStyle name="Normal 242 4 5 2" xfId="17297"/>
    <cellStyle name="Normal 242 4 5 2 2" xfId="17298"/>
    <cellStyle name="Normal 242 4 5 3" xfId="17299"/>
    <cellStyle name="Normal 242 4 6" xfId="17300"/>
    <cellStyle name="Normal 242 4 6 2" xfId="17301"/>
    <cellStyle name="Normal 242 4 7" xfId="17302"/>
    <cellStyle name="Normal 242 5" xfId="17303"/>
    <cellStyle name="Normal 242 5 2" xfId="17304"/>
    <cellStyle name="Normal 242 5 2 2" xfId="17305"/>
    <cellStyle name="Normal 242 5 2 2 2" xfId="17306"/>
    <cellStyle name="Normal 242 5 2 2 2 2" xfId="17307"/>
    <cellStyle name="Normal 242 5 2 2 2 2 2" xfId="17308"/>
    <cellStyle name="Normal 242 5 2 2 2 3" xfId="17309"/>
    <cellStyle name="Normal 242 5 2 2 3" xfId="17310"/>
    <cellStyle name="Normal 242 5 2 2 3 2" xfId="17311"/>
    <cellStyle name="Normal 242 5 2 2 4" xfId="17312"/>
    <cellStyle name="Normal 242 5 2 3" xfId="17313"/>
    <cellStyle name="Normal 242 5 2 3 2" xfId="17314"/>
    <cellStyle name="Normal 242 5 2 3 2 2" xfId="17315"/>
    <cellStyle name="Normal 242 5 2 3 3" xfId="17316"/>
    <cellStyle name="Normal 242 5 2 4" xfId="17317"/>
    <cellStyle name="Normal 242 5 2 4 2" xfId="17318"/>
    <cellStyle name="Normal 242 5 2 5" xfId="17319"/>
    <cellStyle name="Normal 242 5 3" xfId="17320"/>
    <cellStyle name="Normal 242 5 3 2" xfId="17321"/>
    <cellStyle name="Normal 242 5 3 2 2" xfId="17322"/>
    <cellStyle name="Normal 242 5 3 2 2 2" xfId="17323"/>
    <cellStyle name="Normal 242 5 3 2 3" xfId="17324"/>
    <cellStyle name="Normal 242 5 3 3" xfId="17325"/>
    <cellStyle name="Normal 242 5 3 3 2" xfId="17326"/>
    <cellStyle name="Normal 242 5 3 4" xfId="17327"/>
    <cellStyle name="Normal 242 5 4" xfId="17328"/>
    <cellStyle name="Normal 242 5 4 2" xfId="17329"/>
    <cellStyle name="Normal 242 5 4 2 2" xfId="17330"/>
    <cellStyle name="Normal 242 5 4 3" xfId="17331"/>
    <cellStyle name="Normal 242 5 5" xfId="17332"/>
    <cellStyle name="Normal 242 5 5 2" xfId="17333"/>
    <cellStyle name="Normal 242 5 6" xfId="17334"/>
    <cellStyle name="Normal 242 6" xfId="17335"/>
    <cellStyle name="Normal 242 6 2" xfId="17336"/>
    <cellStyle name="Normal 242 6 2 2" xfId="17337"/>
    <cellStyle name="Normal 242 6 2 2 2" xfId="17338"/>
    <cellStyle name="Normal 242 6 2 2 2 2" xfId="17339"/>
    <cellStyle name="Normal 242 6 2 2 2 2 2" xfId="17340"/>
    <cellStyle name="Normal 242 6 2 2 2 3" xfId="17341"/>
    <cellStyle name="Normal 242 6 2 2 3" xfId="17342"/>
    <cellStyle name="Normal 242 6 2 2 3 2" xfId="17343"/>
    <cellStyle name="Normal 242 6 2 2 4" xfId="17344"/>
    <cellStyle name="Normal 242 6 2 3" xfId="17345"/>
    <cellStyle name="Normal 242 6 2 3 2" xfId="17346"/>
    <cellStyle name="Normal 242 6 2 3 2 2" xfId="17347"/>
    <cellStyle name="Normal 242 6 2 3 3" xfId="17348"/>
    <cellStyle name="Normal 242 6 2 4" xfId="17349"/>
    <cellStyle name="Normal 242 6 2 4 2" xfId="17350"/>
    <cellStyle name="Normal 242 6 2 5" xfId="17351"/>
    <cellStyle name="Normal 242 6 3" xfId="17352"/>
    <cellStyle name="Normal 242 6 3 2" xfId="17353"/>
    <cellStyle name="Normal 242 6 3 2 2" xfId="17354"/>
    <cellStyle name="Normal 242 6 3 2 2 2" xfId="17355"/>
    <cellStyle name="Normal 242 6 3 2 3" xfId="17356"/>
    <cellStyle name="Normal 242 6 3 3" xfId="17357"/>
    <cellStyle name="Normal 242 6 3 3 2" xfId="17358"/>
    <cellStyle name="Normal 242 6 3 4" xfId="17359"/>
    <cellStyle name="Normal 242 6 4" xfId="17360"/>
    <cellStyle name="Normal 242 6 4 2" xfId="17361"/>
    <cellStyle name="Normal 242 6 4 2 2" xfId="17362"/>
    <cellStyle name="Normal 242 6 4 3" xfId="17363"/>
    <cellStyle name="Normal 242 6 5" xfId="17364"/>
    <cellStyle name="Normal 242 6 5 2" xfId="17365"/>
    <cellStyle name="Normal 242 6 6" xfId="17366"/>
    <cellStyle name="Normal 242 7" xfId="17367"/>
    <cellStyle name="Normal 242 7 2" xfId="17368"/>
    <cellStyle name="Normal 242 7 2 2" xfId="17369"/>
    <cellStyle name="Normal 242 7 2 2 2" xfId="17370"/>
    <cellStyle name="Normal 242 7 2 2 2 2" xfId="17371"/>
    <cellStyle name="Normal 242 7 2 2 3" xfId="17372"/>
    <cellStyle name="Normal 242 7 2 3" xfId="17373"/>
    <cellStyle name="Normal 242 7 2 3 2" xfId="17374"/>
    <cellStyle name="Normal 242 7 2 4" xfId="17375"/>
    <cellStyle name="Normal 242 7 3" xfId="17376"/>
    <cellStyle name="Normal 242 7 3 2" xfId="17377"/>
    <cellStyle name="Normal 242 7 3 2 2" xfId="17378"/>
    <cellStyle name="Normal 242 7 3 3" xfId="17379"/>
    <cellStyle name="Normal 242 7 4" xfId="17380"/>
    <cellStyle name="Normal 242 7 4 2" xfId="17381"/>
    <cellStyle name="Normal 242 7 5" xfId="17382"/>
    <cellStyle name="Normal 242 8" xfId="17383"/>
    <cellStyle name="Normal 242 8 2" xfId="17384"/>
    <cellStyle name="Normal 242 8 2 2" xfId="17385"/>
    <cellStyle name="Normal 242 8 2 2 2" xfId="17386"/>
    <cellStyle name="Normal 242 8 2 3" xfId="17387"/>
    <cellStyle name="Normal 242 8 3" xfId="17388"/>
    <cellStyle name="Normal 242 8 3 2" xfId="17389"/>
    <cellStyle name="Normal 242 8 4" xfId="17390"/>
    <cellStyle name="Normal 242 9" xfId="17391"/>
    <cellStyle name="Normal 242 9 2" xfId="17392"/>
    <cellStyle name="Normal 242 9 2 2" xfId="17393"/>
    <cellStyle name="Normal 242 9 3" xfId="17394"/>
    <cellStyle name="Normal 243" xfId="17395"/>
    <cellStyle name="Normal 243 10" xfId="17396"/>
    <cellStyle name="Normal 243 10 2" xfId="17397"/>
    <cellStyle name="Normal 243 10 2 2" xfId="17398"/>
    <cellStyle name="Normal 243 10 3" xfId="17399"/>
    <cellStyle name="Normal 243 11" xfId="17400"/>
    <cellStyle name="Normal 243 11 2" xfId="17401"/>
    <cellStyle name="Normal 243 12" xfId="17402"/>
    <cellStyle name="Normal 243 13" xfId="17403"/>
    <cellStyle name="Normal 243 2" xfId="17404"/>
    <cellStyle name="Normal 243 2 2" xfId="17405"/>
    <cellStyle name="Normal 243 2 2 2" xfId="17406"/>
    <cellStyle name="Normal 243 2 2 3" xfId="17407"/>
    <cellStyle name="Normal 243 2 3" xfId="17408"/>
    <cellStyle name="Normal 243 3" xfId="17409"/>
    <cellStyle name="Normal 243 3 10" xfId="17410"/>
    <cellStyle name="Normal 243 3 2" xfId="17411"/>
    <cellStyle name="Normal 243 3 2 2" xfId="17412"/>
    <cellStyle name="Normal 243 3 2 2 2" xfId="17413"/>
    <cellStyle name="Normal 243 3 2 2 2 2" xfId="17414"/>
    <cellStyle name="Normal 243 3 2 2 2 2 2" xfId="17415"/>
    <cellStyle name="Normal 243 3 2 2 2 2 2 2" xfId="17416"/>
    <cellStyle name="Normal 243 3 2 2 2 2 2 2 2" xfId="17417"/>
    <cellStyle name="Normal 243 3 2 2 2 2 2 3" xfId="17418"/>
    <cellStyle name="Normal 243 3 2 2 2 2 3" xfId="17419"/>
    <cellStyle name="Normal 243 3 2 2 2 2 3 2" xfId="17420"/>
    <cellStyle name="Normal 243 3 2 2 2 2 4" xfId="17421"/>
    <cellStyle name="Normal 243 3 2 2 2 3" xfId="17422"/>
    <cellStyle name="Normal 243 3 2 2 2 3 2" xfId="17423"/>
    <cellStyle name="Normal 243 3 2 2 2 3 2 2" xfId="17424"/>
    <cellStyle name="Normal 243 3 2 2 2 3 3" xfId="17425"/>
    <cellStyle name="Normal 243 3 2 2 2 4" xfId="17426"/>
    <cellStyle name="Normal 243 3 2 2 2 4 2" xfId="17427"/>
    <cellStyle name="Normal 243 3 2 2 2 5" xfId="17428"/>
    <cellStyle name="Normal 243 3 2 2 3" xfId="17429"/>
    <cellStyle name="Normal 243 3 2 2 3 2" xfId="17430"/>
    <cellStyle name="Normal 243 3 2 2 3 2 2" xfId="17431"/>
    <cellStyle name="Normal 243 3 2 2 3 2 2 2" xfId="17432"/>
    <cellStyle name="Normal 243 3 2 2 3 2 3" xfId="17433"/>
    <cellStyle name="Normal 243 3 2 2 3 3" xfId="17434"/>
    <cellStyle name="Normal 243 3 2 2 3 3 2" xfId="17435"/>
    <cellStyle name="Normal 243 3 2 2 3 4" xfId="17436"/>
    <cellStyle name="Normal 243 3 2 2 4" xfId="17437"/>
    <cellStyle name="Normal 243 3 2 2 4 2" xfId="17438"/>
    <cellStyle name="Normal 243 3 2 2 4 2 2" xfId="17439"/>
    <cellStyle name="Normal 243 3 2 2 4 3" xfId="17440"/>
    <cellStyle name="Normal 243 3 2 2 5" xfId="17441"/>
    <cellStyle name="Normal 243 3 2 2 5 2" xfId="17442"/>
    <cellStyle name="Normal 243 3 2 2 6" xfId="17443"/>
    <cellStyle name="Normal 243 3 2 3" xfId="17444"/>
    <cellStyle name="Normal 243 3 2 3 2" xfId="17445"/>
    <cellStyle name="Normal 243 3 2 3 2 2" xfId="17446"/>
    <cellStyle name="Normal 243 3 2 3 2 2 2" xfId="17447"/>
    <cellStyle name="Normal 243 3 2 3 2 2 2 2" xfId="17448"/>
    <cellStyle name="Normal 243 3 2 3 2 2 3" xfId="17449"/>
    <cellStyle name="Normal 243 3 2 3 2 3" xfId="17450"/>
    <cellStyle name="Normal 243 3 2 3 2 3 2" xfId="17451"/>
    <cellStyle name="Normal 243 3 2 3 2 4" xfId="17452"/>
    <cellStyle name="Normal 243 3 2 3 3" xfId="17453"/>
    <cellStyle name="Normal 243 3 2 3 3 2" xfId="17454"/>
    <cellStyle name="Normal 243 3 2 3 3 2 2" xfId="17455"/>
    <cellStyle name="Normal 243 3 2 3 3 3" xfId="17456"/>
    <cellStyle name="Normal 243 3 2 3 4" xfId="17457"/>
    <cellStyle name="Normal 243 3 2 3 4 2" xfId="17458"/>
    <cellStyle name="Normal 243 3 2 3 5" xfId="17459"/>
    <cellStyle name="Normal 243 3 2 4" xfId="17460"/>
    <cellStyle name="Normal 243 3 2 4 2" xfId="17461"/>
    <cellStyle name="Normal 243 3 2 4 2 2" xfId="17462"/>
    <cellStyle name="Normal 243 3 2 4 2 2 2" xfId="17463"/>
    <cellStyle name="Normal 243 3 2 4 2 3" xfId="17464"/>
    <cellStyle name="Normal 243 3 2 4 3" xfId="17465"/>
    <cellStyle name="Normal 243 3 2 4 3 2" xfId="17466"/>
    <cellStyle name="Normal 243 3 2 4 4" xfId="17467"/>
    <cellStyle name="Normal 243 3 2 5" xfId="17468"/>
    <cellStyle name="Normal 243 3 2 5 2" xfId="17469"/>
    <cellStyle name="Normal 243 3 2 5 2 2" xfId="17470"/>
    <cellStyle name="Normal 243 3 2 5 3" xfId="17471"/>
    <cellStyle name="Normal 243 3 2 6" xfId="17472"/>
    <cellStyle name="Normal 243 3 2 6 2" xfId="17473"/>
    <cellStyle name="Normal 243 3 2 7" xfId="17474"/>
    <cellStyle name="Normal 243 3 2 8" xfId="17475"/>
    <cellStyle name="Normal 243 3 3" xfId="17476"/>
    <cellStyle name="Normal 243 3 3 2" xfId="17477"/>
    <cellStyle name="Normal 243 3 3 2 2" xfId="17478"/>
    <cellStyle name="Normal 243 3 3 2 2 2" xfId="17479"/>
    <cellStyle name="Normal 243 3 3 2 2 2 2" xfId="17480"/>
    <cellStyle name="Normal 243 3 3 2 2 2 2 2" xfId="17481"/>
    <cellStyle name="Normal 243 3 3 2 2 2 3" xfId="17482"/>
    <cellStyle name="Normal 243 3 3 2 2 3" xfId="17483"/>
    <cellStyle name="Normal 243 3 3 2 2 3 2" xfId="17484"/>
    <cellStyle name="Normal 243 3 3 2 2 4" xfId="17485"/>
    <cellStyle name="Normal 243 3 3 2 3" xfId="17486"/>
    <cellStyle name="Normal 243 3 3 2 3 2" xfId="17487"/>
    <cellStyle name="Normal 243 3 3 2 3 2 2" xfId="17488"/>
    <cellStyle name="Normal 243 3 3 2 3 3" xfId="17489"/>
    <cellStyle name="Normal 243 3 3 2 4" xfId="17490"/>
    <cellStyle name="Normal 243 3 3 2 4 2" xfId="17491"/>
    <cellStyle name="Normal 243 3 3 2 5" xfId="17492"/>
    <cellStyle name="Normal 243 3 3 3" xfId="17493"/>
    <cellStyle name="Normal 243 3 3 3 2" xfId="17494"/>
    <cellStyle name="Normal 243 3 3 3 2 2" xfId="17495"/>
    <cellStyle name="Normal 243 3 3 3 2 2 2" xfId="17496"/>
    <cellStyle name="Normal 243 3 3 3 2 3" xfId="17497"/>
    <cellStyle name="Normal 243 3 3 3 3" xfId="17498"/>
    <cellStyle name="Normal 243 3 3 3 3 2" xfId="17499"/>
    <cellStyle name="Normal 243 3 3 3 4" xfId="17500"/>
    <cellStyle name="Normal 243 3 3 4" xfId="17501"/>
    <cellStyle name="Normal 243 3 3 4 2" xfId="17502"/>
    <cellStyle name="Normal 243 3 3 4 2 2" xfId="17503"/>
    <cellStyle name="Normal 243 3 3 4 3" xfId="17504"/>
    <cellStyle name="Normal 243 3 3 5" xfId="17505"/>
    <cellStyle name="Normal 243 3 3 5 2" xfId="17506"/>
    <cellStyle name="Normal 243 3 3 6" xfId="17507"/>
    <cellStyle name="Normal 243 3 4" xfId="17508"/>
    <cellStyle name="Normal 243 3 4 2" xfId="17509"/>
    <cellStyle name="Normal 243 3 4 2 2" xfId="17510"/>
    <cellStyle name="Normal 243 3 4 2 2 2" xfId="17511"/>
    <cellStyle name="Normal 243 3 4 2 2 2 2" xfId="17512"/>
    <cellStyle name="Normal 243 3 4 2 2 2 2 2" xfId="17513"/>
    <cellStyle name="Normal 243 3 4 2 2 2 3" xfId="17514"/>
    <cellStyle name="Normal 243 3 4 2 2 3" xfId="17515"/>
    <cellStyle name="Normal 243 3 4 2 2 3 2" xfId="17516"/>
    <cellStyle name="Normal 243 3 4 2 2 4" xfId="17517"/>
    <cellStyle name="Normal 243 3 4 2 3" xfId="17518"/>
    <cellStyle name="Normal 243 3 4 2 3 2" xfId="17519"/>
    <cellStyle name="Normal 243 3 4 2 3 2 2" xfId="17520"/>
    <cellStyle name="Normal 243 3 4 2 3 3" xfId="17521"/>
    <cellStyle name="Normal 243 3 4 2 4" xfId="17522"/>
    <cellStyle name="Normal 243 3 4 2 4 2" xfId="17523"/>
    <cellStyle name="Normal 243 3 4 2 5" xfId="17524"/>
    <cellStyle name="Normal 243 3 4 3" xfId="17525"/>
    <cellStyle name="Normal 243 3 4 3 2" xfId="17526"/>
    <cellStyle name="Normal 243 3 4 3 2 2" xfId="17527"/>
    <cellStyle name="Normal 243 3 4 3 2 2 2" xfId="17528"/>
    <cellStyle name="Normal 243 3 4 3 2 3" xfId="17529"/>
    <cellStyle name="Normal 243 3 4 3 3" xfId="17530"/>
    <cellStyle name="Normal 243 3 4 3 3 2" xfId="17531"/>
    <cellStyle name="Normal 243 3 4 3 4" xfId="17532"/>
    <cellStyle name="Normal 243 3 4 4" xfId="17533"/>
    <cellStyle name="Normal 243 3 4 4 2" xfId="17534"/>
    <cellStyle name="Normal 243 3 4 4 2 2" xfId="17535"/>
    <cellStyle name="Normal 243 3 4 4 3" xfId="17536"/>
    <cellStyle name="Normal 243 3 4 5" xfId="17537"/>
    <cellStyle name="Normal 243 3 4 5 2" xfId="17538"/>
    <cellStyle name="Normal 243 3 4 6" xfId="17539"/>
    <cellStyle name="Normal 243 3 5" xfId="17540"/>
    <cellStyle name="Normal 243 3 5 2" xfId="17541"/>
    <cellStyle name="Normal 243 3 5 2 2" xfId="17542"/>
    <cellStyle name="Normal 243 3 5 2 2 2" xfId="17543"/>
    <cellStyle name="Normal 243 3 5 2 2 2 2" xfId="17544"/>
    <cellStyle name="Normal 243 3 5 2 2 3" xfId="17545"/>
    <cellStyle name="Normal 243 3 5 2 3" xfId="17546"/>
    <cellStyle name="Normal 243 3 5 2 3 2" xfId="17547"/>
    <cellStyle name="Normal 243 3 5 2 4" xfId="17548"/>
    <cellStyle name="Normal 243 3 5 3" xfId="17549"/>
    <cellStyle name="Normal 243 3 5 3 2" xfId="17550"/>
    <cellStyle name="Normal 243 3 5 3 2 2" xfId="17551"/>
    <cellStyle name="Normal 243 3 5 3 3" xfId="17552"/>
    <cellStyle name="Normal 243 3 5 4" xfId="17553"/>
    <cellStyle name="Normal 243 3 5 4 2" xfId="17554"/>
    <cellStyle name="Normal 243 3 5 5" xfId="17555"/>
    <cellStyle name="Normal 243 3 6" xfId="17556"/>
    <cellStyle name="Normal 243 3 6 2" xfId="17557"/>
    <cellStyle name="Normal 243 3 6 2 2" xfId="17558"/>
    <cellStyle name="Normal 243 3 6 2 2 2" xfId="17559"/>
    <cellStyle name="Normal 243 3 6 2 3" xfId="17560"/>
    <cellStyle name="Normal 243 3 6 3" xfId="17561"/>
    <cellStyle name="Normal 243 3 6 3 2" xfId="17562"/>
    <cellStyle name="Normal 243 3 6 4" xfId="17563"/>
    <cellStyle name="Normal 243 3 7" xfId="17564"/>
    <cellStyle name="Normal 243 3 7 2" xfId="17565"/>
    <cellStyle name="Normal 243 3 7 2 2" xfId="17566"/>
    <cellStyle name="Normal 243 3 7 3" xfId="17567"/>
    <cellStyle name="Normal 243 3 8" xfId="17568"/>
    <cellStyle name="Normal 243 3 8 2" xfId="17569"/>
    <cellStyle name="Normal 243 3 9" xfId="17570"/>
    <cellStyle name="Normal 243 4" xfId="17571"/>
    <cellStyle name="Normal 243 4 2" xfId="17572"/>
    <cellStyle name="Normal 243 4 2 2" xfId="17573"/>
    <cellStyle name="Normal 243 4 2 2 2" xfId="17574"/>
    <cellStyle name="Normal 243 4 2 2 2 2" xfId="17575"/>
    <cellStyle name="Normal 243 4 2 2 2 2 2" xfId="17576"/>
    <cellStyle name="Normal 243 4 2 2 2 2 2 2" xfId="17577"/>
    <cellStyle name="Normal 243 4 2 2 2 2 3" xfId="17578"/>
    <cellStyle name="Normal 243 4 2 2 2 3" xfId="17579"/>
    <cellStyle name="Normal 243 4 2 2 2 3 2" xfId="17580"/>
    <cellStyle name="Normal 243 4 2 2 2 4" xfId="17581"/>
    <cellStyle name="Normal 243 4 2 2 3" xfId="17582"/>
    <cellStyle name="Normal 243 4 2 2 3 2" xfId="17583"/>
    <cellStyle name="Normal 243 4 2 2 3 2 2" xfId="17584"/>
    <cellStyle name="Normal 243 4 2 2 3 3" xfId="17585"/>
    <cellStyle name="Normal 243 4 2 2 4" xfId="17586"/>
    <cellStyle name="Normal 243 4 2 2 4 2" xfId="17587"/>
    <cellStyle name="Normal 243 4 2 2 5" xfId="17588"/>
    <cellStyle name="Normal 243 4 2 3" xfId="17589"/>
    <cellStyle name="Normal 243 4 2 3 2" xfId="17590"/>
    <cellStyle name="Normal 243 4 2 3 2 2" xfId="17591"/>
    <cellStyle name="Normal 243 4 2 3 2 2 2" xfId="17592"/>
    <cellStyle name="Normal 243 4 2 3 2 3" xfId="17593"/>
    <cellStyle name="Normal 243 4 2 3 3" xfId="17594"/>
    <cellStyle name="Normal 243 4 2 3 3 2" xfId="17595"/>
    <cellStyle name="Normal 243 4 2 3 4" xfId="17596"/>
    <cellStyle name="Normal 243 4 2 4" xfId="17597"/>
    <cellStyle name="Normal 243 4 2 4 2" xfId="17598"/>
    <cellStyle name="Normal 243 4 2 4 2 2" xfId="17599"/>
    <cellStyle name="Normal 243 4 2 4 3" xfId="17600"/>
    <cellStyle name="Normal 243 4 2 5" xfId="17601"/>
    <cellStyle name="Normal 243 4 2 5 2" xfId="17602"/>
    <cellStyle name="Normal 243 4 2 6" xfId="17603"/>
    <cellStyle name="Normal 243 4 3" xfId="17604"/>
    <cellStyle name="Normal 243 4 3 2" xfId="17605"/>
    <cellStyle name="Normal 243 4 3 2 2" xfId="17606"/>
    <cellStyle name="Normal 243 4 3 2 2 2" xfId="17607"/>
    <cellStyle name="Normal 243 4 3 2 2 2 2" xfId="17608"/>
    <cellStyle name="Normal 243 4 3 2 2 3" xfId="17609"/>
    <cellStyle name="Normal 243 4 3 2 3" xfId="17610"/>
    <cellStyle name="Normal 243 4 3 2 3 2" xfId="17611"/>
    <cellStyle name="Normal 243 4 3 2 4" xfId="17612"/>
    <cellStyle name="Normal 243 4 3 3" xfId="17613"/>
    <cellStyle name="Normal 243 4 3 3 2" xfId="17614"/>
    <cellStyle name="Normal 243 4 3 3 2 2" xfId="17615"/>
    <cellStyle name="Normal 243 4 3 3 3" xfId="17616"/>
    <cellStyle name="Normal 243 4 3 4" xfId="17617"/>
    <cellStyle name="Normal 243 4 3 4 2" xfId="17618"/>
    <cellStyle name="Normal 243 4 3 5" xfId="17619"/>
    <cellStyle name="Normal 243 4 4" xfId="17620"/>
    <cellStyle name="Normal 243 4 4 2" xfId="17621"/>
    <cellStyle name="Normal 243 4 4 2 2" xfId="17622"/>
    <cellStyle name="Normal 243 4 4 2 2 2" xfId="17623"/>
    <cellStyle name="Normal 243 4 4 2 3" xfId="17624"/>
    <cellStyle name="Normal 243 4 4 3" xfId="17625"/>
    <cellStyle name="Normal 243 4 4 3 2" xfId="17626"/>
    <cellStyle name="Normal 243 4 4 4" xfId="17627"/>
    <cellStyle name="Normal 243 4 5" xfId="17628"/>
    <cellStyle name="Normal 243 4 5 2" xfId="17629"/>
    <cellStyle name="Normal 243 4 5 2 2" xfId="17630"/>
    <cellStyle name="Normal 243 4 5 3" xfId="17631"/>
    <cellStyle name="Normal 243 4 6" xfId="17632"/>
    <cellStyle name="Normal 243 4 6 2" xfId="17633"/>
    <cellStyle name="Normal 243 4 7" xfId="17634"/>
    <cellStyle name="Normal 243 4 8" xfId="17635"/>
    <cellStyle name="Normal 243 5" xfId="17636"/>
    <cellStyle name="Normal 243 5 2" xfId="17637"/>
    <cellStyle name="Normal 243 5 2 2" xfId="17638"/>
    <cellStyle name="Normal 243 5 2 2 2" xfId="17639"/>
    <cellStyle name="Normal 243 5 2 2 2 2" xfId="17640"/>
    <cellStyle name="Normal 243 5 2 2 2 2 2" xfId="17641"/>
    <cellStyle name="Normal 243 5 2 2 2 2 2 2" xfId="17642"/>
    <cellStyle name="Normal 243 5 2 2 2 2 3" xfId="17643"/>
    <cellStyle name="Normal 243 5 2 2 2 3" xfId="17644"/>
    <cellStyle name="Normal 243 5 2 2 2 3 2" xfId="17645"/>
    <cellStyle name="Normal 243 5 2 2 2 4" xfId="17646"/>
    <cellStyle name="Normal 243 5 2 2 3" xfId="17647"/>
    <cellStyle name="Normal 243 5 2 2 3 2" xfId="17648"/>
    <cellStyle name="Normal 243 5 2 2 3 2 2" xfId="17649"/>
    <cellStyle name="Normal 243 5 2 2 3 3" xfId="17650"/>
    <cellStyle name="Normal 243 5 2 2 4" xfId="17651"/>
    <cellStyle name="Normal 243 5 2 2 4 2" xfId="17652"/>
    <cellStyle name="Normal 243 5 2 2 5" xfId="17653"/>
    <cellStyle name="Normal 243 5 2 3" xfId="17654"/>
    <cellStyle name="Normal 243 5 2 3 2" xfId="17655"/>
    <cellStyle name="Normal 243 5 2 3 2 2" xfId="17656"/>
    <cellStyle name="Normal 243 5 2 3 2 2 2" xfId="17657"/>
    <cellStyle name="Normal 243 5 2 3 2 3" xfId="17658"/>
    <cellStyle name="Normal 243 5 2 3 3" xfId="17659"/>
    <cellStyle name="Normal 243 5 2 3 3 2" xfId="17660"/>
    <cellStyle name="Normal 243 5 2 3 4" xfId="17661"/>
    <cellStyle name="Normal 243 5 2 4" xfId="17662"/>
    <cellStyle name="Normal 243 5 2 4 2" xfId="17663"/>
    <cellStyle name="Normal 243 5 2 4 2 2" xfId="17664"/>
    <cellStyle name="Normal 243 5 2 4 3" xfId="17665"/>
    <cellStyle name="Normal 243 5 2 5" xfId="17666"/>
    <cellStyle name="Normal 243 5 2 5 2" xfId="17667"/>
    <cellStyle name="Normal 243 5 2 6" xfId="17668"/>
    <cellStyle name="Normal 243 5 3" xfId="17669"/>
    <cellStyle name="Normal 243 5 3 2" xfId="17670"/>
    <cellStyle name="Normal 243 5 3 2 2" xfId="17671"/>
    <cellStyle name="Normal 243 5 3 2 2 2" xfId="17672"/>
    <cellStyle name="Normal 243 5 3 2 2 2 2" xfId="17673"/>
    <cellStyle name="Normal 243 5 3 2 2 3" xfId="17674"/>
    <cellStyle name="Normal 243 5 3 2 3" xfId="17675"/>
    <cellStyle name="Normal 243 5 3 2 3 2" xfId="17676"/>
    <cellStyle name="Normal 243 5 3 2 4" xfId="17677"/>
    <cellStyle name="Normal 243 5 3 3" xfId="17678"/>
    <cellStyle name="Normal 243 5 3 3 2" xfId="17679"/>
    <cellStyle name="Normal 243 5 3 3 2 2" xfId="17680"/>
    <cellStyle name="Normal 243 5 3 3 3" xfId="17681"/>
    <cellStyle name="Normal 243 5 3 4" xfId="17682"/>
    <cellStyle name="Normal 243 5 3 4 2" xfId="17683"/>
    <cellStyle name="Normal 243 5 3 5" xfId="17684"/>
    <cellStyle name="Normal 243 5 4" xfId="17685"/>
    <cellStyle name="Normal 243 5 4 2" xfId="17686"/>
    <cellStyle name="Normal 243 5 4 2 2" xfId="17687"/>
    <cellStyle name="Normal 243 5 4 2 2 2" xfId="17688"/>
    <cellStyle name="Normal 243 5 4 2 3" xfId="17689"/>
    <cellStyle name="Normal 243 5 4 3" xfId="17690"/>
    <cellStyle name="Normal 243 5 4 3 2" xfId="17691"/>
    <cellStyle name="Normal 243 5 4 4" xfId="17692"/>
    <cellStyle name="Normal 243 5 5" xfId="17693"/>
    <cellStyle name="Normal 243 5 5 2" xfId="17694"/>
    <cellStyle name="Normal 243 5 5 2 2" xfId="17695"/>
    <cellStyle name="Normal 243 5 5 3" xfId="17696"/>
    <cellStyle name="Normal 243 5 6" xfId="17697"/>
    <cellStyle name="Normal 243 5 6 2" xfId="17698"/>
    <cellStyle name="Normal 243 5 7" xfId="17699"/>
    <cellStyle name="Normal 243 6" xfId="17700"/>
    <cellStyle name="Normal 243 6 2" xfId="17701"/>
    <cellStyle name="Normal 243 6 2 2" xfId="17702"/>
    <cellStyle name="Normal 243 6 2 2 2" xfId="17703"/>
    <cellStyle name="Normal 243 6 2 2 2 2" xfId="17704"/>
    <cellStyle name="Normal 243 6 2 2 2 2 2" xfId="17705"/>
    <cellStyle name="Normal 243 6 2 2 2 3" xfId="17706"/>
    <cellStyle name="Normal 243 6 2 2 3" xfId="17707"/>
    <cellStyle name="Normal 243 6 2 2 3 2" xfId="17708"/>
    <cellStyle name="Normal 243 6 2 2 4" xfId="17709"/>
    <cellStyle name="Normal 243 6 2 3" xfId="17710"/>
    <cellStyle name="Normal 243 6 2 3 2" xfId="17711"/>
    <cellStyle name="Normal 243 6 2 3 2 2" xfId="17712"/>
    <cellStyle name="Normal 243 6 2 3 3" xfId="17713"/>
    <cellStyle name="Normal 243 6 2 4" xfId="17714"/>
    <cellStyle name="Normal 243 6 2 4 2" xfId="17715"/>
    <cellStyle name="Normal 243 6 2 5" xfId="17716"/>
    <cellStyle name="Normal 243 6 3" xfId="17717"/>
    <cellStyle name="Normal 243 6 3 2" xfId="17718"/>
    <cellStyle name="Normal 243 6 3 2 2" xfId="17719"/>
    <cellStyle name="Normal 243 6 3 2 2 2" xfId="17720"/>
    <cellStyle name="Normal 243 6 3 2 3" xfId="17721"/>
    <cellStyle name="Normal 243 6 3 3" xfId="17722"/>
    <cellStyle name="Normal 243 6 3 3 2" xfId="17723"/>
    <cellStyle name="Normal 243 6 3 4" xfId="17724"/>
    <cellStyle name="Normal 243 6 4" xfId="17725"/>
    <cellStyle name="Normal 243 6 4 2" xfId="17726"/>
    <cellStyle name="Normal 243 6 4 2 2" xfId="17727"/>
    <cellStyle name="Normal 243 6 4 3" xfId="17728"/>
    <cellStyle name="Normal 243 6 5" xfId="17729"/>
    <cellStyle name="Normal 243 6 5 2" xfId="17730"/>
    <cellStyle name="Normal 243 6 6" xfId="17731"/>
    <cellStyle name="Normal 243 7" xfId="17732"/>
    <cellStyle name="Normal 243 7 2" xfId="17733"/>
    <cellStyle name="Normal 243 7 2 2" xfId="17734"/>
    <cellStyle name="Normal 243 7 2 2 2" xfId="17735"/>
    <cellStyle name="Normal 243 7 2 2 2 2" xfId="17736"/>
    <cellStyle name="Normal 243 7 2 2 2 2 2" xfId="17737"/>
    <cellStyle name="Normal 243 7 2 2 2 3" xfId="17738"/>
    <cellStyle name="Normal 243 7 2 2 3" xfId="17739"/>
    <cellStyle name="Normal 243 7 2 2 3 2" xfId="17740"/>
    <cellStyle name="Normal 243 7 2 2 4" xfId="17741"/>
    <cellStyle name="Normal 243 7 2 3" xfId="17742"/>
    <cellStyle name="Normal 243 7 2 3 2" xfId="17743"/>
    <cellStyle name="Normal 243 7 2 3 2 2" xfId="17744"/>
    <cellStyle name="Normal 243 7 2 3 3" xfId="17745"/>
    <cellStyle name="Normal 243 7 2 4" xfId="17746"/>
    <cellStyle name="Normal 243 7 2 4 2" xfId="17747"/>
    <cellStyle name="Normal 243 7 2 5" xfId="17748"/>
    <cellStyle name="Normal 243 7 3" xfId="17749"/>
    <cellStyle name="Normal 243 7 3 2" xfId="17750"/>
    <cellStyle name="Normal 243 7 3 2 2" xfId="17751"/>
    <cellStyle name="Normal 243 7 3 2 2 2" xfId="17752"/>
    <cellStyle name="Normal 243 7 3 2 3" xfId="17753"/>
    <cellStyle name="Normal 243 7 3 3" xfId="17754"/>
    <cellStyle name="Normal 243 7 3 3 2" xfId="17755"/>
    <cellStyle name="Normal 243 7 3 4" xfId="17756"/>
    <cellStyle name="Normal 243 7 4" xfId="17757"/>
    <cellStyle name="Normal 243 7 4 2" xfId="17758"/>
    <cellStyle name="Normal 243 7 4 2 2" xfId="17759"/>
    <cellStyle name="Normal 243 7 4 3" xfId="17760"/>
    <cellStyle name="Normal 243 7 5" xfId="17761"/>
    <cellStyle name="Normal 243 7 5 2" xfId="17762"/>
    <cellStyle name="Normal 243 7 6" xfId="17763"/>
    <cellStyle name="Normal 243 8" xfId="17764"/>
    <cellStyle name="Normal 243 8 2" xfId="17765"/>
    <cellStyle name="Normal 243 8 2 2" xfId="17766"/>
    <cellStyle name="Normal 243 8 2 2 2" xfId="17767"/>
    <cellStyle name="Normal 243 8 2 2 2 2" xfId="17768"/>
    <cellStyle name="Normal 243 8 2 2 3" xfId="17769"/>
    <cellStyle name="Normal 243 8 2 3" xfId="17770"/>
    <cellStyle name="Normal 243 8 2 3 2" xfId="17771"/>
    <cellStyle name="Normal 243 8 2 4" xfId="17772"/>
    <cellStyle name="Normal 243 8 3" xfId="17773"/>
    <cellStyle name="Normal 243 8 3 2" xfId="17774"/>
    <cellStyle name="Normal 243 8 3 2 2" xfId="17775"/>
    <cellStyle name="Normal 243 8 3 3" xfId="17776"/>
    <cellStyle name="Normal 243 8 4" xfId="17777"/>
    <cellStyle name="Normal 243 8 4 2" xfId="17778"/>
    <cellStyle name="Normal 243 8 5" xfId="17779"/>
    <cellStyle name="Normal 243 9" xfId="17780"/>
    <cellStyle name="Normal 243 9 2" xfId="17781"/>
    <cellStyle name="Normal 243 9 2 2" xfId="17782"/>
    <cellStyle name="Normal 243 9 2 2 2" xfId="17783"/>
    <cellStyle name="Normal 243 9 2 3" xfId="17784"/>
    <cellStyle name="Normal 243 9 3" xfId="17785"/>
    <cellStyle name="Normal 243 9 3 2" xfId="17786"/>
    <cellStyle name="Normal 243 9 4" xfId="17787"/>
    <cellStyle name="Normal 244" xfId="17788"/>
    <cellStyle name="Normal 244 10" xfId="17789"/>
    <cellStyle name="Normal 244 10 2" xfId="17790"/>
    <cellStyle name="Normal 244 10 2 2" xfId="17791"/>
    <cellStyle name="Normal 244 10 3" xfId="17792"/>
    <cellStyle name="Normal 244 11" xfId="17793"/>
    <cellStyle name="Normal 244 11 2" xfId="17794"/>
    <cellStyle name="Normal 244 12" xfId="17795"/>
    <cellStyle name="Normal 244 13" xfId="17796"/>
    <cellStyle name="Normal 244 2" xfId="17797"/>
    <cellStyle name="Normal 244 2 2" xfId="17798"/>
    <cellStyle name="Normal 244 2 2 2" xfId="17799"/>
    <cellStyle name="Normal 244 2 2 3" xfId="17800"/>
    <cellStyle name="Normal 244 2 3" xfId="17801"/>
    <cellStyle name="Normal 244 3" xfId="17802"/>
    <cellStyle name="Normal 244 3 10" xfId="17803"/>
    <cellStyle name="Normal 244 3 2" xfId="17804"/>
    <cellStyle name="Normal 244 3 2 2" xfId="17805"/>
    <cellStyle name="Normal 244 3 2 2 2" xfId="17806"/>
    <cellStyle name="Normal 244 3 2 2 2 2" xfId="17807"/>
    <cellStyle name="Normal 244 3 2 2 2 2 2" xfId="17808"/>
    <cellStyle name="Normal 244 3 2 2 2 2 2 2" xfId="17809"/>
    <cellStyle name="Normal 244 3 2 2 2 2 2 2 2" xfId="17810"/>
    <cellStyle name="Normal 244 3 2 2 2 2 2 3" xfId="17811"/>
    <cellStyle name="Normal 244 3 2 2 2 2 3" xfId="17812"/>
    <cellStyle name="Normal 244 3 2 2 2 2 3 2" xfId="17813"/>
    <cellStyle name="Normal 244 3 2 2 2 2 4" xfId="17814"/>
    <cellStyle name="Normal 244 3 2 2 2 3" xfId="17815"/>
    <cellStyle name="Normal 244 3 2 2 2 3 2" xfId="17816"/>
    <cellStyle name="Normal 244 3 2 2 2 3 2 2" xfId="17817"/>
    <cellStyle name="Normal 244 3 2 2 2 3 3" xfId="17818"/>
    <cellStyle name="Normal 244 3 2 2 2 4" xfId="17819"/>
    <cellStyle name="Normal 244 3 2 2 2 4 2" xfId="17820"/>
    <cellStyle name="Normal 244 3 2 2 2 5" xfId="17821"/>
    <cellStyle name="Normal 244 3 2 2 3" xfId="17822"/>
    <cellStyle name="Normal 244 3 2 2 3 2" xfId="17823"/>
    <cellStyle name="Normal 244 3 2 2 3 2 2" xfId="17824"/>
    <cellStyle name="Normal 244 3 2 2 3 2 2 2" xfId="17825"/>
    <cellStyle name="Normal 244 3 2 2 3 2 3" xfId="17826"/>
    <cellStyle name="Normal 244 3 2 2 3 3" xfId="17827"/>
    <cellStyle name="Normal 244 3 2 2 3 3 2" xfId="17828"/>
    <cellStyle name="Normal 244 3 2 2 3 4" xfId="17829"/>
    <cellStyle name="Normal 244 3 2 2 4" xfId="17830"/>
    <cellStyle name="Normal 244 3 2 2 4 2" xfId="17831"/>
    <cellStyle name="Normal 244 3 2 2 4 2 2" xfId="17832"/>
    <cellStyle name="Normal 244 3 2 2 4 3" xfId="17833"/>
    <cellStyle name="Normal 244 3 2 2 5" xfId="17834"/>
    <cellStyle name="Normal 244 3 2 2 5 2" xfId="17835"/>
    <cellStyle name="Normal 244 3 2 2 6" xfId="17836"/>
    <cellStyle name="Normal 244 3 2 3" xfId="17837"/>
    <cellStyle name="Normal 244 3 2 3 2" xfId="17838"/>
    <cellStyle name="Normal 244 3 2 3 2 2" xfId="17839"/>
    <cellStyle name="Normal 244 3 2 3 2 2 2" xfId="17840"/>
    <cellStyle name="Normal 244 3 2 3 2 2 2 2" xfId="17841"/>
    <cellStyle name="Normal 244 3 2 3 2 2 3" xfId="17842"/>
    <cellStyle name="Normal 244 3 2 3 2 3" xfId="17843"/>
    <cellStyle name="Normal 244 3 2 3 2 3 2" xfId="17844"/>
    <cellStyle name="Normal 244 3 2 3 2 4" xfId="17845"/>
    <cellStyle name="Normal 244 3 2 3 3" xfId="17846"/>
    <cellStyle name="Normal 244 3 2 3 3 2" xfId="17847"/>
    <cellStyle name="Normal 244 3 2 3 3 2 2" xfId="17848"/>
    <cellStyle name="Normal 244 3 2 3 3 3" xfId="17849"/>
    <cellStyle name="Normal 244 3 2 3 4" xfId="17850"/>
    <cellStyle name="Normal 244 3 2 3 4 2" xfId="17851"/>
    <cellStyle name="Normal 244 3 2 3 5" xfId="17852"/>
    <cellStyle name="Normal 244 3 2 4" xfId="17853"/>
    <cellStyle name="Normal 244 3 2 4 2" xfId="17854"/>
    <cellStyle name="Normal 244 3 2 4 2 2" xfId="17855"/>
    <cellStyle name="Normal 244 3 2 4 2 2 2" xfId="17856"/>
    <cellStyle name="Normal 244 3 2 4 2 3" xfId="17857"/>
    <cellStyle name="Normal 244 3 2 4 3" xfId="17858"/>
    <cellStyle name="Normal 244 3 2 4 3 2" xfId="17859"/>
    <cellStyle name="Normal 244 3 2 4 4" xfId="17860"/>
    <cellStyle name="Normal 244 3 2 5" xfId="17861"/>
    <cellStyle name="Normal 244 3 2 5 2" xfId="17862"/>
    <cellStyle name="Normal 244 3 2 5 2 2" xfId="17863"/>
    <cellStyle name="Normal 244 3 2 5 3" xfId="17864"/>
    <cellStyle name="Normal 244 3 2 6" xfId="17865"/>
    <cellStyle name="Normal 244 3 2 6 2" xfId="17866"/>
    <cellStyle name="Normal 244 3 2 7" xfId="17867"/>
    <cellStyle name="Normal 244 3 2 8" xfId="17868"/>
    <cellStyle name="Normal 244 3 3" xfId="17869"/>
    <cellStyle name="Normal 244 3 3 2" xfId="17870"/>
    <cellStyle name="Normal 244 3 3 2 2" xfId="17871"/>
    <cellStyle name="Normal 244 3 3 2 2 2" xfId="17872"/>
    <cellStyle name="Normal 244 3 3 2 2 2 2" xfId="17873"/>
    <cellStyle name="Normal 244 3 3 2 2 2 2 2" xfId="17874"/>
    <cellStyle name="Normal 244 3 3 2 2 2 3" xfId="17875"/>
    <cellStyle name="Normal 244 3 3 2 2 3" xfId="17876"/>
    <cellStyle name="Normal 244 3 3 2 2 3 2" xfId="17877"/>
    <cellStyle name="Normal 244 3 3 2 2 4" xfId="17878"/>
    <cellStyle name="Normal 244 3 3 2 3" xfId="17879"/>
    <cellStyle name="Normal 244 3 3 2 3 2" xfId="17880"/>
    <cellStyle name="Normal 244 3 3 2 3 2 2" xfId="17881"/>
    <cellStyle name="Normal 244 3 3 2 3 3" xfId="17882"/>
    <cellStyle name="Normal 244 3 3 2 4" xfId="17883"/>
    <cellStyle name="Normal 244 3 3 2 4 2" xfId="17884"/>
    <cellStyle name="Normal 244 3 3 2 5" xfId="17885"/>
    <cellStyle name="Normal 244 3 3 3" xfId="17886"/>
    <cellStyle name="Normal 244 3 3 3 2" xfId="17887"/>
    <cellStyle name="Normal 244 3 3 3 2 2" xfId="17888"/>
    <cellStyle name="Normal 244 3 3 3 2 2 2" xfId="17889"/>
    <cellStyle name="Normal 244 3 3 3 2 3" xfId="17890"/>
    <cellStyle name="Normal 244 3 3 3 3" xfId="17891"/>
    <cellStyle name="Normal 244 3 3 3 3 2" xfId="17892"/>
    <cellStyle name="Normal 244 3 3 3 4" xfId="17893"/>
    <cellStyle name="Normal 244 3 3 4" xfId="17894"/>
    <cellStyle name="Normal 244 3 3 4 2" xfId="17895"/>
    <cellStyle name="Normal 244 3 3 4 2 2" xfId="17896"/>
    <cellStyle name="Normal 244 3 3 4 3" xfId="17897"/>
    <cellStyle name="Normal 244 3 3 5" xfId="17898"/>
    <cellStyle name="Normal 244 3 3 5 2" xfId="17899"/>
    <cellStyle name="Normal 244 3 3 6" xfId="17900"/>
    <cellStyle name="Normal 244 3 4" xfId="17901"/>
    <cellStyle name="Normal 244 3 4 2" xfId="17902"/>
    <cellStyle name="Normal 244 3 4 2 2" xfId="17903"/>
    <cellStyle name="Normal 244 3 4 2 2 2" xfId="17904"/>
    <cellStyle name="Normal 244 3 4 2 2 2 2" xfId="17905"/>
    <cellStyle name="Normal 244 3 4 2 2 2 2 2" xfId="17906"/>
    <cellStyle name="Normal 244 3 4 2 2 2 3" xfId="17907"/>
    <cellStyle name="Normal 244 3 4 2 2 3" xfId="17908"/>
    <cellStyle name="Normal 244 3 4 2 2 3 2" xfId="17909"/>
    <cellStyle name="Normal 244 3 4 2 2 4" xfId="17910"/>
    <cellStyle name="Normal 244 3 4 2 3" xfId="17911"/>
    <cellStyle name="Normal 244 3 4 2 3 2" xfId="17912"/>
    <cellStyle name="Normal 244 3 4 2 3 2 2" xfId="17913"/>
    <cellStyle name="Normal 244 3 4 2 3 3" xfId="17914"/>
    <cellStyle name="Normal 244 3 4 2 4" xfId="17915"/>
    <cellStyle name="Normal 244 3 4 2 4 2" xfId="17916"/>
    <cellStyle name="Normal 244 3 4 2 5" xfId="17917"/>
    <cellStyle name="Normal 244 3 4 3" xfId="17918"/>
    <cellStyle name="Normal 244 3 4 3 2" xfId="17919"/>
    <cellStyle name="Normal 244 3 4 3 2 2" xfId="17920"/>
    <cellStyle name="Normal 244 3 4 3 2 2 2" xfId="17921"/>
    <cellStyle name="Normal 244 3 4 3 2 3" xfId="17922"/>
    <cellStyle name="Normal 244 3 4 3 3" xfId="17923"/>
    <cellStyle name="Normal 244 3 4 3 3 2" xfId="17924"/>
    <cellStyle name="Normal 244 3 4 3 4" xfId="17925"/>
    <cellStyle name="Normal 244 3 4 4" xfId="17926"/>
    <cellStyle name="Normal 244 3 4 4 2" xfId="17927"/>
    <cellStyle name="Normal 244 3 4 4 2 2" xfId="17928"/>
    <cellStyle name="Normal 244 3 4 4 3" xfId="17929"/>
    <cellStyle name="Normal 244 3 4 5" xfId="17930"/>
    <cellStyle name="Normal 244 3 4 5 2" xfId="17931"/>
    <cellStyle name="Normal 244 3 4 6" xfId="17932"/>
    <cellStyle name="Normal 244 3 5" xfId="17933"/>
    <cellStyle name="Normal 244 3 5 2" xfId="17934"/>
    <cellStyle name="Normal 244 3 5 2 2" xfId="17935"/>
    <cellStyle name="Normal 244 3 5 2 2 2" xfId="17936"/>
    <cellStyle name="Normal 244 3 5 2 2 2 2" xfId="17937"/>
    <cellStyle name="Normal 244 3 5 2 2 3" xfId="17938"/>
    <cellStyle name="Normal 244 3 5 2 3" xfId="17939"/>
    <cellStyle name="Normal 244 3 5 2 3 2" xfId="17940"/>
    <cellStyle name="Normal 244 3 5 2 4" xfId="17941"/>
    <cellStyle name="Normal 244 3 5 3" xfId="17942"/>
    <cellStyle name="Normal 244 3 5 3 2" xfId="17943"/>
    <cellStyle name="Normal 244 3 5 3 2 2" xfId="17944"/>
    <cellStyle name="Normal 244 3 5 3 3" xfId="17945"/>
    <cellStyle name="Normal 244 3 5 4" xfId="17946"/>
    <cellStyle name="Normal 244 3 5 4 2" xfId="17947"/>
    <cellStyle name="Normal 244 3 5 5" xfId="17948"/>
    <cellStyle name="Normal 244 3 6" xfId="17949"/>
    <cellStyle name="Normal 244 3 6 2" xfId="17950"/>
    <cellStyle name="Normal 244 3 6 2 2" xfId="17951"/>
    <cellStyle name="Normal 244 3 6 2 2 2" xfId="17952"/>
    <cellStyle name="Normal 244 3 6 2 3" xfId="17953"/>
    <cellStyle name="Normal 244 3 6 3" xfId="17954"/>
    <cellStyle name="Normal 244 3 6 3 2" xfId="17955"/>
    <cellStyle name="Normal 244 3 6 4" xfId="17956"/>
    <cellStyle name="Normal 244 3 7" xfId="17957"/>
    <cellStyle name="Normal 244 3 7 2" xfId="17958"/>
    <cellStyle name="Normal 244 3 7 2 2" xfId="17959"/>
    <cellStyle name="Normal 244 3 7 3" xfId="17960"/>
    <cellStyle name="Normal 244 3 8" xfId="17961"/>
    <cellStyle name="Normal 244 3 8 2" xfId="17962"/>
    <cellStyle name="Normal 244 3 9" xfId="17963"/>
    <cellStyle name="Normal 244 4" xfId="17964"/>
    <cellStyle name="Normal 244 4 2" xfId="17965"/>
    <cellStyle name="Normal 244 4 2 2" xfId="17966"/>
    <cellStyle name="Normal 244 4 2 2 2" xfId="17967"/>
    <cellStyle name="Normal 244 4 2 2 2 2" xfId="17968"/>
    <cellStyle name="Normal 244 4 2 2 2 2 2" xfId="17969"/>
    <cellStyle name="Normal 244 4 2 2 2 2 2 2" xfId="17970"/>
    <cellStyle name="Normal 244 4 2 2 2 2 3" xfId="17971"/>
    <cellStyle name="Normal 244 4 2 2 2 3" xfId="17972"/>
    <cellStyle name="Normal 244 4 2 2 2 3 2" xfId="17973"/>
    <cellStyle name="Normal 244 4 2 2 2 4" xfId="17974"/>
    <cellStyle name="Normal 244 4 2 2 3" xfId="17975"/>
    <cellStyle name="Normal 244 4 2 2 3 2" xfId="17976"/>
    <cellStyle name="Normal 244 4 2 2 3 2 2" xfId="17977"/>
    <cellStyle name="Normal 244 4 2 2 3 3" xfId="17978"/>
    <cellStyle name="Normal 244 4 2 2 4" xfId="17979"/>
    <cellStyle name="Normal 244 4 2 2 4 2" xfId="17980"/>
    <cellStyle name="Normal 244 4 2 2 5" xfId="17981"/>
    <cellStyle name="Normal 244 4 2 3" xfId="17982"/>
    <cellStyle name="Normal 244 4 2 3 2" xfId="17983"/>
    <cellStyle name="Normal 244 4 2 3 2 2" xfId="17984"/>
    <cellStyle name="Normal 244 4 2 3 2 2 2" xfId="17985"/>
    <cellStyle name="Normal 244 4 2 3 2 3" xfId="17986"/>
    <cellStyle name="Normal 244 4 2 3 3" xfId="17987"/>
    <cellStyle name="Normal 244 4 2 3 3 2" xfId="17988"/>
    <cellStyle name="Normal 244 4 2 3 4" xfId="17989"/>
    <cellStyle name="Normal 244 4 2 4" xfId="17990"/>
    <cellStyle name="Normal 244 4 2 4 2" xfId="17991"/>
    <cellStyle name="Normal 244 4 2 4 2 2" xfId="17992"/>
    <cellStyle name="Normal 244 4 2 4 3" xfId="17993"/>
    <cellStyle name="Normal 244 4 2 5" xfId="17994"/>
    <cellStyle name="Normal 244 4 2 5 2" xfId="17995"/>
    <cellStyle name="Normal 244 4 2 6" xfId="17996"/>
    <cellStyle name="Normal 244 4 3" xfId="17997"/>
    <cellStyle name="Normal 244 4 3 2" xfId="17998"/>
    <cellStyle name="Normal 244 4 3 2 2" xfId="17999"/>
    <cellStyle name="Normal 244 4 3 2 2 2" xfId="18000"/>
    <cellStyle name="Normal 244 4 3 2 2 2 2" xfId="18001"/>
    <cellStyle name="Normal 244 4 3 2 2 3" xfId="18002"/>
    <cellStyle name="Normal 244 4 3 2 3" xfId="18003"/>
    <cellStyle name="Normal 244 4 3 2 3 2" xfId="18004"/>
    <cellStyle name="Normal 244 4 3 2 4" xfId="18005"/>
    <cellStyle name="Normal 244 4 3 3" xfId="18006"/>
    <cellStyle name="Normal 244 4 3 3 2" xfId="18007"/>
    <cellStyle name="Normal 244 4 3 3 2 2" xfId="18008"/>
    <cellStyle name="Normal 244 4 3 3 3" xfId="18009"/>
    <cellStyle name="Normal 244 4 3 4" xfId="18010"/>
    <cellStyle name="Normal 244 4 3 4 2" xfId="18011"/>
    <cellStyle name="Normal 244 4 3 5" xfId="18012"/>
    <cellStyle name="Normal 244 4 4" xfId="18013"/>
    <cellStyle name="Normal 244 4 4 2" xfId="18014"/>
    <cellStyle name="Normal 244 4 4 2 2" xfId="18015"/>
    <cellStyle name="Normal 244 4 4 2 2 2" xfId="18016"/>
    <cellStyle name="Normal 244 4 4 2 3" xfId="18017"/>
    <cellStyle name="Normal 244 4 4 3" xfId="18018"/>
    <cellStyle name="Normal 244 4 4 3 2" xfId="18019"/>
    <cellStyle name="Normal 244 4 4 4" xfId="18020"/>
    <cellStyle name="Normal 244 4 5" xfId="18021"/>
    <cellStyle name="Normal 244 4 5 2" xfId="18022"/>
    <cellStyle name="Normal 244 4 5 2 2" xfId="18023"/>
    <cellStyle name="Normal 244 4 5 3" xfId="18024"/>
    <cellStyle name="Normal 244 4 6" xfId="18025"/>
    <cellStyle name="Normal 244 4 6 2" xfId="18026"/>
    <cellStyle name="Normal 244 4 7" xfId="18027"/>
    <cellStyle name="Normal 244 4 8" xfId="18028"/>
    <cellStyle name="Normal 244 5" xfId="18029"/>
    <cellStyle name="Normal 244 5 2" xfId="18030"/>
    <cellStyle name="Normal 244 5 2 2" xfId="18031"/>
    <cellStyle name="Normal 244 5 2 2 2" xfId="18032"/>
    <cellStyle name="Normal 244 5 2 2 2 2" xfId="18033"/>
    <cellStyle name="Normal 244 5 2 2 2 2 2" xfId="18034"/>
    <cellStyle name="Normal 244 5 2 2 2 2 2 2" xfId="18035"/>
    <cellStyle name="Normal 244 5 2 2 2 2 3" xfId="18036"/>
    <cellStyle name="Normal 244 5 2 2 2 3" xfId="18037"/>
    <cellStyle name="Normal 244 5 2 2 2 3 2" xfId="18038"/>
    <cellStyle name="Normal 244 5 2 2 2 4" xfId="18039"/>
    <cellStyle name="Normal 244 5 2 2 3" xfId="18040"/>
    <cellStyle name="Normal 244 5 2 2 3 2" xfId="18041"/>
    <cellStyle name="Normal 244 5 2 2 3 2 2" xfId="18042"/>
    <cellStyle name="Normal 244 5 2 2 3 3" xfId="18043"/>
    <cellStyle name="Normal 244 5 2 2 4" xfId="18044"/>
    <cellStyle name="Normal 244 5 2 2 4 2" xfId="18045"/>
    <cellStyle name="Normal 244 5 2 2 5" xfId="18046"/>
    <cellStyle name="Normal 244 5 2 3" xfId="18047"/>
    <cellStyle name="Normal 244 5 2 3 2" xfId="18048"/>
    <cellStyle name="Normal 244 5 2 3 2 2" xfId="18049"/>
    <cellStyle name="Normal 244 5 2 3 2 2 2" xfId="18050"/>
    <cellStyle name="Normal 244 5 2 3 2 3" xfId="18051"/>
    <cellStyle name="Normal 244 5 2 3 3" xfId="18052"/>
    <cellStyle name="Normal 244 5 2 3 3 2" xfId="18053"/>
    <cellStyle name="Normal 244 5 2 3 4" xfId="18054"/>
    <cellStyle name="Normal 244 5 2 4" xfId="18055"/>
    <cellStyle name="Normal 244 5 2 4 2" xfId="18056"/>
    <cellStyle name="Normal 244 5 2 4 2 2" xfId="18057"/>
    <cellStyle name="Normal 244 5 2 4 3" xfId="18058"/>
    <cellStyle name="Normal 244 5 2 5" xfId="18059"/>
    <cellStyle name="Normal 244 5 2 5 2" xfId="18060"/>
    <cellStyle name="Normal 244 5 2 6" xfId="18061"/>
    <cellStyle name="Normal 244 5 3" xfId="18062"/>
    <cellStyle name="Normal 244 5 3 2" xfId="18063"/>
    <cellStyle name="Normal 244 5 3 2 2" xfId="18064"/>
    <cellStyle name="Normal 244 5 3 2 2 2" xfId="18065"/>
    <cellStyle name="Normal 244 5 3 2 2 2 2" xfId="18066"/>
    <cellStyle name="Normal 244 5 3 2 2 3" xfId="18067"/>
    <cellStyle name="Normal 244 5 3 2 3" xfId="18068"/>
    <cellStyle name="Normal 244 5 3 2 3 2" xfId="18069"/>
    <cellStyle name="Normal 244 5 3 2 4" xfId="18070"/>
    <cellStyle name="Normal 244 5 3 3" xfId="18071"/>
    <cellStyle name="Normal 244 5 3 3 2" xfId="18072"/>
    <cellStyle name="Normal 244 5 3 3 2 2" xfId="18073"/>
    <cellStyle name="Normal 244 5 3 3 3" xfId="18074"/>
    <cellStyle name="Normal 244 5 3 4" xfId="18075"/>
    <cellStyle name="Normal 244 5 3 4 2" xfId="18076"/>
    <cellStyle name="Normal 244 5 3 5" xfId="18077"/>
    <cellStyle name="Normal 244 5 4" xfId="18078"/>
    <cellStyle name="Normal 244 5 4 2" xfId="18079"/>
    <cellStyle name="Normal 244 5 4 2 2" xfId="18080"/>
    <cellStyle name="Normal 244 5 4 2 2 2" xfId="18081"/>
    <cellStyle name="Normal 244 5 4 2 3" xfId="18082"/>
    <cellStyle name="Normal 244 5 4 3" xfId="18083"/>
    <cellStyle name="Normal 244 5 4 3 2" xfId="18084"/>
    <cellStyle name="Normal 244 5 4 4" xfId="18085"/>
    <cellStyle name="Normal 244 5 5" xfId="18086"/>
    <cellStyle name="Normal 244 5 5 2" xfId="18087"/>
    <cellStyle name="Normal 244 5 5 2 2" xfId="18088"/>
    <cellStyle name="Normal 244 5 5 3" xfId="18089"/>
    <cellStyle name="Normal 244 5 6" xfId="18090"/>
    <cellStyle name="Normal 244 5 6 2" xfId="18091"/>
    <cellStyle name="Normal 244 5 7" xfId="18092"/>
    <cellStyle name="Normal 244 6" xfId="18093"/>
    <cellStyle name="Normal 244 6 2" xfId="18094"/>
    <cellStyle name="Normal 244 6 2 2" xfId="18095"/>
    <cellStyle name="Normal 244 6 2 2 2" xfId="18096"/>
    <cellStyle name="Normal 244 6 2 2 2 2" xfId="18097"/>
    <cellStyle name="Normal 244 6 2 2 2 2 2" xfId="18098"/>
    <cellStyle name="Normal 244 6 2 2 2 3" xfId="18099"/>
    <cellStyle name="Normal 244 6 2 2 3" xfId="18100"/>
    <cellStyle name="Normal 244 6 2 2 3 2" xfId="18101"/>
    <cellStyle name="Normal 244 6 2 2 4" xfId="18102"/>
    <cellStyle name="Normal 244 6 2 3" xfId="18103"/>
    <cellStyle name="Normal 244 6 2 3 2" xfId="18104"/>
    <cellStyle name="Normal 244 6 2 3 2 2" xfId="18105"/>
    <cellStyle name="Normal 244 6 2 3 3" xfId="18106"/>
    <cellStyle name="Normal 244 6 2 4" xfId="18107"/>
    <cellStyle name="Normal 244 6 2 4 2" xfId="18108"/>
    <cellStyle name="Normal 244 6 2 5" xfId="18109"/>
    <cellStyle name="Normal 244 6 3" xfId="18110"/>
    <cellStyle name="Normal 244 6 3 2" xfId="18111"/>
    <cellStyle name="Normal 244 6 3 2 2" xfId="18112"/>
    <cellStyle name="Normal 244 6 3 2 2 2" xfId="18113"/>
    <cellStyle name="Normal 244 6 3 2 3" xfId="18114"/>
    <cellStyle name="Normal 244 6 3 3" xfId="18115"/>
    <cellStyle name="Normal 244 6 3 3 2" xfId="18116"/>
    <cellStyle name="Normal 244 6 3 4" xfId="18117"/>
    <cellStyle name="Normal 244 6 4" xfId="18118"/>
    <cellStyle name="Normal 244 6 4 2" xfId="18119"/>
    <cellStyle name="Normal 244 6 4 2 2" xfId="18120"/>
    <cellStyle name="Normal 244 6 4 3" xfId="18121"/>
    <cellStyle name="Normal 244 6 5" xfId="18122"/>
    <cellStyle name="Normal 244 6 5 2" xfId="18123"/>
    <cellStyle name="Normal 244 6 6" xfId="18124"/>
    <cellStyle name="Normal 244 7" xfId="18125"/>
    <cellStyle name="Normal 244 7 2" xfId="18126"/>
    <cellStyle name="Normal 244 7 2 2" xfId="18127"/>
    <cellStyle name="Normal 244 7 2 2 2" xfId="18128"/>
    <cellStyle name="Normal 244 7 2 2 2 2" xfId="18129"/>
    <cellStyle name="Normal 244 7 2 2 2 2 2" xfId="18130"/>
    <cellStyle name="Normal 244 7 2 2 2 3" xfId="18131"/>
    <cellStyle name="Normal 244 7 2 2 3" xfId="18132"/>
    <cellStyle name="Normal 244 7 2 2 3 2" xfId="18133"/>
    <cellStyle name="Normal 244 7 2 2 4" xfId="18134"/>
    <cellStyle name="Normal 244 7 2 3" xfId="18135"/>
    <cellStyle name="Normal 244 7 2 3 2" xfId="18136"/>
    <cellStyle name="Normal 244 7 2 3 2 2" xfId="18137"/>
    <cellStyle name="Normal 244 7 2 3 3" xfId="18138"/>
    <cellStyle name="Normal 244 7 2 4" xfId="18139"/>
    <cellStyle name="Normal 244 7 2 4 2" xfId="18140"/>
    <cellStyle name="Normal 244 7 2 5" xfId="18141"/>
    <cellStyle name="Normal 244 7 3" xfId="18142"/>
    <cellStyle name="Normal 244 7 3 2" xfId="18143"/>
    <cellStyle name="Normal 244 7 3 2 2" xfId="18144"/>
    <cellStyle name="Normal 244 7 3 2 2 2" xfId="18145"/>
    <cellStyle name="Normal 244 7 3 2 3" xfId="18146"/>
    <cellStyle name="Normal 244 7 3 3" xfId="18147"/>
    <cellStyle name="Normal 244 7 3 3 2" xfId="18148"/>
    <cellStyle name="Normal 244 7 3 4" xfId="18149"/>
    <cellStyle name="Normal 244 7 4" xfId="18150"/>
    <cellStyle name="Normal 244 7 4 2" xfId="18151"/>
    <cellStyle name="Normal 244 7 4 2 2" xfId="18152"/>
    <cellStyle name="Normal 244 7 4 3" xfId="18153"/>
    <cellStyle name="Normal 244 7 5" xfId="18154"/>
    <cellStyle name="Normal 244 7 5 2" xfId="18155"/>
    <cellStyle name="Normal 244 7 6" xfId="18156"/>
    <cellStyle name="Normal 244 8" xfId="18157"/>
    <cellStyle name="Normal 244 8 2" xfId="18158"/>
    <cellStyle name="Normal 244 8 2 2" xfId="18159"/>
    <cellStyle name="Normal 244 8 2 2 2" xfId="18160"/>
    <cellStyle name="Normal 244 8 2 2 2 2" xfId="18161"/>
    <cellStyle name="Normal 244 8 2 2 3" xfId="18162"/>
    <cellStyle name="Normal 244 8 2 3" xfId="18163"/>
    <cellStyle name="Normal 244 8 2 3 2" xfId="18164"/>
    <cellStyle name="Normal 244 8 2 4" xfId="18165"/>
    <cellStyle name="Normal 244 8 3" xfId="18166"/>
    <cellStyle name="Normal 244 8 3 2" xfId="18167"/>
    <cellStyle name="Normal 244 8 3 2 2" xfId="18168"/>
    <cellStyle name="Normal 244 8 3 3" xfId="18169"/>
    <cellStyle name="Normal 244 8 4" xfId="18170"/>
    <cellStyle name="Normal 244 8 4 2" xfId="18171"/>
    <cellStyle name="Normal 244 8 5" xfId="18172"/>
    <cellStyle name="Normal 244 9" xfId="18173"/>
    <cellStyle name="Normal 244 9 2" xfId="18174"/>
    <cellStyle name="Normal 244 9 2 2" xfId="18175"/>
    <cellStyle name="Normal 244 9 2 2 2" xfId="18176"/>
    <cellStyle name="Normal 244 9 2 3" xfId="18177"/>
    <cellStyle name="Normal 244 9 3" xfId="18178"/>
    <cellStyle name="Normal 244 9 3 2" xfId="18179"/>
    <cellStyle name="Normal 244 9 4" xfId="18180"/>
    <cellStyle name="Normal 245" xfId="18181"/>
    <cellStyle name="Normal 245 10" xfId="18182"/>
    <cellStyle name="Normal 245 10 2" xfId="18183"/>
    <cellStyle name="Normal 245 11" xfId="18184"/>
    <cellStyle name="Normal 245 12" xfId="18185"/>
    <cellStyle name="Normal 245 2" xfId="18186"/>
    <cellStyle name="Normal 245 2 10" xfId="18187"/>
    <cellStyle name="Normal 245 2 2" xfId="18188"/>
    <cellStyle name="Normal 245 2 2 2" xfId="18189"/>
    <cellStyle name="Normal 245 2 2 2 2" xfId="18190"/>
    <cellStyle name="Normal 245 2 2 2 2 2" xfId="18191"/>
    <cellStyle name="Normal 245 2 2 2 2 2 2" xfId="18192"/>
    <cellStyle name="Normal 245 2 2 2 2 2 2 2" xfId="18193"/>
    <cellStyle name="Normal 245 2 2 2 2 2 2 2 2" xfId="18194"/>
    <cellStyle name="Normal 245 2 2 2 2 2 2 3" xfId="18195"/>
    <cellStyle name="Normal 245 2 2 2 2 2 3" xfId="18196"/>
    <cellStyle name="Normal 245 2 2 2 2 2 3 2" xfId="18197"/>
    <cellStyle name="Normal 245 2 2 2 2 2 4" xfId="18198"/>
    <cellStyle name="Normal 245 2 2 2 2 3" xfId="18199"/>
    <cellStyle name="Normal 245 2 2 2 2 3 2" xfId="18200"/>
    <cellStyle name="Normal 245 2 2 2 2 3 2 2" xfId="18201"/>
    <cellStyle name="Normal 245 2 2 2 2 3 3" xfId="18202"/>
    <cellStyle name="Normal 245 2 2 2 2 4" xfId="18203"/>
    <cellStyle name="Normal 245 2 2 2 2 4 2" xfId="18204"/>
    <cellStyle name="Normal 245 2 2 2 2 5" xfId="18205"/>
    <cellStyle name="Normal 245 2 2 2 3" xfId="18206"/>
    <cellStyle name="Normal 245 2 2 2 3 2" xfId="18207"/>
    <cellStyle name="Normal 245 2 2 2 3 2 2" xfId="18208"/>
    <cellStyle name="Normal 245 2 2 2 3 2 2 2" xfId="18209"/>
    <cellStyle name="Normal 245 2 2 2 3 2 3" xfId="18210"/>
    <cellStyle name="Normal 245 2 2 2 3 3" xfId="18211"/>
    <cellStyle name="Normal 245 2 2 2 3 3 2" xfId="18212"/>
    <cellStyle name="Normal 245 2 2 2 3 4" xfId="18213"/>
    <cellStyle name="Normal 245 2 2 2 4" xfId="18214"/>
    <cellStyle name="Normal 245 2 2 2 4 2" xfId="18215"/>
    <cellStyle name="Normal 245 2 2 2 4 2 2" xfId="18216"/>
    <cellStyle name="Normal 245 2 2 2 4 3" xfId="18217"/>
    <cellStyle name="Normal 245 2 2 2 5" xfId="18218"/>
    <cellStyle name="Normal 245 2 2 2 5 2" xfId="18219"/>
    <cellStyle name="Normal 245 2 2 2 6" xfId="18220"/>
    <cellStyle name="Normal 245 2 2 3" xfId="18221"/>
    <cellStyle name="Normal 245 2 2 3 2" xfId="18222"/>
    <cellStyle name="Normal 245 2 2 3 2 2" xfId="18223"/>
    <cellStyle name="Normal 245 2 2 3 2 2 2" xfId="18224"/>
    <cellStyle name="Normal 245 2 2 3 2 2 2 2" xfId="18225"/>
    <cellStyle name="Normal 245 2 2 3 2 2 3" xfId="18226"/>
    <cellStyle name="Normal 245 2 2 3 2 3" xfId="18227"/>
    <cellStyle name="Normal 245 2 2 3 2 3 2" xfId="18228"/>
    <cellStyle name="Normal 245 2 2 3 2 4" xfId="18229"/>
    <cellStyle name="Normal 245 2 2 3 3" xfId="18230"/>
    <cellStyle name="Normal 245 2 2 3 3 2" xfId="18231"/>
    <cellStyle name="Normal 245 2 2 3 3 2 2" xfId="18232"/>
    <cellStyle name="Normal 245 2 2 3 3 3" xfId="18233"/>
    <cellStyle name="Normal 245 2 2 3 4" xfId="18234"/>
    <cellStyle name="Normal 245 2 2 3 4 2" xfId="18235"/>
    <cellStyle name="Normal 245 2 2 3 5" xfId="18236"/>
    <cellStyle name="Normal 245 2 2 4" xfId="18237"/>
    <cellStyle name="Normal 245 2 2 4 2" xfId="18238"/>
    <cellStyle name="Normal 245 2 2 4 2 2" xfId="18239"/>
    <cellStyle name="Normal 245 2 2 4 2 2 2" xfId="18240"/>
    <cellStyle name="Normal 245 2 2 4 2 3" xfId="18241"/>
    <cellStyle name="Normal 245 2 2 4 3" xfId="18242"/>
    <cellStyle name="Normal 245 2 2 4 3 2" xfId="18243"/>
    <cellStyle name="Normal 245 2 2 4 4" xfId="18244"/>
    <cellStyle name="Normal 245 2 2 5" xfId="18245"/>
    <cellStyle name="Normal 245 2 2 5 2" xfId="18246"/>
    <cellStyle name="Normal 245 2 2 5 2 2" xfId="18247"/>
    <cellStyle name="Normal 245 2 2 5 3" xfId="18248"/>
    <cellStyle name="Normal 245 2 2 6" xfId="18249"/>
    <cellStyle name="Normal 245 2 2 6 2" xfId="18250"/>
    <cellStyle name="Normal 245 2 2 7" xfId="18251"/>
    <cellStyle name="Normal 245 2 2 8" xfId="18252"/>
    <cellStyle name="Normal 245 2 3" xfId="18253"/>
    <cellStyle name="Normal 245 2 3 2" xfId="18254"/>
    <cellStyle name="Normal 245 2 3 2 2" xfId="18255"/>
    <cellStyle name="Normal 245 2 3 2 2 2" xfId="18256"/>
    <cellStyle name="Normal 245 2 3 2 2 2 2" xfId="18257"/>
    <cellStyle name="Normal 245 2 3 2 2 2 2 2" xfId="18258"/>
    <cellStyle name="Normal 245 2 3 2 2 2 3" xfId="18259"/>
    <cellStyle name="Normal 245 2 3 2 2 3" xfId="18260"/>
    <cellStyle name="Normal 245 2 3 2 2 3 2" xfId="18261"/>
    <cellStyle name="Normal 245 2 3 2 2 4" xfId="18262"/>
    <cellStyle name="Normal 245 2 3 2 3" xfId="18263"/>
    <cellStyle name="Normal 245 2 3 2 3 2" xfId="18264"/>
    <cellStyle name="Normal 245 2 3 2 3 2 2" xfId="18265"/>
    <cellStyle name="Normal 245 2 3 2 3 3" xfId="18266"/>
    <cellStyle name="Normal 245 2 3 2 4" xfId="18267"/>
    <cellStyle name="Normal 245 2 3 2 4 2" xfId="18268"/>
    <cellStyle name="Normal 245 2 3 2 5" xfId="18269"/>
    <cellStyle name="Normal 245 2 3 3" xfId="18270"/>
    <cellStyle name="Normal 245 2 3 3 2" xfId="18271"/>
    <cellStyle name="Normal 245 2 3 3 2 2" xfId="18272"/>
    <cellStyle name="Normal 245 2 3 3 2 2 2" xfId="18273"/>
    <cellStyle name="Normal 245 2 3 3 2 3" xfId="18274"/>
    <cellStyle name="Normal 245 2 3 3 3" xfId="18275"/>
    <cellStyle name="Normal 245 2 3 3 3 2" xfId="18276"/>
    <cellStyle name="Normal 245 2 3 3 4" xfId="18277"/>
    <cellStyle name="Normal 245 2 3 4" xfId="18278"/>
    <cellStyle name="Normal 245 2 3 4 2" xfId="18279"/>
    <cellStyle name="Normal 245 2 3 4 2 2" xfId="18280"/>
    <cellStyle name="Normal 245 2 3 4 3" xfId="18281"/>
    <cellStyle name="Normal 245 2 3 5" xfId="18282"/>
    <cellStyle name="Normal 245 2 3 5 2" xfId="18283"/>
    <cellStyle name="Normal 245 2 3 6" xfId="18284"/>
    <cellStyle name="Normal 245 2 4" xfId="18285"/>
    <cellStyle name="Normal 245 2 4 2" xfId="18286"/>
    <cellStyle name="Normal 245 2 4 2 2" xfId="18287"/>
    <cellStyle name="Normal 245 2 4 2 2 2" xfId="18288"/>
    <cellStyle name="Normal 245 2 4 2 2 2 2" xfId="18289"/>
    <cellStyle name="Normal 245 2 4 2 2 2 2 2" xfId="18290"/>
    <cellStyle name="Normal 245 2 4 2 2 2 3" xfId="18291"/>
    <cellStyle name="Normal 245 2 4 2 2 3" xfId="18292"/>
    <cellStyle name="Normal 245 2 4 2 2 3 2" xfId="18293"/>
    <cellStyle name="Normal 245 2 4 2 2 4" xfId="18294"/>
    <cellStyle name="Normal 245 2 4 2 3" xfId="18295"/>
    <cellStyle name="Normal 245 2 4 2 3 2" xfId="18296"/>
    <cellStyle name="Normal 245 2 4 2 3 2 2" xfId="18297"/>
    <cellStyle name="Normal 245 2 4 2 3 3" xfId="18298"/>
    <cellStyle name="Normal 245 2 4 2 4" xfId="18299"/>
    <cellStyle name="Normal 245 2 4 2 4 2" xfId="18300"/>
    <cellStyle name="Normal 245 2 4 2 5" xfId="18301"/>
    <cellStyle name="Normal 245 2 4 3" xfId="18302"/>
    <cellStyle name="Normal 245 2 4 3 2" xfId="18303"/>
    <cellStyle name="Normal 245 2 4 3 2 2" xfId="18304"/>
    <cellStyle name="Normal 245 2 4 3 2 2 2" xfId="18305"/>
    <cellStyle name="Normal 245 2 4 3 2 3" xfId="18306"/>
    <cellStyle name="Normal 245 2 4 3 3" xfId="18307"/>
    <cellStyle name="Normal 245 2 4 3 3 2" xfId="18308"/>
    <cellStyle name="Normal 245 2 4 3 4" xfId="18309"/>
    <cellStyle name="Normal 245 2 4 4" xfId="18310"/>
    <cellStyle name="Normal 245 2 4 4 2" xfId="18311"/>
    <cellStyle name="Normal 245 2 4 4 2 2" xfId="18312"/>
    <cellStyle name="Normal 245 2 4 4 3" xfId="18313"/>
    <cellStyle name="Normal 245 2 4 5" xfId="18314"/>
    <cellStyle name="Normal 245 2 4 5 2" xfId="18315"/>
    <cellStyle name="Normal 245 2 4 6" xfId="18316"/>
    <cellStyle name="Normal 245 2 5" xfId="18317"/>
    <cellStyle name="Normal 245 2 5 2" xfId="18318"/>
    <cellStyle name="Normal 245 2 5 2 2" xfId="18319"/>
    <cellStyle name="Normal 245 2 5 2 2 2" xfId="18320"/>
    <cellStyle name="Normal 245 2 5 2 2 2 2" xfId="18321"/>
    <cellStyle name="Normal 245 2 5 2 2 3" xfId="18322"/>
    <cellStyle name="Normal 245 2 5 2 3" xfId="18323"/>
    <cellStyle name="Normal 245 2 5 2 3 2" xfId="18324"/>
    <cellStyle name="Normal 245 2 5 2 4" xfId="18325"/>
    <cellStyle name="Normal 245 2 5 3" xfId="18326"/>
    <cellStyle name="Normal 245 2 5 3 2" xfId="18327"/>
    <cellStyle name="Normal 245 2 5 3 2 2" xfId="18328"/>
    <cellStyle name="Normal 245 2 5 3 3" xfId="18329"/>
    <cellStyle name="Normal 245 2 5 4" xfId="18330"/>
    <cellStyle name="Normal 245 2 5 4 2" xfId="18331"/>
    <cellStyle name="Normal 245 2 5 5" xfId="18332"/>
    <cellStyle name="Normal 245 2 6" xfId="18333"/>
    <cellStyle name="Normal 245 2 6 2" xfId="18334"/>
    <cellStyle name="Normal 245 2 6 2 2" xfId="18335"/>
    <cellStyle name="Normal 245 2 6 2 2 2" xfId="18336"/>
    <cellStyle name="Normal 245 2 6 2 3" xfId="18337"/>
    <cellStyle name="Normal 245 2 6 3" xfId="18338"/>
    <cellStyle name="Normal 245 2 6 3 2" xfId="18339"/>
    <cellStyle name="Normal 245 2 6 4" xfId="18340"/>
    <cellStyle name="Normal 245 2 7" xfId="18341"/>
    <cellStyle name="Normal 245 2 7 2" xfId="18342"/>
    <cellStyle name="Normal 245 2 7 2 2" xfId="18343"/>
    <cellStyle name="Normal 245 2 7 3" xfId="18344"/>
    <cellStyle name="Normal 245 2 8" xfId="18345"/>
    <cellStyle name="Normal 245 2 8 2" xfId="18346"/>
    <cellStyle name="Normal 245 2 9" xfId="18347"/>
    <cellStyle name="Normal 245 3" xfId="18348"/>
    <cellStyle name="Normal 245 3 2" xfId="18349"/>
    <cellStyle name="Normal 245 3 2 2" xfId="18350"/>
    <cellStyle name="Normal 245 3 2 2 2" xfId="18351"/>
    <cellStyle name="Normal 245 3 2 2 2 2" xfId="18352"/>
    <cellStyle name="Normal 245 3 2 2 2 2 2" xfId="18353"/>
    <cellStyle name="Normal 245 3 2 2 2 2 2 2" xfId="18354"/>
    <cellStyle name="Normal 245 3 2 2 2 2 3" xfId="18355"/>
    <cellStyle name="Normal 245 3 2 2 2 3" xfId="18356"/>
    <cellStyle name="Normal 245 3 2 2 2 3 2" xfId="18357"/>
    <cellStyle name="Normal 245 3 2 2 2 4" xfId="18358"/>
    <cellStyle name="Normal 245 3 2 2 3" xfId="18359"/>
    <cellStyle name="Normal 245 3 2 2 3 2" xfId="18360"/>
    <cellStyle name="Normal 245 3 2 2 3 2 2" xfId="18361"/>
    <cellStyle name="Normal 245 3 2 2 3 3" xfId="18362"/>
    <cellStyle name="Normal 245 3 2 2 4" xfId="18363"/>
    <cellStyle name="Normal 245 3 2 2 4 2" xfId="18364"/>
    <cellStyle name="Normal 245 3 2 2 5" xfId="18365"/>
    <cellStyle name="Normal 245 3 2 3" xfId="18366"/>
    <cellStyle name="Normal 245 3 2 3 2" xfId="18367"/>
    <cellStyle name="Normal 245 3 2 3 2 2" xfId="18368"/>
    <cellStyle name="Normal 245 3 2 3 2 2 2" xfId="18369"/>
    <cellStyle name="Normal 245 3 2 3 2 3" xfId="18370"/>
    <cellStyle name="Normal 245 3 2 3 3" xfId="18371"/>
    <cellStyle name="Normal 245 3 2 3 3 2" xfId="18372"/>
    <cellStyle name="Normal 245 3 2 3 4" xfId="18373"/>
    <cellStyle name="Normal 245 3 2 4" xfId="18374"/>
    <cellStyle name="Normal 245 3 2 4 2" xfId="18375"/>
    <cellStyle name="Normal 245 3 2 4 2 2" xfId="18376"/>
    <cellStyle name="Normal 245 3 2 4 3" xfId="18377"/>
    <cellStyle name="Normal 245 3 2 5" xfId="18378"/>
    <cellStyle name="Normal 245 3 2 5 2" xfId="18379"/>
    <cellStyle name="Normal 245 3 2 6" xfId="18380"/>
    <cellStyle name="Normal 245 3 3" xfId="18381"/>
    <cellStyle name="Normal 245 3 3 2" xfId="18382"/>
    <cellStyle name="Normal 245 3 3 2 2" xfId="18383"/>
    <cellStyle name="Normal 245 3 3 2 2 2" xfId="18384"/>
    <cellStyle name="Normal 245 3 3 2 2 2 2" xfId="18385"/>
    <cellStyle name="Normal 245 3 3 2 2 3" xfId="18386"/>
    <cellStyle name="Normal 245 3 3 2 3" xfId="18387"/>
    <cellStyle name="Normal 245 3 3 2 3 2" xfId="18388"/>
    <cellStyle name="Normal 245 3 3 2 4" xfId="18389"/>
    <cellStyle name="Normal 245 3 3 3" xfId="18390"/>
    <cellStyle name="Normal 245 3 3 3 2" xfId="18391"/>
    <cellStyle name="Normal 245 3 3 3 2 2" xfId="18392"/>
    <cellStyle name="Normal 245 3 3 3 3" xfId="18393"/>
    <cellStyle name="Normal 245 3 3 4" xfId="18394"/>
    <cellStyle name="Normal 245 3 3 4 2" xfId="18395"/>
    <cellStyle name="Normal 245 3 3 5" xfId="18396"/>
    <cellStyle name="Normal 245 3 4" xfId="18397"/>
    <cellStyle name="Normal 245 3 4 2" xfId="18398"/>
    <cellStyle name="Normal 245 3 4 2 2" xfId="18399"/>
    <cellStyle name="Normal 245 3 4 2 2 2" xfId="18400"/>
    <cellStyle name="Normal 245 3 4 2 3" xfId="18401"/>
    <cellStyle name="Normal 245 3 4 3" xfId="18402"/>
    <cellStyle name="Normal 245 3 4 3 2" xfId="18403"/>
    <cellStyle name="Normal 245 3 4 4" xfId="18404"/>
    <cellStyle name="Normal 245 3 5" xfId="18405"/>
    <cellStyle name="Normal 245 3 5 2" xfId="18406"/>
    <cellStyle name="Normal 245 3 5 2 2" xfId="18407"/>
    <cellStyle name="Normal 245 3 5 3" xfId="18408"/>
    <cellStyle name="Normal 245 3 6" xfId="18409"/>
    <cellStyle name="Normal 245 3 6 2" xfId="18410"/>
    <cellStyle name="Normal 245 3 7" xfId="18411"/>
    <cellStyle name="Normal 245 3 8" xfId="18412"/>
    <cellStyle name="Normal 245 4" xfId="18413"/>
    <cellStyle name="Normal 245 4 2" xfId="18414"/>
    <cellStyle name="Normal 245 4 2 2" xfId="18415"/>
    <cellStyle name="Normal 245 4 2 2 2" xfId="18416"/>
    <cellStyle name="Normal 245 4 2 2 2 2" xfId="18417"/>
    <cellStyle name="Normal 245 4 2 2 2 2 2" xfId="18418"/>
    <cellStyle name="Normal 245 4 2 2 2 2 2 2" xfId="18419"/>
    <cellStyle name="Normal 245 4 2 2 2 2 3" xfId="18420"/>
    <cellStyle name="Normal 245 4 2 2 2 3" xfId="18421"/>
    <cellStyle name="Normal 245 4 2 2 2 3 2" xfId="18422"/>
    <cellStyle name="Normal 245 4 2 2 2 4" xfId="18423"/>
    <cellStyle name="Normal 245 4 2 2 3" xfId="18424"/>
    <cellStyle name="Normal 245 4 2 2 3 2" xfId="18425"/>
    <cellStyle name="Normal 245 4 2 2 3 2 2" xfId="18426"/>
    <cellStyle name="Normal 245 4 2 2 3 3" xfId="18427"/>
    <cellStyle name="Normal 245 4 2 2 4" xfId="18428"/>
    <cellStyle name="Normal 245 4 2 2 4 2" xfId="18429"/>
    <cellStyle name="Normal 245 4 2 2 5" xfId="18430"/>
    <cellStyle name="Normal 245 4 2 3" xfId="18431"/>
    <cellStyle name="Normal 245 4 2 3 2" xfId="18432"/>
    <cellStyle name="Normal 245 4 2 3 2 2" xfId="18433"/>
    <cellStyle name="Normal 245 4 2 3 2 2 2" xfId="18434"/>
    <cellStyle name="Normal 245 4 2 3 2 3" xfId="18435"/>
    <cellStyle name="Normal 245 4 2 3 3" xfId="18436"/>
    <cellStyle name="Normal 245 4 2 3 3 2" xfId="18437"/>
    <cellStyle name="Normal 245 4 2 3 4" xfId="18438"/>
    <cellStyle name="Normal 245 4 2 4" xfId="18439"/>
    <cellStyle name="Normal 245 4 2 4 2" xfId="18440"/>
    <cellStyle name="Normal 245 4 2 4 2 2" xfId="18441"/>
    <cellStyle name="Normal 245 4 2 4 3" xfId="18442"/>
    <cellStyle name="Normal 245 4 2 5" xfId="18443"/>
    <cellStyle name="Normal 245 4 2 5 2" xfId="18444"/>
    <cellStyle name="Normal 245 4 2 6" xfId="18445"/>
    <cellStyle name="Normal 245 4 3" xfId="18446"/>
    <cellStyle name="Normal 245 4 3 2" xfId="18447"/>
    <cellStyle name="Normal 245 4 3 2 2" xfId="18448"/>
    <cellStyle name="Normal 245 4 3 2 2 2" xfId="18449"/>
    <cellStyle name="Normal 245 4 3 2 2 2 2" xfId="18450"/>
    <cellStyle name="Normal 245 4 3 2 2 3" xfId="18451"/>
    <cellStyle name="Normal 245 4 3 2 3" xfId="18452"/>
    <cellStyle name="Normal 245 4 3 2 3 2" xfId="18453"/>
    <cellStyle name="Normal 245 4 3 2 4" xfId="18454"/>
    <cellStyle name="Normal 245 4 3 3" xfId="18455"/>
    <cellStyle name="Normal 245 4 3 3 2" xfId="18456"/>
    <cellStyle name="Normal 245 4 3 3 2 2" xfId="18457"/>
    <cellStyle name="Normal 245 4 3 3 3" xfId="18458"/>
    <cellStyle name="Normal 245 4 3 4" xfId="18459"/>
    <cellStyle name="Normal 245 4 3 4 2" xfId="18460"/>
    <cellStyle name="Normal 245 4 3 5" xfId="18461"/>
    <cellStyle name="Normal 245 4 4" xfId="18462"/>
    <cellStyle name="Normal 245 4 4 2" xfId="18463"/>
    <cellStyle name="Normal 245 4 4 2 2" xfId="18464"/>
    <cellStyle name="Normal 245 4 4 2 2 2" xfId="18465"/>
    <cellStyle name="Normal 245 4 4 2 3" xfId="18466"/>
    <cellStyle name="Normal 245 4 4 3" xfId="18467"/>
    <cellStyle name="Normal 245 4 4 3 2" xfId="18468"/>
    <cellStyle name="Normal 245 4 4 4" xfId="18469"/>
    <cellStyle name="Normal 245 4 5" xfId="18470"/>
    <cellStyle name="Normal 245 4 5 2" xfId="18471"/>
    <cellStyle name="Normal 245 4 5 2 2" xfId="18472"/>
    <cellStyle name="Normal 245 4 5 3" xfId="18473"/>
    <cellStyle name="Normal 245 4 6" xfId="18474"/>
    <cellStyle name="Normal 245 4 6 2" xfId="18475"/>
    <cellStyle name="Normal 245 4 7" xfId="18476"/>
    <cellStyle name="Normal 245 5" xfId="18477"/>
    <cellStyle name="Normal 245 5 2" xfId="18478"/>
    <cellStyle name="Normal 245 5 2 2" xfId="18479"/>
    <cellStyle name="Normal 245 5 2 2 2" xfId="18480"/>
    <cellStyle name="Normal 245 5 2 2 2 2" xfId="18481"/>
    <cellStyle name="Normal 245 5 2 2 2 2 2" xfId="18482"/>
    <cellStyle name="Normal 245 5 2 2 2 3" xfId="18483"/>
    <cellStyle name="Normal 245 5 2 2 3" xfId="18484"/>
    <cellStyle name="Normal 245 5 2 2 3 2" xfId="18485"/>
    <cellStyle name="Normal 245 5 2 2 4" xfId="18486"/>
    <cellStyle name="Normal 245 5 2 3" xfId="18487"/>
    <cellStyle name="Normal 245 5 2 3 2" xfId="18488"/>
    <cellStyle name="Normal 245 5 2 3 2 2" xfId="18489"/>
    <cellStyle name="Normal 245 5 2 3 3" xfId="18490"/>
    <cellStyle name="Normal 245 5 2 4" xfId="18491"/>
    <cellStyle name="Normal 245 5 2 4 2" xfId="18492"/>
    <cellStyle name="Normal 245 5 2 5" xfId="18493"/>
    <cellStyle name="Normal 245 5 3" xfId="18494"/>
    <cellStyle name="Normal 245 5 3 2" xfId="18495"/>
    <cellStyle name="Normal 245 5 3 2 2" xfId="18496"/>
    <cellStyle name="Normal 245 5 3 2 2 2" xfId="18497"/>
    <cellStyle name="Normal 245 5 3 2 3" xfId="18498"/>
    <cellStyle name="Normal 245 5 3 3" xfId="18499"/>
    <cellStyle name="Normal 245 5 3 3 2" xfId="18500"/>
    <cellStyle name="Normal 245 5 3 4" xfId="18501"/>
    <cellStyle name="Normal 245 5 4" xfId="18502"/>
    <cellStyle name="Normal 245 5 4 2" xfId="18503"/>
    <cellStyle name="Normal 245 5 4 2 2" xfId="18504"/>
    <cellStyle name="Normal 245 5 4 3" xfId="18505"/>
    <cellStyle name="Normal 245 5 5" xfId="18506"/>
    <cellStyle name="Normal 245 5 5 2" xfId="18507"/>
    <cellStyle name="Normal 245 5 6" xfId="18508"/>
    <cellStyle name="Normal 245 6" xfId="18509"/>
    <cellStyle name="Normal 245 6 2" xfId="18510"/>
    <cellStyle name="Normal 245 6 2 2" xfId="18511"/>
    <cellStyle name="Normal 245 6 2 2 2" xfId="18512"/>
    <cellStyle name="Normal 245 6 2 2 2 2" xfId="18513"/>
    <cellStyle name="Normal 245 6 2 2 2 2 2" xfId="18514"/>
    <cellStyle name="Normal 245 6 2 2 2 3" xfId="18515"/>
    <cellStyle name="Normal 245 6 2 2 3" xfId="18516"/>
    <cellStyle name="Normal 245 6 2 2 3 2" xfId="18517"/>
    <cellStyle name="Normal 245 6 2 2 4" xfId="18518"/>
    <cellStyle name="Normal 245 6 2 3" xfId="18519"/>
    <cellStyle name="Normal 245 6 2 3 2" xfId="18520"/>
    <cellStyle name="Normal 245 6 2 3 2 2" xfId="18521"/>
    <cellStyle name="Normal 245 6 2 3 3" xfId="18522"/>
    <cellStyle name="Normal 245 6 2 4" xfId="18523"/>
    <cellStyle name="Normal 245 6 2 4 2" xfId="18524"/>
    <cellStyle name="Normal 245 6 2 5" xfId="18525"/>
    <cellStyle name="Normal 245 6 3" xfId="18526"/>
    <cellStyle name="Normal 245 6 3 2" xfId="18527"/>
    <cellStyle name="Normal 245 6 3 2 2" xfId="18528"/>
    <cellStyle name="Normal 245 6 3 2 2 2" xfId="18529"/>
    <cellStyle name="Normal 245 6 3 2 3" xfId="18530"/>
    <cellStyle name="Normal 245 6 3 3" xfId="18531"/>
    <cellStyle name="Normal 245 6 3 3 2" xfId="18532"/>
    <cellStyle name="Normal 245 6 3 4" xfId="18533"/>
    <cellStyle name="Normal 245 6 4" xfId="18534"/>
    <cellStyle name="Normal 245 6 4 2" xfId="18535"/>
    <cellStyle name="Normal 245 6 4 2 2" xfId="18536"/>
    <cellStyle name="Normal 245 6 4 3" xfId="18537"/>
    <cellStyle name="Normal 245 6 5" xfId="18538"/>
    <cellStyle name="Normal 245 6 5 2" xfId="18539"/>
    <cellStyle name="Normal 245 6 6" xfId="18540"/>
    <cellStyle name="Normal 245 7" xfId="18541"/>
    <cellStyle name="Normal 245 7 2" xfId="18542"/>
    <cellStyle name="Normal 245 7 2 2" xfId="18543"/>
    <cellStyle name="Normal 245 7 2 2 2" xfId="18544"/>
    <cellStyle name="Normal 245 7 2 2 2 2" xfId="18545"/>
    <cellStyle name="Normal 245 7 2 2 3" xfId="18546"/>
    <cellStyle name="Normal 245 7 2 3" xfId="18547"/>
    <cellStyle name="Normal 245 7 2 3 2" xfId="18548"/>
    <cellStyle name="Normal 245 7 2 4" xfId="18549"/>
    <cellStyle name="Normal 245 7 3" xfId="18550"/>
    <cellStyle name="Normal 245 7 3 2" xfId="18551"/>
    <cellStyle name="Normal 245 7 3 2 2" xfId="18552"/>
    <cellStyle name="Normal 245 7 3 3" xfId="18553"/>
    <cellStyle name="Normal 245 7 4" xfId="18554"/>
    <cellStyle name="Normal 245 7 4 2" xfId="18555"/>
    <cellStyle name="Normal 245 7 5" xfId="18556"/>
    <cellStyle name="Normal 245 8" xfId="18557"/>
    <cellStyle name="Normal 245 8 2" xfId="18558"/>
    <cellStyle name="Normal 245 8 2 2" xfId="18559"/>
    <cellStyle name="Normal 245 8 2 2 2" xfId="18560"/>
    <cellStyle name="Normal 245 8 2 3" xfId="18561"/>
    <cellStyle name="Normal 245 8 3" xfId="18562"/>
    <cellStyle name="Normal 245 8 3 2" xfId="18563"/>
    <cellStyle name="Normal 245 8 4" xfId="18564"/>
    <cellStyle name="Normal 245 9" xfId="18565"/>
    <cellStyle name="Normal 245 9 2" xfId="18566"/>
    <cellStyle name="Normal 245 9 2 2" xfId="18567"/>
    <cellStyle name="Normal 245 9 3" xfId="18568"/>
    <cellStyle name="Normal 246" xfId="18569"/>
    <cellStyle name="Normal 246 10" xfId="18570"/>
    <cellStyle name="Normal 246 10 2" xfId="18571"/>
    <cellStyle name="Normal 246 11" xfId="18572"/>
    <cellStyle name="Normal 246 12" xfId="18573"/>
    <cellStyle name="Normal 246 2" xfId="18574"/>
    <cellStyle name="Normal 246 2 10" xfId="18575"/>
    <cellStyle name="Normal 246 2 2" xfId="18576"/>
    <cellStyle name="Normal 246 2 2 2" xfId="18577"/>
    <cellStyle name="Normal 246 2 2 2 2" xfId="18578"/>
    <cellStyle name="Normal 246 2 2 2 2 2" xfId="18579"/>
    <cellStyle name="Normal 246 2 2 2 2 2 2" xfId="18580"/>
    <cellStyle name="Normal 246 2 2 2 2 2 2 2" xfId="18581"/>
    <cellStyle name="Normal 246 2 2 2 2 2 2 2 2" xfId="18582"/>
    <cellStyle name="Normal 246 2 2 2 2 2 2 3" xfId="18583"/>
    <cellStyle name="Normal 246 2 2 2 2 2 3" xfId="18584"/>
    <cellStyle name="Normal 246 2 2 2 2 2 3 2" xfId="18585"/>
    <cellStyle name="Normal 246 2 2 2 2 2 4" xfId="18586"/>
    <cellStyle name="Normal 246 2 2 2 2 3" xfId="18587"/>
    <cellStyle name="Normal 246 2 2 2 2 3 2" xfId="18588"/>
    <cellStyle name="Normal 246 2 2 2 2 3 2 2" xfId="18589"/>
    <cellStyle name="Normal 246 2 2 2 2 3 3" xfId="18590"/>
    <cellStyle name="Normal 246 2 2 2 2 4" xfId="18591"/>
    <cellStyle name="Normal 246 2 2 2 2 4 2" xfId="18592"/>
    <cellStyle name="Normal 246 2 2 2 2 5" xfId="18593"/>
    <cellStyle name="Normal 246 2 2 2 3" xfId="18594"/>
    <cellStyle name="Normal 246 2 2 2 3 2" xfId="18595"/>
    <cellStyle name="Normal 246 2 2 2 3 2 2" xfId="18596"/>
    <cellStyle name="Normal 246 2 2 2 3 2 2 2" xfId="18597"/>
    <cellStyle name="Normal 246 2 2 2 3 2 3" xfId="18598"/>
    <cellStyle name="Normal 246 2 2 2 3 3" xfId="18599"/>
    <cellStyle name="Normal 246 2 2 2 3 3 2" xfId="18600"/>
    <cellStyle name="Normal 246 2 2 2 3 4" xfId="18601"/>
    <cellStyle name="Normal 246 2 2 2 4" xfId="18602"/>
    <cellStyle name="Normal 246 2 2 2 4 2" xfId="18603"/>
    <cellStyle name="Normal 246 2 2 2 4 2 2" xfId="18604"/>
    <cellStyle name="Normal 246 2 2 2 4 3" xfId="18605"/>
    <cellStyle name="Normal 246 2 2 2 5" xfId="18606"/>
    <cellStyle name="Normal 246 2 2 2 5 2" xfId="18607"/>
    <cellStyle name="Normal 246 2 2 2 6" xfId="18608"/>
    <cellStyle name="Normal 246 2 2 3" xfId="18609"/>
    <cellStyle name="Normal 246 2 2 3 2" xfId="18610"/>
    <cellStyle name="Normal 246 2 2 3 2 2" xfId="18611"/>
    <cellStyle name="Normal 246 2 2 3 2 2 2" xfId="18612"/>
    <cellStyle name="Normal 246 2 2 3 2 2 2 2" xfId="18613"/>
    <cellStyle name="Normal 246 2 2 3 2 2 3" xfId="18614"/>
    <cellStyle name="Normal 246 2 2 3 2 3" xfId="18615"/>
    <cellStyle name="Normal 246 2 2 3 2 3 2" xfId="18616"/>
    <cellStyle name="Normal 246 2 2 3 2 4" xfId="18617"/>
    <cellStyle name="Normal 246 2 2 3 3" xfId="18618"/>
    <cellStyle name="Normal 246 2 2 3 3 2" xfId="18619"/>
    <cellStyle name="Normal 246 2 2 3 3 2 2" xfId="18620"/>
    <cellStyle name="Normal 246 2 2 3 3 3" xfId="18621"/>
    <cellStyle name="Normal 246 2 2 3 4" xfId="18622"/>
    <cellStyle name="Normal 246 2 2 3 4 2" xfId="18623"/>
    <cellStyle name="Normal 246 2 2 3 5" xfId="18624"/>
    <cellStyle name="Normal 246 2 2 4" xfId="18625"/>
    <cellStyle name="Normal 246 2 2 4 2" xfId="18626"/>
    <cellStyle name="Normal 246 2 2 4 2 2" xfId="18627"/>
    <cellStyle name="Normal 246 2 2 4 2 2 2" xfId="18628"/>
    <cellStyle name="Normal 246 2 2 4 2 3" xfId="18629"/>
    <cellStyle name="Normal 246 2 2 4 3" xfId="18630"/>
    <cellStyle name="Normal 246 2 2 4 3 2" xfId="18631"/>
    <cellStyle name="Normal 246 2 2 4 4" xfId="18632"/>
    <cellStyle name="Normal 246 2 2 5" xfId="18633"/>
    <cellStyle name="Normal 246 2 2 5 2" xfId="18634"/>
    <cellStyle name="Normal 246 2 2 5 2 2" xfId="18635"/>
    <cellStyle name="Normal 246 2 2 5 3" xfId="18636"/>
    <cellStyle name="Normal 246 2 2 6" xfId="18637"/>
    <cellStyle name="Normal 246 2 2 6 2" xfId="18638"/>
    <cellStyle name="Normal 246 2 2 7" xfId="18639"/>
    <cellStyle name="Normal 246 2 2 8" xfId="18640"/>
    <cellStyle name="Normal 246 2 3" xfId="18641"/>
    <cellStyle name="Normal 246 2 3 2" xfId="18642"/>
    <cellStyle name="Normal 246 2 3 2 2" xfId="18643"/>
    <cellStyle name="Normal 246 2 3 2 2 2" xfId="18644"/>
    <cellStyle name="Normal 246 2 3 2 2 2 2" xfId="18645"/>
    <cellStyle name="Normal 246 2 3 2 2 2 2 2" xfId="18646"/>
    <cellStyle name="Normal 246 2 3 2 2 2 3" xfId="18647"/>
    <cellStyle name="Normal 246 2 3 2 2 3" xfId="18648"/>
    <cellStyle name="Normal 246 2 3 2 2 3 2" xfId="18649"/>
    <cellStyle name="Normal 246 2 3 2 2 4" xfId="18650"/>
    <cellStyle name="Normal 246 2 3 2 3" xfId="18651"/>
    <cellStyle name="Normal 246 2 3 2 3 2" xfId="18652"/>
    <cellStyle name="Normal 246 2 3 2 3 2 2" xfId="18653"/>
    <cellStyle name="Normal 246 2 3 2 3 3" xfId="18654"/>
    <cellStyle name="Normal 246 2 3 2 4" xfId="18655"/>
    <cellStyle name="Normal 246 2 3 2 4 2" xfId="18656"/>
    <cellStyle name="Normal 246 2 3 2 5" xfId="18657"/>
    <cellStyle name="Normal 246 2 3 3" xfId="18658"/>
    <cellStyle name="Normal 246 2 3 3 2" xfId="18659"/>
    <cellStyle name="Normal 246 2 3 3 2 2" xfId="18660"/>
    <cellStyle name="Normal 246 2 3 3 2 2 2" xfId="18661"/>
    <cellStyle name="Normal 246 2 3 3 2 3" xfId="18662"/>
    <cellStyle name="Normal 246 2 3 3 3" xfId="18663"/>
    <cellStyle name="Normal 246 2 3 3 3 2" xfId="18664"/>
    <cellStyle name="Normal 246 2 3 3 4" xfId="18665"/>
    <cellStyle name="Normal 246 2 3 4" xfId="18666"/>
    <cellStyle name="Normal 246 2 3 4 2" xfId="18667"/>
    <cellStyle name="Normal 246 2 3 4 2 2" xfId="18668"/>
    <cellStyle name="Normal 246 2 3 4 3" xfId="18669"/>
    <cellStyle name="Normal 246 2 3 5" xfId="18670"/>
    <cellStyle name="Normal 246 2 3 5 2" xfId="18671"/>
    <cellStyle name="Normal 246 2 3 6" xfId="18672"/>
    <cellStyle name="Normal 246 2 4" xfId="18673"/>
    <cellStyle name="Normal 246 2 4 2" xfId="18674"/>
    <cellStyle name="Normal 246 2 4 2 2" xfId="18675"/>
    <cellStyle name="Normal 246 2 4 2 2 2" xfId="18676"/>
    <cellStyle name="Normal 246 2 4 2 2 2 2" xfId="18677"/>
    <cellStyle name="Normal 246 2 4 2 2 2 2 2" xfId="18678"/>
    <cellStyle name="Normal 246 2 4 2 2 2 3" xfId="18679"/>
    <cellStyle name="Normal 246 2 4 2 2 3" xfId="18680"/>
    <cellStyle name="Normal 246 2 4 2 2 3 2" xfId="18681"/>
    <cellStyle name="Normal 246 2 4 2 2 4" xfId="18682"/>
    <cellStyle name="Normal 246 2 4 2 3" xfId="18683"/>
    <cellStyle name="Normal 246 2 4 2 3 2" xfId="18684"/>
    <cellStyle name="Normal 246 2 4 2 3 2 2" xfId="18685"/>
    <cellStyle name="Normal 246 2 4 2 3 3" xfId="18686"/>
    <cellStyle name="Normal 246 2 4 2 4" xfId="18687"/>
    <cellStyle name="Normal 246 2 4 2 4 2" xfId="18688"/>
    <cellStyle name="Normal 246 2 4 2 5" xfId="18689"/>
    <cellStyle name="Normal 246 2 4 3" xfId="18690"/>
    <cellStyle name="Normal 246 2 4 3 2" xfId="18691"/>
    <cellStyle name="Normal 246 2 4 3 2 2" xfId="18692"/>
    <cellStyle name="Normal 246 2 4 3 2 2 2" xfId="18693"/>
    <cellStyle name="Normal 246 2 4 3 2 3" xfId="18694"/>
    <cellStyle name="Normal 246 2 4 3 3" xfId="18695"/>
    <cellStyle name="Normal 246 2 4 3 3 2" xfId="18696"/>
    <cellStyle name="Normal 246 2 4 3 4" xfId="18697"/>
    <cellStyle name="Normal 246 2 4 4" xfId="18698"/>
    <cellStyle name="Normal 246 2 4 4 2" xfId="18699"/>
    <cellStyle name="Normal 246 2 4 4 2 2" xfId="18700"/>
    <cellStyle name="Normal 246 2 4 4 3" xfId="18701"/>
    <cellStyle name="Normal 246 2 4 5" xfId="18702"/>
    <cellStyle name="Normal 246 2 4 5 2" xfId="18703"/>
    <cellStyle name="Normal 246 2 4 6" xfId="18704"/>
    <cellStyle name="Normal 246 2 5" xfId="18705"/>
    <cellStyle name="Normal 246 2 5 2" xfId="18706"/>
    <cellStyle name="Normal 246 2 5 2 2" xfId="18707"/>
    <cellStyle name="Normal 246 2 5 2 2 2" xfId="18708"/>
    <cellStyle name="Normal 246 2 5 2 2 2 2" xfId="18709"/>
    <cellStyle name="Normal 246 2 5 2 2 3" xfId="18710"/>
    <cellStyle name="Normal 246 2 5 2 3" xfId="18711"/>
    <cellStyle name="Normal 246 2 5 2 3 2" xfId="18712"/>
    <cellStyle name="Normal 246 2 5 2 4" xfId="18713"/>
    <cellStyle name="Normal 246 2 5 3" xfId="18714"/>
    <cellStyle name="Normal 246 2 5 3 2" xfId="18715"/>
    <cellStyle name="Normal 246 2 5 3 2 2" xfId="18716"/>
    <cellStyle name="Normal 246 2 5 3 3" xfId="18717"/>
    <cellStyle name="Normal 246 2 5 4" xfId="18718"/>
    <cellStyle name="Normal 246 2 5 4 2" xfId="18719"/>
    <cellStyle name="Normal 246 2 5 5" xfId="18720"/>
    <cellStyle name="Normal 246 2 6" xfId="18721"/>
    <cellStyle name="Normal 246 2 6 2" xfId="18722"/>
    <cellStyle name="Normal 246 2 6 2 2" xfId="18723"/>
    <cellStyle name="Normal 246 2 6 2 2 2" xfId="18724"/>
    <cellStyle name="Normal 246 2 6 2 3" xfId="18725"/>
    <cellStyle name="Normal 246 2 6 3" xfId="18726"/>
    <cellStyle name="Normal 246 2 6 3 2" xfId="18727"/>
    <cellStyle name="Normal 246 2 6 4" xfId="18728"/>
    <cellStyle name="Normal 246 2 7" xfId="18729"/>
    <cellStyle name="Normal 246 2 7 2" xfId="18730"/>
    <cellStyle name="Normal 246 2 7 2 2" xfId="18731"/>
    <cellStyle name="Normal 246 2 7 3" xfId="18732"/>
    <cellStyle name="Normal 246 2 8" xfId="18733"/>
    <cellStyle name="Normal 246 2 8 2" xfId="18734"/>
    <cellStyle name="Normal 246 2 9" xfId="18735"/>
    <cellStyle name="Normal 246 3" xfId="18736"/>
    <cellStyle name="Normal 246 3 2" xfId="18737"/>
    <cellStyle name="Normal 246 3 2 2" xfId="18738"/>
    <cellStyle name="Normal 246 3 2 2 2" xfId="18739"/>
    <cellStyle name="Normal 246 3 2 2 2 2" xfId="18740"/>
    <cellStyle name="Normal 246 3 2 2 2 2 2" xfId="18741"/>
    <cellStyle name="Normal 246 3 2 2 2 2 2 2" xfId="18742"/>
    <cellStyle name="Normal 246 3 2 2 2 2 3" xfId="18743"/>
    <cellStyle name="Normal 246 3 2 2 2 3" xfId="18744"/>
    <cellStyle name="Normal 246 3 2 2 2 3 2" xfId="18745"/>
    <cellStyle name="Normal 246 3 2 2 2 4" xfId="18746"/>
    <cellStyle name="Normal 246 3 2 2 3" xfId="18747"/>
    <cellStyle name="Normal 246 3 2 2 3 2" xfId="18748"/>
    <cellStyle name="Normal 246 3 2 2 3 2 2" xfId="18749"/>
    <cellStyle name="Normal 246 3 2 2 3 3" xfId="18750"/>
    <cellStyle name="Normal 246 3 2 2 4" xfId="18751"/>
    <cellStyle name="Normal 246 3 2 2 4 2" xfId="18752"/>
    <cellStyle name="Normal 246 3 2 2 5" xfId="18753"/>
    <cellStyle name="Normal 246 3 2 3" xfId="18754"/>
    <cellStyle name="Normal 246 3 2 3 2" xfId="18755"/>
    <cellStyle name="Normal 246 3 2 3 2 2" xfId="18756"/>
    <cellStyle name="Normal 246 3 2 3 2 2 2" xfId="18757"/>
    <cellStyle name="Normal 246 3 2 3 2 3" xfId="18758"/>
    <cellStyle name="Normal 246 3 2 3 3" xfId="18759"/>
    <cellStyle name="Normal 246 3 2 3 3 2" xfId="18760"/>
    <cellStyle name="Normal 246 3 2 3 4" xfId="18761"/>
    <cellStyle name="Normal 246 3 2 4" xfId="18762"/>
    <cellStyle name="Normal 246 3 2 4 2" xfId="18763"/>
    <cellStyle name="Normal 246 3 2 4 2 2" xfId="18764"/>
    <cellStyle name="Normal 246 3 2 4 3" xfId="18765"/>
    <cellStyle name="Normal 246 3 2 5" xfId="18766"/>
    <cellStyle name="Normal 246 3 2 5 2" xfId="18767"/>
    <cellStyle name="Normal 246 3 2 6" xfId="18768"/>
    <cellStyle name="Normal 246 3 3" xfId="18769"/>
    <cellStyle name="Normal 246 3 3 2" xfId="18770"/>
    <cellStyle name="Normal 246 3 3 2 2" xfId="18771"/>
    <cellStyle name="Normal 246 3 3 2 2 2" xfId="18772"/>
    <cellStyle name="Normal 246 3 3 2 2 2 2" xfId="18773"/>
    <cellStyle name="Normal 246 3 3 2 2 3" xfId="18774"/>
    <cellStyle name="Normal 246 3 3 2 3" xfId="18775"/>
    <cellStyle name="Normal 246 3 3 2 3 2" xfId="18776"/>
    <cellStyle name="Normal 246 3 3 2 4" xfId="18777"/>
    <cellStyle name="Normal 246 3 3 3" xfId="18778"/>
    <cellStyle name="Normal 246 3 3 3 2" xfId="18779"/>
    <cellStyle name="Normal 246 3 3 3 2 2" xfId="18780"/>
    <cellStyle name="Normal 246 3 3 3 3" xfId="18781"/>
    <cellStyle name="Normal 246 3 3 4" xfId="18782"/>
    <cellStyle name="Normal 246 3 3 4 2" xfId="18783"/>
    <cellStyle name="Normal 246 3 3 5" xfId="18784"/>
    <cellStyle name="Normal 246 3 4" xfId="18785"/>
    <cellStyle name="Normal 246 3 4 2" xfId="18786"/>
    <cellStyle name="Normal 246 3 4 2 2" xfId="18787"/>
    <cellStyle name="Normal 246 3 4 2 2 2" xfId="18788"/>
    <cellStyle name="Normal 246 3 4 2 3" xfId="18789"/>
    <cellStyle name="Normal 246 3 4 3" xfId="18790"/>
    <cellStyle name="Normal 246 3 4 3 2" xfId="18791"/>
    <cellStyle name="Normal 246 3 4 4" xfId="18792"/>
    <cellStyle name="Normal 246 3 5" xfId="18793"/>
    <cellStyle name="Normal 246 3 5 2" xfId="18794"/>
    <cellStyle name="Normal 246 3 5 2 2" xfId="18795"/>
    <cellStyle name="Normal 246 3 5 3" xfId="18796"/>
    <cellStyle name="Normal 246 3 6" xfId="18797"/>
    <cellStyle name="Normal 246 3 6 2" xfId="18798"/>
    <cellStyle name="Normal 246 3 7" xfId="18799"/>
    <cellStyle name="Normal 246 3 8" xfId="18800"/>
    <cellStyle name="Normal 246 4" xfId="18801"/>
    <cellStyle name="Normal 246 4 2" xfId="18802"/>
    <cellStyle name="Normal 246 4 2 2" xfId="18803"/>
    <cellStyle name="Normal 246 4 2 2 2" xfId="18804"/>
    <cellStyle name="Normal 246 4 2 2 2 2" xfId="18805"/>
    <cellStyle name="Normal 246 4 2 2 2 2 2" xfId="18806"/>
    <cellStyle name="Normal 246 4 2 2 2 2 2 2" xfId="18807"/>
    <cellStyle name="Normal 246 4 2 2 2 2 3" xfId="18808"/>
    <cellStyle name="Normal 246 4 2 2 2 3" xfId="18809"/>
    <cellStyle name="Normal 246 4 2 2 2 3 2" xfId="18810"/>
    <cellStyle name="Normal 246 4 2 2 2 4" xfId="18811"/>
    <cellStyle name="Normal 246 4 2 2 3" xfId="18812"/>
    <cellStyle name="Normal 246 4 2 2 3 2" xfId="18813"/>
    <cellStyle name="Normal 246 4 2 2 3 2 2" xfId="18814"/>
    <cellStyle name="Normal 246 4 2 2 3 3" xfId="18815"/>
    <cellStyle name="Normal 246 4 2 2 4" xfId="18816"/>
    <cellStyle name="Normal 246 4 2 2 4 2" xfId="18817"/>
    <cellStyle name="Normal 246 4 2 2 5" xfId="18818"/>
    <cellStyle name="Normal 246 4 2 3" xfId="18819"/>
    <cellStyle name="Normal 246 4 2 3 2" xfId="18820"/>
    <cellStyle name="Normal 246 4 2 3 2 2" xfId="18821"/>
    <cellStyle name="Normal 246 4 2 3 2 2 2" xfId="18822"/>
    <cellStyle name="Normal 246 4 2 3 2 3" xfId="18823"/>
    <cellStyle name="Normal 246 4 2 3 3" xfId="18824"/>
    <cellStyle name="Normal 246 4 2 3 3 2" xfId="18825"/>
    <cellStyle name="Normal 246 4 2 3 4" xfId="18826"/>
    <cellStyle name="Normal 246 4 2 4" xfId="18827"/>
    <cellStyle name="Normal 246 4 2 4 2" xfId="18828"/>
    <cellStyle name="Normal 246 4 2 4 2 2" xfId="18829"/>
    <cellStyle name="Normal 246 4 2 4 3" xfId="18830"/>
    <cellStyle name="Normal 246 4 2 5" xfId="18831"/>
    <cellStyle name="Normal 246 4 2 5 2" xfId="18832"/>
    <cellStyle name="Normal 246 4 2 6" xfId="18833"/>
    <cellStyle name="Normal 246 4 3" xfId="18834"/>
    <cellStyle name="Normal 246 4 3 2" xfId="18835"/>
    <cellStyle name="Normal 246 4 3 2 2" xfId="18836"/>
    <cellStyle name="Normal 246 4 3 2 2 2" xfId="18837"/>
    <cellStyle name="Normal 246 4 3 2 2 2 2" xfId="18838"/>
    <cellStyle name="Normal 246 4 3 2 2 3" xfId="18839"/>
    <cellStyle name="Normal 246 4 3 2 3" xfId="18840"/>
    <cellStyle name="Normal 246 4 3 2 3 2" xfId="18841"/>
    <cellStyle name="Normal 246 4 3 2 4" xfId="18842"/>
    <cellStyle name="Normal 246 4 3 3" xfId="18843"/>
    <cellStyle name="Normal 246 4 3 3 2" xfId="18844"/>
    <cellStyle name="Normal 246 4 3 3 2 2" xfId="18845"/>
    <cellStyle name="Normal 246 4 3 3 3" xfId="18846"/>
    <cellStyle name="Normal 246 4 3 4" xfId="18847"/>
    <cellStyle name="Normal 246 4 3 4 2" xfId="18848"/>
    <cellStyle name="Normal 246 4 3 5" xfId="18849"/>
    <cellStyle name="Normal 246 4 4" xfId="18850"/>
    <cellStyle name="Normal 246 4 4 2" xfId="18851"/>
    <cellStyle name="Normal 246 4 4 2 2" xfId="18852"/>
    <cellStyle name="Normal 246 4 4 2 2 2" xfId="18853"/>
    <cellStyle name="Normal 246 4 4 2 3" xfId="18854"/>
    <cellStyle name="Normal 246 4 4 3" xfId="18855"/>
    <cellStyle name="Normal 246 4 4 3 2" xfId="18856"/>
    <cellStyle name="Normal 246 4 4 4" xfId="18857"/>
    <cellStyle name="Normal 246 4 5" xfId="18858"/>
    <cellStyle name="Normal 246 4 5 2" xfId="18859"/>
    <cellStyle name="Normal 246 4 5 2 2" xfId="18860"/>
    <cellStyle name="Normal 246 4 5 3" xfId="18861"/>
    <cellStyle name="Normal 246 4 6" xfId="18862"/>
    <cellStyle name="Normal 246 4 6 2" xfId="18863"/>
    <cellStyle name="Normal 246 4 7" xfId="18864"/>
    <cellStyle name="Normal 246 5" xfId="18865"/>
    <cellStyle name="Normal 246 5 2" xfId="18866"/>
    <cellStyle name="Normal 246 5 2 2" xfId="18867"/>
    <cellStyle name="Normal 246 5 2 2 2" xfId="18868"/>
    <cellStyle name="Normal 246 5 2 2 2 2" xfId="18869"/>
    <cellStyle name="Normal 246 5 2 2 2 2 2" xfId="18870"/>
    <cellStyle name="Normal 246 5 2 2 2 3" xfId="18871"/>
    <cellStyle name="Normal 246 5 2 2 3" xfId="18872"/>
    <cellStyle name="Normal 246 5 2 2 3 2" xfId="18873"/>
    <cellStyle name="Normal 246 5 2 2 4" xfId="18874"/>
    <cellStyle name="Normal 246 5 2 3" xfId="18875"/>
    <cellStyle name="Normal 246 5 2 3 2" xfId="18876"/>
    <cellStyle name="Normal 246 5 2 3 2 2" xfId="18877"/>
    <cellStyle name="Normal 246 5 2 3 3" xfId="18878"/>
    <cellStyle name="Normal 246 5 2 4" xfId="18879"/>
    <cellStyle name="Normal 246 5 2 4 2" xfId="18880"/>
    <cellStyle name="Normal 246 5 2 5" xfId="18881"/>
    <cellStyle name="Normal 246 5 3" xfId="18882"/>
    <cellStyle name="Normal 246 5 3 2" xfId="18883"/>
    <cellStyle name="Normal 246 5 3 2 2" xfId="18884"/>
    <cellStyle name="Normal 246 5 3 2 2 2" xfId="18885"/>
    <cellStyle name="Normal 246 5 3 2 3" xfId="18886"/>
    <cellStyle name="Normal 246 5 3 3" xfId="18887"/>
    <cellStyle name="Normal 246 5 3 3 2" xfId="18888"/>
    <cellStyle name="Normal 246 5 3 4" xfId="18889"/>
    <cellStyle name="Normal 246 5 4" xfId="18890"/>
    <cellStyle name="Normal 246 5 4 2" xfId="18891"/>
    <cellStyle name="Normal 246 5 4 2 2" xfId="18892"/>
    <cellStyle name="Normal 246 5 4 3" xfId="18893"/>
    <cellStyle name="Normal 246 5 5" xfId="18894"/>
    <cellStyle name="Normal 246 5 5 2" xfId="18895"/>
    <cellStyle name="Normal 246 5 6" xfId="18896"/>
    <cellStyle name="Normal 246 6" xfId="18897"/>
    <cellStyle name="Normal 246 6 2" xfId="18898"/>
    <cellStyle name="Normal 246 6 2 2" xfId="18899"/>
    <cellStyle name="Normal 246 6 2 2 2" xfId="18900"/>
    <cellStyle name="Normal 246 6 2 2 2 2" xfId="18901"/>
    <cellStyle name="Normal 246 6 2 2 2 2 2" xfId="18902"/>
    <cellStyle name="Normal 246 6 2 2 2 3" xfId="18903"/>
    <cellStyle name="Normal 246 6 2 2 3" xfId="18904"/>
    <cellStyle name="Normal 246 6 2 2 3 2" xfId="18905"/>
    <cellStyle name="Normal 246 6 2 2 4" xfId="18906"/>
    <cellStyle name="Normal 246 6 2 3" xfId="18907"/>
    <cellStyle name="Normal 246 6 2 3 2" xfId="18908"/>
    <cellStyle name="Normal 246 6 2 3 2 2" xfId="18909"/>
    <cellStyle name="Normal 246 6 2 3 3" xfId="18910"/>
    <cellStyle name="Normal 246 6 2 4" xfId="18911"/>
    <cellStyle name="Normal 246 6 2 4 2" xfId="18912"/>
    <cellStyle name="Normal 246 6 2 5" xfId="18913"/>
    <cellStyle name="Normal 246 6 3" xfId="18914"/>
    <cellStyle name="Normal 246 6 3 2" xfId="18915"/>
    <cellStyle name="Normal 246 6 3 2 2" xfId="18916"/>
    <cellStyle name="Normal 246 6 3 2 2 2" xfId="18917"/>
    <cellStyle name="Normal 246 6 3 2 3" xfId="18918"/>
    <cellStyle name="Normal 246 6 3 3" xfId="18919"/>
    <cellStyle name="Normal 246 6 3 3 2" xfId="18920"/>
    <cellStyle name="Normal 246 6 3 4" xfId="18921"/>
    <cellStyle name="Normal 246 6 4" xfId="18922"/>
    <cellStyle name="Normal 246 6 4 2" xfId="18923"/>
    <cellStyle name="Normal 246 6 4 2 2" xfId="18924"/>
    <cellStyle name="Normal 246 6 4 3" xfId="18925"/>
    <cellStyle name="Normal 246 6 5" xfId="18926"/>
    <cellStyle name="Normal 246 6 5 2" xfId="18927"/>
    <cellStyle name="Normal 246 6 6" xfId="18928"/>
    <cellStyle name="Normal 246 7" xfId="18929"/>
    <cellStyle name="Normal 246 7 2" xfId="18930"/>
    <cellStyle name="Normal 246 7 2 2" xfId="18931"/>
    <cellStyle name="Normal 246 7 2 2 2" xfId="18932"/>
    <cellStyle name="Normal 246 7 2 2 2 2" xfId="18933"/>
    <cellStyle name="Normal 246 7 2 2 3" xfId="18934"/>
    <cellStyle name="Normal 246 7 2 3" xfId="18935"/>
    <cellStyle name="Normal 246 7 2 3 2" xfId="18936"/>
    <cellStyle name="Normal 246 7 2 4" xfId="18937"/>
    <cellStyle name="Normal 246 7 3" xfId="18938"/>
    <cellStyle name="Normal 246 7 3 2" xfId="18939"/>
    <cellStyle name="Normal 246 7 3 2 2" xfId="18940"/>
    <cellStyle name="Normal 246 7 3 3" xfId="18941"/>
    <cellStyle name="Normal 246 7 4" xfId="18942"/>
    <cellStyle name="Normal 246 7 4 2" xfId="18943"/>
    <cellStyle name="Normal 246 7 5" xfId="18944"/>
    <cellStyle name="Normal 246 8" xfId="18945"/>
    <cellStyle name="Normal 246 8 2" xfId="18946"/>
    <cellStyle name="Normal 246 8 2 2" xfId="18947"/>
    <cellStyle name="Normal 246 8 2 2 2" xfId="18948"/>
    <cellStyle name="Normal 246 8 2 3" xfId="18949"/>
    <cellStyle name="Normal 246 8 3" xfId="18950"/>
    <cellStyle name="Normal 246 8 3 2" xfId="18951"/>
    <cellStyle name="Normal 246 8 4" xfId="18952"/>
    <cellStyle name="Normal 246 9" xfId="18953"/>
    <cellStyle name="Normal 246 9 2" xfId="18954"/>
    <cellStyle name="Normal 246 9 2 2" xfId="18955"/>
    <cellStyle name="Normal 246 9 3" xfId="18956"/>
    <cellStyle name="Normal 247" xfId="18957"/>
    <cellStyle name="Normal 247 10" xfId="18958"/>
    <cellStyle name="Normal 247 10 2" xfId="18959"/>
    <cellStyle name="Normal 247 11" xfId="18960"/>
    <cellStyle name="Normal 247 12" xfId="18961"/>
    <cellStyle name="Normal 247 2" xfId="18962"/>
    <cellStyle name="Normal 247 2 10" xfId="18963"/>
    <cellStyle name="Normal 247 2 2" xfId="18964"/>
    <cellStyle name="Normal 247 2 2 2" xfId="18965"/>
    <cellStyle name="Normal 247 2 2 2 2" xfId="18966"/>
    <cellStyle name="Normal 247 2 2 2 2 2" xfId="18967"/>
    <cellStyle name="Normal 247 2 2 2 2 2 2" xfId="18968"/>
    <cellStyle name="Normal 247 2 2 2 2 2 2 2" xfId="18969"/>
    <cellStyle name="Normal 247 2 2 2 2 2 2 2 2" xfId="18970"/>
    <cellStyle name="Normal 247 2 2 2 2 2 2 3" xfId="18971"/>
    <cellStyle name="Normal 247 2 2 2 2 2 3" xfId="18972"/>
    <cellStyle name="Normal 247 2 2 2 2 2 3 2" xfId="18973"/>
    <cellStyle name="Normal 247 2 2 2 2 2 4" xfId="18974"/>
    <cellStyle name="Normal 247 2 2 2 2 3" xfId="18975"/>
    <cellStyle name="Normal 247 2 2 2 2 3 2" xfId="18976"/>
    <cellStyle name="Normal 247 2 2 2 2 3 2 2" xfId="18977"/>
    <cellStyle name="Normal 247 2 2 2 2 3 3" xfId="18978"/>
    <cellStyle name="Normal 247 2 2 2 2 4" xfId="18979"/>
    <cellStyle name="Normal 247 2 2 2 2 4 2" xfId="18980"/>
    <cellStyle name="Normal 247 2 2 2 2 5" xfId="18981"/>
    <cellStyle name="Normal 247 2 2 2 3" xfId="18982"/>
    <cellStyle name="Normal 247 2 2 2 3 2" xfId="18983"/>
    <cellStyle name="Normal 247 2 2 2 3 2 2" xfId="18984"/>
    <cellStyle name="Normal 247 2 2 2 3 2 2 2" xfId="18985"/>
    <cellStyle name="Normal 247 2 2 2 3 2 3" xfId="18986"/>
    <cellStyle name="Normal 247 2 2 2 3 3" xfId="18987"/>
    <cellStyle name="Normal 247 2 2 2 3 3 2" xfId="18988"/>
    <cellStyle name="Normal 247 2 2 2 3 4" xfId="18989"/>
    <cellStyle name="Normal 247 2 2 2 4" xfId="18990"/>
    <cellStyle name="Normal 247 2 2 2 4 2" xfId="18991"/>
    <cellStyle name="Normal 247 2 2 2 4 2 2" xfId="18992"/>
    <cellStyle name="Normal 247 2 2 2 4 3" xfId="18993"/>
    <cellStyle name="Normal 247 2 2 2 5" xfId="18994"/>
    <cellStyle name="Normal 247 2 2 2 5 2" xfId="18995"/>
    <cellStyle name="Normal 247 2 2 2 6" xfId="18996"/>
    <cellStyle name="Normal 247 2 2 3" xfId="18997"/>
    <cellStyle name="Normal 247 2 2 3 2" xfId="18998"/>
    <cellStyle name="Normal 247 2 2 3 2 2" xfId="18999"/>
    <cellStyle name="Normal 247 2 2 3 2 2 2" xfId="19000"/>
    <cellStyle name="Normal 247 2 2 3 2 2 2 2" xfId="19001"/>
    <cellStyle name="Normal 247 2 2 3 2 2 3" xfId="19002"/>
    <cellStyle name="Normal 247 2 2 3 2 3" xfId="19003"/>
    <cellStyle name="Normal 247 2 2 3 2 3 2" xfId="19004"/>
    <cellStyle name="Normal 247 2 2 3 2 4" xfId="19005"/>
    <cellStyle name="Normal 247 2 2 3 3" xfId="19006"/>
    <cellStyle name="Normal 247 2 2 3 3 2" xfId="19007"/>
    <cellStyle name="Normal 247 2 2 3 3 2 2" xfId="19008"/>
    <cellStyle name="Normal 247 2 2 3 3 3" xfId="19009"/>
    <cellStyle name="Normal 247 2 2 3 4" xfId="19010"/>
    <cellStyle name="Normal 247 2 2 3 4 2" xfId="19011"/>
    <cellStyle name="Normal 247 2 2 3 5" xfId="19012"/>
    <cellStyle name="Normal 247 2 2 4" xfId="19013"/>
    <cellStyle name="Normal 247 2 2 4 2" xfId="19014"/>
    <cellStyle name="Normal 247 2 2 4 2 2" xfId="19015"/>
    <cellStyle name="Normal 247 2 2 4 2 2 2" xfId="19016"/>
    <cellStyle name="Normal 247 2 2 4 2 3" xfId="19017"/>
    <cellStyle name="Normal 247 2 2 4 3" xfId="19018"/>
    <cellStyle name="Normal 247 2 2 4 3 2" xfId="19019"/>
    <cellStyle name="Normal 247 2 2 4 4" xfId="19020"/>
    <cellStyle name="Normal 247 2 2 5" xfId="19021"/>
    <cellStyle name="Normal 247 2 2 5 2" xfId="19022"/>
    <cellStyle name="Normal 247 2 2 5 2 2" xfId="19023"/>
    <cellStyle name="Normal 247 2 2 5 3" xfId="19024"/>
    <cellStyle name="Normal 247 2 2 6" xfId="19025"/>
    <cellStyle name="Normal 247 2 2 6 2" xfId="19026"/>
    <cellStyle name="Normal 247 2 2 7" xfId="19027"/>
    <cellStyle name="Normal 247 2 2 8" xfId="19028"/>
    <cellStyle name="Normal 247 2 3" xfId="19029"/>
    <cellStyle name="Normal 247 2 3 2" xfId="19030"/>
    <cellStyle name="Normal 247 2 3 2 2" xfId="19031"/>
    <cellStyle name="Normal 247 2 3 2 2 2" xfId="19032"/>
    <cellStyle name="Normal 247 2 3 2 2 2 2" xfId="19033"/>
    <cellStyle name="Normal 247 2 3 2 2 2 2 2" xfId="19034"/>
    <cellStyle name="Normal 247 2 3 2 2 2 3" xfId="19035"/>
    <cellStyle name="Normal 247 2 3 2 2 3" xfId="19036"/>
    <cellStyle name="Normal 247 2 3 2 2 3 2" xfId="19037"/>
    <cellStyle name="Normal 247 2 3 2 2 4" xfId="19038"/>
    <cellStyle name="Normal 247 2 3 2 3" xfId="19039"/>
    <cellStyle name="Normal 247 2 3 2 3 2" xfId="19040"/>
    <cellStyle name="Normal 247 2 3 2 3 2 2" xfId="19041"/>
    <cellStyle name="Normal 247 2 3 2 3 3" xfId="19042"/>
    <cellStyle name="Normal 247 2 3 2 4" xfId="19043"/>
    <cellStyle name="Normal 247 2 3 2 4 2" xfId="19044"/>
    <cellStyle name="Normal 247 2 3 2 5" xfId="19045"/>
    <cellStyle name="Normal 247 2 3 3" xfId="19046"/>
    <cellStyle name="Normal 247 2 3 3 2" xfId="19047"/>
    <cellStyle name="Normal 247 2 3 3 2 2" xfId="19048"/>
    <cellStyle name="Normal 247 2 3 3 2 2 2" xfId="19049"/>
    <cellStyle name="Normal 247 2 3 3 2 3" xfId="19050"/>
    <cellStyle name="Normal 247 2 3 3 3" xfId="19051"/>
    <cellStyle name="Normal 247 2 3 3 3 2" xfId="19052"/>
    <cellStyle name="Normal 247 2 3 3 4" xfId="19053"/>
    <cellStyle name="Normal 247 2 3 4" xfId="19054"/>
    <cellStyle name="Normal 247 2 3 4 2" xfId="19055"/>
    <cellStyle name="Normal 247 2 3 4 2 2" xfId="19056"/>
    <cellStyle name="Normal 247 2 3 4 3" xfId="19057"/>
    <cellStyle name="Normal 247 2 3 5" xfId="19058"/>
    <cellStyle name="Normal 247 2 3 5 2" xfId="19059"/>
    <cellStyle name="Normal 247 2 3 6" xfId="19060"/>
    <cellStyle name="Normal 247 2 4" xfId="19061"/>
    <cellStyle name="Normal 247 2 4 2" xfId="19062"/>
    <cellStyle name="Normal 247 2 4 2 2" xfId="19063"/>
    <cellStyle name="Normal 247 2 4 2 2 2" xfId="19064"/>
    <cellStyle name="Normal 247 2 4 2 2 2 2" xfId="19065"/>
    <cellStyle name="Normal 247 2 4 2 2 2 2 2" xfId="19066"/>
    <cellStyle name="Normal 247 2 4 2 2 2 3" xfId="19067"/>
    <cellStyle name="Normal 247 2 4 2 2 3" xfId="19068"/>
    <cellStyle name="Normal 247 2 4 2 2 3 2" xfId="19069"/>
    <cellStyle name="Normal 247 2 4 2 2 4" xfId="19070"/>
    <cellStyle name="Normal 247 2 4 2 3" xfId="19071"/>
    <cellStyle name="Normal 247 2 4 2 3 2" xfId="19072"/>
    <cellStyle name="Normal 247 2 4 2 3 2 2" xfId="19073"/>
    <cellStyle name="Normal 247 2 4 2 3 3" xfId="19074"/>
    <cellStyle name="Normal 247 2 4 2 4" xfId="19075"/>
    <cellStyle name="Normal 247 2 4 2 4 2" xfId="19076"/>
    <cellStyle name="Normal 247 2 4 2 5" xfId="19077"/>
    <cellStyle name="Normal 247 2 4 3" xfId="19078"/>
    <cellStyle name="Normal 247 2 4 3 2" xfId="19079"/>
    <cellStyle name="Normal 247 2 4 3 2 2" xfId="19080"/>
    <cellStyle name="Normal 247 2 4 3 2 2 2" xfId="19081"/>
    <cellStyle name="Normal 247 2 4 3 2 3" xfId="19082"/>
    <cellStyle name="Normal 247 2 4 3 3" xfId="19083"/>
    <cellStyle name="Normal 247 2 4 3 3 2" xfId="19084"/>
    <cellStyle name="Normal 247 2 4 3 4" xfId="19085"/>
    <cellStyle name="Normal 247 2 4 4" xfId="19086"/>
    <cellStyle name="Normal 247 2 4 4 2" xfId="19087"/>
    <cellStyle name="Normal 247 2 4 4 2 2" xfId="19088"/>
    <cellStyle name="Normal 247 2 4 4 3" xfId="19089"/>
    <cellStyle name="Normal 247 2 4 5" xfId="19090"/>
    <cellStyle name="Normal 247 2 4 5 2" xfId="19091"/>
    <cellStyle name="Normal 247 2 4 6" xfId="19092"/>
    <cellStyle name="Normal 247 2 5" xfId="19093"/>
    <cellStyle name="Normal 247 2 5 2" xfId="19094"/>
    <cellStyle name="Normal 247 2 5 2 2" xfId="19095"/>
    <cellStyle name="Normal 247 2 5 2 2 2" xfId="19096"/>
    <cellStyle name="Normal 247 2 5 2 2 2 2" xfId="19097"/>
    <cellStyle name="Normal 247 2 5 2 2 3" xfId="19098"/>
    <cellStyle name="Normal 247 2 5 2 3" xfId="19099"/>
    <cellStyle name="Normal 247 2 5 2 3 2" xfId="19100"/>
    <cellStyle name="Normal 247 2 5 2 4" xfId="19101"/>
    <cellStyle name="Normal 247 2 5 3" xfId="19102"/>
    <cellStyle name="Normal 247 2 5 3 2" xfId="19103"/>
    <cellStyle name="Normal 247 2 5 3 2 2" xfId="19104"/>
    <cellStyle name="Normal 247 2 5 3 3" xfId="19105"/>
    <cellStyle name="Normal 247 2 5 4" xfId="19106"/>
    <cellStyle name="Normal 247 2 5 4 2" xfId="19107"/>
    <cellStyle name="Normal 247 2 5 5" xfId="19108"/>
    <cellStyle name="Normal 247 2 6" xfId="19109"/>
    <cellStyle name="Normal 247 2 6 2" xfId="19110"/>
    <cellStyle name="Normal 247 2 6 2 2" xfId="19111"/>
    <cellStyle name="Normal 247 2 6 2 2 2" xfId="19112"/>
    <cellStyle name="Normal 247 2 6 2 3" xfId="19113"/>
    <cellStyle name="Normal 247 2 6 3" xfId="19114"/>
    <cellStyle name="Normal 247 2 6 3 2" xfId="19115"/>
    <cellStyle name="Normal 247 2 6 4" xfId="19116"/>
    <cellStyle name="Normal 247 2 7" xfId="19117"/>
    <cellStyle name="Normal 247 2 7 2" xfId="19118"/>
    <cellStyle name="Normal 247 2 7 2 2" xfId="19119"/>
    <cellStyle name="Normal 247 2 7 3" xfId="19120"/>
    <cellStyle name="Normal 247 2 8" xfId="19121"/>
    <cellStyle name="Normal 247 2 8 2" xfId="19122"/>
    <cellStyle name="Normal 247 2 9" xfId="19123"/>
    <cellStyle name="Normal 247 3" xfId="19124"/>
    <cellStyle name="Normal 247 3 2" xfId="19125"/>
    <cellStyle name="Normal 247 3 2 2" xfId="19126"/>
    <cellStyle name="Normal 247 3 2 2 2" xfId="19127"/>
    <cellStyle name="Normal 247 3 2 2 2 2" xfId="19128"/>
    <cellStyle name="Normal 247 3 2 2 2 2 2" xfId="19129"/>
    <cellStyle name="Normal 247 3 2 2 2 2 2 2" xfId="19130"/>
    <cellStyle name="Normal 247 3 2 2 2 2 3" xfId="19131"/>
    <cellStyle name="Normal 247 3 2 2 2 3" xfId="19132"/>
    <cellStyle name="Normal 247 3 2 2 2 3 2" xfId="19133"/>
    <cellStyle name="Normal 247 3 2 2 2 4" xfId="19134"/>
    <cellStyle name="Normal 247 3 2 2 3" xfId="19135"/>
    <cellStyle name="Normal 247 3 2 2 3 2" xfId="19136"/>
    <cellStyle name="Normal 247 3 2 2 3 2 2" xfId="19137"/>
    <cellStyle name="Normal 247 3 2 2 3 3" xfId="19138"/>
    <cellStyle name="Normal 247 3 2 2 4" xfId="19139"/>
    <cellStyle name="Normal 247 3 2 2 4 2" xfId="19140"/>
    <cellStyle name="Normal 247 3 2 2 5" xfId="19141"/>
    <cellStyle name="Normal 247 3 2 3" xfId="19142"/>
    <cellStyle name="Normal 247 3 2 3 2" xfId="19143"/>
    <cellStyle name="Normal 247 3 2 3 2 2" xfId="19144"/>
    <cellStyle name="Normal 247 3 2 3 2 2 2" xfId="19145"/>
    <cellStyle name="Normal 247 3 2 3 2 3" xfId="19146"/>
    <cellStyle name="Normal 247 3 2 3 3" xfId="19147"/>
    <cellStyle name="Normal 247 3 2 3 3 2" xfId="19148"/>
    <cellStyle name="Normal 247 3 2 3 4" xfId="19149"/>
    <cellStyle name="Normal 247 3 2 4" xfId="19150"/>
    <cellStyle name="Normal 247 3 2 4 2" xfId="19151"/>
    <cellStyle name="Normal 247 3 2 4 2 2" xfId="19152"/>
    <cellStyle name="Normal 247 3 2 4 3" xfId="19153"/>
    <cellStyle name="Normal 247 3 2 5" xfId="19154"/>
    <cellStyle name="Normal 247 3 2 5 2" xfId="19155"/>
    <cellStyle name="Normal 247 3 2 6" xfId="19156"/>
    <cellStyle name="Normal 247 3 3" xfId="19157"/>
    <cellStyle name="Normal 247 3 3 2" xfId="19158"/>
    <cellStyle name="Normal 247 3 3 2 2" xfId="19159"/>
    <cellStyle name="Normal 247 3 3 2 2 2" xfId="19160"/>
    <cellStyle name="Normal 247 3 3 2 2 2 2" xfId="19161"/>
    <cellStyle name="Normal 247 3 3 2 2 3" xfId="19162"/>
    <cellStyle name="Normal 247 3 3 2 3" xfId="19163"/>
    <cellStyle name="Normal 247 3 3 2 3 2" xfId="19164"/>
    <cellStyle name="Normal 247 3 3 2 4" xfId="19165"/>
    <cellStyle name="Normal 247 3 3 3" xfId="19166"/>
    <cellStyle name="Normal 247 3 3 3 2" xfId="19167"/>
    <cellStyle name="Normal 247 3 3 3 2 2" xfId="19168"/>
    <cellStyle name="Normal 247 3 3 3 3" xfId="19169"/>
    <cellStyle name="Normal 247 3 3 4" xfId="19170"/>
    <cellStyle name="Normal 247 3 3 4 2" xfId="19171"/>
    <cellStyle name="Normal 247 3 3 5" xfId="19172"/>
    <cellStyle name="Normal 247 3 4" xfId="19173"/>
    <cellStyle name="Normal 247 3 4 2" xfId="19174"/>
    <cellStyle name="Normal 247 3 4 2 2" xfId="19175"/>
    <cellStyle name="Normal 247 3 4 2 2 2" xfId="19176"/>
    <cellStyle name="Normal 247 3 4 2 3" xfId="19177"/>
    <cellStyle name="Normal 247 3 4 3" xfId="19178"/>
    <cellStyle name="Normal 247 3 4 3 2" xfId="19179"/>
    <cellStyle name="Normal 247 3 4 4" xfId="19180"/>
    <cellStyle name="Normal 247 3 5" xfId="19181"/>
    <cellStyle name="Normal 247 3 5 2" xfId="19182"/>
    <cellStyle name="Normal 247 3 5 2 2" xfId="19183"/>
    <cellStyle name="Normal 247 3 5 3" xfId="19184"/>
    <cellStyle name="Normal 247 3 6" xfId="19185"/>
    <cellStyle name="Normal 247 3 6 2" xfId="19186"/>
    <cellStyle name="Normal 247 3 7" xfId="19187"/>
    <cellStyle name="Normal 247 3 8" xfId="19188"/>
    <cellStyle name="Normal 247 4" xfId="19189"/>
    <cellStyle name="Normal 247 4 2" xfId="19190"/>
    <cellStyle name="Normal 247 4 2 2" xfId="19191"/>
    <cellStyle name="Normal 247 4 2 2 2" xfId="19192"/>
    <cellStyle name="Normal 247 4 2 2 2 2" xfId="19193"/>
    <cellStyle name="Normal 247 4 2 2 2 2 2" xfId="19194"/>
    <cellStyle name="Normal 247 4 2 2 2 2 2 2" xfId="19195"/>
    <cellStyle name="Normal 247 4 2 2 2 2 3" xfId="19196"/>
    <cellStyle name="Normal 247 4 2 2 2 3" xfId="19197"/>
    <cellStyle name="Normal 247 4 2 2 2 3 2" xfId="19198"/>
    <cellStyle name="Normal 247 4 2 2 2 4" xfId="19199"/>
    <cellStyle name="Normal 247 4 2 2 3" xfId="19200"/>
    <cellStyle name="Normal 247 4 2 2 3 2" xfId="19201"/>
    <cellStyle name="Normal 247 4 2 2 3 2 2" xfId="19202"/>
    <cellStyle name="Normal 247 4 2 2 3 3" xfId="19203"/>
    <cellStyle name="Normal 247 4 2 2 4" xfId="19204"/>
    <cellStyle name="Normal 247 4 2 2 4 2" xfId="19205"/>
    <cellStyle name="Normal 247 4 2 2 5" xfId="19206"/>
    <cellStyle name="Normal 247 4 2 3" xfId="19207"/>
    <cellStyle name="Normal 247 4 2 3 2" xfId="19208"/>
    <cellStyle name="Normal 247 4 2 3 2 2" xfId="19209"/>
    <cellStyle name="Normal 247 4 2 3 2 2 2" xfId="19210"/>
    <cellStyle name="Normal 247 4 2 3 2 3" xfId="19211"/>
    <cellStyle name="Normal 247 4 2 3 3" xfId="19212"/>
    <cellStyle name="Normal 247 4 2 3 3 2" xfId="19213"/>
    <cellStyle name="Normal 247 4 2 3 4" xfId="19214"/>
    <cellStyle name="Normal 247 4 2 4" xfId="19215"/>
    <cellStyle name="Normal 247 4 2 4 2" xfId="19216"/>
    <cellStyle name="Normal 247 4 2 4 2 2" xfId="19217"/>
    <cellStyle name="Normal 247 4 2 4 3" xfId="19218"/>
    <cellStyle name="Normal 247 4 2 5" xfId="19219"/>
    <cellStyle name="Normal 247 4 2 5 2" xfId="19220"/>
    <cellStyle name="Normal 247 4 2 6" xfId="19221"/>
    <cellStyle name="Normal 247 4 3" xfId="19222"/>
    <cellStyle name="Normal 247 4 3 2" xfId="19223"/>
    <cellStyle name="Normal 247 4 3 2 2" xfId="19224"/>
    <cellStyle name="Normal 247 4 3 2 2 2" xfId="19225"/>
    <cellStyle name="Normal 247 4 3 2 2 2 2" xfId="19226"/>
    <cellStyle name="Normal 247 4 3 2 2 3" xfId="19227"/>
    <cellStyle name="Normal 247 4 3 2 3" xfId="19228"/>
    <cellStyle name="Normal 247 4 3 2 3 2" xfId="19229"/>
    <cellStyle name="Normal 247 4 3 2 4" xfId="19230"/>
    <cellStyle name="Normal 247 4 3 3" xfId="19231"/>
    <cellStyle name="Normal 247 4 3 3 2" xfId="19232"/>
    <cellStyle name="Normal 247 4 3 3 2 2" xfId="19233"/>
    <cellStyle name="Normal 247 4 3 3 3" xfId="19234"/>
    <cellStyle name="Normal 247 4 3 4" xfId="19235"/>
    <cellStyle name="Normal 247 4 3 4 2" xfId="19236"/>
    <cellStyle name="Normal 247 4 3 5" xfId="19237"/>
    <cellStyle name="Normal 247 4 4" xfId="19238"/>
    <cellStyle name="Normal 247 4 4 2" xfId="19239"/>
    <cellStyle name="Normal 247 4 4 2 2" xfId="19240"/>
    <cellStyle name="Normal 247 4 4 2 2 2" xfId="19241"/>
    <cellStyle name="Normal 247 4 4 2 3" xfId="19242"/>
    <cellStyle name="Normal 247 4 4 3" xfId="19243"/>
    <cellStyle name="Normal 247 4 4 3 2" xfId="19244"/>
    <cellStyle name="Normal 247 4 4 4" xfId="19245"/>
    <cellStyle name="Normal 247 4 5" xfId="19246"/>
    <cellStyle name="Normal 247 4 5 2" xfId="19247"/>
    <cellStyle name="Normal 247 4 5 2 2" xfId="19248"/>
    <cellStyle name="Normal 247 4 5 3" xfId="19249"/>
    <cellStyle name="Normal 247 4 6" xfId="19250"/>
    <cellStyle name="Normal 247 4 6 2" xfId="19251"/>
    <cellStyle name="Normal 247 4 7" xfId="19252"/>
    <cellStyle name="Normal 247 5" xfId="19253"/>
    <cellStyle name="Normal 247 5 2" xfId="19254"/>
    <cellStyle name="Normal 247 5 2 2" xfId="19255"/>
    <cellStyle name="Normal 247 5 2 2 2" xfId="19256"/>
    <cellStyle name="Normal 247 5 2 2 2 2" xfId="19257"/>
    <cellStyle name="Normal 247 5 2 2 2 2 2" xfId="19258"/>
    <cellStyle name="Normal 247 5 2 2 2 3" xfId="19259"/>
    <cellStyle name="Normal 247 5 2 2 3" xfId="19260"/>
    <cellStyle name="Normal 247 5 2 2 3 2" xfId="19261"/>
    <cellStyle name="Normal 247 5 2 2 4" xfId="19262"/>
    <cellStyle name="Normal 247 5 2 3" xfId="19263"/>
    <cellStyle name="Normal 247 5 2 3 2" xfId="19264"/>
    <cellStyle name="Normal 247 5 2 3 2 2" xfId="19265"/>
    <cellStyle name="Normal 247 5 2 3 3" xfId="19266"/>
    <cellStyle name="Normal 247 5 2 4" xfId="19267"/>
    <cellStyle name="Normal 247 5 2 4 2" xfId="19268"/>
    <cellStyle name="Normal 247 5 2 5" xfId="19269"/>
    <cellStyle name="Normal 247 5 3" xfId="19270"/>
    <cellStyle name="Normal 247 5 3 2" xfId="19271"/>
    <cellStyle name="Normal 247 5 3 2 2" xfId="19272"/>
    <cellStyle name="Normal 247 5 3 2 2 2" xfId="19273"/>
    <cellStyle name="Normal 247 5 3 2 3" xfId="19274"/>
    <cellStyle name="Normal 247 5 3 3" xfId="19275"/>
    <cellStyle name="Normal 247 5 3 3 2" xfId="19276"/>
    <cellStyle name="Normal 247 5 3 4" xfId="19277"/>
    <cellStyle name="Normal 247 5 4" xfId="19278"/>
    <cellStyle name="Normal 247 5 4 2" xfId="19279"/>
    <cellStyle name="Normal 247 5 4 2 2" xfId="19280"/>
    <cellStyle name="Normal 247 5 4 3" xfId="19281"/>
    <cellStyle name="Normal 247 5 5" xfId="19282"/>
    <cellStyle name="Normal 247 5 5 2" xfId="19283"/>
    <cellStyle name="Normal 247 5 6" xfId="19284"/>
    <cellStyle name="Normal 247 6" xfId="19285"/>
    <cellStyle name="Normal 247 6 2" xfId="19286"/>
    <cellStyle name="Normal 247 6 2 2" xfId="19287"/>
    <cellStyle name="Normal 247 6 2 2 2" xfId="19288"/>
    <cellStyle name="Normal 247 6 2 2 2 2" xfId="19289"/>
    <cellStyle name="Normal 247 6 2 2 2 2 2" xfId="19290"/>
    <cellStyle name="Normal 247 6 2 2 2 3" xfId="19291"/>
    <cellStyle name="Normal 247 6 2 2 3" xfId="19292"/>
    <cellStyle name="Normal 247 6 2 2 3 2" xfId="19293"/>
    <cellStyle name="Normal 247 6 2 2 4" xfId="19294"/>
    <cellStyle name="Normal 247 6 2 3" xfId="19295"/>
    <cellStyle name="Normal 247 6 2 3 2" xfId="19296"/>
    <cellStyle name="Normal 247 6 2 3 2 2" xfId="19297"/>
    <cellStyle name="Normal 247 6 2 3 3" xfId="19298"/>
    <cellStyle name="Normal 247 6 2 4" xfId="19299"/>
    <cellStyle name="Normal 247 6 2 4 2" xfId="19300"/>
    <cellStyle name="Normal 247 6 2 5" xfId="19301"/>
    <cellStyle name="Normal 247 6 3" xfId="19302"/>
    <cellStyle name="Normal 247 6 3 2" xfId="19303"/>
    <cellStyle name="Normal 247 6 3 2 2" xfId="19304"/>
    <cellStyle name="Normal 247 6 3 2 2 2" xfId="19305"/>
    <cellStyle name="Normal 247 6 3 2 3" xfId="19306"/>
    <cellStyle name="Normal 247 6 3 3" xfId="19307"/>
    <cellStyle name="Normal 247 6 3 3 2" xfId="19308"/>
    <cellStyle name="Normal 247 6 3 4" xfId="19309"/>
    <cellStyle name="Normal 247 6 4" xfId="19310"/>
    <cellStyle name="Normal 247 6 4 2" xfId="19311"/>
    <cellStyle name="Normal 247 6 4 2 2" xfId="19312"/>
    <cellStyle name="Normal 247 6 4 3" xfId="19313"/>
    <cellStyle name="Normal 247 6 5" xfId="19314"/>
    <cellStyle name="Normal 247 6 5 2" xfId="19315"/>
    <cellStyle name="Normal 247 6 6" xfId="19316"/>
    <cellStyle name="Normal 247 7" xfId="19317"/>
    <cellStyle name="Normal 247 7 2" xfId="19318"/>
    <cellStyle name="Normal 247 7 2 2" xfId="19319"/>
    <cellStyle name="Normal 247 7 2 2 2" xfId="19320"/>
    <cellStyle name="Normal 247 7 2 2 2 2" xfId="19321"/>
    <cellStyle name="Normal 247 7 2 2 3" xfId="19322"/>
    <cellStyle name="Normal 247 7 2 3" xfId="19323"/>
    <cellStyle name="Normal 247 7 2 3 2" xfId="19324"/>
    <cellStyle name="Normal 247 7 2 4" xfId="19325"/>
    <cellStyle name="Normal 247 7 3" xfId="19326"/>
    <cellStyle name="Normal 247 7 3 2" xfId="19327"/>
    <cellStyle name="Normal 247 7 3 2 2" xfId="19328"/>
    <cellStyle name="Normal 247 7 3 3" xfId="19329"/>
    <cellStyle name="Normal 247 7 4" xfId="19330"/>
    <cellStyle name="Normal 247 7 4 2" xfId="19331"/>
    <cellStyle name="Normal 247 7 5" xfId="19332"/>
    <cellStyle name="Normal 247 8" xfId="19333"/>
    <cellStyle name="Normal 247 8 2" xfId="19334"/>
    <cellStyle name="Normal 247 8 2 2" xfId="19335"/>
    <cellStyle name="Normal 247 8 2 2 2" xfId="19336"/>
    <cellStyle name="Normal 247 8 2 3" xfId="19337"/>
    <cellStyle name="Normal 247 8 3" xfId="19338"/>
    <cellStyle name="Normal 247 8 3 2" xfId="19339"/>
    <cellStyle name="Normal 247 8 4" xfId="19340"/>
    <cellStyle name="Normal 247 9" xfId="19341"/>
    <cellStyle name="Normal 247 9 2" xfId="19342"/>
    <cellStyle name="Normal 247 9 2 2" xfId="19343"/>
    <cellStyle name="Normal 247 9 3" xfId="19344"/>
    <cellStyle name="Normal 248" xfId="19345"/>
    <cellStyle name="Normal 248 10" xfId="19346"/>
    <cellStyle name="Normal 248 10 2" xfId="19347"/>
    <cellStyle name="Normal 248 11" xfId="19348"/>
    <cellStyle name="Normal 248 12" xfId="19349"/>
    <cellStyle name="Normal 248 2" xfId="19350"/>
    <cellStyle name="Normal 248 2 10" xfId="19351"/>
    <cellStyle name="Normal 248 2 2" xfId="19352"/>
    <cellStyle name="Normal 248 2 2 2" xfId="19353"/>
    <cellStyle name="Normal 248 2 2 2 2" xfId="19354"/>
    <cellStyle name="Normal 248 2 2 2 2 2" xfId="19355"/>
    <cellStyle name="Normal 248 2 2 2 2 2 2" xfId="19356"/>
    <cellStyle name="Normal 248 2 2 2 2 2 2 2" xfId="19357"/>
    <cellStyle name="Normal 248 2 2 2 2 2 2 2 2" xfId="19358"/>
    <cellStyle name="Normal 248 2 2 2 2 2 2 3" xfId="19359"/>
    <cellStyle name="Normal 248 2 2 2 2 2 3" xfId="19360"/>
    <cellStyle name="Normal 248 2 2 2 2 2 3 2" xfId="19361"/>
    <cellStyle name="Normal 248 2 2 2 2 2 4" xfId="19362"/>
    <cellStyle name="Normal 248 2 2 2 2 3" xfId="19363"/>
    <cellStyle name="Normal 248 2 2 2 2 3 2" xfId="19364"/>
    <cellStyle name="Normal 248 2 2 2 2 3 2 2" xfId="19365"/>
    <cellStyle name="Normal 248 2 2 2 2 3 3" xfId="19366"/>
    <cellStyle name="Normal 248 2 2 2 2 4" xfId="19367"/>
    <cellStyle name="Normal 248 2 2 2 2 4 2" xfId="19368"/>
    <cellStyle name="Normal 248 2 2 2 2 5" xfId="19369"/>
    <cellStyle name="Normal 248 2 2 2 3" xfId="19370"/>
    <cellStyle name="Normal 248 2 2 2 3 2" xfId="19371"/>
    <cellStyle name="Normal 248 2 2 2 3 2 2" xfId="19372"/>
    <cellStyle name="Normal 248 2 2 2 3 2 2 2" xfId="19373"/>
    <cellStyle name="Normal 248 2 2 2 3 2 3" xfId="19374"/>
    <cellStyle name="Normal 248 2 2 2 3 3" xfId="19375"/>
    <cellStyle name="Normal 248 2 2 2 3 3 2" xfId="19376"/>
    <cellStyle name="Normal 248 2 2 2 3 4" xfId="19377"/>
    <cellStyle name="Normal 248 2 2 2 4" xfId="19378"/>
    <cellStyle name="Normal 248 2 2 2 4 2" xfId="19379"/>
    <cellStyle name="Normal 248 2 2 2 4 2 2" xfId="19380"/>
    <cellStyle name="Normal 248 2 2 2 4 3" xfId="19381"/>
    <cellStyle name="Normal 248 2 2 2 5" xfId="19382"/>
    <cellStyle name="Normal 248 2 2 2 5 2" xfId="19383"/>
    <cellStyle name="Normal 248 2 2 2 6" xfId="19384"/>
    <cellStyle name="Normal 248 2 2 3" xfId="19385"/>
    <cellStyle name="Normal 248 2 2 3 2" xfId="19386"/>
    <cellStyle name="Normal 248 2 2 3 2 2" xfId="19387"/>
    <cellStyle name="Normal 248 2 2 3 2 2 2" xfId="19388"/>
    <cellStyle name="Normal 248 2 2 3 2 2 2 2" xfId="19389"/>
    <cellStyle name="Normal 248 2 2 3 2 2 3" xfId="19390"/>
    <cellStyle name="Normal 248 2 2 3 2 3" xfId="19391"/>
    <cellStyle name="Normal 248 2 2 3 2 3 2" xfId="19392"/>
    <cellStyle name="Normal 248 2 2 3 2 4" xfId="19393"/>
    <cellStyle name="Normal 248 2 2 3 3" xfId="19394"/>
    <cellStyle name="Normal 248 2 2 3 3 2" xfId="19395"/>
    <cellStyle name="Normal 248 2 2 3 3 2 2" xfId="19396"/>
    <cellStyle name="Normal 248 2 2 3 3 3" xfId="19397"/>
    <cellStyle name="Normal 248 2 2 3 4" xfId="19398"/>
    <cellStyle name="Normal 248 2 2 3 4 2" xfId="19399"/>
    <cellStyle name="Normal 248 2 2 3 5" xfId="19400"/>
    <cellStyle name="Normal 248 2 2 4" xfId="19401"/>
    <cellStyle name="Normal 248 2 2 4 2" xfId="19402"/>
    <cellStyle name="Normal 248 2 2 4 2 2" xfId="19403"/>
    <cellStyle name="Normal 248 2 2 4 2 2 2" xfId="19404"/>
    <cellStyle name="Normal 248 2 2 4 2 3" xfId="19405"/>
    <cellStyle name="Normal 248 2 2 4 3" xfId="19406"/>
    <cellStyle name="Normal 248 2 2 4 3 2" xfId="19407"/>
    <cellStyle name="Normal 248 2 2 4 4" xfId="19408"/>
    <cellStyle name="Normal 248 2 2 5" xfId="19409"/>
    <cellStyle name="Normal 248 2 2 5 2" xfId="19410"/>
    <cellStyle name="Normal 248 2 2 5 2 2" xfId="19411"/>
    <cellStyle name="Normal 248 2 2 5 3" xfId="19412"/>
    <cellStyle name="Normal 248 2 2 6" xfId="19413"/>
    <cellStyle name="Normal 248 2 2 6 2" xfId="19414"/>
    <cellStyle name="Normal 248 2 2 7" xfId="19415"/>
    <cellStyle name="Normal 248 2 2 8" xfId="19416"/>
    <cellStyle name="Normal 248 2 3" xfId="19417"/>
    <cellStyle name="Normal 248 2 3 2" xfId="19418"/>
    <cellStyle name="Normal 248 2 3 2 2" xfId="19419"/>
    <cellStyle name="Normal 248 2 3 2 2 2" xfId="19420"/>
    <cellStyle name="Normal 248 2 3 2 2 2 2" xfId="19421"/>
    <cellStyle name="Normal 248 2 3 2 2 2 2 2" xfId="19422"/>
    <cellStyle name="Normal 248 2 3 2 2 2 3" xfId="19423"/>
    <cellStyle name="Normal 248 2 3 2 2 3" xfId="19424"/>
    <cellStyle name="Normal 248 2 3 2 2 3 2" xfId="19425"/>
    <cellStyle name="Normal 248 2 3 2 2 4" xfId="19426"/>
    <cellStyle name="Normal 248 2 3 2 3" xfId="19427"/>
    <cellStyle name="Normal 248 2 3 2 3 2" xfId="19428"/>
    <cellStyle name="Normal 248 2 3 2 3 2 2" xfId="19429"/>
    <cellStyle name="Normal 248 2 3 2 3 3" xfId="19430"/>
    <cellStyle name="Normal 248 2 3 2 4" xfId="19431"/>
    <cellStyle name="Normal 248 2 3 2 4 2" xfId="19432"/>
    <cellStyle name="Normal 248 2 3 2 5" xfId="19433"/>
    <cellStyle name="Normal 248 2 3 3" xfId="19434"/>
    <cellStyle name="Normal 248 2 3 3 2" xfId="19435"/>
    <cellStyle name="Normal 248 2 3 3 2 2" xfId="19436"/>
    <cellStyle name="Normal 248 2 3 3 2 2 2" xfId="19437"/>
    <cellStyle name="Normal 248 2 3 3 2 3" xfId="19438"/>
    <cellStyle name="Normal 248 2 3 3 3" xfId="19439"/>
    <cellStyle name="Normal 248 2 3 3 3 2" xfId="19440"/>
    <cellStyle name="Normal 248 2 3 3 4" xfId="19441"/>
    <cellStyle name="Normal 248 2 3 4" xfId="19442"/>
    <cellStyle name="Normal 248 2 3 4 2" xfId="19443"/>
    <cellStyle name="Normal 248 2 3 4 2 2" xfId="19444"/>
    <cellStyle name="Normal 248 2 3 4 3" xfId="19445"/>
    <cellStyle name="Normal 248 2 3 5" xfId="19446"/>
    <cellStyle name="Normal 248 2 3 5 2" xfId="19447"/>
    <cellStyle name="Normal 248 2 3 6" xfId="19448"/>
    <cellStyle name="Normal 248 2 4" xfId="19449"/>
    <cellStyle name="Normal 248 2 4 2" xfId="19450"/>
    <cellStyle name="Normal 248 2 4 2 2" xfId="19451"/>
    <cellStyle name="Normal 248 2 4 2 2 2" xfId="19452"/>
    <cellStyle name="Normal 248 2 4 2 2 2 2" xfId="19453"/>
    <cellStyle name="Normal 248 2 4 2 2 2 2 2" xfId="19454"/>
    <cellStyle name="Normal 248 2 4 2 2 2 3" xfId="19455"/>
    <cellStyle name="Normal 248 2 4 2 2 3" xfId="19456"/>
    <cellStyle name="Normal 248 2 4 2 2 3 2" xfId="19457"/>
    <cellStyle name="Normal 248 2 4 2 2 4" xfId="19458"/>
    <cellStyle name="Normal 248 2 4 2 3" xfId="19459"/>
    <cellStyle name="Normal 248 2 4 2 3 2" xfId="19460"/>
    <cellStyle name="Normal 248 2 4 2 3 2 2" xfId="19461"/>
    <cellStyle name="Normal 248 2 4 2 3 3" xfId="19462"/>
    <cellStyle name="Normal 248 2 4 2 4" xfId="19463"/>
    <cellStyle name="Normal 248 2 4 2 4 2" xfId="19464"/>
    <cellStyle name="Normal 248 2 4 2 5" xfId="19465"/>
    <cellStyle name="Normal 248 2 4 3" xfId="19466"/>
    <cellStyle name="Normal 248 2 4 3 2" xfId="19467"/>
    <cellStyle name="Normal 248 2 4 3 2 2" xfId="19468"/>
    <cellStyle name="Normal 248 2 4 3 2 2 2" xfId="19469"/>
    <cellStyle name="Normal 248 2 4 3 2 3" xfId="19470"/>
    <cellStyle name="Normal 248 2 4 3 3" xfId="19471"/>
    <cellStyle name="Normal 248 2 4 3 3 2" xfId="19472"/>
    <cellStyle name="Normal 248 2 4 3 4" xfId="19473"/>
    <cellStyle name="Normal 248 2 4 4" xfId="19474"/>
    <cellStyle name="Normal 248 2 4 4 2" xfId="19475"/>
    <cellStyle name="Normal 248 2 4 4 2 2" xfId="19476"/>
    <cellStyle name="Normal 248 2 4 4 3" xfId="19477"/>
    <cellStyle name="Normal 248 2 4 5" xfId="19478"/>
    <cellStyle name="Normal 248 2 4 5 2" xfId="19479"/>
    <cellStyle name="Normal 248 2 4 6" xfId="19480"/>
    <cellStyle name="Normal 248 2 5" xfId="19481"/>
    <cellStyle name="Normal 248 2 5 2" xfId="19482"/>
    <cellStyle name="Normal 248 2 5 2 2" xfId="19483"/>
    <cellStyle name="Normal 248 2 5 2 2 2" xfId="19484"/>
    <cellStyle name="Normal 248 2 5 2 2 2 2" xfId="19485"/>
    <cellStyle name="Normal 248 2 5 2 2 3" xfId="19486"/>
    <cellStyle name="Normal 248 2 5 2 3" xfId="19487"/>
    <cellStyle name="Normal 248 2 5 2 3 2" xfId="19488"/>
    <cellStyle name="Normal 248 2 5 2 4" xfId="19489"/>
    <cellStyle name="Normal 248 2 5 3" xfId="19490"/>
    <cellStyle name="Normal 248 2 5 3 2" xfId="19491"/>
    <cellStyle name="Normal 248 2 5 3 2 2" xfId="19492"/>
    <cellStyle name="Normal 248 2 5 3 3" xfId="19493"/>
    <cellStyle name="Normal 248 2 5 4" xfId="19494"/>
    <cellStyle name="Normal 248 2 5 4 2" xfId="19495"/>
    <cellStyle name="Normal 248 2 5 5" xfId="19496"/>
    <cellStyle name="Normal 248 2 6" xfId="19497"/>
    <cellStyle name="Normal 248 2 6 2" xfId="19498"/>
    <cellStyle name="Normal 248 2 6 2 2" xfId="19499"/>
    <cellStyle name="Normal 248 2 6 2 2 2" xfId="19500"/>
    <cellStyle name="Normal 248 2 6 2 3" xfId="19501"/>
    <cellStyle name="Normal 248 2 6 3" xfId="19502"/>
    <cellStyle name="Normal 248 2 6 3 2" xfId="19503"/>
    <cellStyle name="Normal 248 2 6 4" xfId="19504"/>
    <cellStyle name="Normal 248 2 7" xfId="19505"/>
    <cellStyle name="Normal 248 2 7 2" xfId="19506"/>
    <cellStyle name="Normal 248 2 7 2 2" xfId="19507"/>
    <cellStyle name="Normal 248 2 7 3" xfId="19508"/>
    <cellStyle name="Normal 248 2 8" xfId="19509"/>
    <cellStyle name="Normal 248 2 8 2" xfId="19510"/>
    <cellStyle name="Normal 248 2 9" xfId="19511"/>
    <cellStyle name="Normal 248 3" xfId="19512"/>
    <cellStyle name="Normal 248 3 2" xfId="19513"/>
    <cellStyle name="Normal 248 3 2 2" xfId="19514"/>
    <cellStyle name="Normal 248 3 2 2 2" xfId="19515"/>
    <cellStyle name="Normal 248 3 2 2 2 2" xfId="19516"/>
    <cellStyle name="Normal 248 3 2 2 2 2 2" xfId="19517"/>
    <cellStyle name="Normal 248 3 2 2 2 2 2 2" xfId="19518"/>
    <cellStyle name="Normal 248 3 2 2 2 2 3" xfId="19519"/>
    <cellStyle name="Normal 248 3 2 2 2 3" xfId="19520"/>
    <cellStyle name="Normal 248 3 2 2 2 3 2" xfId="19521"/>
    <cellStyle name="Normal 248 3 2 2 2 4" xfId="19522"/>
    <cellStyle name="Normal 248 3 2 2 3" xfId="19523"/>
    <cellStyle name="Normal 248 3 2 2 3 2" xfId="19524"/>
    <cellStyle name="Normal 248 3 2 2 3 2 2" xfId="19525"/>
    <cellStyle name="Normal 248 3 2 2 3 3" xfId="19526"/>
    <cellStyle name="Normal 248 3 2 2 4" xfId="19527"/>
    <cellStyle name="Normal 248 3 2 2 4 2" xfId="19528"/>
    <cellStyle name="Normal 248 3 2 2 5" xfId="19529"/>
    <cellStyle name="Normal 248 3 2 3" xfId="19530"/>
    <cellStyle name="Normal 248 3 2 3 2" xfId="19531"/>
    <cellStyle name="Normal 248 3 2 3 2 2" xfId="19532"/>
    <cellStyle name="Normal 248 3 2 3 2 2 2" xfId="19533"/>
    <cellStyle name="Normal 248 3 2 3 2 3" xfId="19534"/>
    <cellStyle name="Normal 248 3 2 3 3" xfId="19535"/>
    <cellStyle name="Normal 248 3 2 3 3 2" xfId="19536"/>
    <cellStyle name="Normal 248 3 2 3 4" xfId="19537"/>
    <cellStyle name="Normal 248 3 2 4" xfId="19538"/>
    <cellStyle name="Normal 248 3 2 4 2" xfId="19539"/>
    <cellStyle name="Normal 248 3 2 4 2 2" xfId="19540"/>
    <cellStyle name="Normal 248 3 2 4 3" xfId="19541"/>
    <cellStyle name="Normal 248 3 2 5" xfId="19542"/>
    <cellStyle name="Normal 248 3 2 5 2" xfId="19543"/>
    <cellStyle name="Normal 248 3 2 6" xfId="19544"/>
    <cellStyle name="Normal 248 3 3" xfId="19545"/>
    <cellStyle name="Normal 248 3 3 2" xfId="19546"/>
    <cellStyle name="Normal 248 3 3 2 2" xfId="19547"/>
    <cellStyle name="Normal 248 3 3 2 2 2" xfId="19548"/>
    <cellStyle name="Normal 248 3 3 2 2 2 2" xfId="19549"/>
    <cellStyle name="Normal 248 3 3 2 2 3" xfId="19550"/>
    <cellStyle name="Normal 248 3 3 2 3" xfId="19551"/>
    <cellStyle name="Normal 248 3 3 2 3 2" xfId="19552"/>
    <cellStyle name="Normal 248 3 3 2 4" xfId="19553"/>
    <cellStyle name="Normal 248 3 3 3" xfId="19554"/>
    <cellStyle name="Normal 248 3 3 3 2" xfId="19555"/>
    <cellStyle name="Normal 248 3 3 3 2 2" xfId="19556"/>
    <cellStyle name="Normal 248 3 3 3 3" xfId="19557"/>
    <cellStyle name="Normal 248 3 3 4" xfId="19558"/>
    <cellStyle name="Normal 248 3 3 4 2" xfId="19559"/>
    <cellStyle name="Normal 248 3 3 5" xfId="19560"/>
    <cellStyle name="Normal 248 3 4" xfId="19561"/>
    <cellStyle name="Normal 248 3 4 2" xfId="19562"/>
    <cellStyle name="Normal 248 3 4 2 2" xfId="19563"/>
    <cellStyle name="Normal 248 3 4 2 2 2" xfId="19564"/>
    <cellStyle name="Normal 248 3 4 2 3" xfId="19565"/>
    <cellStyle name="Normal 248 3 4 3" xfId="19566"/>
    <cellStyle name="Normal 248 3 4 3 2" xfId="19567"/>
    <cellStyle name="Normal 248 3 4 4" xfId="19568"/>
    <cellStyle name="Normal 248 3 5" xfId="19569"/>
    <cellStyle name="Normal 248 3 5 2" xfId="19570"/>
    <cellStyle name="Normal 248 3 5 2 2" xfId="19571"/>
    <cellStyle name="Normal 248 3 5 3" xfId="19572"/>
    <cellStyle name="Normal 248 3 6" xfId="19573"/>
    <cellStyle name="Normal 248 3 6 2" xfId="19574"/>
    <cellStyle name="Normal 248 3 7" xfId="19575"/>
    <cellStyle name="Normal 248 3 8" xfId="19576"/>
    <cellStyle name="Normal 248 4" xfId="19577"/>
    <cellStyle name="Normal 248 4 2" xfId="19578"/>
    <cellStyle name="Normal 248 4 2 2" xfId="19579"/>
    <cellStyle name="Normal 248 4 2 2 2" xfId="19580"/>
    <cellStyle name="Normal 248 4 2 2 2 2" xfId="19581"/>
    <cellStyle name="Normal 248 4 2 2 2 2 2" xfId="19582"/>
    <cellStyle name="Normal 248 4 2 2 2 2 2 2" xfId="19583"/>
    <cellStyle name="Normal 248 4 2 2 2 2 3" xfId="19584"/>
    <cellStyle name="Normal 248 4 2 2 2 3" xfId="19585"/>
    <cellStyle name="Normal 248 4 2 2 2 3 2" xfId="19586"/>
    <cellStyle name="Normal 248 4 2 2 2 4" xfId="19587"/>
    <cellStyle name="Normal 248 4 2 2 3" xfId="19588"/>
    <cellStyle name="Normal 248 4 2 2 3 2" xfId="19589"/>
    <cellStyle name="Normal 248 4 2 2 3 2 2" xfId="19590"/>
    <cellStyle name="Normal 248 4 2 2 3 3" xfId="19591"/>
    <cellStyle name="Normal 248 4 2 2 4" xfId="19592"/>
    <cellStyle name="Normal 248 4 2 2 4 2" xfId="19593"/>
    <cellStyle name="Normal 248 4 2 2 5" xfId="19594"/>
    <cellStyle name="Normal 248 4 2 3" xfId="19595"/>
    <cellStyle name="Normal 248 4 2 3 2" xfId="19596"/>
    <cellStyle name="Normal 248 4 2 3 2 2" xfId="19597"/>
    <cellStyle name="Normal 248 4 2 3 2 2 2" xfId="19598"/>
    <cellStyle name="Normal 248 4 2 3 2 3" xfId="19599"/>
    <cellStyle name="Normal 248 4 2 3 3" xfId="19600"/>
    <cellStyle name="Normal 248 4 2 3 3 2" xfId="19601"/>
    <cellStyle name="Normal 248 4 2 3 4" xfId="19602"/>
    <cellStyle name="Normal 248 4 2 4" xfId="19603"/>
    <cellStyle name="Normal 248 4 2 4 2" xfId="19604"/>
    <cellStyle name="Normal 248 4 2 4 2 2" xfId="19605"/>
    <cellStyle name="Normal 248 4 2 4 3" xfId="19606"/>
    <cellStyle name="Normal 248 4 2 5" xfId="19607"/>
    <cellStyle name="Normal 248 4 2 5 2" xfId="19608"/>
    <cellStyle name="Normal 248 4 2 6" xfId="19609"/>
    <cellStyle name="Normal 248 4 3" xfId="19610"/>
    <cellStyle name="Normal 248 4 3 2" xfId="19611"/>
    <cellStyle name="Normal 248 4 3 2 2" xfId="19612"/>
    <cellStyle name="Normal 248 4 3 2 2 2" xfId="19613"/>
    <cellStyle name="Normal 248 4 3 2 2 2 2" xfId="19614"/>
    <cellStyle name="Normal 248 4 3 2 2 3" xfId="19615"/>
    <cellStyle name="Normal 248 4 3 2 3" xfId="19616"/>
    <cellStyle name="Normal 248 4 3 2 3 2" xfId="19617"/>
    <cellStyle name="Normal 248 4 3 2 4" xfId="19618"/>
    <cellStyle name="Normal 248 4 3 3" xfId="19619"/>
    <cellStyle name="Normal 248 4 3 3 2" xfId="19620"/>
    <cellStyle name="Normal 248 4 3 3 2 2" xfId="19621"/>
    <cellStyle name="Normal 248 4 3 3 3" xfId="19622"/>
    <cellStyle name="Normal 248 4 3 4" xfId="19623"/>
    <cellStyle name="Normal 248 4 3 4 2" xfId="19624"/>
    <cellStyle name="Normal 248 4 3 5" xfId="19625"/>
    <cellStyle name="Normal 248 4 4" xfId="19626"/>
    <cellStyle name="Normal 248 4 4 2" xfId="19627"/>
    <cellStyle name="Normal 248 4 4 2 2" xfId="19628"/>
    <cellStyle name="Normal 248 4 4 2 2 2" xfId="19629"/>
    <cellStyle name="Normal 248 4 4 2 3" xfId="19630"/>
    <cellStyle name="Normal 248 4 4 3" xfId="19631"/>
    <cellStyle name="Normal 248 4 4 3 2" xfId="19632"/>
    <cellStyle name="Normal 248 4 4 4" xfId="19633"/>
    <cellStyle name="Normal 248 4 5" xfId="19634"/>
    <cellStyle name="Normal 248 4 5 2" xfId="19635"/>
    <cellStyle name="Normal 248 4 5 2 2" xfId="19636"/>
    <cellStyle name="Normal 248 4 5 3" xfId="19637"/>
    <cellStyle name="Normal 248 4 6" xfId="19638"/>
    <cellStyle name="Normal 248 4 6 2" xfId="19639"/>
    <cellStyle name="Normal 248 4 7" xfId="19640"/>
    <cellStyle name="Normal 248 5" xfId="19641"/>
    <cellStyle name="Normal 248 5 2" xfId="19642"/>
    <cellStyle name="Normal 248 5 2 2" xfId="19643"/>
    <cellStyle name="Normal 248 5 2 2 2" xfId="19644"/>
    <cellStyle name="Normal 248 5 2 2 2 2" xfId="19645"/>
    <cellStyle name="Normal 248 5 2 2 2 2 2" xfId="19646"/>
    <cellStyle name="Normal 248 5 2 2 2 3" xfId="19647"/>
    <cellStyle name="Normal 248 5 2 2 3" xfId="19648"/>
    <cellStyle name="Normal 248 5 2 2 3 2" xfId="19649"/>
    <cellStyle name="Normal 248 5 2 2 4" xfId="19650"/>
    <cellStyle name="Normal 248 5 2 3" xfId="19651"/>
    <cellStyle name="Normal 248 5 2 3 2" xfId="19652"/>
    <cellStyle name="Normal 248 5 2 3 2 2" xfId="19653"/>
    <cellStyle name="Normal 248 5 2 3 3" xfId="19654"/>
    <cellStyle name="Normal 248 5 2 4" xfId="19655"/>
    <cellStyle name="Normal 248 5 2 4 2" xfId="19656"/>
    <cellStyle name="Normal 248 5 2 5" xfId="19657"/>
    <cellStyle name="Normal 248 5 3" xfId="19658"/>
    <cellStyle name="Normal 248 5 3 2" xfId="19659"/>
    <cellStyle name="Normal 248 5 3 2 2" xfId="19660"/>
    <cellStyle name="Normal 248 5 3 2 2 2" xfId="19661"/>
    <cellStyle name="Normal 248 5 3 2 3" xfId="19662"/>
    <cellStyle name="Normal 248 5 3 3" xfId="19663"/>
    <cellStyle name="Normal 248 5 3 3 2" xfId="19664"/>
    <cellStyle name="Normal 248 5 3 4" xfId="19665"/>
    <cellStyle name="Normal 248 5 4" xfId="19666"/>
    <cellStyle name="Normal 248 5 4 2" xfId="19667"/>
    <cellStyle name="Normal 248 5 4 2 2" xfId="19668"/>
    <cellStyle name="Normal 248 5 4 3" xfId="19669"/>
    <cellStyle name="Normal 248 5 5" xfId="19670"/>
    <cellStyle name="Normal 248 5 5 2" xfId="19671"/>
    <cellStyle name="Normal 248 5 6" xfId="19672"/>
    <cellStyle name="Normal 248 6" xfId="19673"/>
    <cellStyle name="Normal 248 6 2" xfId="19674"/>
    <cellStyle name="Normal 248 6 2 2" xfId="19675"/>
    <cellStyle name="Normal 248 6 2 2 2" xfId="19676"/>
    <cellStyle name="Normal 248 6 2 2 2 2" xfId="19677"/>
    <cellStyle name="Normal 248 6 2 2 2 2 2" xfId="19678"/>
    <cellStyle name="Normal 248 6 2 2 2 3" xfId="19679"/>
    <cellStyle name="Normal 248 6 2 2 3" xfId="19680"/>
    <cellStyle name="Normal 248 6 2 2 3 2" xfId="19681"/>
    <cellStyle name="Normal 248 6 2 2 4" xfId="19682"/>
    <cellStyle name="Normal 248 6 2 3" xfId="19683"/>
    <cellStyle name="Normal 248 6 2 3 2" xfId="19684"/>
    <cellStyle name="Normal 248 6 2 3 2 2" xfId="19685"/>
    <cellStyle name="Normal 248 6 2 3 3" xfId="19686"/>
    <cellStyle name="Normal 248 6 2 4" xfId="19687"/>
    <cellStyle name="Normal 248 6 2 4 2" xfId="19688"/>
    <cellStyle name="Normal 248 6 2 5" xfId="19689"/>
    <cellStyle name="Normal 248 6 3" xfId="19690"/>
    <cellStyle name="Normal 248 6 3 2" xfId="19691"/>
    <cellStyle name="Normal 248 6 3 2 2" xfId="19692"/>
    <cellStyle name="Normal 248 6 3 2 2 2" xfId="19693"/>
    <cellStyle name="Normal 248 6 3 2 3" xfId="19694"/>
    <cellStyle name="Normal 248 6 3 3" xfId="19695"/>
    <cellStyle name="Normal 248 6 3 3 2" xfId="19696"/>
    <cellStyle name="Normal 248 6 3 4" xfId="19697"/>
    <cellStyle name="Normal 248 6 4" xfId="19698"/>
    <cellStyle name="Normal 248 6 4 2" xfId="19699"/>
    <cellStyle name="Normal 248 6 4 2 2" xfId="19700"/>
    <cellStyle name="Normal 248 6 4 3" xfId="19701"/>
    <cellStyle name="Normal 248 6 5" xfId="19702"/>
    <cellStyle name="Normal 248 6 5 2" xfId="19703"/>
    <cellStyle name="Normal 248 6 6" xfId="19704"/>
    <cellStyle name="Normal 248 7" xfId="19705"/>
    <cellStyle name="Normal 248 7 2" xfId="19706"/>
    <cellStyle name="Normal 248 7 2 2" xfId="19707"/>
    <cellStyle name="Normal 248 7 2 2 2" xfId="19708"/>
    <cellStyle name="Normal 248 7 2 2 2 2" xfId="19709"/>
    <cellStyle name="Normal 248 7 2 2 3" xfId="19710"/>
    <cellStyle name="Normal 248 7 2 3" xfId="19711"/>
    <cellStyle name="Normal 248 7 2 3 2" xfId="19712"/>
    <cellStyle name="Normal 248 7 2 4" xfId="19713"/>
    <cellStyle name="Normal 248 7 3" xfId="19714"/>
    <cellStyle name="Normal 248 7 3 2" xfId="19715"/>
    <cellStyle name="Normal 248 7 3 2 2" xfId="19716"/>
    <cellStyle name="Normal 248 7 3 3" xfId="19717"/>
    <cellStyle name="Normal 248 7 4" xfId="19718"/>
    <cellStyle name="Normal 248 7 4 2" xfId="19719"/>
    <cellStyle name="Normal 248 7 5" xfId="19720"/>
    <cellStyle name="Normal 248 8" xfId="19721"/>
    <cellStyle name="Normal 248 8 2" xfId="19722"/>
    <cellStyle name="Normal 248 8 2 2" xfId="19723"/>
    <cellStyle name="Normal 248 8 2 2 2" xfId="19724"/>
    <cellStyle name="Normal 248 8 2 3" xfId="19725"/>
    <cellStyle name="Normal 248 8 3" xfId="19726"/>
    <cellStyle name="Normal 248 8 3 2" xfId="19727"/>
    <cellStyle name="Normal 248 8 4" xfId="19728"/>
    <cellStyle name="Normal 248 9" xfId="19729"/>
    <cellStyle name="Normal 248 9 2" xfId="19730"/>
    <cellStyle name="Normal 248 9 2 2" xfId="19731"/>
    <cellStyle name="Normal 248 9 3" xfId="19732"/>
    <cellStyle name="Normal 249" xfId="19733"/>
    <cellStyle name="Normal 249 10" xfId="19734"/>
    <cellStyle name="Normal 249 10 2" xfId="19735"/>
    <cellStyle name="Normal 249 11" xfId="19736"/>
    <cellStyle name="Normal 249 12" xfId="19737"/>
    <cellStyle name="Normal 249 2" xfId="19738"/>
    <cellStyle name="Normal 249 2 10" xfId="19739"/>
    <cellStyle name="Normal 249 2 2" xfId="19740"/>
    <cellStyle name="Normal 249 2 2 2" xfId="19741"/>
    <cellStyle name="Normal 249 2 2 2 2" xfId="19742"/>
    <cellStyle name="Normal 249 2 2 2 2 2" xfId="19743"/>
    <cellStyle name="Normal 249 2 2 2 2 2 2" xfId="19744"/>
    <cellStyle name="Normal 249 2 2 2 2 2 2 2" xfId="19745"/>
    <cellStyle name="Normal 249 2 2 2 2 2 2 2 2" xfId="19746"/>
    <cellStyle name="Normal 249 2 2 2 2 2 2 3" xfId="19747"/>
    <cellStyle name="Normal 249 2 2 2 2 2 3" xfId="19748"/>
    <cellStyle name="Normal 249 2 2 2 2 2 3 2" xfId="19749"/>
    <cellStyle name="Normal 249 2 2 2 2 2 4" xfId="19750"/>
    <cellStyle name="Normal 249 2 2 2 2 3" xfId="19751"/>
    <cellStyle name="Normal 249 2 2 2 2 3 2" xfId="19752"/>
    <cellStyle name="Normal 249 2 2 2 2 3 2 2" xfId="19753"/>
    <cellStyle name="Normal 249 2 2 2 2 3 3" xfId="19754"/>
    <cellStyle name="Normal 249 2 2 2 2 4" xfId="19755"/>
    <cellStyle name="Normal 249 2 2 2 2 4 2" xfId="19756"/>
    <cellStyle name="Normal 249 2 2 2 2 5" xfId="19757"/>
    <cellStyle name="Normal 249 2 2 2 3" xfId="19758"/>
    <cellStyle name="Normal 249 2 2 2 3 2" xfId="19759"/>
    <cellStyle name="Normal 249 2 2 2 3 2 2" xfId="19760"/>
    <cellStyle name="Normal 249 2 2 2 3 2 2 2" xfId="19761"/>
    <cellStyle name="Normal 249 2 2 2 3 2 3" xfId="19762"/>
    <cellStyle name="Normal 249 2 2 2 3 3" xfId="19763"/>
    <cellStyle name="Normal 249 2 2 2 3 3 2" xfId="19764"/>
    <cellStyle name="Normal 249 2 2 2 3 4" xfId="19765"/>
    <cellStyle name="Normal 249 2 2 2 4" xfId="19766"/>
    <cellStyle name="Normal 249 2 2 2 4 2" xfId="19767"/>
    <cellStyle name="Normal 249 2 2 2 4 2 2" xfId="19768"/>
    <cellStyle name="Normal 249 2 2 2 4 3" xfId="19769"/>
    <cellStyle name="Normal 249 2 2 2 5" xfId="19770"/>
    <cellStyle name="Normal 249 2 2 2 5 2" xfId="19771"/>
    <cellStyle name="Normal 249 2 2 2 6" xfId="19772"/>
    <cellStyle name="Normal 249 2 2 3" xfId="19773"/>
    <cellStyle name="Normal 249 2 2 3 2" xfId="19774"/>
    <cellStyle name="Normal 249 2 2 3 2 2" xfId="19775"/>
    <cellStyle name="Normal 249 2 2 3 2 2 2" xfId="19776"/>
    <cellStyle name="Normal 249 2 2 3 2 2 2 2" xfId="19777"/>
    <cellStyle name="Normal 249 2 2 3 2 2 3" xfId="19778"/>
    <cellStyle name="Normal 249 2 2 3 2 3" xfId="19779"/>
    <cellStyle name="Normal 249 2 2 3 2 3 2" xfId="19780"/>
    <cellStyle name="Normal 249 2 2 3 2 4" xfId="19781"/>
    <cellStyle name="Normal 249 2 2 3 3" xfId="19782"/>
    <cellStyle name="Normal 249 2 2 3 3 2" xfId="19783"/>
    <cellStyle name="Normal 249 2 2 3 3 2 2" xfId="19784"/>
    <cellStyle name="Normal 249 2 2 3 3 3" xfId="19785"/>
    <cellStyle name="Normal 249 2 2 3 4" xfId="19786"/>
    <cellStyle name="Normal 249 2 2 3 4 2" xfId="19787"/>
    <cellStyle name="Normal 249 2 2 3 5" xfId="19788"/>
    <cellStyle name="Normal 249 2 2 4" xfId="19789"/>
    <cellStyle name="Normal 249 2 2 4 2" xfId="19790"/>
    <cellStyle name="Normal 249 2 2 4 2 2" xfId="19791"/>
    <cellStyle name="Normal 249 2 2 4 2 2 2" xfId="19792"/>
    <cellStyle name="Normal 249 2 2 4 2 3" xfId="19793"/>
    <cellStyle name="Normal 249 2 2 4 3" xfId="19794"/>
    <cellStyle name="Normal 249 2 2 4 3 2" xfId="19795"/>
    <cellStyle name="Normal 249 2 2 4 4" xfId="19796"/>
    <cellStyle name="Normal 249 2 2 5" xfId="19797"/>
    <cellStyle name="Normal 249 2 2 5 2" xfId="19798"/>
    <cellStyle name="Normal 249 2 2 5 2 2" xfId="19799"/>
    <cellStyle name="Normal 249 2 2 5 3" xfId="19800"/>
    <cellStyle name="Normal 249 2 2 6" xfId="19801"/>
    <cellStyle name="Normal 249 2 2 6 2" xfId="19802"/>
    <cellStyle name="Normal 249 2 2 7" xfId="19803"/>
    <cellStyle name="Normal 249 2 2 8" xfId="19804"/>
    <cellStyle name="Normal 249 2 3" xfId="19805"/>
    <cellStyle name="Normal 249 2 3 2" xfId="19806"/>
    <cellStyle name="Normal 249 2 3 2 2" xfId="19807"/>
    <cellStyle name="Normal 249 2 3 2 2 2" xfId="19808"/>
    <cellStyle name="Normal 249 2 3 2 2 2 2" xfId="19809"/>
    <cellStyle name="Normal 249 2 3 2 2 2 2 2" xfId="19810"/>
    <cellStyle name="Normal 249 2 3 2 2 2 3" xfId="19811"/>
    <cellStyle name="Normal 249 2 3 2 2 3" xfId="19812"/>
    <cellStyle name="Normal 249 2 3 2 2 3 2" xfId="19813"/>
    <cellStyle name="Normal 249 2 3 2 2 4" xfId="19814"/>
    <cellStyle name="Normal 249 2 3 2 3" xfId="19815"/>
    <cellStyle name="Normal 249 2 3 2 3 2" xfId="19816"/>
    <cellStyle name="Normal 249 2 3 2 3 2 2" xfId="19817"/>
    <cellStyle name="Normal 249 2 3 2 3 3" xfId="19818"/>
    <cellStyle name="Normal 249 2 3 2 4" xfId="19819"/>
    <cellStyle name="Normal 249 2 3 2 4 2" xfId="19820"/>
    <cellStyle name="Normal 249 2 3 2 5" xfId="19821"/>
    <cellStyle name="Normal 249 2 3 3" xfId="19822"/>
    <cellStyle name="Normal 249 2 3 3 2" xfId="19823"/>
    <cellStyle name="Normal 249 2 3 3 2 2" xfId="19824"/>
    <cellStyle name="Normal 249 2 3 3 2 2 2" xfId="19825"/>
    <cellStyle name="Normal 249 2 3 3 2 3" xfId="19826"/>
    <cellStyle name="Normal 249 2 3 3 3" xfId="19827"/>
    <cellStyle name="Normal 249 2 3 3 3 2" xfId="19828"/>
    <cellStyle name="Normal 249 2 3 3 4" xfId="19829"/>
    <cellStyle name="Normal 249 2 3 4" xfId="19830"/>
    <cellStyle name="Normal 249 2 3 4 2" xfId="19831"/>
    <cellStyle name="Normal 249 2 3 4 2 2" xfId="19832"/>
    <cellStyle name="Normal 249 2 3 4 3" xfId="19833"/>
    <cellStyle name="Normal 249 2 3 5" xfId="19834"/>
    <cellStyle name="Normal 249 2 3 5 2" xfId="19835"/>
    <cellStyle name="Normal 249 2 3 6" xfId="19836"/>
    <cellStyle name="Normal 249 2 4" xfId="19837"/>
    <cellStyle name="Normal 249 2 4 2" xfId="19838"/>
    <cellStyle name="Normal 249 2 4 2 2" xfId="19839"/>
    <cellStyle name="Normal 249 2 4 2 2 2" xfId="19840"/>
    <cellStyle name="Normal 249 2 4 2 2 2 2" xfId="19841"/>
    <cellStyle name="Normal 249 2 4 2 2 2 2 2" xfId="19842"/>
    <cellStyle name="Normal 249 2 4 2 2 2 3" xfId="19843"/>
    <cellStyle name="Normal 249 2 4 2 2 3" xfId="19844"/>
    <cellStyle name="Normal 249 2 4 2 2 3 2" xfId="19845"/>
    <cellStyle name="Normal 249 2 4 2 2 4" xfId="19846"/>
    <cellStyle name="Normal 249 2 4 2 3" xfId="19847"/>
    <cellStyle name="Normal 249 2 4 2 3 2" xfId="19848"/>
    <cellStyle name="Normal 249 2 4 2 3 2 2" xfId="19849"/>
    <cellStyle name="Normal 249 2 4 2 3 3" xfId="19850"/>
    <cellStyle name="Normal 249 2 4 2 4" xfId="19851"/>
    <cellStyle name="Normal 249 2 4 2 4 2" xfId="19852"/>
    <cellStyle name="Normal 249 2 4 2 5" xfId="19853"/>
    <cellStyle name="Normal 249 2 4 3" xfId="19854"/>
    <cellStyle name="Normal 249 2 4 3 2" xfId="19855"/>
    <cellStyle name="Normal 249 2 4 3 2 2" xfId="19856"/>
    <cellStyle name="Normal 249 2 4 3 2 2 2" xfId="19857"/>
    <cellStyle name="Normal 249 2 4 3 2 3" xfId="19858"/>
    <cellStyle name="Normal 249 2 4 3 3" xfId="19859"/>
    <cellStyle name="Normal 249 2 4 3 3 2" xfId="19860"/>
    <cellStyle name="Normal 249 2 4 3 4" xfId="19861"/>
    <cellStyle name="Normal 249 2 4 4" xfId="19862"/>
    <cellStyle name="Normal 249 2 4 4 2" xfId="19863"/>
    <cellStyle name="Normal 249 2 4 4 2 2" xfId="19864"/>
    <cellStyle name="Normal 249 2 4 4 3" xfId="19865"/>
    <cellStyle name="Normal 249 2 4 5" xfId="19866"/>
    <cellStyle name="Normal 249 2 4 5 2" xfId="19867"/>
    <cellStyle name="Normal 249 2 4 6" xfId="19868"/>
    <cellStyle name="Normal 249 2 5" xfId="19869"/>
    <cellStyle name="Normal 249 2 5 2" xfId="19870"/>
    <cellStyle name="Normal 249 2 5 2 2" xfId="19871"/>
    <cellStyle name="Normal 249 2 5 2 2 2" xfId="19872"/>
    <cellStyle name="Normal 249 2 5 2 2 2 2" xfId="19873"/>
    <cellStyle name="Normal 249 2 5 2 2 3" xfId="19874"/>
    <cellStyle name="Normal 249 2 5 2 3" xfId="19875"/>
    <cellStyle name="Normal 249 2 5 2 3 2" xfId="19876"/>
    <cellStyle name="Normal 249 2 5 2 4" xfId="19877"/>
    <cellStyle name="Normal 249 2 5 3" xfId="19878"/>
    <cellStyle name="Normal 249 2 5 3 2" xfId="19879"/>
    <cellStyle name="Normal 249 2 5 3 2 2" xfId="19880"/>
    <cellStyle name="Normal 249 2 5 3 3" xfId="19881"/>
    <cellStyle name="Normal 249 2 5 4" xfId="19882"/>
    <cellStyle name="Normal 249 2 5 4 2" xfId="19883"/>
    <cellStyle name="Normal 249 2 5 5" xfId="19884"/>
    <cellStyle name="Normal 249 2 6" xfId="19885"/>
    <cellStyle name="Normal 249 2 6 2" xfId="19886"/>
    <cellStyle name="Normal 249 2 6 2 2" xfId="19887"/>
    <cellStyle name="Normal 249 2 6 2 2 2" xfId="19888"/>
    <cellStyle name="Normal 249 2 6 2 3" xfId="19889"/>
    <cellStyle name="Normal 249 2 6 3" xfId="19890"/>
    <cellStyle name="Normal 249 2 6 3 2" xfId="19891"/>
    <cellStyle name="Normal 249 2 6 4" xfId="19892"/>
    <cellStyle name="Normal 249 2 7" xfId="19893"/>
    <cellStyle name="Normal 249 2 7 2" xfId="19894"/>
    <cellStyle name="Normal 249 2 7 2 2" xfId="19895"/>
    <cellStyle name="Normal 249 2 7 3" xfId="19896"/>
    <cellStyle name="Normal 249 2 8" xfId="19897"/>
    <cellStyle name="Normal 249 2 8 2" xfId="19898"/>
    <cellStyle name="Normal 249 2 9" xfId="19899"/>
    <cellStyle name="Normal 249 3" xfId="19900"/>
    <cellStyle name="Normal 249 3 2" xfId="19901"/>
    <cellStyle name="Normal 249 3 2 2" xfId="19902"/>
    <cellStyle name="Normal 249 3 2 2 2" xfId="19903"/>
    <cellStyle name="Normal 249 3 2 2 2 2" xfId="19904"/>
    <cellStyle name="Normal 249 3 2 2 2 2 2" xfId="19905"/>
    <cellStyle name="Normal 249 3 2 2 2 2 2 2" xfId="19906"/>
    <cellStyle name="Normal 249 3 2 2 2 2 3" xfId="19907"/>
    <cellStyle name="Normal 249 3 2 2 2 3" xfId="19908"/>
    <cellStyle name="Normal 249 3 2 2 2 3 2" xfId="19909"/>
    <cellStyle name="Normal 249 3 2 2 2 4" xfId="19910"/>
    <cellStyle name="Normal 249 3 2 2 3" xfId="19911"/>
    <cellStyle name="Normal 249 3 2 2 3 2" xfId="19912"/>
    <cellStyle name="Normal 249 3 2 2 3 2 2" xfId="19913"/>
    <cellStyle name="Normal 249 3 2 2 3 3" xfId="19914"/>
    <cellStyle name="Normal 249 3 2 2 4" xfId="19915"/>
    <cellStyle name="Normal 249 3 2 2 4 2" xfId="19916"/>
    <cellStyle name="Normal 249 3 2 2 5" xfId="19917"/>
    <cellStyle name="Normal 249 3 2 3" xfId="19918"/>
    <cellStyle name="Normal 249 3 2 3 2" xfId="19919"/>
    <cellStyle name="Normal 249 3 2 3 2 2" xfId="19920"/>
    <cellStyle name="Normal 249 3 2 3 2 2 2" xfId="19921"/>
    <cellStyle name="Normal 249 3 2 3 2 3" xfId="19922"/>
    <cellStyle name="Normal 249 3 2 3 3" xfId="19923"/>
    <cellStyle name="Normal 249 3 2 3 3 2" xfId="19924"/>
    <cellStyle name="Normal 249 3 2 3 4" xfId="19925"/>
    <cellStyle name="Normal 249 3 2 4" xfId="19926"/>
    <cellStyle name="Normal 249 3 2 4 2" xfId="19927"/>
    <cellStyle name="Normal 249 3 2 4 2 2" xfId="19928"/>
    <cellStyle name="Normal 249 3 2 4 3" xfId="19929"/>
    <cellStyle name="Normal 249 3 2 5" xfId="19930"/>
    <cellStyle name="Normal 249 3 2 5 2" xfId="19931"/>
    <cellStyle name="Normal 249 3 2 6" xfId="19932"/>
    <cellStyle name="Normal 249 3 3" xfId="19933"/>
    <cellStyle name="Normal 249 3 3 2" xfId="19934"/>
    <cellStyle name="Normal 249 3 3 2 2" xfId="19935"/>
    <cellStyle name="Normal 249 3 3 2 2 2" xfId="19936"/>
    <cellStyle name="Normal 249 3 3 2 2 2 2" xfId="19937"/>
    <cellStyle name="Normal 249 3 3 2 2 3" xfId="19938"/>
    <cellStyle name="Normal 249 3 3 2 3" xfId="19939"/>
    <cellStyle name="Normal 249 3 3 2 3 2" xfId="19940"/>
    <cellStyle name="Normal 249 3 3 2 4" xfId="19941"/>
    <cellStyle name="Normal 249 3 3 3" xfId="19942"/>
    <cellStyle name="Normal 249 3 3 3 2" xfId="19943"/>
    <cellStyle name="Normal 249 3 3 3 2 2" xfId="19944"/>
    <cellStyle name="Normal 249 3 3 3 3" xfId="19945"/>
    <cellStyle name="Normal 249 3 3 4" xfId="19946"/>
    <cellStyle name="Normal 249 3 3 4 2" xfId="19947"/>
    <cellStyle name="Normal 249 3 3 5" xfId="19948"/>
    <cellStyle name="Normal 249 3 4" xfId="19949"/>
    <cellStyle name="Normal 249 3 4 2" xfId="19950"/>
    <cellStyle name="Normal 249 3 4 2 2" xfId="19951"/>
    <cellStyle name="Normal 249 3 4 2 2 2" xfId="19952"/>
    <cellStyle name="Normal 249 3 4 2 3" xfId="19953"/>
    <cellStyle name="Normal 249 3 4 3" xfId="19954"/>
    <cellStyle name="Normal 249 3 4 3 2" xfId="19955"/>
    <cellStyle name="Normal 249 3 4 4" xfId="19956"/>
    <cellStyle name="Normal 249 3 5" xfId="19957"/>
    <cellStyle name="Normal 249 3 5 2" xfId="19958"/>
    <cellStyle name="Normal 249 3 5 2 2" xfId="19959"/>
    <cellStyle name="Normal 249 3 5 3" xfId="19960"/>
    <cellStyle name="Normal 249 3 6" xfId="19961"/>
    <cellStyle name="Normal 249 3 6 2" xfId="19962"/>
    <cellStyle name="Normal 249 3 7" xfId="19963"/>
    <cellStyle name="Normal 249 3 8" xfId="19964"/>
    <cellStyle name="Normal 249 4" xfId="19965"/>
    <cellStyle name="Normal 249 4 2" xfId="19966"/>
    <cellStyle name="Normal 249 4 2 2" xfId="19967"/>
    <cellStyle name="Normal 249 4 2 2 2" xfId="19968"/>
    <cellStyle name="Normal 249 4 2 2 2 2" xfId="19969"/>
    <cellStyle name="Normal 249 4 2 2 2 2 2" xfId="19970"/>
    <cellStyle name="Normal 249 4 2 2 2 2 2 2" xfId="19971"/>
    <cellStyle name="Normal 249 4 2 2 2 2 3" xfId="19972"/>
    <cellStyle name="Normal 249 4 2 2 2 3" xfId="19973"/>
    <cellStyle name="Normal 249 4 2 2 2 3 2" xfId="19974"/>
    <cellStyle name="Normal 249 4 2 2 2 4" xfId="19975"/>
    <cellStyle name="Normal 249 4 2 2 3" xfId="19976"/>
    <cellStyle name="Normal 249 4 2 2 3 2" xfId="19977"/>
    <cellStyle name="Normal 249 4 2 2 3 2 2" xfId="19978"/>
    <cellStyle name="Normal 249 4 2 2 3 3" xfId="19979"/>
    <cellStyle name="Normal 249 4 2 2 4" xfId="19980"/>
    <cellStyle name="Normal 249 4 2 2 4 2" xfId="19981"/>
    <cellStyle name="Normal 249 4 2 2 5" xfId="19982"/>
    <cellStyle name="Normal 249 4 2 3" xfId="19983"/>
    <cellStyle name="Normal 249 4 2 3 2" xfId="19984"/>
    <cellStyle name="Normal 249 4 2 3 2 2" xfId="19985"/>
    <cellStyle name="Normal 249 4 2 3 2 2 2" xfId="19986"/>
    <cellStyle name="Normal 249 4 2 3 2 3" xfId="19987"/>
    <cellStyle name="Normal 249 4 2 3 3" xfId="19988"/>
    <cellStyle name="Normal 249 4 2 3 3 2" xfId="19989"/>
    <cellStyle name="Normal 249 4 2 3 4" xfId="19990"/>
    <cellStyle name="Normal 249 4 2 4" xfId="19991"/>
    <cellStyle name="Normal 249 4 2 4 2" xfId="19992"/>
    <cellStyle name="Normal 249 4 2 4 2 2" xfId="19993"/>
    <cellStyle name="Normal 249 4 2 4 3" xfId="19994"/>
    <cellStyle name="Normal 249 4 2 5" xfId="19995"/>
    <cellStyle name="Normal 249 4 2 5 2" xfId="19996"/>
    <cellStyle name="Normal 249 4 2 6" xfId="19997"/>
    <cellStyle name="Normal 249 4 3" xfId="19998"/>
    <cellStyle name="Normal 249 4 3 2" xfId="19999"/>
    <cellStyle name="Normal 249 4 3 2 2" xfId="20000"/>
    <cellStyle name="Normal 249 4 3 2 2 2" xfId="20001"/>
    <cellStyle name="Normal 249 4 3 2 2 2 2" xfId="20002"/>
    <cellStyle name="Normal 249 4 3 2 2 3" xfId="20003"/>
    <cellStyle name="Normal 249 4 3 2 3" xfId="20004"/>
    <cellStyle name="Normal 249 4 3 2 3 2" xfId="20005"/>
    <cellStyle name="Normal 249 4 3 2 4" xfId="20006"/>
    <cellStyle name="Normal 249 4 3 3" xfId="20007"/>
    <cellStyle name="Normal 249 4 3 3 2" xfId="20008"/>
    <cellStyle name="Normal 249 4 3 3 2 2" xfId="20009"/>
    <cellStyle name="Normal 249 4 3 3 3" xfId="20010"/>
    <cellStyle name="Normal 249 4 3 4" xfId="20011"/>
    <cellStyle name="Normal 249 4 3 4 2" xfId="20012"/>
    <cellStyle name="Normal 249 4 3 5" xfId="20013"/>
    <cellStyle name="Normal 249 4 4" xfId="20014"/>
    <cellStyle name="Normal 249 4 4 2" xfId="20015"/>
    <cellStyle name="Normal 249 4 4 2 2" xfId="20016"/>
    <cellStyle name="Normal 249 4 4 2 2 2" xfId="20017"/>
    <cellStyle name="Normal 249 4 4 2 3" xfId="20018"/>
    <cellStyle name="Normal 249 4 4 3" xfId="20019"/>
    <cellStyle name="Normal 249 4 4 3 2" xfId="20020"/>
    <cellStyle name="Normal 249 4 4 4" xfId="20021"/>
    <cellStyle name="Normal 249 4 5" xfId="20022"/>
    <cellStyle name="Normal 249 4 5 2" xfId="20023"/>
    <cellStyle name="Normal 249 4 5 2 2" xfId="20024"/>
    <cellStyle name="Normal 249 4 5 3" xfId="20025"/>
    <cellStyle name="Normal 249 4 6" xfId="20026"/>
    <cellStyle name="Normal 249 4 6 2" xfId="20027"/>
    <cellStyle name="Normal 249 4 7" xfId="20028"/>
    <cellStyle name="Normal 249 5" xfId="20029"/>
    <cellStyle name="Normal 249 5 2" xfId="20030"/>
    <cellStyle name="Normal 249 5 2 2" xfId="20031"/>
    <cellStyle name="Normal 249 5 2 2 2" xfId="20032"/>
    <cellStyle name="Normal 249 5 2 2 2 2" xfId="20033"/>
    <cellStyle name="Normal 249 5 2 2 2 2 2" xfId="20034"/>
    <cellStyle name="Normal 249 5 2 2 2 3" xfId="20035"/>
    <cellStyle name="Normal 249 5 2 2 3" xfId="20036"/>
    <cellStyle name="Normal 249 5 2 2 3 2" xfId="20037"/>
    <cellStyle name="Normal 249 5 2 2 4" xfId="20038"/>
    <cellStyle name="Normal 249 5 2 3" xfId="20039"/>
    <cellStyle name="Normal 249 5 2 3 2" xfId="20040"/>
    <cellStyle name="Normal 249 5 2 3 2 2" xfId="20041"/>
    <cellStyle name="Normal 249 5 2 3 3" xfId="20042"/>
    <cellStyle name="Normal 249 5 2 4" xfId="20043"/>
    <cellStyle name="Normal 249 5 2 4 2" xfId="20044"/>
    <cellStyle name="Normal 249 5 2 5" xfId="20045"/>
    <cellStyle name="Normal 249 5 3" xfId="20046"/>
    <cellStyle name="Normal 249 5 3 2" xfId="20047"/>
    <cellStyle name="Normal 249 5 3 2 2" xfId="20048"/>
    <cellStyle name="Normal 249 5 3 2 2 2" xfId="20049"/>
    <cellStyle name="Normal 249 5 3 2 3" xfId="20050"/>
    <cellStyle name="Normal 249 5 3 3" xfId="20051"/>
    <cellStyle name="Normal 249 5 3 3 2" xfId="20052"/>
    <cellStyle name="Normal 249 5 3 4" xfId="20053"/>
    <cellStyle name="Normal 249 5 4" xfId="20054"/>
    <cellStyle name="Normal 249 5 4 2" xfId="20055"/>
    <cellStyle name="Normal 249 5 4 2 2" xfId="20056"/>
    <cellStyle name="Normal 249 5 4 3" xfId="20057"/>
    <cellStyle name="Normal 249 5 5" xfId="20058"/>
    <cellStyle name="Normal 249 5 5 2" xfId="20059"/>
    <cellStyle name="Normal 249 5 6" xfId="20060"/>
    <cellStyle name="Normal 249 6" xfId="20061"/>
    <cellStyle name="Normal 249 6 2" xfId="20062"/>
    <cellStyle name="Normal 249 6 2 2" xfId="20063"/>
    <cellStyle name="Normal 249 6 2 2 2" xfId="20064"/>
    <cellStyle name="Normal 249 6 2 2 2 2" xfId="20065"/>
    <cellStyle name="Normal 249 6 2 2 2 2 2" xfId="20066"/>
    <cellStyle name="Normal 249 6 2 2 2 3" xfId="20067"/>
    <cellStyle name="Normal 249 6 2 2 3" xfId="20068"/>
    <cellStyle name="Normal 249 6 2 2 3 2" xfId="20069"/>
    <cellStyle name="Normal 249 6 2 2 4" xfId="20070"/>
    <cellStyle name="Normal 249 6 2 3" xfId="20071"/>
    <cellStyle name="Normal 249 6 2 3 2" xfId="20072"/>
    <cellStyle name="Normal 249 6 2 3 2 2" xfId="20073"/>
    <cellStyle name="Normal 249 6 2 3 3" xfId="20074"/>
    <cellStyle name="Normal 249 6 2 4" xfId="20075"/>
    <cellStyle name="Normal 249 6 2 4 2" xfId="20076"/>
    <cellStyle name="Normal 249 6 2 5" xfId="20077"/>
    <cellStyle name="Normal 249 6 3" xfId="20078"/>
    <cellStyle name="Normal 249 6 3 2" xfId="20079"/>
    <cellStyle name="Normal 249 6 3 2 2" xfId="20080"/>
    <cellStyle name="Normal 249 6 3 2 2 2" xfId="20081"/>
    <cellStyle name="Normal 249 6 3 2 3" xfId="20082"/>
    <cellStyle name="Normal 249 6 3 3" xfId="20083"/>
    <cellStyle name="Normal 249 6 3 3 2" xfId="20084"/>
    <cellStyle name="Normal 249 6 3 4" xfId="20085"/>
    <cellStyle name="Normal 249 6 4" xfId="20086"/>
    <cellStyle name="Normal 249 6 4 2" xfId="20087"/>
    <cellStyle name="Normal 249 6 4 2 2" xfId="20088"/>
    <cellStyle name="Normal 249 6 4 3" xfId="20089"/>
    <cellStyle name="Normal 249 6 5" xfId="20090"/>
    <cellStyle name="Normal 249 6 5 2" xfId="20091"/>
    <cellStyle name="Normal 249 6 6" xfId="20092"/>
    <cellStyle name="Normal 249 7" xfId="20093"/>
    <cellStyle name="Normal 249 7 2" xfId="20094"/>
    <cellStyle name="Normal 249 7 2 2" xfId="20095"/>
    <cellStyle name="Normal 249 7 2 2 2" xfId="20096"/>
    <cellStyle name="Normal 249 7 2 2 2 2" xfId="20097"/>
    <cellStyle name="Normal 249 7 2 2 3" xfId="20098"/>
    <cellStyle name="Normal 249 7 2 3" xfId="20099"/>
    <cellStyle name="Normal 249 7 2 3 2" xfId="20100"/>
    <cellStyle name="Normal 249 7 2 4" xfId="20101"/>
    <cellStyle name="Normal 249 7 3" xfId="20102"/>
    <cellStyle name="Normal 249 7 3 2" xfId="20103"/>
    <cellStyle name="Normal 249 7 3 2 2" xfId="20104"/>
    <cellStyle name="Normal 249 7 3 3" xfId="20105"/>
    <cellStyle name="Normal 249 7 4" xfId="20106"/>
    <cellStyle name="Normal 249 7 4 2" xfId="20107"/>
    <cellStyle name="Normal 249 7 5" xfId="20108"/>
    <cellStyle name="Normal 249 8" xfId="20109"/>
    <cellStyle name="Normal 249 8 2" xfId="20110"/>
    <cellStyle name="Normal 249 8 2 2" xfId="20111"/>
    <cellStyle name="Normal 249 8 2 2 2" xfId="20112"/>
    <cellStyle name="Normal 249 8 2 3" xfId="20113"/>
    <cellStyle name="Normal 249 8 3" xfId="20114"/>
    <cellStyle name="Normal 249 8 3 2" xfId="20115"/>
    <cellStyle name="Normal 249 8 4" xfId="20116"/>
    <cellStyle name="Normal 249 9" xfId="20117"/>
    <cellStyle name="Normal 249 9 2" xfId="20118"/>
    <cellStyle name="Normal 249 9 2 2" xfId="20119"/>
    <cellStyle name="Normal 249 9 3" xfId="20120"/>
    <cellStyle name="Normal 25" xfId="20121"/>
    <cellStyle name="Normal 25 10" xfId="20122"/>
    <cellStyle name="Normal 25 10 10" xfId="20123"/>
    <cellStyle name="Normal 25 10 2" xfId="20124"/>
    <cellStyle name="Normal 25 10 2 2" xfId="20125"/>
    <cellStyle name="Normal 25 10 2 2 2" xfId="20126"/>
    <cellStyle name="Normal 25 10 2 2 2 2" xfId="20127"/>
    <cellStyle name="Normal 25 10 2 2 2 2 2" xfId="20128"/>
    <cellStyle name="Normal 25 10 2 2 2 2 2 2" xfId="20129"/>
    <cellStyle name="Normal 25 10 2 2 2 2 2 2 2" xfId="20130"/>
    <cellStyle name="Normal 25 10 2 2 2 2 2 3" xfId="20131"/>
    <cellStyle name="Normal 25 10 2 2 2 2 3" xfId="20132"/>
    <cellStyle name="Normal 25 10 2 2 2 2 3 2" xfId="20133"/>
    <cellStyle name="Normal 25 10 2 2 2 2 4" xfId="20134"/>
    <cellStyle name="Normal 25 10 2 2 2 3" xfId="20135"/>
    <cellStyle name="Normal 25 10 2 2 2 3 2" xfId="20136"/>
    <cellStyle name="Normal 25 10 2 2 2 3 2 2" xfId="20137"/>
    <cellStyle name="Normal 25 10 2 2 2 3 3" xfId="20138"/>
    <cellStyle name="Normal 25 10 2 2 2 4" xfId="20139"/>
    <cellStyle name="Normal 25 10 2 2 2 4 2" xfId="20140"/>
    <cellStyle name="Normal 25 10 2 2 2 5" xfId="20141"/>
    <cellStyle name="Normal 25 10 2 2 3" xfId="20142"/>
    <cellStyle name="Normal 25 10 2 2 3 2" xfId="20143"/>
    <cellStyle name="Normal 25 10 2 2 3 2 2" xfId="20144"/>
    <cellStyle name="Normal 25 10 2 2 3 2 2 2" xfId="20145"/>
    <cellStyle name="Normal 25 10 2 2 3 2 3" xfId="20146"/>
    <cellStyle name="Normal 25 10 2 2 3 3" xfId="20147"/>
    <cellStyle name="Normal 25 10 2 2 3 3 2" xfId="20148"/>
    <cellStyle name="Normal 25 10 2 2 3 4" xfId="20149"/>
    <cellStyle name="Normal 25 10 2 2 4" xfId="20150"/>
    <cellStyle name="Normal 25 10 2 2 4 2" xfId="20151"/>
    <cellStyle name="Normal 25 10 2 2 4 2 2" xfId="20152"/>
    <cellStyle name="Normal 25 10 2 2 4 3" xfId="20153"/>
    <cellStyle name="Normal 25 10 2 2 5" xfId="20154"/>
    <cellStyle name="Normal 25 10 2 2 5 2" xfId="20155"/>
    <cellStyle name="Normal 25 10 2 2 6" xfId="20156"/>
    <cellStyle name="Normal 25 10 2 3" xfId="20157"/>
    <cellStyle name="Normal 25 10 2 3 2" xfId="20158"/>
    <cellStyle name="Normal 25 10 2 3 2 2" xfId="20159"/>
    <cellStyle name="Normal 25 10 2 3 2 2 2" xfId="20160"/>
    <cellStyle name="Normal 25 10 2 3 2 2 2 2" xfId="20161"/>
    <cellStyle name="Normal 25 10 2 3 2 2 3" xfId="20162"/>
    <cellStyle name="Normal 25 10 2 3 2 3" xfId="20163"/>
    <cellStyle name="Normal 25 10 2 3 2 3 2" xfId="20164"/>
    <cellStyle name="Normal 25 10 2 3 2 4" xfId="20165"/>
    <cellStyle name="Normal 25 10 2 3 3" xfId="20166"/>
    <cellStyle name="Normal 25 10 2 3 3 2" xfId="20167"/>
    <cellStyle name="Normal 25 10 2 3 3 2 2" xfId="20168"/>
    <cellStyle name="Normal 25 10 2 3 3 3" xfId="20169"/>
    <cellStyle name="Normal 25 10 2 3 4" xfId="20170"/>
    <cellStyle name="Normal 25 10 2 3 4 2" xfId="20171"/>
    <cellStyle name="Normal 25 10 2 3 5" xfId="20172"/>
    <cellStyle name="Normal 25 10 2 4" xfId="20173"/>
    <cellStyle name="Normal 25 10 2 4 2" xfId="20174"/>
    <cellStyle name="Normal 25 10 2 4 2 2" xfId="20175"/>
    <cellStyle name="Normal 25 10 2 4 2 2 2" xfId="20176"/>
    <cellStyle name="Normal 25 10 2 4 2 3" xfId="20177"/>
    <cellStyle name="Normal 25 10 2 4 3" xfId="20178"/>
    <cellStyle name="Normal 25 10 2 4 3 2" xfId="20179"/>
    <cellStyle name="Normal 25 10 2 4 4" xfId="20180"/>
    <cellStyle name="Normal 25 10 2 5" xfId="20181"/>
    <cellStyle name="Normal 25 10 2 5 2" xfId="20182"/>
    <cellStyle name="Normal 25 10 2 5 2 2" xfId="20183"/>
    <cellStyle name="Normal 25 10 2 5 3" xfId="20184"/>
    <cellStyle name="Normal 25 10 2 6" xfId="20185"/>
    <cellStyle name="Normal 25 10 2 6 2" xfId="20186"/>
    <cellStyle name="Normal 25 10 2 7" xfId="20187"/>
    <cellStyle name="Normal 25 10 2 8" xfId="20188"/>
    <cellStyle name="Normal 25 10 3" xfId="20189"/>
    <cellStyle name="Normal 25 10 3 2" xfId="20190"/>
    <cellStyle name="Normal 25 10 3 2 2" xfId="20191"/>
    <cellStyle name="Normal 25 10 3 2 2 2" xfId="20192"/>
    <cellStyle name="Normal 25 10 3 2 2 2 2" xfId="20193"/>
    <cellStyle name="Normal 25 10 3 2 2 2 2 2" xfId="20194"/>
    <cellStyle name="Normal 25 10 3 2 2 2 3" xfId="20195"/>
    <cellStyle name="Normal 25 10 3 2 2 3" xfId="20196"/>
    <cellStyle name="Normal 25 10 3 2 2 3 2" xfId="20197"/>
    <cellStyle name="Normal 25 10 3 2 2 4" xfId="20198"/>
    <cellStyle name="Normal 25 10 3 2 3" xfId="20199"/>
    <cellStyle name="Normal 25 10 3 2 3 2" xfId="20200"/>
    <cellStyle name="Normal 25 10 3 2 3 2 2" xfId="20201"/>
    <cellStyle name="Normal 25 10 3 2 3 3" xfId="20202"/>
    <cellStyle name="Normal 25 10 3 2 4" xfId="20203"/>
    <cellStyle name="Normal 25 10 3 2 4 2" xfId="20204"/>
    <cellStyle name="Normal 25 10 3 2 5" xfId="20205"/>
    <cellStyle name="Normal 25 10 3 3" xfId="20206"/>
    <cellStyle name="Normal 25 10 3 3 2" xfId="20207"/>
    <cellStyle name="Normal 25 10 3 3 2 2" xfId="20208"/>
    <cellStyle name="Normal 25 10 3 3 2 2 2" xfId="20209"/>
    <cellStyle name="Normal 25 10 3 3 2 3" xfId="20210"/>
    <cellStyle name="Normal 25 10 3 3 3" xfId="20211"/>
    <cellStyle name="Normal 25 10 3 3 3 2" xfId="20212"/>
    <cellStyle name="Normal 25 10 3 3 4" xfId="20213"/>
    <cellStyle name="Normal 25 10 3 4" xfId="20214"/>
    <cellStyle name="Normal 25 10 3 4 2" xfId="20215"/>
    <cellStyle name="Normal 25 10 3 4 2 2" xfId="20216"/>
    <cellStyle name="Normal 25 10 3 4 3" xfId="20217"/>
    <cellStyle name="Normal 25 10 3 5" xfId="20218"/>
    <cellStyle name="Normal 25 10 3 5 2" xfId="20219"/>
    <cellStyle name="Normal 25 10 3 6" xfId="20220"/>
    <cellStyle name="Normal 25 10 4" xfId="20221"/>
    <cellStyle name="Normal 25 10 4 2" xfId="20222"/>
    <cellStyle name="Normal 25 10 4 2 2" xfId="20223"/>
    <cellStyle name="Normal 25 10 4 2 2 2" xfId="20224"/>
    <cellStyle name="Normal 25 10 4 2 2 2 2" xfId="20225"/>
    <cellStyle name="Normal 25 10 4 2 2 2 2 2" xfId="20226"/>
    <cellStyle name="Normal 25 10 4 2 2 2 3" xfId="20227"/>
    <cellStyle name="Normal 25 10 4 2 2 3" xfId="20228"/>
    <cellStyle name="Normal 25 10 4 2 2 3 2" xfId="20229"/>
    <cellStyle name="Normal 25 10 4 2 2 4" xfId="20230"/>
    <cellStyle name="Normal 25 10 4 2 3" xfId="20231"/>
    <cellStyle name="Normal 25 10 4 2 3 2" xfId="20232"/>
    <cellStyle name="Normal 25 10 4 2 3 2 2" xfId="20233"/>
    <cellStyle name="Normal 25 10 4 2 3 3" xfId="20234"/>
    <cellStyle name="Normal 25 10 4 2 4" xfId="20235"/>
    <cellStyle name="Normal 25 10 4 2 4 2" xfId="20236"/>
    <cellStyle name="Normal 25 10 4 2 5" xfId="20237"/>
    <cellStyle name="Normal 25 10 4 3" xfId="20238"/>
    <cellStyle name="Normal 25 10 4 3 2" xfId="20239"/>
    <cellStyle name="Normal 25 10 4 3 2 2" xfId="20240"/>
    <cellStyle name="Normal 25 10 4 3 2 2 2" xfId="20241"/>
    <cellStyle name="Normal 25 10 4 3 2 3" xfId="20242"/>
    <cellStyle name="Normal 25 10 4 3 3" xfId="20243"/>
    <cellStyle name="Normal 25 10 4 3 3 2" xfId="20244"/>
    <cellStyle name="Normal 25 10 4 3 4" xfId="20245"/>
    <cellStyle name="Normal 25 10 4 4" xfId="20246"/>
    <cellStyle name="Normal 25 10 4 4 2" xfId="20247"/>
    <cellStyle name="Normal 25 10 4 4 2 2" xfId="20248"/>
    <cellStyle name="Normal 25 10 4 4 3" xfId="20249"/>
    <cellStyle name="Normal 25 10 4 5" xfId="20250"/>
    <cellStyle name="Normal 25 10 4 5 2" xfId="20251"/>
    <cellStyle name="Normal 25 10 4 6" xfId="20252"/>
    <cellStyle name="Normal 25 10 5" xfId="20253"/>
    <cellStyle name="Normal 25 10 5 2" xfId="20254"/>
    <cellStyle name="Normal 25 10 5 2 2" xfId="20255"/>
    <cellStyle name="Normal 25 10 5 2 2 2" xfId="20256"/>
    <cellStyle name="Normal 25 10 5 2 2 2 2" xfId="20257"/>
    <cellStyle name="Normal 25 10 5 2 2 3" xfId="20258"/>
    <cellStyle name="Normal 25 10 5 2 3" xfId="20259"/>
    <cellStyle name="Normal 25 10 5 2 3 2" xfId="20260"/>
    <cellStyle name="Normal 25 10 5 2 4" xfId="20261"/>
    <cellStyle name="Normal 25 10 5 3" xfId="20262"/>
    <cellStyle name="Normal 25 10 5 3 2" xfId="20263"/>
    <cellStyle name="Normal 25 10 5 3 2 2" xfId="20264"/>
    <cellStyle name="Normal 25 10 5 3 3" xfId="20265"/>
    <cellStyle name="Normal 25 10 5 4" xfId="20266"/>
    <cellStyle name="Normal 25 10 5 4 2" xfId="20267"/>
    <cellStyle name="Normal 25 10 5 5" xfId="20268"/>
    <cellStyle name="Normal 25 10 6" xfId="20269"/>
    <cellStyle name="Normal 25 10 6 2" xfId="20270"/>
    <cellStyle name="Normal 25 10 6 2 2" xfId="20271"/>
    <cellStyle name="Normal 25 10 6 2 2 2" xfId="20272"/>
    <cellStyle name="Normal 25 10 6 2 3" xfId="20273"/>
    <cellStyle name="Normal 25 10 6 3" xfId="20274"/>
    <cellStyle name="Normal 25 10 6 3 2" xfId="20275"/>
    <cellStyle name="Normal 25 10 6 4" xfId="20276"/>
    <cellStyle name="Normal 25 10 7" xfId="20277"/>
    <cellStyle name="Normal 25 10 7 2" xfId="20278"/>
    <cellStyle name="Normal 25 10 7 2 2" xfId="20279"/>
    <cellStyle name="Normal 25 10 7 3" xfId="20280"/>
    <cellStyle name="Normal 25 10 8" xfId="20281"/>
    <cellStyle name="Normal 25 10 8 2" xfId="20282"/>
    <cellStyle name="Normal 25 10 9" xfId="20283"/>
    <cellStyle name="Normal 25 11" xfId="20284"/>
    <cellStyle name="Normal 25 11 2" xfId="20285"/>
    <cellStyle name="Normal 25 11 2 2" xfId="20286"/>
    <cellStyle name="Normal 25 11 2 2 2" xfId="20287"/>
    <cellStyle name="Normal 25 11 2 2 2 2" xfId="20288"/>
    <cellStyle name="Normal 25 11 2 2 2 2 2" xfId="20289"/>
    <cellStyle name="Normal 25 11 2 2 2 2 2 2" xfId="20290"/>
    <cellStyle name="Normal 25 11 2 2 2 2 3" xfId="20291"/>
    <cellStyle name="Normal 25 11 2 2 2 3" xfId="20292"/>
    <cellStyle name="Normal 25 11 2 2 2 3 2" xfId="20293"/>
    <cellStyle name="Normal 25 11 2 2 2 4" xfId="20294"/>
    <cellStyle name="Normal 25 11 2 2 3" xfId="20295"/>
    <cellStyle name="Normal 25 11 2 2 3 2" xfId="20296"/>
    <cellStyle name="Normal 25 11 2 2 3 2 2" xfId="20297"/>
    <cellStyle name="Normal 25 11 2 2 3 3" xfId="20298"/>
    <cellStyle name="Normal 25 11 2 2 4" xfId="20299"/>
    <cellStyle name="Normal 25 11 2 2 4 2" xfId="20300"/>
    <cellStyle name="Normal 25 11 2 2 5" xfId="20301"/>
    <cellStyle name="Normal 25 11 2 3" xfId="20302"/>
    <cellStyle name="Normal 25 11 2 3 2" xfId="20303"/>
    <cellStyle name="Normal 25 11 2 3 2 2" xfId="20304"/>
    <cellStyle name="Normal 25 11 2 3 2 2 2" xfId="20305"/>
    <cellStyle name="Normal 25 11 2 3 2 3" xfId="20306"/>
    <cellStyle name="Normal 25 11 2 3 3" xfId="20307"/>
    <cellStyle name="Normal 25 11 2 3 3 2" xfId="20308"/>
    <cellStyle name="Normal 25 11 2 3 4" xfId="20309"/>
    <cellStyle name="Normal 25 11 2 4" xfId="20310"/>
    <cellStyle name="Normal 25 11 2 4 2" xfId="20311"/>
    <cellStyle name="Normal 25 11 2 4 2 2" xfId="20312"/>
    <cellStyle name="Normal 25 11 2 4 3" xfId="20313"/>
    <cellStyle name="Normal 25 11 2 5" xfId="20314"/>
    <cellStyle name="Normal 25 11 2 5 2" xfId="20315"/>
    <cellStyle name="Normal 25 11 2 6" xfId="20316"/>
    <cellStyle name="Normal 25 11 3" xfId="20317"/>
    <cellStyle name="Normal 25 11 3 2" xfId="20318"/>
    <cellStyle name="Normal 25 11 3 2 2" xfId="20319"/>
    <cellStyle name="Normal 25 11 3 2 2 2" xfId="20320"/>
    <cellStyle name="Normal 25 11 3 2 2 2 2" xfId="20321"/>
    <cellStyle name="Normal 25 11 3 2 2 3" xfId="20322"/>
    <cellStyle name="Normal 25 11 3 2 3" xfId="20323"/>
    <cellStyle name="Normal 25 11 3 2 3 2" xfId="20324"/>
    <cellStyle name="Normal 25 11 3 2 4" xfId="20325"/>
    <cellStyle name="Normal 25 11 3 3" xfId="20326"/>
    <cellStyle name="Normal 25 11 3 3 2" xfId="20327"/>
    <cellStyle name="Normal 25 11 3 3 2 2" xfId="20328"/>
    <cellStyle name="Normal 25 11 3 3 3" xfId="20329"/>
    <cellStyle name="Normal 25 11 3 4" xfId="20330"/>
    <cellStyle name="Normal 25 11 3 4 2" xfId="20331"/>
    <cellStyle name="Normal 25 11 3 5" xfId="20332"/>
    <cellStyle name="Normal 25 11 4" xfId="20333"/>
    <cellStyle name="Normal 25 11 4 2" xfId="20334"/>
    <cellStyle name="Normal 25 11 4 2 2" xfId="20335"/>
    <cellStyle name="Normal 25 11 4 2 2 2" xfId="20336"/>
    <cellStyle name="Normal 25 11 4 2 3" xfId="20337"/>
    <cellStyle name="Normal 25 11 4 3" xfId="20338"/>
    <cellStyle name="Normal 25 11 4 3 2" xfId="20339"/>
    <cellStyle name="Normal 25 11 4 4" xfId="20340"/>
    <cellStyle name="Normal 25 11 5" xfId="20341"/>
    <cellStyle name="Normal 25 11 5 2" xfId="20342"/>
    <cellStyle name="Normal 25 11 5 2 2" xfId="20343"/>
    <cellStyle name="Normal 25 11 5 3" xfId="20344"/>
    <cellStyle name="Normal 25 11 6" xfId="20345"/>
    <cellStyle name="Normal 25 11 6 2" xfId="20346"/>
    <cellStyle name="Normal 25 11 7" xfId="20347"/>
    <cellStyle name="Normal 25 11 8" xfId="20348"/>
    <cellStyle name="Normal 25 12" xfId="20349"/>
    <cellStyle name="Normal 25 12 2" xfId="20350"/>
    <cellStyle name="Normal 25 12 2 2" xfId="20351"/>
    <cellStyle name="Normal 25 12 2 2 2" xfId="20352"/>
    <cellStyle name="Normal 25 12 2 2 2 2" xfId="20353"/>
    <cellStyle name="Normal 25 12 2 2 2 2 2" xfId="20354"/>
    <cellStyle name="Normal 25 12 2 2 2 2 2 2" xfId="20355"/>
    <cellStyle name="Normal 25 12 2 2 2 2 3" xfId="20356"/>
    <cellStyle name="Normal 25 12 2 2 2 3" xfId="20357"/>
    <cellStyle name="Normal 25 12 2 2 2 3 2" xfId="20358"/>
    <cellStyle name="Normal 25 12 2 2 2 4" xfId="20359"/>
    <cellStyle name="Normal 25 12 2 2 3" xfId="20360"/>
    <cellStyle name="Normal 25 12 2 2 3 2" xfId="20361"/>
    <cellStyle name="Normal 25 12 2 2 3 2 2" xfId="20362"/>
    <cellStyle name="Normal 25 12 2 2 3 3" xfId="20363"/>
    <cellStyle name="Normal 25 12 2 2 4" xfId="20364"/>
    <cellStyle name="Normal 25 12 2 2 4 2" xfId="20365"/>
    <cellStyle name="Normal 25 12 2 2 5" xfId="20366"/>
    <cellStyle name="Normal 25 12 2 3" xfId="20367"/>
    <cellStyle name="Normal 25 12 2 3 2" xfId="20368"/>
    <cellStyle name="Normal 25 12 2 3 2 2" xfId="20369"/>
    <cellStyle name="Normal 25 12 2 3 2 2 2" xfId="20370"/>
    <cellStyle name="Normal 25 12 2 3 2 3" xfId="20371"/>
    <cellStyle name="Normal 25 12 2 3 3" xfId="20372"/>
    <cellStyle name="Normal 25 12 2 3 3 2" xfId="20373"/>
    <cellStyle name="Normal 25 12 2 3 4" xfId="20374"/>
    <cellStyle name="Normal 25 12 2 4" xfId="20375"/>
    <cellStyle name="Normal 25 12 2 4 2" xfId="20376"/>
    <cellStyle name="Normal 25 12 2 4 2 2" xfId="20377"/>
    <cellStyle name="Normal 25 12 2 4 3" xfId="20378"/>
    <cellStyle name="Normal 25 12 2 5" xfId="20379"/>
    <cellStyle name="Normal 25 12 2 5 2" xfId="20380"/>
    <cellStyle name="Normal 25 12 2 6" xfId="20381"/>
    <cellStyle name="Normal 25 12 3" xfId="20382"/>
    <cellStyle name="Normal 25 12 3 2" xfId="20383"/>
    <cellStyle name="Normal 25 12 3 2 2" xfId="20384"/>
    <cellStyle name="Normal 25 12 3 2 2 2" xfId="20385"/>
    <cellStyle name="Normal 25 12 3 2 2 2 2" xfId="20386"/>
    <cellStyle name="Normal 25 12 3 2 2 3" xfId="20387"/>
    <cellStyle name="Normal 25 12 3 2 3" xfId="20388"/>
    <cellStyle name="Normal 25 12 3 2 3 2" xfId="20389"/>
    <cellStyle name="Normal 25 12 3 2 4" xfId="20390"/>
    <cellStyle name="Normal 25 12 3 3" xfId="20391"/>
    <cellStyle name="Normal 25 12 3 3 2" xfId="20392"/>
    <cellStyle name="Normal 25 12 3 3 2 2" xfId="20393"/>
    <cellStyle name="Normal 25 12 3 3 3" xfId="20394"/>
    <cellStyle name="Normal 25 12 3 4" xfId="20395"/>
    <cellStyle name="Normal 25 12 3 4 2" xfId="20396"/>
    <cellStyle name="Normal 25 12 3 5" xfId="20397"/>
    <cellStyle name="Normal 25 12 4" xfId="20398"/>
    <cellStyle name="Normal 25 12 4 2" xfId="20399"/>
    <cellStyle name="Normal 25 12 4 2 2" xfId="20400"/>
    <cellStyle name="Normal 25 12 4 2 2 2" xfId="20401"/>
    <cellStyle name="Normal 25 12 4 2 3" xfId="20402"/>
    <cellStyle name="Normal 25 12 4 3" xfId="20403"/>
    <cellStyle name="Normal 25 12 4 3 2" xfId="20404"/>
    <cellStyle name="Normal 25 12 4 4" xfId="20405"/>
    <cellStyle name="Normal 25 12 5" xfId="20406"/>
    <cellStyle name="Normal 25 12 5 2" xfId="20407"/>
    <cellStyle name="Normal 25 12 5 2 2" xfId="20408"/>
    <cellStyle name="Normal 25 12 5 3" xfId="20409"/>
    <cellStyle name="Normal 25 12 6" xfId="20410"/>
    <cellStyle name="Normal 25 12 6 2" xfId="20411"/>
    <cellStyle name="Normal 25 12 7" xfId="20412"/>
    <cellStyle name="Normal 25 13" xfId="20413"/>
    <cellStyle name="Normal 25 13 2" xfId="20414"/>
    <cellStyle name="Normal 25 13 2 2" xfId="20415"/>
    <cellStyle name="Normal 25 13 2 2 2" xfId="20416"/>
    <cellStyle name="Normal 25 13 2 2 2 2" xfId="20417"/>
    <cellStyle name="Normal 25 13 2 2 2 2 2" xfId="20418"/>
    <cellStyle name="Normal 25 13 2 2 2 3" xfId="20419"/>
    <cellStyle name="Normal 25 13 2 2 3" xfId="20420"/>
    <cellStyle name="Normal 25 13 2 2 3 2" xfId="20421"/>
    <cellStyle name="Normal 25 13 2 2 4" xfId="20422"/>
    <cellStyle name="Normal 25 13 2 3" xfId="20423"/>
    <cellStyle name="Normal 25 13 2 3 2" xfId="20424"/>
    <cellStyle name="Normal 25 13 2 3 2 2" xfId="20425"/>
    <cellStyle name="Normal 25 13 2 3 3" xfId="20426"/>
    <cellStyle name="Normal 25 13 2 4" xfId="20427"/>
    <cellStyle name="Normal 25 13 2 4 2" xfId="20428"/>
    <cellStyle name="Normal 25 13 2 5" xfId="20429"/>
    <cellStyle name="Normal 25 13 3" xfId="20430"/>
    <cellStyle name="Normal 25 13 3 2" xfId="20431"/>
    <cellStyle name="Normal 25 13 3 2 2" xfId="20432"/>
    <cellStyle name="Normal 25 13 3 2 2 2" xfId="20433"/>
    <cellStyle name="Normal 25 13 3 2 3" xfId="20434"/>
    <cellStyle name="Normal 25 13 3 3" xfId="20435"/>
    <cellStyle name="Normal 25 13 3 3 2" xfId="20436"/>
    <cellStyle name="Normal 25 13 3 4" xfId="20437"/>
    <cellStyle name="Normal 25 13 4" xfId="20438"/>
    <cellStyle name="Normal 25 13 4 2" xfId="20439"/>
    <cellStyle name="Normal 25 13 4 2 2" xfId="20440"/>
    <cellStyle name="Normal 25 13 4 3" xfId="20441"/>
    <cellStyle name="Normal 25 13 5" xfId="20442"/>
    <cellStyle name="Normal 25 13 5 2" xfId="20443"/>
    <cellStyle name="Normal 25 13 6" xfId="20444"/>
    <cellStyle name="Normal 25 14" xfId="20445"/>
    <cellStyle name="Normal 25 14 2" xfId="20446"/>
    <cellStyle name="Normal 25 14 2 2" xfId="20447"/>
    <cellStyle name="Normal 25 14 2 2 2" xfId="20448"/>
    <cellStyle name="Normal 25 14 2 2 2 2" xfId="20449"/>
    <cellStyle name="Normal 25 14 2 2 2 2 2" xfId="20450"/>
    <cellStyle name="Normal 25 14 2 2 2 3" xfId="20451"/>
    <cellStyle name="Normal 25 14 2 2 3" xfId="20452"/>
    <cellStyle name="Normal 25 14 2 2 3 2" xfId="20453"/>
    <cellStyle name="Normal 25 14 2 2 4" xfId="20454"/>
    <cellStyle name="Normal 25 14 2 3" xfId="20455"/>
    <cellStyle name="Normal 25 14 2 3 2" xfId="20456"/>
    <cellStyle name="Normal 25 14 2 3 2 2" xfId="20457"/>
    <cellStyle name="Normal 25 14 2 3 3" xfId="20458"/>
    <cellStyle name="Normal 25 14 2 4" xfId="20459"/>
    <cellStyle name="Normal 25 14 2 4 2" xfId="20460"/>
    <cellStyle name="Normal 25 14 2 5" xfId="20461"/>
    <cellStyle name="Normal 25 14 3" xfId="20462"/>
    <cellStyle name="Normal 25 14 3 2" xfId="20463"/>
    <cellStyle name="Normal 25 14 3 2 2" xfId="20464"/>
    <cellStyle name="Normal 25 14 3 2 2 2" xfId="20465"/>
    <cellStyle name="Normal 25 14 3 2 3" xfId="20466"/>
    <cellStyle name="Normal 25 14 3 3" xfId="20467"/>
    <cellStyle name="Normal 25 14 3 3 2" xfId="20468"/>
    <cellStyle name="Normal 25 14 3 4" xfId="20469"/>
    <cellStyle name="Normal 25 14 4" xfId="20470"/>
    <cellStyle name="Normal 25 14 4 2" xfId="20471"/>
    <cellStyle name="Normal 25 14 4 2 2" xfId="20472"/>
    <cellStyle name="Normal 25 14 4 3" xfId="20473"/>
    <cellStyle name="Normal 25 14 5" xfId="20474"/>
    <cellStyle name="Normal 25 14 5 2" xfId="20475"/>
    <cellStyle name="Normal 25 14 6" xfId="20476"/>
    <cellStyle name="Normal 25 15" xfId="20477"/>
    <cellStyle name="Normal 25 15 2" xfId="20478"/>
    <cellStyle name="Normal 25 15 2 2" xfId="20479"/>
    <cellStyle name="Normal 25 15 2 2 2" xfId="20480"/>
    <cellStyle name="Normal 25 15 2 2 2 2" xfId="20481"/>
    <cellStyle name="Normal 25 15 2 2 3" xfId="20482"/>
    <cellStyle name="Normal 25 15 2 3" xfId="20483"/>
    <cellStyle name="Normal 25 15 2 3 2" xfId="20484"/>
    <cellStyle name="Normal 25 15 2 4" xfId="20485"/>
    <cellStyle name="Normal 25 15 3" xfId="20486"/>
    <cellStyle name="Normal 25 15 3 2" xfId="20487"/>
    <cellStyle name="Normal 25 15 3 2 2" xfId="20488"/>
    <cellStyle name="Normal 25 15 3 3" xfId="20489"/>
    <cellStyle name="Normal 25 15 4" xfId="20490"/>
    <cellStyle name="Normal 25 15 4 2" xfId="20491"/>
    <cellStyle name="Normal 25 15 5" xfId="20492"/>
    <cellStyle name="Normal 25 16" xfId="20493"/>
    <cellStyle name="Normal 25 16 2" xfId="20494"/>
    <cellStyle name="Normal 25 16 2 2" xfId="20495"/>
    <cellStyle name="Normal 25 16 2 2 2" xfId="20496"/>
    <cellStyle name="Normal 25 16 2 3" xfId="20497"/>
    <cellStyle name="Normal 25 16 3" xfId="20498"/>
    <cellStyle name="Normal 25 16 3 2" xfId="20499"/>
    <cellStyle name="Normal 25 16 4" xfId="20500"/>
    <cellStyle name="Normal 25 17" xfId="20501"/>
    <cellStyle name="Normal 25 17 2" xfId="20502"/>
    <cellStyle name="Normal 25 17 2 2" xfId="20503"/>
    <cellStyle name="Normal 25 17 3" xfId="20504"/>
    <cellStyle name="Normal 25 18" xfId="20505"/>
    <cellStyle name="Normal 25 18 2" xfId="20506"/>
    <cellStyle name="Normal 25 19" xfId="20507"/>
    <cellStyle name="Normal 25 2" xfId="20508"/>
    <cellStyle name="Normal 25 2 2" xfId="20509"/>
    <cellStyle name="Normal 25 2 2 2" xfId="20510"/>
    <cellStyle name="Normal 25 2 2 2 2" xfId="20511"/>
    <cellStyle name="Normal 25 2 2 2 3" xfId="20512"/>
    <cellStyle name="Normal 25 2 2 3" xfId="20513"/>
    <cellStyle name="Normal 25 2 3" xfId="20514"/>
    <cellStyle name="Normal 25 2 3 2" xfId="20515"/>
    <cellStyle name="Normal 25 2 3 2 2" xfId="20516"/>
    <cellStyle name="Normal 25 2 3 2 3" xfId="20517"/>
    <cellStyle name="Normal 25 2 3 3" xfId="20518"/>
    <cellStyle name="Normal 25 2 4" xfId="20519"/>
    <cellStyle name="Normal 25 2 4 2" xfId="20520"/>
    <cellStyle name="Normal 25 2 4 3" xfId="20521"/>
    <cellStyle name="Normal 25 2 5" xfId="20522"/>
    <cellStyle name="Normal 25 2_Triángulo" xfId="20523"/>
    <cellStyle name="Normal 25 3" xfId="20524"/>
    <cellStyle name="Normal 25 3 2" xfId="20525"/>
    <cellStyle name="Normal 25 3 2 2" xfId="20526"/>
    <cellStyle name="Normal 25 3 2 3" xfId="20527"/>
    <cellStyle name="Normal 25 3 3" xfId="20528"/>
    <cellStyle name="Normal 25 4" xfId="20529"/>
    <cellStyle name="Normal 25 4 10" xfId="20530"/>
    <cellStyle name="Normal 25 4 10 2" xfId="20531"/>
    <cellStyle name="Normal 25 4 11" xfId="20532"/>
    <cellStyle name="Normal 25 4 12" xfId="20533"/>
    <cellStyle name="Normal 25 4 2" xfId="20534"/>
    <cellStyle name="Normal 25 4 2 10" xfId="20535"/>
    <cellStyle name="Normal 25 4 2 2" xfId="20536"/>
    <cellStyle name="Normal 25 4 2 2 2" xfId="20537"/>
    <cellStyle name="Normal 25 4 2 2 2 2" xfId="20538"/>
    <cellStyle name="Normal 25 4 2 2 2 2 2" xfId="20539"/>
    <cellStyle name="Normal 25 4 2 2 2 2 2 2" xfId="20540"/>
    <cellStyle name="Normal 25 4 2 2 2 2 2 2 2" xfId="20541"/>
    <cellStyle name="Normal 25 4 2 2 2 2 2 2 2 2" xfId="20542"/>
    <cellStyle name="Normal 25 4 2 2 2 2 2 2 3" xfId="20543"/>
    <cellStyle name="Normal 25 4 2 2 2 2 2 3" xfId="20544"/>
    <cellStyle name="Normal 25 4 2 2 2 2 2 3 2" xfId="20545"/>
    <cellStyle name="Normal 25 4 2 2 2 2 2 4" xfId="20546"/>
    <cellStyle name="Normal 25 4 2 2 2 2 3" xfId="20547"/>
    <cellStyle name="Normal 25 4 2 2 2 2 3 2" xfId="20548"/>
    <cellStyle name="Normal 25 4 2 2 2 2 3 2 2" xfId="20549"/>
    <cellStyle name="Normal 25 4 2 2 2 2 3 3" xfId="20550"/>
    <cellStyle name="Normal 25 4 2 2 2 2 4" xfId="20551"/>
    <cellStyle name="Normal 25 4 2 2 2 2 4 2" xfId="20552"/>
    <cellStyle name="Normal 25 4 2 2 2 2 5" xfId="20553"/>
    <cellStyle name="Normal 25 4 2 2 2 3" xfId="20554"/>
    <cellStyle name="Normal 25 4 2 2 2 3 2" xfId="20555"/>
    <cellStyle name="Normal 25 4 2 2 2 3 2 2" xfId="20556"/>
    <cellStyle name="Normal 25 4 2 2 2 3 2 2 2" xfId="20557"/>
    <cellStyle name="Normal 25 4 2 2 2 3 2 3" xfId="20558"/>
    <cellStyle name="Normal 25 4 2 2 2 3 3" xfId="20559"/>
    <cellStyle name="Normal 25 4 2 2 2 3 3 2" xfId="20560"/>
    <cellStyle name="Normal 25 4 2 2 2 3 4" xfId="20561"/>
    <cellStyle name="Normal 25 4 2 2 2 4" xfId="20562"/>
    <cellStyle name="Normal 25 4 2 2 2 4 2" xfId="20563"/>
    <cellStyle name="Normal 25 4 2 2 2 4 2 2" xfId="20564"/>
    <cellStyle name="Normal 25 4 2 2 2 4 3" xfId="20565"/>
    <cellStyle name="Normal 25 4 2 2 2 5" xfId="20566"/>
    <cellStyle name="Normal 25 4 2 2 2 5 2" xfId="20567"/>
    <cellStyle name="Normal 25 4 2 2 2 6" xfId="20568"/>
    <cellStyle name="Normal 25 4 2 2 3" xfId="20569"/>
    <cellStyle name="Normal 25 4 2 2 3 2" xfId="20570"/>
    <cellStyle name="Normal 25 4 2 2 3 2 2" xfId="20571"/>
    <cellStyle name="Normal 25 4 2 2 3 2 2 2" xfId="20572"/>
    <cellStyle name="Normal 25 4 2 2 3 2 2 2 2" xfId="20573"/>
    <cellStyle name="Normal 25 4 2 2 3 2 2 3" xfId="20574"/>
    <cellStyle name="Normal 25 4 2 2 3 2 3" xfId="20575"/>
    <cellStyle name="Normal 25 4 2 2 3 2 3 2" xfId="20576"/>
    <cellStyle name="Normal 25 4 2 2 3 2 4" xfId="20577"/>
    <cellStyle name="Normal 25 4 2 2 3 3" xfId="20578"/>
    <cellStyle name="Normal 25 4 2 2 3 3 2" xfId="20579"/>
    <cellStyle name="Normal 25 4 2 2 3 3 2 2" xfId="20580"/>
    <cellStyle name="Normal 25 4 2 2 3 3 3" xfId="20581"/>
    <cellStyle name="Normal 25 4 2 2 3 4" xfId="20582"/>
    <cellStyle name="Normal 25 4 2 2 3 4 2" xfId="20583"/>
    <cellStyle name="Normal 25 4 2 2 3 5" xfId="20584"/>
    <cellStyle name="Normal 25 4 2 2 4" xfId="20585"/>
    <cellStyle name="Normal 25 4 2 2 4 2" xfId="20586"/>
    <cellStyle name="Normal 25 4 2 2 4 2 2" xfId="20587"/>
    <cellStyle name="Normal 25 4 2 2 4 2 2 2" xfId="20588"/>
    <cellStyle name="Normal 25 4 2 2 4 2 3" xfId="20589"/>
    <cellStyle name="Normal 25 4 2 2 4 3" xfId="20590"/>
    <cellStyle name="Normal 25 4 2 2 4 3 2" xfId="20591"/>
    <cellStyle name="Normal 25 4 2 2 4 4" xfId="20592"/>
    <cellStyle name="Normal 25 4 2 2 5" xfId="20593"/>
    <cellStyle name="Normal 25 4 2 2 5 2" xfId="20594"/>
    <cellStyle name="Normal 25 4 2 2 5 2 2" xfId="20595"/>
    <cellStyle name="Normal 25 4 2 2 5 3" xfId="20596"/>
    <cellStyle name="Normal 25 4 2 2 6" xfId="20597"/>
    <cellStyle name="Normal 25 4 2 2 6 2" xfId="20598"/>
    <cellStyle name="Normal 25 4 2 2 7" xfId="20599"/>
    <cellStyle name="Normal 25 4 2 2 8" xfId="20600"/>
    <cellStyle name="Normal 25 4 2 3" xfId="20601"/>
    <cellStyle name="Normal 25 4 2 3 2" xfId="20602"/>
    <cellStyle name="Normal 25 4 2 3 2 2" xfId="20603"/>
    <cellStyle name="Normal 25 4 2 3 2 2 2" xfId="20604"/>
    <cellStyle name="Normal 25 4 2 3 2 2 2 2" xfId="20605"/>
    <cellStyle name="Normal 25 4 2 3 2 2 2 2 2" xfId="20606"/>
    <cellStyle name="Normal 25 4 2 3 2 2 2 3" xfId="20607"/>
    <cellStyle name="Normal 25 4 2 3 2 2 3" xfId="20608"/>
    <cellStyle name="Normal 25 4 2 3 2 2 3 2" xfId="20609"/>
    <cellStyle name="Normal 25 4 2 3 2 2 4" xfId="20610"/>
    <cellStyle name="Normal 25 4 2 3 2 3" xfId="20611"/>
    <cellStyle name="Normal 25 4 2 3 2 3 2" xfId="20612"/>
    <cellStyle name="Normal 25 4 2 3 2 3 2 2" xfId="20613"/>
    <cellStyle name="Normal 25 4 2 3 2 3 3" xfId="20614"/>
    <cellStyle name="Normal 25 4 2 3 2 4" xfId="20615"/>
    <cellStyle name="Normal 25 4 2 3 2 4 2" xfId="20616"/>
    <cellStyle name="Normal 25 4 2 3 2 5" xfId="20617"/>
    <cellStyle name="Normal 25 4 2 3 3" xfId="20618"/>
    <cellStyle name="Normal 25 4 2 3 3 2" xfId="20619"/>
    <cellStyle name="Normal 25 4 2 3 3 2 2" xfId="20620"/>
    <cellStyle name="Normal 25 4 2 3 3 2 2 2" xfId="20621"/>
    <cellStyle name="Normal 25 4 2 3 3 2 3" xfId="20622"/>
    <cellStyle name="Normal 25 4 2 3 3 3" xfId="20623"/>
    <cellStyle name="Normal 25 4 2 3 3 3 2" xfId="20624"/>
    <cellStyle name="Normal 25 4 2 3 3 4" xfId="20625"/>
    <cellStyle name="Normal 25 4 2 3 4" xfId="20626"/>
    <cellStyle name="Normal 25 4 2 3 4 2" xfId="20627"/>
    <cellStyle name="Normal 25 4 2 3 4 2 2" xfId="20628"/>
    <cellStyle name="Normal 25 4 2 3 4 3" xfId="20629"/>
    <cellStyle name="Normal 25 4 2 3 5" xfId="20630"/>
    <cellStyle name="Normal 25 4 2 3 5 2" xfId="20631"/>
    <cellStyle name="Normal 25 4 2 3 6" xfId="20632"/>
    <cellStyle name="Normal 25 4 2 4" xfId="20633"/>
    <cellStyle name="Normal 25 4 2 4 2" xfId="20634"/>
    <cellStyle name="Normal 25 4 2 4 2 2" xfId="20635"/>
    <cellStyle name="Normal 25 4 2 4 2 2 2" xfId="20636"/>
    <cellStyle name="Normal 25 4 2 4 2 2 2 2" xfId="20637"/>
    <cellStyle name="Normal 25 4 2 4 2 2 2 2 2" xfId="20638"/>
    <cellStyle name="Normal 25 4 2 4 2 2 2 3" xfId="20639"/>
    <cellStyle name="Normal 25 4 2 4 2 2 3" xfId="20640"/>
    <cellStyle name="Normal 25 4 2 4 2 2 3 2" xfId="20641"/>
    <cellStyle name="Normal 25 4 2 4 2 2 4" xfId="20642"/>
    <cellStyle name="Normal 25 4 2 4 2 3" xfId="20643"/>
    <cellStyle name="Normal 25 4 2 4 2 3 2" xfId="20644"/>
    <cellStyle name="Normal 25 4 2 4 2 3 2 2" xfId="20645"/>
    <cellStyle name="Normal 25 4 2 4 2 3 3" xfId="20646"/>
    <cellStyle name="Normal 25 4 2 4 2 4" xfId="20647"/>
    <cellStyle name="Normal 25 4 2 4 2 4 2" xfId="20648"/>
    <cellStyle name="Normal 25 4 2 4 2 5" xfId="20649"/>
    <cellStyle name="Normal 25 4 2 4 3" xfId="20650"/>
    <cellStyle name="Normal 25 4 2 4 3 2" xfId="20651"/>
    <cellStyle name="Normal 25 4 2 4 3 2 2" xfId="20652"/>
    <cellStyle name="Normal 25 4 2 4 3 2 2 2" xfId="20653"/>
    <cellStyle name="Normal 25 4 2 4 3 2 3" xfId="20654"/>
    <cellStyle name="Normal 25 4 2 4 3 3" xfId="20655"/>
    <cellStyle name="Normal 25 4 2 4 3 3 2" xfId="20656"/>
    <cellStyle name="Normal 25 4 2 4 3 4" xfId="20657"/>
    <cellStyle name="Normal 25 4 2 4 4" xfId="20658"/>
    <cellStyle name="Normal 25 4 2 4 4 2" xfId="20659"/>
    <cellStyle name="Normal 25 4 2 4 4 2 2" xfId="20660"/>
    <cellStyle name="Normal 25 4 2 4 4 3" xfId="20661"/>
    <cellStyle name="Normal 25 4 2 4 5" xfId="20662"/>
    <cellStyle name="Normal 25 4 2 4 5 2" xfId="20663"/>
    <cellStyle name="Normal 25 4 2 4 6" xfId="20664"/>
    <cellStyle name="Normal 25 4 2 5" xfId="20665"/>
    <cellStyle name="Normal 25 4 2 5 2" xfId="20666"/>
    <cellStyle name="Normal 25 4 2 5 2 2" xfId="20667"/>
    <cellStyle name="Normal 25 4 2 5 2 2 2" xfId="20668"/>
    <cellStyle name="Normal 25 4 2 5 2 2 2 2" xfId="20669"/>
    <cellStyle name="Normal 25 4 2 5 2 2 3" xfId="20670"/>
    <cellStyle name="Normal 25 4 2 5 2 3" xfId="20671"/>
    <cellStyle name="Normal 25 4 2 5 2 3 2" xfId="20672"/>
    <cellStyle name="Normal 25 4 2 5 2 4" xfId="20673"/>
    <cellStyle name="Normal 25 4 2 5 3" xfId="20674"/>
    <cellStyle name="Normal 25 4 2 5 3 2" xfId="20675"/>
    <cellStyle name="Normal 25 4 2 5 3 2 2" xfId="20676"/>
    <cellStyle name="Normal 25 4 2 5 3 3" xfId="20677"/>
    <cellStyle name="Normal 25 4 2 5 4" xfId="20678"/>
    <cellStyle name="Normal 25 4 2 5 4 2" xfId="20679"/>
    <cellStyle name="Normal 25 4 2 5 5" xfId="20680"/>
    <cellStyle name="Normal 25 4 2 6" xfId="20681"/>
    <cellStyle name="Normal 25 4 2 6 2" xfId="20682"/>
    <cellStyle name="Normal 25 4 2 6 2 2" xfId="20683"/>
    <cellStyle name="Normal 25 4 2 6 2 2 2" xfId="20684"/>
    <cellStyle name="Normal 25 4 2 6 2 3" xfId="20685"/>
    <cellStyle name="Normal 25 4 2 6 3" xfId="20686"/>
    <cellStyle name="Normal 25 4 2 6 3 2" xfId="20687"/>
    <cellStyle name="Normal 25 4 2 6 4" xfId="20688"/>
    <cellStyle name="Normal 25 4 2 7" xfId="20689"/>
    <cellStyle name="Normal 25 4 2 7 2" xfId="20690"/>
    <cellStyle name="Normal 25 4 2 7 2 2" xfId="20691"/>
    <cellStyle name="Normal 25 4 2 7 3" xfId="20692"/>
    <cellStyle name="Normal 25 4 2 8" xfId="20693"/>
    <cellStyle name="Normal 25 4 2 8 2" xfId="20694"/>
    <cellStyle name="Normal 25 4 2 9" xfId="20695"/>
    <cellStyle name="Normal 25 4 3" xfId="20696"/>
    <cellStyle name="Normal 25 4 3 2" xfId="20697"/>
    <cellStyle name="Normal 25 4 3 2 2" xfId="20698"/>
    <cellStyle name="Normal 25 4 3 2 2 2" xfId="20699"/>
    <cellStyle name="Normal 25 4 3 2 2 2 2" xfId="20700"/>
    <cellStyle name="Normal 25 4 3 2 2 2 2 2" xfId="20701"/>
    <cellStyle name="Normal 25 4 3 2 2 2 2 2 2" xfId="20702"/>
    <cellStyle name="Normal 25 4 3 2 2 2 2 3" xfId="20703"/>
    <cellStyle name="Normal 25 4 3 2 2 2 3" xfId="20704"/>
    <cellStyle name="Normal 25 4 3 2 2 2 3 2" xfId="20705"/>
    <cellStyle name="Normal 25 4 3 2 2 2 4" xfId="20706"/>
    <cellStyle name="Normal 25 4 3 2 2 3" xfId="20707"/>
    <cellStyle name="Normal 25 4 3 2 2 3 2" xfId="20708"/>
    <cellStyle name="Normal 25 4 3 2 2 3 2 2" xfId="20709"/>
    <cellStyle name="Normal 25 4 3 2 2 3 3" xfId="20710"/>
    <cellStyle name="Normal 25 4 3 2 2 4" xfId="20711"/>
    <cellStyle name="Normal 25 4 3 2 2 4 2" xfId="20712"/>
    <cellStyle name="Normal 25 4 3 2 2 5" xfId="20713"/>
    <cellStyle name="Normal 25 4 3 2 3" xfId="20714"/>
    <cellStyle name="Normal 25 4 3 2 3 2" xfId="20715"/>
    <cellStyle name="Normal 25 4 3 2 3 2 2" xfId="20716"/>
    <cellStyle name="Normal 25 4 3 2 3 2 2 2" xfId="20717"/>
    <cellStyle name="Normal 25 4 3 2 3 2 3" xfId="20718"/>
    <cellStyle name="Normal 25 4 3 2 3 3" xfId="20719"/>
    <cellStyle name="Normal 25 4 3 2 3 3 2" xfId="20720"/>
    <cellStyle name="Normal 25 4 3 2 3 4" xfId="20721"/>
    <cellStyle name="Normal 25 4 3 2 4" xfId="20722"/>
    <cellStyle name="Normal 25 4 3 2 4 2" xfId="20723"/>
    <cellStyle name="Normal 25 4 3 2 4 2 2" xfId="20724"/>
    <cellStyle name="Normal 25 4 3 2 4 3" xfId="20725"/>
    <cellStyle name="Normal 25 4 3 2 5" xfId="20726"/>
    <cellStyle name="Normal 25 4 3 2 5 2" xfId="20727"/>
    <cellStyle name="Normal 25 4 3 2 6" xfId="20728"/>
    <cellStyle name="Normal 25 4 3 3" xfId="20729"/>
    <cellStyle name="Normal 25 4 3 3 2" xfId="20730"/>
    <cellStyle name="Normal 25 4 3 3 2 2" xfId="20731"/>
    <cellStyle name="Normal 25 4 3 3 2 2 2" xfId="20732"/>
    <cellStyle name="Normal 25 4 3 3 2 2 2 2" xfId="20733"/>
    <cellStyle name="Normal 25 4 3 3 2 2 3" xfId="20734"/>
    <cellStyle name="Normal 25 4 3 3 2 3" xfId="20735"/>
    <cellStyle name="Normal 25 4 3 3 2 3 2" xfId="20736"/>
    <cellStyle name="Normal 25 4 3 3 2 4" xfId="20737"/>
    <cellStyle name="Normal 25 4 3 3 3" xfId="20738"/>
    <cellStyle name="Normal 25 4 3 3 3 2" xfId="20739"/>
    <cellStyle name="Normal 25 4 3 3 3 2 2" xfId="20740"/>
    <cellStyle name="Normal 25 4 3 3 3 3" xfId="20741"/>
    <cellStyle name="Normal 25 4 3 3 4" xfId="20742"/>
    <cellStyle name="Normal 25 4 3 3 4 2" xfId="20743"/>
    <cellStyle name="Normal 25 4 3 3 5" xfId="20744"/>
    <cellStyle name="Normal 25 4 3 4" xfId="20745"/>
    <cellStyle name="Normal 25 4 3 4 2" xfId="20746"/>
    <cellStyle name="Normal 25 4 3 4 2 2" xfId="20747"/>
    <cellStyle name="Normal 25 4 3 4 2 2 2" xfId="20748"/>
    <cellStyle name="Normal 25 4 3 4 2 3" xfId="20749"/>
    <cellStyle name="Normal 25 4 3 4 3" xfId="20750"/>
    <cellStyle name="Normal 25 4 3 4 3 2" xfId="20751"/>
    <cellStyle name="Normal 25 4 3 4 4" xfId="20752"/>
    <cellStyle name="Normal 25 4 3 5" xfId="20753"/>
    <cellStyle name="Normal 25 4 3 5 2" xfId="20754"/>
    <cellStyle name="Normal 25 4 3 5 2 2" xfId="20755"/>
    <cellStyle name="Normal 25 4 3 5 3" xfId="20756"/>
    <cellStyle name="Normal 25 4 3 6" xfId="20757"/>
    <cellStyle name="Normal 25 4 3 6 2" xfId="20758"/>
    <cellStyle name="Normal 25 4 3 7" xfId="20759"/>
    <cellStyle name="Normal 25 4 3 8" xfId="20760"/>
    <cellStyle name="Normal 25 4 4" xfId="20761"/>
    <cellStyle name="Normal 25 4 4 2" xfId="20762"/>
    <cellStyle name="Normal 25 4 4 2 2" xfId="20763"/>
    <cellStyle name="Normal 25 4 4 2 2 2" xfId="20764"/>
    <cellStyle name="Normal 25 4 4 2 2 2 2" xfId="20765"/>
    <cellStyle name="Normal 25 4 4 2 2 2 2 2" xfId="20766"/>
    <cellStyle name="Normal 25 4 4 2 2 2 2 2 2" xfId="20767"/>
    <cellStyle name="Normal 25 4 4 2 2 2 2 3" xfId="20768"/>
    <cellStyle name="Normal 25 4 4 2 2 2 3" xfId="20769"/>
    <cellStyle name="Normal 25 4 4 2 2 2 3 2" xfId="20770"/>
    <cellStyle name="Normal 25 4 4 2 2 2 4" xfId="20771"/>
    <cellStyle name="Normal 25 4 4 2 2 3" xfId="20772"/>
    <cellStyle name="Normal 25 4 4 2 2 3 2" xfId="20773"/>
    <cellStyle name="Normal 25 4 4 2 2 3 2 2" xfId="20774"/>
    <cellStyle name="Normal 25 4 4 2 2 3 3" xfId="20775"/>
    <cellStyle name="Normal 25 4 4 2 2 4" xfId="20776"/>
    <cellStyle name="Normal 25 4 4 2 2 4 2" xfId="20777"/>
    <cellStyle name="Normal 25 4 4 2 2 5" xfId="20778"/>
    <cellStyle name="Normal 25 4 4 2 3" xfId="20779"/>
    <cellStyle name="Normal 25 4 4 2 3 2" xfId="20780"/>
    <cellStyle name="Normal 25 4 4 2 3 2 2" xfId="20781"/>
    <cellStyle name="Normal 25 4 4 2 3 2 2 2" xfId="20782"/>
    <cellStyle name="Normal 25 4 4 2 3 2 3" xfId="20783"/>
    <cellStyle name="Normal 25 4 4 2 3 3" xfId="20784"/>
    <cellStyle name="Normal 25 4 4 2 3 3 2" xfId="20785"/>
    <cellStyle name="Normal 25 4 4 2 3 4" xfId="20786"/>
    <cellStyle name="Normal 25 4 4 2 4" xfId="20787"/>
    <cellStyle name="Normal 25 4 4 2 4 2" xfId="20788"/>
    <cellStyle name="Normal 25 4 4 2 4 2 2" xfId="20789"/>
    <cellStyle name="Normal 25 4 4 2 4 3" xfId="20790"/>
    <cellStyle name="Normal 25 4 4 2 5" xfId="20791"/>
    <cellStyle name="Normal 25 4 4 2 5 2" xfId="20792"/>
    <cellStyle name="Normal 25 4 4 2 6" xfId="20793"/>
    <cellStyle name="Normal 25 4 4 3" xfId="20794"/>
    <cellStyle name="Normal 25 4 4 3 2" xfId="20795"/>
    <cellStyle name="Normal 25 4 4 3 2 2" xfId="20796"/>
    <cellStyle name="Normal 25 4 4 3 2 2 2" xfId="20797"/>
    <cellStyle name="Normal 25 4 4 3 2 2 2 2" xfId="20798"/>
    <cellStyle name="Normal 25 4 4 3 2 2 3" xfId="20799"/>
    <cellStyle name="Normal 25 4 4 3 2 3" xfId="20800"/>
    <cellStyle name="Normal 25 4 4 3 2 3 2" xfId="20801"/>
    <cellStyle name="Normal 25 4 4 3 2 4" xfId="20802"/>
    <cellStyle name="Normal 25 4 4 3 3" xfId="20803"/>
    <cellStyle name="Normal 25 4 4 3 3 2" xfId="20804"/>
    <cellStyle name="Normal 25 4 4 3 3 2 2" xfId="20805"/>
    <cellStyle name="Normal 25 4 4 3 3 3" xfId="20806"/>
    <cellStyle name="Normal 25 4 4 3 4" xfId="20807"/>
    <cellStyle name="Normal 25 4 4 3 4 2" xfId="20808"/>
    <cellStyle name="Normal 25 4 4 3 5" xfId="20809"/>
    <cellStyle name="Normal 25 4 4 4" xfId="20810"/>
    <cellStyle name="Normal 25 4 4 4 2" xfId="20811"/>
    <cellStyle name="Normal 25 4 4 4 2 2" xfId="20812"/>
    <cellStyle name="Normal 25 4 4 4 2 2 2" xfId="20813"/>
    <cellStyle name="Normal 25 4 4 4 2 3" xfId="20814"/>
    <cellStyle name="Normal 25 4 4 4 3" xfId="20815"/>
    <cellStyle name="Normal 25 4 4 4 3 2" xfId="20816"/>
    <cellStyle name="Normal 25 4 4 4 4" xfId="20817"/>
    <cellStyle name="Normal 25 4 4 5" xfId="20818"/>
    <cellStyle name="Normal 25 4 4 5 2" xfId="20819"/>
    <cellStyle name="Normal 25 4 4 5 2 2" xfId="20820"/>
    <cellStyle name="Normal 25 4 4 5 3" xfId="20821"/>
    <cellStyle name="Normal 25 4 4 6" xfId="20822"/>
    <cellStyle name="Normal 25 4 4 6 2" xfId="20823"/>
    <cellStyle name="Normal 25 4 4 7" xfId="20824"/>
    <cellStyle name="Normal 25 4 5" xfId="20825"/>
    <cellStyle name="Normal 25 4 5 2" xfId="20826"/>
    <cellStyle name="Normal 25 4 5 2 2" xfId="20827"/>
    <cellStyle name="Normal 25 4 5 2 2 2" xfId="20828"/>
    <cellStyle name="Normal 25 4 5 2 2 2 2" xfId="20829"/>
    <cellStyle name="Normal 25 4 5 2 2 2 2 2" xfId="20830"/>
    <cellStyle name="Normal 25 4 5 2 2 2 3" xfId="20831"/>
    <cellStyle name="Normal 25 4 5 2 2 3" xfId="20832"/>
    <cellStyle name="Normal 25 4 5 2 2 3 2" xfId="20833"/>
    <cellStyle name="Normal 25 4 5 2 2 4" xfId="20834"/>
    <cellStyle name="Normal 25 4 5 2 3" xfId="20835"/>
    <cellStyle name="Normal 25 4 5 2 3 2" xfId="20836"/>
    <cellStyle name="Normal 25 4 5 2 3 2 2" xfId="20837"/>
    <cellStyle name="Normal 25 4 5 2 3 3" xfId="20838"/>
    <cellStyle name="Normal 25 4 5 2 4" xfId="20839"/>
    <cellStyle name="Normal 25 4 5 2 4 2" xfId="20840"/>
    <cellStyle name="Normal 25 4 5 2 5" xfId="20841"/>
    <cellStyle name="Normal 25 4 5 3" xfId="20842"/>
    <cellStyle name="Normal 25 4 5 3 2" xfId="20843"/>
    <cellStyle name="Normal 25 4 5 3 2 2" xfId="20844"/>
    <cellStyle name="Normal 25 4 5 3 2 2 2" xfId="20845"/>
    <cellStyle name="Normal 25 4 5 3 2 3" xfId="20846"/>
    <cellStyle name="Normal 25 4 5 3 3" xfId="20847"/>
    <cellStyle name="Normal 25 4 5 3 3 2" xfId="20848"/>
    <cellStyle name="Normal 25 4 5 3 4" xfId="20849"/>
    <cellStyle name="Normal 25 4 5 4" xfId="20850"/>
    <cellStyle name="Normal 25 4 5 4 2" xfId="20851"/>
    <cellStyle name="Normal 25 4 5 4 2 2" xfId="20852"/>
    <cellStyle name="Normal 25 4 5 4 3" xfId="20853"/>
    <cellStyle name="Normal 25 4 5 5" xfId="20854"/>
    <cellStyle name="Normal 25 4 5 5 2" xfId="20855"/>
    <cellStyle name="Normal 25 4 5 6" xfId="20856"/>
    <cellStyle name="Normal 25 4 6" xfId="20857"/>
    <cellStyle name="Normal 25 4 6 2" xfId="20858"/>
    <cellStyle name="Normal 25 4 6 2 2" xfId="20859"/>
    <cellStyle name="Normal 25 4 6 2 2 2" xfId="20860"/>
    <cellStyle name="Normal 25 4 6 2 2 2 2" xfId="20861"/>
    <cellStyle name="Normal 25 4 6 2 2 2 2 2" xfId="20862"/>
    <cellStyle name="Normal 25 4 6 2 2 2 3" xfId="20863"/>
    <cellStyle name="Normal 25 4 6 2 2 3" xfId="20864"/>
    <cellStyle name="Normal 25 4 6 2 2 3 2" xfId="20865"/>
    <cellStyle name="Normal 25 4 6 2 2 4" xfId="20866"/>
    <cellStyle name="Normal 25 4 6 2 3" xfId="20867"/>
    <cellStyle name="Normal 25 4 6 2 3 2" xfId="20868"/>
    <cellStyle name="Normal 25 4 6 2 3 2 2" xfId="20869"/>
    <cellStyle name="Normal 25 4 6 2 3 3" xfId="20870"/>
    <cellStyle name="Normal 25 4 6 2 4" xfId="20871"/>
    <cellStyle name="Normal 25 4 6 2 4 2" xfId="20872"/>
    <cellStyle name="Normal 25 4 6 2 5" xfId="20873"/>
    <cellStyle name="Normal 25 4 6 3" xfId="20874"/>
    <cellStyle name="Normal 25 4 6 3 2" xfId="20875"/>
    <cellStyle name="Normal 25 4 6 3 2 2" xfId="20876"/>
    <cellStyle name="Normal 25 4 6 3 2 2 2" xfId="20877"/>
    <cellStyle name="Normal 25 4 6 3 2 3" xfId="20878"/>
    <cellStyle name="Normal 25 4 6 3 3" xfId="20879"/>
    <cellStyle name="Normal 25 4 6 3 3 2" xfId="20880"/>
    <cellStyle name="Normal 25 4 6 3 4" xfId="20881"/>
    <cellStyle name="Normal 25 4 6 4" xfId="20882"/>
    <cellStyle name="Normal 25 4 6 4 2" xfId="20883"/>
    <cellStyle name="Normal 25 4 6 4 2 2" xfId="20884"/>
    <cellStyle name="Normal 25 4 6 4 3" xfId="20885"/>
    <cellStyle name="Normal 25 4 6 5" xfId="20886"/>
    <cellStyle name="Normal 25 4 6 5 2" xfId="20887"/>
    <cellStyle name="Normal 25 4 6 6" xfId="20888"/>
    <cellStyle name="Normal 25 4 7" xfId="20889"/>
    <cellStyle name="Normal 25 4 7 2" xfId="20890"/>
    <cellStyle name="Normal 25 4 7 2 2" xfId="20891"/>
    <cellStyle name="Normal 25 4 7 2 2 2" xfId="20892"/>
    <cellStyle name="Normal 25 4 7 2 2 2 2" xfId="20893"/>
    <cellStyle name="Normal 25 4 7 2 2 3" xfId="20894"/>
    <cellStyle name="Normal 25 4 7 2 3" xfId="20895"/>
    <cellStyle name="Normal 25 4 7 2 3 2" xfId="20896"/>
    <cellStyle name="Normal 25 4 7 2 4" xfId="20897"/>
    <cellStyle name="Normal 25 4 7 3" xfId="20898"/>
    <cellStyle name="Normal 25 4 7 3 2" xfId="20899"/>
    <cellStyle name="Normal 25 4 7 3 2 2" xfId="20900"/>
    <cellStyle name="Normal 25 4 7 3 3" xfId="20901"/>
    <cellStyle name="Normal 25 4 7 4" xfId="20902"/>
    <cellStyle name="Normal 25 4 7 4 2" xfId="20903"/>
    <cellStyle name="Normal 25 4 7 5" xfId="20904"/>
    <cellStyle name="Normal 25 4 8" xfId="20905"/>
    <cellStyle name="Normal 25 4 8 2" xfId="20906"/>
    <cellStyle name="Normal 25 4 8 2 2" xfId="20907"/>
    <cellStyle name="Normal 25 4 8 2 2 2" xfId="20908"/>
    <cellStyle name="Normal 25 4 8 2 3" xfId="20909"/>
    <cellStyle name="Normal 25 4 8 3" xfId="20910"/>
    <cellStyle name="Normal 25 4 8 3 2" xfId="20911"/>
    <cellStyle name="Normal 25 4 8 4" xfId="20912"/>
    <cellStyle name="Normal 25 4 9" xfId="20913"/>
    <cellStyle name="Normal 25 4 9 2" xfId="20914"/>
    <cellStyle name="Normal 25 4 9 2 2" xfId="20915"/>
    <cellStyle name="Normal 25 4 9 3" xfId="20916"/>
    <cellStyle name="Normal 25 5" xfId="20917"/>
    <cellStyle name="Normal 25 5 10" xfId="20918"/>
    <cellStyle name="Normal 25 5 2" xfId="20919"/>
    <cellStyle name="Normal 25 5 2 2" xfId="20920"/>
    <cellStyle name="Normal 25 5 2 2 2" xfId="20921"/>
    <cellStyle name="Normal 25 5 2 2 2 2" xfId="20922"/>
    <cellStyle name="Normal 25 5 2 2 2 2 2" xfId="20923"/>
    <cellStyle name="Normal 25 5 2 2 2 2 2 2" xfId="20924"/>
    <cellStyle name="Normal 25 5 2 2 2 2 2 2 2" xfId="20925"/>
    <cellStyle name="Normal 25 5 2 2 2 2 2 3" xfId="20926"/>
    <cellStyle name="Normal 25 5 2 2 2 2 3" xfId="20927"/>
    <cellStyle name="Normal 25 5 2 2 2 2 3 2" xfId="20928"/>
    <cellStyle name="Normal 25 5 2 2 2 2 4" xfId="20929"/>
    <cellStyle name="Normal 25 5 2 2 2 3" xfId="20930"/>
    <cellStyle name="Normal 25 5 2 2 2 3 2" xfId="20931"/>
    <cellStyle name="Normal 25 5 2 2 2 3 2 2" xfId="20932"/>
    <cellStyle name="Normal 25 5 2 2 2 3 3" xfId="20933"/>
    <cellStyle name="Normal 25 5 2 2 2 4" xfId="20934"/>
    <cellStyle name="Normal 25 5 2 2 2 4 2" xfId="20935"/>
    <cellStyle name="Normal 25 5 2 2 2 5" xfId="20936"/>
    <cellStyle name="Normal 25 5 2 2 3" xfId="20937"/>
    <cellStyle name="Normal 25 5 2 2 3 2" xfId="20938"/>
    <cellStyle name="Normal 25 5 2 2 3 2 2" xfId="20939"/>
    <cellStyle name="Normal 25 5 2 2 3 2 2 2" xfId="20940"/>
    <cellStyle name="Normal 25 5 2 2 3 2 3" xfId="20941"/>
    <cellStyle name="Normal 25 5 2 2 3 3" xfId="20942"/>
    <cellStyle name="Normal 25 5 2 2 3 3 2" xfId="20943"/>
    <cellStyle name="Normal 25 5 2 2 3 4" xfId="20944"/>
    <cellStyle name="Normal 25 5 2 2 4" xfId="20945"/>
    <cellStyle name="Normal 25 5 2 2 4 2" xfId="20946"/>
    <cellStyle name="Normal 25 5 2 2 4 2 2" xfId="20947"/>
    <cellStyle name="Normal 25 5 2 2 4 3" xfId="20948"/>
    <cellStyle name="Normal 25 5 2 2 5" xfId="20949"/>
    <cellStyle name="Normal 25 5 2 2 5 2" xfId="20950"/>
    <cellStyle name="Normal 25 5 2 2 6" xfId="20951"/>
    <cellStyle name="Normal 25 5 2 3" xfId="20952"/>
    <cellStyle name="Normal 25 5 2 3 2" xfId="20953"/>
    <cellStyle name="Normal 25 5 2 3 2 2" xfId="20954"/>
    <cellStyle name="Normal 25 5 2 3 2 2 2" xfId="20955"/>
    <cellStyle name="Normal 25 5 2 3 2 2 2 2" xfId="20956"/>
    <cellStyle name="Normal 25 5 2 3 2 2 3" xfId="20957"/>
    <cellStyle name="Normal 25 5 2 3 2 3" xfId="20958"/>
    <cellStyle name="Normal 25 5 2 3 2 3 2" xfId="20959"/>
    <cellStyle name="Normal 25 5 2 3 2 4" xfId="20960"/>
    <cellStyle name="Normal 25 5 2 3 3" xfId="20961"/>
    <cellStyle name="Normal 25 5 2 3 3 2" xfId="20962"/>
    <cellStyle name="Normal 25 5 2 3 3 2 2" xfId="20963"/>
    <cellStyle name="Normal 25 5 2 3 3 3" xfId="20964"/>
    <cellStyle name="Normal 25 5 2 3 4" xfId="20965"/>
    <cellStyle name="Normal 25 5 2 3 4 2" xfId="20966"/>
    <cellStyle name="Normal 25 5 2 3 5" xfId="20967"/>
    <cellStyle name="Normal 25 5 2 4" xfId="20968"/>
    <cellStyle name="Normal 25 5 2 4 2" xfId="20969"/>
    <cellStyle name="Normal 25 5 2 4 2 2" xfId="20970"/>
    <cellStyle name="Normal 25 5 2 4 2 2 2" xfId="20971"/>
    <cellStyle name="Normal 25 5 2 4 2 3" xfId="20972"/>
    <cellStyle name="Normal 25 5 2 4 3" xfId="20973"/>
    <cellStyle name="Normal 25 5 2 4 3 2" xfId="20974"/>
    <cellStyle name="Normal 25 5 2 4 4" xfId="20975"/>
    <cellStyle name="Normal 25 5 2 5" xfId="20976"/>
    <cellStyle name="Normal 25 5 2 5 2" xfId="20977"/>
    <cellStyle name="Normal 25 5 2 5 2 2" xfId="20978"/>
    <cellStyle name="Normal 25 5 2 5 3" xfId="20979"/>
    <cellStyle name="Normal 25 5 2 6" xfId="20980"/>
    <cellStyle name="Normal 25 5 2 6 2" xfId="20981"/>
    <cellStyle name="Normal 25 5 2 7" xfId="20982"/>
    <cellStyle name="Normal 25 5 2 8" xfId="20983"/>
    <cellStyle name="Normal 25 5 3" xfId="20984"/>
    <cellStyle name="Normal 25 5 3 2" xfId="20985"/>
    <cellStyle name="Normal 25 5 3 2 2" xfId="20986"/>
    <cellStyle name="Normal 25 5 3 2 2 2" xfId="20987"/>
    <cellStyle name="Normal 25 5 3 2 2 2 2" xfId="20988"/>
    <cellStyle name="Normal 25 5 3 2 2 2 2 2" xfId="20989"/>
    <cellStyle name="Normal 25 5 3 2 2 2 3" xfId="20990"/>
    <cellStyle name="Normal 25 5 3 2 2 3" xfId="20991"/>
    <cellStyle name="Normal 25 5 3 2 2 3 2" xfId="20992"/>
    <cellStyle name="Normal 25 5 3 2 2 4" xfId="20993"/>
    <cellStyle name="Normal 25 5 3 2 3" xfId="20994"/>
    <cellStyle name="Normal 25 5 3 2 3 2" xfId="20995"/>
    <cellStyle name="Normal 25 5 3 2 3 2 2" xfId="20996"/>
    <cellStyle name="Normal 25 5 3 2 3 3" xfId="20997"/>
    <cellStyle name="Normal 25 5 3 2 4" xfId="20998"/>
    <cellStyle name="Normal 25 5 3 2 4 2" xfId="20999"/>
    <cellStyle name="Normal 25 5 3 2 5" xfId="21000"/>
    <cellStyle name="Normal 25 5 3 3" xfId="21001"/>
    <cellStyle name="Normal 25 5 3 3 2" xfId="21002"/>
    <cellStyle name="Normal 25 5 3 3 2 2" xfId="21003"/>
    <cellStyle name="Normal 25 5 3 3 2 2 2" xfId="21004"/>
    <cellStyle name="Normal 25 5 3 3 2 3" xfId="21005"/>
    <cellStyle name="Normal 25 5 3 3 3" xfId="21006"/>
    <cellStyle name="Normal 25 5 3 3 3 2" xfId="21007"/>
    <cellStyle name="Normal 25 5 3 3 4" xfId="21008"/>
    <cellStyle name="Normal 25 5 3 4" xfId="21009"/>
    <cellStyle name="Normal 25 5 3 4 2" xfId="21010"/>
    <cellStyle name="Normal 25 5 3 4 2 2" xfId="21011"/>
    <cellStyle name="Normal 25 5 3 4 3" xfId="21012"/>
    <cellStyle name="Normal 25 5 3 5" xfId="21013"/>
    <cellStyle name="Normal 25 5 3 5 2" xfId="21014"/>
    <cellStyle name="Normal 25 5 3 6" xfId="21015"/>
    <cellStyle name="Normal 25 5 4" xfId="21016"/>
    <cellStyle name="Normal 25 5 4 2" xfId="21017"/>
    <cellStyle name="Normal 25 5 4 2 2" xfId="21018"/>
    <cellStyle name="Normal 25 5 4 2 2 2" xfId="21019"/>
    <cellStyle name="Normal 25 5 4 2 2 2 2" xfId="21020"/>
    <cellStyle name="Normal 25 5 4 2 2 2 2 2" xfId="21021"/>
    <cellStyle name="Normal 25 5 4 2 2 2 3" xfId="21022"/>
    <cellStyle name="Normal 25 5 4 2 2 3" xfId="21023"/>
    <cellStyle name="Normal 25 5 4 2 2 3 2" xfId="21024"/>
    <cellStyle name="Normal 25 5 4 2 2 4" xfId="21025"/>
    <cellStyle name="Normal 25 5 4 2 3" xfId="21026"/>
    <cellStyle name="Normal 25 5 4 2 3 2" xfId="21027"/>
    <cellStyle name="Normal 25 5 4 2 3 2 2" xfId="21028"/>
    <cellStyle name="Normal 25 5 4 2 3 3" xfId="21029"/>
    <cellStyle name="Normal 25 5 4 2 4" xfId="21030"/>
    <cellStyle name="Normal 25 5 4 2 4 2" xfId="21031"/>
    <cellStyle name="Normal 25 5 4 2 5" xfId="21032"/>
    <cellStyle name="Normal 25 5 4 3" xfId="21033"/>
    <cellStyle name="Normal 25 5 4 3 2" xfId="21034"/>
    <cellStyle name="Normal 25 5 4 3 2 2" xfId="21035"/>
    <cellStyle name="Normal 25 5 4 3 2 2 2" xfId="21036"/>
    <cellStyle name="Normal 25 5 4 3 2 3" xfId="21037"/>
    <cellStyle name="Normal 25 5 4 3 3" xfId="21038"/>
    <cellStyle name="Normal 25 5 4 3 3 2" xfId="21039"/>
    <cellStyle name="Normal 25 5 4 3 4" xfId="21040"/>
    <cellStyle name="Normal 25 5 4 4" xfId="21041"/>
    <cellStyle name="Normal 25 5 4 4 2" xfId="21042"/>
    <cellStyle name="Normal 25 5 4 4 2 2" xfId="21043"/>
    <cellStyle name="Normal 25 5 4 4 3" xfId="21044"/>
    <cellStyle name="Normal 25 5 4 5" xfId="21045"/>
    <cellStyle name="Normal 25 5 4 5 2" xfId="21046"/>
    <cellStyle name="Normal 25 5 4 6" xfId="21047"/>
    <cellStyle name="Normal 25 5 5" xfId="21048"/>
    <cellStyle name="Normal 25 5 5 2" xfId="21049"/>
    <cellStyle name="Normal 25 5 5 2 2" xfId="21050"/>
    <cellStyle name="Normal 25 5 5 2 2 2" xfId="21051"/>
    <cellStyle name="Normal 25 5 5 2 2 2 2" xfId="21052"/>
    <cellStyle name="Normal 25 5 5 2 2 3" xfId="21053"/>
    <cellStyle name="Normal 25 5 5 2 3" xfId="21054"/>
    <cellStyle name="Normal 25 5 5 2 3 2" xfId="21055"/>
    <cellStyle name="Normal 25 5 5 2 4" xfId="21056"/>
    <cellStyle name="Normal 25 5 5 3" xfId="21057"/>
    <cellStyle name="Normal 25 5 5 3 2" xfId="21058"/>
    <cellStyle name="Normal 25 5 5 3 2 2" xfId="21059"/>
    <cellStyle name="Normal 25 5 5 3 3" xfId="21060"/>
    <cellStyle name="Normal 25 5 5 4" xfId="21061"/>
    <cellStyle name="Normal 25 5 5 4 2" xfId="21062"/>
    <cellStyle name="Normal 25 5 5 5" xfId="21063"/>
    <cellStyle name="Normal 25 5 6" xfId="21064"/>
    <cellStyle name="Normal 25 5 6 2" xfId="21065"/>
    <cellStyle name="Normal 25 5 6 2 2" xfId="21066"/>
    <cellStyle name="Normal 25 5 6 2 2 2" xfId="21067"/>
    <cellStyle name="Normal 25 5 6 2 3" xfId="21068"/>
    <cellStyle name="Normal 25 5 6 3" xfId="21069"/>
    <cellStyle name="Normal 25 5 6 3 2" xfId="21070"/>
    <cellStyle name="Normal 25 5 6 4" xfId="21071"/>
    <cellStyle name="Normal 25 5 7" xfId="21072"/>
    <cellStyle name="Normal 25 5 7 2" xfId="21073"/>
    <cellStyle name="Normal 25 5 7 2 2" xfId="21074"/>
    <cellStyle name="Normal 25 5 7 3" xfId="21075"/>
    <cellStyle name="Normal 25 5 8" xfId="21076"/>
    <cellStyle name="Normal 25 5 8 2" xfId="21077"/>
    <cellStyle name="Normal 25 5 9" xfId="21078"/>
    <cellStyle name="Normal 25 6" xfId="21079"/>
    <cellStyle name="Normal 25 6 10" xfId="21080"/>
    <cellStyle name="Normal 25 6 2" xfId="21081"/>
    <cellStyle name="Normal 25 6 2 2" xfId="21082"/>
    <cellStyle name="Normal 25 6 2 2 2" xfId="21083"/>
    <cellStyle name="Normal 25 6 2 2 2 2" xfId="21084"/>
    <cellStyle name="Normal 25 6 2 2 2 2 2" xfId="21085"/>
    <cellStyle name="Normal 25 6 2 2 2 2 2 2" xfId="21086"/>
    <cellStyle name="Normal 25 6 2 2 2 2 2 2 2" xfId="21087"/>
    <cellStyle name="Normal 25 6 2 2 2 2 2 3" xfId="21088"/>
    <cellStyle name="Normal 25 6 2 2 2 2 3" xfId="21089"/>
    <cellStyle name="Normal 25 6 2 2 2 2 3 2" xfId="21090"/>
    <cellStyle name="Normal 25 6 2 2 2 2 4" xfId="21091"/>
    <cellStyle name="Normal 25 6 2 2 2 3" xfId="21092"/>
    <cellStyle name="Normal 25 6 2 2 2 3 2" xfId="21093"/>
    <cellStyle name="Normal 25 6 2 2 2 3 2 2" xfId="21094"/>
    <cellStyle name="Normal 25 6 2 2 2 3 3" xfId="21095"/>
    <cellStyle name="Normal 25 6 2 2 2 4" xfId="21096"/>
    <cellStyle name="Normal 25 6 2 2 2 4 2" xfId="21097"/>
    <cellStyle name="Normal 25 6 2 2 2 5" xfId="21098"/>
    <cellStyle name="Normal 25 6 2 2 3" xfId="21099"/>
    <cellStyle name="Normal 25 6 2 2 3 2" xfId="21100"/>
    <cellStyle name="Normal 25 6 2 2 3 2 2" xfId="21101"/>
    <cellStyle name="Normal 25 6 2 2 3 2 2 2" xfId="21102"/>
    <cellStyle name="Normal 25 6 2 2 3 2 3" xfId="21103"/>
    <cellStyle name="Normal 25 6 2 2 3 3" xfId="21104"/>
    <cellStyle name="Normal 25 6 2 2 3 3 2" xfId="21105"/>
    <cellStyle name="Normal 25 6 2 2 3 4" xfId="21106"/>
    <cellStyle name="Normal 25 6 2 2 4" xfId="21107"/>
    <cellStyle name="Normal 25 6 2 2 4 2" xfId="21108"/>
    <cellStyle name="Normal 25 6 2 2 4 2 2" xfId="21109"/>
    <cellStyle name="Normal 25 6 2 2 4 3" xfId="21110"/>
    <cellStyle name="Normal 25 6 2 2 5" xfId="21111"/>
    <cellStyle name="Normal 25 6 2 2 5 2" xfId="21112"/>
    <cellStyle name="Normal 25 6 2 2 6" xfId="21113"/>
    <cellStyle name="Normal 25 6 2 3" xfId="21114"/>
    <cellStyle name="Normal 25 6 2 3 2" xfId="21115"/>
    <cellStyle name="Normal 25 6 2 3 2 2" xfId="21116"/>
    <cellStyle name="Normal 25 6 2 3 2 2 2" xfId="21117"/>
    <cellStyle name="Normal 25 6 2 3 2 2 2 2" xfId="21118"/>
    <cellStyle name="Normal 25 6 2 3 2 2 3" xfId="21119"/>
    <cellStyle name="Normal 25 6 2 3 2 3" xfId="21120"/>
    <cellStyle name="Normal 25 6 2 3 2 3 2" xfId="21121"/>
    <cellStyle name="Normal 25 6 2 3 2 4" xfId="21122"/>
    <cellStyle name="Normal 25 6 2 3 3" xfId="21123"/>
    <cellStyle name="Normal 25 6 2 3 3 2" xfId="21124"/>
    <cellStyle name="Normal 25 6 2 3 3 2 2" xfId="21125"/>
    <cellStyle name="Normal 25 6 2 3 3 3" xfId="21126"/>
    <cellStyle name="Normal 25 6 2 3 4" xfId="21127"/>
    <cellStyle name="Normal 25 6 2 3 4 2" xfId="21128"/>
    <cellStyle name="Normal 25 6 2 3 5" xfId="21129"/>
    <cellStyle name="Normal 25 6 2 4" xfId="21130"/>
    <cellStyle name="Normal 25 6 2 4 2" xfId="21131"/>
    <cellStyle name="Normal 25 6 2 4 2 2" xfId="21132"/>
    <cellStyle name="Normal 25 6 2 4 2 2 2" xfId="21133"/>
    <cellStyle name="Normal 25 6 2 4 2 3" xfId="21134"/>
    <cellStyle name="Normal 25 6 2 4 3" xfId="21135"/>
    <cellStyle name="Normal 25 6 2 4 3 2" xfId="21136"/>
    <cellStyle name="Normal 25 6 2 4 4" xfId="21137"/>
    <cellStyle name="Normal 25 6 2 5" xfId="21138"/>
    <cellStyle name="Normal 25 6 2 5 2" xfId="21139"/>
    <cellStyle name="Normal 25 6 2 5 2 2" xfId="21140"/>
    <cellStyle name="Normal 25 6 2 5 3" xfId="21141"/>
    <cellStyle name="Normal 25 6 2 6" xfId="21142"/>
    <cellStyle name="Normal 25 6 2 6 2" xfId="21143"/>
    <cellStyle name="Normal 25 6 2 7" xfId="21144"/>
    <cellStyle name="Normal 25 6 2 8" xfId="21145"/>
    <cellStyle name="Normal 25 6 3" xfId="21146"/>
    <cellStyle name="Normal 25 6 3 2" xfId="21147"/>
    <cellStyle name="Normal 25 6 3 2 2" xfId="21148"/>
    <cellStyle name="Normal 25 6 3 2 2 2" xfId="21149"/>
    <cellStyle name="Normal 25 6 3 2 2 2 2" xfId="21150"/>
    <cellStyle name="Normal 25 6 3 2 2 2 2 2" xfId="21151"/>
    <cellStyle name="Normal 25 6 3 2 2 2 3" xfId="21152"/>
    <cellStyle name="Normal 25 6 3 2 2 3" xfId="21153"/>
    <cellStyle name="Normal 25 6 3 2 2 3 2" xfId="21154"/>
    <cellStyle name="Normal 25 6 3 2 2 4" xfId="21155"/>
    <cellStyle name="Normal 25 6 3 2 3" xfId="21156"/>
    <cellStyle name="Normal 25 6 3 2 3 2" xfId="21157"/>
    <cellStyle name="Normal 25 6 3 2 3 2 2" xfId="21158"/>
    <cellStyle name="Normal 25 6 3 2 3 3" xfId="21159"/>
    <cellStyle name="Normal 25 6 3 2 4" xfId="21160"/>
    <cellStyle name="Normal 25 6 3 2 4 2" xfId="21161"/>
    <cellStyle name="Normal 25 6 3 2 5" xfId="21162"/>
    <cellStyle name="Normal 25 6 3 3" xfId="21163"/>
    <cellStyle name="Normal 25 6 3 3 2" xfId="21164"/>
    <cellStyle name="Normal 25 6 3 3 2 2" xfId="21165"/>
    <cellStyle name="Normal 25 6 3 3 2 2 2" xfId="21166"/>
    <cellStyle name="Normal 25 6 3 3 2 3" xfId="21167"/>
    <cellStyle name="Normal 25 6 3 3 3" xfId="21168"/>
    <cellStyle name="Normal 25 6 3 3 3 2" xfId="21169"/>
    <cellStyle name="Normal 25 6 3 3 4" xfId="21170"/>
    <cellStyle name="Normal 25 6 3 4" xfId="21171"/>
    <cellStyle name="Normal 25 6 3 4 2" xfId="21172"/>
    <cellStyle name="Normal 25 6 3 4 2 2" xfId="21173"/>
    <cellStyle name="Normal 25 6 3 4 3" xfId="21174"/>
    <cellStyle name="Normal 25 6 3 5" xfId="21175"/>
    <cellStyle name="Normal 25 6 3 5 2" xfId="21176"/>
    <cellStyle name="Normal 25 6 3 6" xfId="21177"/>
    <cellStyle name="Normal 25 6 4" xfId="21178"/>
    <cellStyle name="Normal 25 6 4 2" xfId="21179"/>
    <cellStyle name="Normal 25 6 4 2 2" xfId="21180"/>
    <cellStyle name="Normal 25 6 4 2 2 2" xfId="21181"/>
    <cellStyle name="Normal 25 6 4 2 2 2 2" xfId="21182"/>
    <cellStyle name="Normal 25 6 4 2 2 2 2 2" xfId="21183"/>
    <cellStyle name="Normal 25 6 4 2 2 2 3" xfId="21184"/>
    <cellStyle name="Normal 25 6 4 2 2 3" xfId="21185"/>
    <cellStyle name="Normal 25 6 4 2 2 3 2" xfId="21186"/>
    <cellStyle name="Normal 25 6 4 2 2 4" xfId="21187"/>
    <cellStyle name="Normal 25 6 4 2 3" xfId="21188"/>
    <cellStyle name="Normal 25 6 4 2 3 2" xfId="21189"/>
    <cellStyle name="Normal 25 6 4 2 3 2 2" xfId="21190"/>
    <cellStyle name="Normal 25 6 4 2 3 3" xfId="21191"/>
    <cellStyle name="Normal 25 6 4 2 4" xfId="21192"/>
    <cellStyle name="Normal 25 6 4 2 4 2" xfId="21193"/>
    <cellStyle name="Normal 25 6 4 2 5" xfId="21194"/>
    <cellStyle name="Normal 25 6 4 3" xfId="21195"/>
    <cellStyle name="Normal 25 6 4 3 2" xfId="21196"/>
    <cellStyle name="Normal 25 6 4 3 2 2" xfId="21197"/>
    <cellStyle name="Normal 25 6 4 3 2 2 2" xfId="21198"/>
    <cellStyle name="Normal 25 6 4 3 2 3" xfId="21199"/>
    <cellStyle name="Normal 25 6 4 3 3" xfId="21200"/>
    <cellStyle name="Normal 25 6 4 3 3 2" xfId="21201"/>
    <cellStyle name="Normal 25 6 4 3 4" xfId="21202"/>
    <cellStyle name="Normal 25 6 4 4" xfId="21203"/>
    <cellStyle name="Normal 25 6 4 4 2" xfId="21204"/>
    <cellStyle name="Normal 25 6 4 4 2 2" xfId="21205"/>
    <cellStyle name="Normal 25 6 4 4 3" xfId="21206"/>
    <cellStyle name="Normal 25 6 4 5" xfId="21207"/>
    <cellStyle name="Normal 25 6 4 5 2" xfId="21208"/>
    <cellStyle name="Normal 25 6 4 6" xfId="21209"/>
    <cellStyle name="Normal 25 6 5" xfId="21210"/>
    <cellStyle name="Normal 25 6 5 2" xfId="21211"/>
    <cellStyle name="Normal 25 6 5 2 2" xfId="21212"/>
    <cellStyle name="Normal 25 6 5 2 2 2" xfId="21213"/>
    <cellStyle name="Normal 25 6 5 2 2 2 2" xfId="21214"/>
    <cellStyle name="Normal 25 6 5 2 2 3" xfId="21215"/>
    <cellStyle name="Normal 25 6 5 2 3" xfId="21216"/>
    <cellStyle name="Normal 25 6 5 2 3 2" xfId="21217"/>
    <cellStyle name="Normal 25 6 5 2 4" xfId="21218"/>
    <cellStyle name="Normal 25 6 5 3" xfId="21219"/>
    <cellStyle name="Normal 25 6 5 3 2" xfId="21220"/>
    <cellStyle name="Normal 25 6 5 3 2 2" xfId="21221"/>
    <cellStyle name="Normal 25 6 5 3 3" xfId="21222"/>
    <cellStyle name="Normal 25 6 5 4" xfId="21223"/>
    <cellStyle name="Normal 25 6 5 4 2" xfId="21224"/>
    <cellStyle name="Normal 25 6 5 5" xfId="21225"/>
    <cellStyle name="Normal 25 6 6" xfId="21226"/>
    <cellStyle name="Normal 25 6 6 2" xfId="21227"/>
    <cellStyle name="Normal 25 6 6 2 2" xfId="21228"/>
    <cellStyle name="Normal 25 6 6 2 2 2" xfId="21229"/>
    <cellStyle name="Normal 25 6 6 2 3" xfId="21230"/>
    <cellStyle name="Normal 25 6 6 3" xfId="21231"/>
    <cellStyle name="Normal 25 6 6 3 2" xfId="21232"/>
    <cellStyle name="Normal 25 6 6 4" xfId="21233"/>
    <cellStyle name="Normal 25 6 7" xfId="21234"/>
    <cellStyle name="Normal 25 6 7 2" xfId="21235"/>
    <cellStyle name="Normal 25 6 7 2 2" xfId="21236"/>
    <cellStyle name="Normal 25 6 7 3" xfId="21237"/>
    <cellStyle name="Normal 25 6 8" xfId="21238"/>
    <cellStyle name="Normal 25 6 8 2" xfId="21239"/>
    <cellStyle name="Normal 25 6 9" xfId="21240"/>
    <cellStyle name="Normal 25 7" xfId="21241"/>
    <cellStyle name="Normal 25 7 10" xfId="21242"/>
    <cellStyle name="Normal 25 7 2" xfId="21243"/>
    <cellStyle name="Normal 25 7 2 2" xfId="21244"/>
    <cellStyle name="Normal 25 7 2 2 2" xfId="21245"/>
    <cellStyle name="Normal 25 7 2 2 2 2" xfId="21246"/>
    <cellStyle name="Normal 25 7 2 2 2 2 2" xfId="21247"/>
    <cellStyle name="Normal 25 7 2 2 2 2 2 2" xfId="21248"/>
    <cellStyle name="Normal 25 7 2 2 2 2 2 2 2" xfId="21249"/>
    <cellStyle name="Normal 25 7 2 2 2 2 2 3" xfId="21250"/>
    <cellStyle name="Normal 25 7 2 2 2 2 3" xfId="21251"/>
    <cellStyle name="Normal 25 7 2 2 2 2 3 2" xfId="21252"/>
    <cellStyle name="Normal 25 7 2 2 2 2 4" xfId="21253"/>
    <cellStyle name="Normal 25 7 2 2 2 3" xfId="21254"/>
    <cellStyle name="Normal 25 7 2 2 2 3 2" xfId="21255"/>
    <cellStyle name="Normal 25 7 2 2 2 3 2 2" xfId="21256"/>
    <cellStyle name="Normal 25 7 2 2 2 3 3" xfId="21257"/>
    <cellStyle name="Normal 25 7 2 2 2 4" xfId="21258"/>
    <cellStyle name="Normal 25 7 2 2 2 4 2" xfId="21259"/>
    <cellStyle name="Normal 25 7 2 2 2 5" xfId="21260"/>
    <cellStyle name="Normal 25 7 2 2 3" xfId="21261"/>
    <cellStyle name="Normal 25 7 2 2 3 2" xfId="21262"/>
    <cellStyle name="Normal 25 7 2 2 3 2 2" xfId="21263"/>
    <cellStyle name="Normal 25 7 2 2 3 2 2 2" xfId="21264"/>
    <cellStyle name="Normal 25 7 2 2 3 2 3" xfId="21265"/>
    <cellStyle name="Normal 25 7 2 2 3 3" xfId="21266"/>
    <cellStyle name="Normal 25 7 2 2 3 3 2" xfId="21267"/>
    <cellStyle name="Normal 25 7 2 2 3 4" xfId="21268"/>
    <cellStyle name="Normal 25 7 2 2 4" xfId="21269"/>
    <cellStyle name="Normal 25 7 2 2 4 2" xfId="21270"/>
    <cellStyle name="Normal 25 7 2 2 4 2 2" xfId="21271"/>
    <cellStyle name="Normal 25 7 2 2 4 3" xfId="21272"/>
    <cellStyle name="Normal 25 7 2 2 5" xfId="21273"/>
    <cellStyle name="Normal 25 7 2 2 5 2" xfId="21274"/>
    <cellStyle name="Normal 25 7 2 2 6" xfId="21275"/>
    <cellStyle name="Normal 25 7 2 3" xfId="21276"/>
    <cellStyle name="Normal 25 7 2 3 2" xfId="21277"/>
    <cellStyle name="Normal 25 7 2 3 2 2" xfId="21278"/>
    <cellStyle name="Normal 25 7 2 3 2 2 2" xfId="21279"/>
    <cellStyle name="Normal 25 7 2 3 2 2 2 2" xfId="21280"/>
    <cellStyle name="Normal 25 7 2 3 2 2 3" xfId="21281"/>
    <cellStyle name="Normal 25 7 2 3 2 3" xfId="21282"/>
    <cellStyle name="Normal 25 7 2 3 2 3 2" xfId="21283"/>
    <cellStyle name="Normal 25 7 2 3 2 4" xfId="21284"/>
    <cellStyle name="Normal 25 7 2 3 3" xfId="21285"/>
    <cellStyle name="Normal 25 7 2 3 3 2" xfId="21286"/>
    <cellStyle name="Normal 25 7 2 3 3 2 2" xfId="21287"/>
    <cellStyle name="Normal 25 7 2 3 3 3" xfId="21288"/>
    <cellStyle name="Normal 25 7 2 3 4" xfId="21289"/>
    <cellStyle name="Normal 25 7 2 3 4 2" xfId="21290"/>
    <cellStyle name="Normal 25 7 2 3 5" xfId="21291"/>
    <cellStyle name="Normal 25 7 2 4" xfId="21292"/>
    <cellStyle name="Normal 25 7 2 4 2" xfId="21293"/>
    <cellStyle name="Normal 25 7 2 4 2 2" xfId="21294"/>
    <cellStyle name="Normal 25 7 2 4 2 2 2" xfId="21295"/>
    <cellStyle name="Normal 25 7 2 4 2 3" xfId="21296"/>
    <cellStyle name="Normal 25 7 2 4 3" xfId="21297"/>
    <cellStyle name="Normal 25 7 2 4 3 2" xfId="21298"/>
    <cellStyle name="Normal 25 7 2 4 4" xfId="21299"/>
    <cellStyle name="Normal 25 7 2 5" xfId="21300"/>
    <cellStyle name="Normal 25 7 2 5 2" xfId="21301"/>
    <cellStyle name="Normal 25 7 2 5 2 2" xfId="21302"/>
    <cellStyle name="Normal 25 7 2 5 3" xfId="21303"/>
    <cellStyle name="Normal 25 7 2 6" xfId="21304"/>
    <cellStyle name="Normal 25 7 2 6 2" xfId="21305"/>
    <cellStyle name="Normal 25 7 2 7" xfId="21306"/>
    <cellStyle name="Normal 25 7 2 8" xfId="21307"/>
    <cellStyle name="Normal 25 7 3" xfId="21308"/>
    <cellStyle name="Normal 25 7 3 2" xfId="21309"/>
    <cellStyle name="Normal 25 7 3 2 2" xfId="21310"/>
    <cellStyle name="Normal 25 7 3 2 2 2" xfId="21311"/>
    <cellStyle name="Normal 25 7 3 2 2 2 2" xfId="21312"/>
    <cellStyle name="Normal 25 7 3 2 2 2 2 2" xfId="21313"/>
    <cellStyle name="Normal 25 7 3 2 2 2 3" xfId="21314"/>
    <cellStyle name="Normal 25 7 3 2 2 3" xfId="21315"/>
    <cellStyle name="Normal 25 7 3 2 2 3 2" xfId="21316"/>
    <cellStyle name="Normal 25 7 3 2 2 4" xfId="21317"/>
    <cellStyle name="Normal 25 7 3 2 3" xfId="21318"/>
    <cellStyle name="Normal 25 7 3 2 3 2" xfId="21319"/>
    <cellStyle name="Normal 25 7 3 2 3 2 2" xfId="21320"/>
    <cellStyle name="Normal 25 7 3 2 3 3" xfId="21321"/>
    <cellStyle name="Normal 25 7 3 2 4" xfId="21322"/>
    <cellStyle name="Normal 25 7 3 2 4 2" xfId="21323"/>
    <cellStyle name="Normal 25 7 3 2 5" xfId="21324"/>
    <cellStyle name="Normal 25 7 3 3" xfId="21325"/>
    <cellStyle name="Normal 25 7 3 3 2" xfId="21326"/>
    <cellStyle name="Normal 25 7 3 3 2 2" xfId="21327"/>
    <cellStyle name="Normal 25 7 3 3 2 2 2" xfId="21328"/>
    <cellStyle name="Normal 25 7 3 3 2 3" xfId="21329"/>
    <cellStyle name="Normal 25 7 3 3 3" xfId="21330"/>
    <cellStyle name="Normal 25 7 3 3 3 2" xfId="21331"/>
    <cellStyle name="Normal 25 7 3 3 4" xfId="21332"/>
    <cellStyle name="Normal 25 7 3 4" xfId="21333"/>
    <cellStyle name="Normal 25 7 3 4 2" xfId="21334"/>
    <cellStyle name="Normal 25 7 3 4 2 2" xfId="21335"/>
    <cellStyle name="Normal 25 7 3 4 3" xfId="21336"/>
    <cellStyle name="Normal 25 7 3 5" xfId="21337"/>
    <cellStyle name="Normal 25 7 3 5 2" xfId="21338"/>
    <cellStyle name="Normal 25 7 3 6" xfId="21339"/>
    <cellStyle name="Normal 25 7 4" xfId="21340"/>
    <cellStyle name="Normal 25 7 4 2" xfId="21341"/>
    <cellStyle name="Normal 25 7 4 2 2" xfId="21342"/>
    <cellStyle name="Normal 25 7 4 2 2 2" xfId="21343"/>
    <cellStyle name="Normal 25 7 4 2 2 2 2" xfId="21344"/>
    <cellStyle name="Normal 25 7 4 2 2 2 2 2" xfId="21345"/>
    <cellStyle name="Normal 25 7 4 2 2 2 3" xfId="21346"/>
    <cellStyle name="Normal 25 7 4 2 2 3" xfId="21347"/>
    <cellStyle name="Normal 25 7 4 2 2 3 2" xfId="21348"/>
    <cellStyle name="Normal 25 7 4 2 2 4" xfId="21349"/>
    <cellStyle name="Normal 25 7 4 2 3" xfId="21350"/>
    <cellStyle name="Normal 25 7 4 2 3 2" xfId="21351"/>
    <cellStyle name="Normal 25 7 4 2 3 2 2" xfId="21352"/>
    <cellStyle name="Normal 25 7 4 2 3 3" xfId="21353"/>
    <cellStyle name="Normal 25 7 4 2 4" xfId="21354"/>
    <cellStyle name="Normal 25 7 4 2 4 2" xfId="21355"/>
    <cellStyle name="Normal 25 7 4 2 5" xfId="21356"/>
    <cellStyle name="Normal 25 7 4 3" xfId="21357"/>
    <cellStyle name="Normal 25 7 4 3 2" xfId="21358"/>
    <cellStyle name="Normal 25 7 4 3 2 2" xfId="21359"/>
    <cellStyle name="Normal 25 7 4 3 2 2 2" xfId="21360"/>
    <cellStyle name="Normal 25 7 4 3 2 3" xfId="21361"/>
    <cellStyle name="Normal 25 7 4 3 3" xfId="21362"/>
    <cellStyle name="Normal 25 7 4 3 3 2" xfId="21363"/>
    <cellStyle name="Normal 25 7 4 3 4" xfId="21364"/>
    <cellStyle name="Normal 25 7 4 4" xfId="21365"/>
    <cellStyle name="Normal 25 7 4 4 2" xfId="21366"/>
    <cellStyle name="Normal 25 7 4 4 2 2" xfId="21367"/>
    <cellStyle name="Normal 25 7 4 4 3" xfId="21368"/>
    <cellStyle name="Normal 25 7 4 5" xfId="21369"/>
    <cellStyle name="Normal 25 7 4 5 2" xfId="21370"/>
    <cellStyle name="Normal 25 7 4 6" xfId="21371"/>
    <cellStyle name="Normal 25 7 5" xfId="21372"/>
    <cellStyle name="Normal 25 7 5 2" xfId="21373"/>
    <cellStyle name="Normal 25 7 5 2 2" xfId="21374"/>
    <cellStyle name="Normal 25 7 5 2 2 2" xfId="21375"/>
    <cellStyle name="Normal 25 7 5 2 2 2 2" xfId="21376"/>
    <cellStyle name="Normal 25 7 5 2 2 3" xfId="21377"/>
    <cellStyle name="Normal 25 7 5 2 3" xfId="21378"/>
    <cellStyle name="Normal 25 7 5 2 3 2" xfId="21379"/>
    <cellStyle name="Normal 25 7 5 2 4" xfId="21380"/>
    <cellStyle name="Normal 25 7 5 3" xfId="21381"/>
    <cellStyle name="Normal 25 7 5 3 2" xfId="21382"/>
    <cellStyle name="Normal 25 7 5 3 2 2" xfId="21383"/>
    <cellStyle name="Normal 25 7 5 3 3" xfId="21384"/>
    <cellStyle name="Normal 25 7 5 4" xfId="21385"/>
    <cellStyle name="Normal 25 7 5 4 2" xfId="21386"/>
    <cellStyle name="Normal 25 7 5 5" xfId="21387"/>
    <cellStyle name="Normal 25 7 6" xfId="21388"/>
    <cellStyle name="Normal 25 7 6 2" xfId="21389"/>
    <cellStyle name="Normal 25 7 6 2 2" xfId="21390"/>
    <cellStyle name="Normal 25 7 6 2 2 2" xfId="21391"/>
    <cellStyle name="Normal 25 7 6 2 3" xfId="21392"/>
    <cellStyle name="Normal 25 7 6 3" xfId="21393"/>
    <cellStyle name="Normal 25 7 6 3 2" xfId="21394"/>
    <cellStyle name="Normal 25 7 6 4" xfId="21395"/>
    <cellStyle name="Normal 25 7 7" xfId="21396"/>
    <cellStyle name="Normal 25 7 7 2" xfId="21397"/>
    <cellStyle name="Normal 25 7 7 2 2" xfId="21398"/>
    <cellStyle name="Normal 25 7 7 3" xfId="21399"/>
    <cellStyle name="Normal 25 7 8" xfId="21400"/>
    <cellStyle name="Normal 25 7 8 2" xfId="21401"/>
    <cellStyle name="Normal 25 7 9" xfId="21402"/>
    <cellStyle name="Normal 25 8" xfId="21403"/>
    <cellStyle name="Normal 25 8 10" xfId="21404"/>
    <cellStyle name="Normal 25 8 2" xfId="21405"/>
    <cellStyle name="Normal 25 8 2 2" xfId="21406"/>
    <cellStyle name="Normal 25 8 2 2 2" xfId="21407"/>
    <cellStyle name="Normal 25 8 2 2 2 2" xfId="21408"/>
    <cellStyle name="Normal 25 8 2 2 2 2 2" xfId="21409"/>
    <cellStyle name="Normal 25 8 2 2 2 2 2 2" xfId="21410"/>
    <cellStyle name="Normal 25 8 2 2 2 2 2 2 2" xfId="21411"/>
    <cellStyle name="Normal 25 8 2 2 2 2 2 3" xfId="21412"/>
    <cellStyle name="Normal 25 8 2 2 2 2 3" xfId="21413"/>
    <cellStyle name="Normal 25 8 2 2 2 2 3 2" xfId="21414"/>
    <cellStyle name="Normal 25 8 2 2 2 2 4" xfId="21415"/>
    <cellStyle name="Normal 25 8 2 2 2 3" xfId="21416"/>
    <cellStyle name="Normal 25 8 2 2 2 3 2" xfId="21417"/>
    <cellStyle name="Normal 25 8 2 2 2 3 2 2" xfId="21418"/>
    <cellStyle name="Normal 25 8 2 2 2 3 3" xfId="21419"/>
    <cellStyle name="Normal 25 8 2 2 2 4" xfId="21420"/>
    <cellStyle name="Normal 25 8 2 2 2 4 2" xfId="21421"/>
    <cellStyle name="Normal 25 8 2 2 2 5" xfId="21422"/>
    <cellStyle name="Normal 25 8 2 2 3" xfId="21423"/>
    <cellStyle name="Normal 25 8 2 2 3 2" xfId="21424"/>
    <cellStyle name="Normal 25 8 2 2 3 2 2" xfId="21425"/>
    <cellStyle name="Normal 25 8 2 2 3 2 2 2" xfId="21426"/>
    <cellStyle name="Normal 25 8 2 2 3 2 3" xfId="21427"/>
    <cellStyle name="Normal 25 8 2 2 3 3" xfId="21428"/>
    <cellStyle name="Normal 25 8 2 2 3 3 2" xfId="21429"/>
    <cellStyle name="Normal 25 8 2 2 3 4" xfId="21430"/>
    <cellStyle name="Normal 25 8 2 2 4" xfId="21431"/>
    <cellStyle name="Normal 25 8 2 2 4 2" xfId="21432"/>
    <cellStyle name="Normal 25 8 2 2 4 2 2" xfId="21433"/>
    <cellStyle name="Normal 25 8 2 2 4 3" xfId="21434"/>
    <cellStyle name="Normal 25 8 2 2 5" xfId="21435"/>
    <cellStyle name="Normal 25 8 2 2 5 2" xfId="21436"/>
    <cellStyle name="Normal 25 8 2 2 6" xfId="21437"/>
    <cellStyle name="Normal 25 8 2 3" xfId="21438"/>
    <cellStyle name="Normal 25 8 2 3 2" xfId="21439"/>
    <cellStyle name="Normal 25 8 2 3 2 2" xfId="21440"/>
    <cellStyle name="Normal 25 8 2 3 2 2 2" xfId="21441"/>
    <cellStyle name="Normal 25 8 2 3 2 2 2 2" xfId="21442"/>
    <cellStyle name="Normal 25 8 2 3 2 2 3" xfId="21443"/>
    <cellStyle name="Normal 25 8 2 3 2 3" xfId="21444"/>
    <cellStyle name="Normal 25 8 2 3 2 3 2" xfId="21445"/>
    <cellStyle name="Normal 25 8 2 3 2 4" xfId="21446"/>
    <cellStyle name="Normal 25 8 2 3 3" xfId="21447"/>
    <cellStyle name="Normal 25 8 2 3 3 2" xfId="21448"/>
    <cellStyle name="Normal 25 8 2 3 3 2 2" xfId="21449"/>
    <cellStyle name="Normal 25 8 2 3 3 3" xfId="21450"/>
    <cellStyle name="Normal 25 8 2 3 4" xfId="21451"/>
    <cellStyle name="Normal 25 8 2 3 4 2" xfId="21452"/>
    <cellStyle name="Normal 25 8 2 3 5" xfId="21453"/>
    <cellStyle name="Normal 25 8 2 4" xfId="21454"/>
    <cellStyle name="Normal 25 8 2 4 2" xfId="21455"/>
    <cellStyle name="Normal 25 8 2 4 2 2" xfId="21456"/>
    <cellStyle name="Normal 25 8 2 4 2 2 2" xfId="21457"/>
    <cellStyle name="Normal 25 8 2 4 2 3" xfId="21458"/>
    <cellStyle name="Normal 25 8 2 4 3" xfId="21459"/>
    <cellStyle name="Normal 25 8 2 4 3 2" xfId="21460"/>
    <cellStyle name="Normal 25 8 2 4 4" xfId="21461"/>
    <cellStyle name="Normal 25 8 2 5" xfId="21462"/>
    <cellStyle name="Normal 25 8 2 5 2" xfId="21463"/>
    <cellStyle name="Normal 25 8 2 5 2 2" xfId="21464"/>
    <cellStyle name="Normal 25 8 2 5 3" xfId="21465"/>
    <cellStyle name="Normal 25 8 2 6" xfId="21466"/>
    <cellStyle name="Normal 25 8 2 6 2" xfId="21467"/>
    <cellStyle name="Normal 25 8 2 7" xfId="21468"/>
    <cellStyle name="Normal 25 8 2 8" xfId="21469"/>
    <cellStyle name="Normal 25 8 3" xfId="21470"/>
    <cellStyle name="Normal 25 8 3 2" xfId="21471"/>
    <cellStyle name="Normal 25 8 3 2 2" xfId="21472"/>
    <cellStyle name="Normal 25 8 3 2 2 2" xfId="21473"/>
    <cellStyle name="Normal 25 8 3 2 2 2 2" xfId="21474"/>
    <cellStyle name="Normal 25 8 3 2 2 2 2 2" xfId="21475"/>
    <cellStyle name="Normal 25 8 3 2 2 2 3" xfId="21476"/>
    <cellStyle name="Normal 25 8 3 2 2 3" xfId="21477"/>
    <cellStyle name="Normal 25 8 3 2 2 3 2" xfId="21478"/>
    <cellStyle name="Normal 25 8 3 2 2 4" xfId="21479"/>
    <cellStyle name="Normal 25 8 3 2 3" xfId="21480"/>
    <cellStyle name="Normal 25 8 3 2 3 2" xfId="21481"/>
    <cellStyle name="Normal 25 8 3 2 3 2 2" xfId="21482"/>
    <cellStyle name="Normal 25 8 3 2 3 3" xfId="21483"/>
    <cellStyle name="Normal 25 8 3 2 4" xfId="21484"/>
    <cellStyle name="Normal 25 8 3 2 4 2" xfId="21485"/>
    <cellStyle name="Normal 25 8 3 2 5" xfId="21486"/>
    <cellStyle name="Normal 25 8 3 3" xfId="21487"/>
    <cellStyle name="Normal 25 8 3 3 2" xfId="21488"/>
    <cellStyle name="Normal 25 8 3 3 2 2" xfId="21489"/>
    <cellStyle name="Normal 25 8 3 3 2 2 2" xfId="21490"/>
    <cellStyle name="Normal 25 8 3 3 2 3" xfId="21491"/>
    <cellStyle name="Normal 25 8 3 3 3" xfId="21492"/>
    <cellStyle name="Normal 25 8 3 3 3 2" xfId="21493"/>
    <cellStyle name="Normal 25 8 3 3 4" xfId="21494"/>
    <cellStyle name="Normal 25 8 3 4" xfId="21495"/>
    <cellStyle name="Normal 25 8 3 4 2" xfId="21496"/>
    <cellStyle name="Normal 25 8 3 4 2 2" xfId="21497"/>
    <cellStyle name="Normal 25 8 3 4 3" xfId="21498"/>
    <cellStyle name="Normal 25 8 3 5" xfId="21499"/>
    <cellStyle name="Normal 25 8 3 5 2" xfId="21500"/>
    <cellStyle name="Normal 25 8 3 6" xfId="21501"/>
    <cellStyle name="Normal 25 8 4" xfId="21502"/>
    <cellStyle name="Normal 25 8 4 2" xfId="21503"/>
    <cellStyle name="Normal 25 8 4 2 2" xfId="21504"/>
    <cellStyle name="Normal 25 8 4 2 2 2" xfId="21505"/>
    <cellStyle name="Normal 25 8 4 2 2 2 2" xfId="21506"/>
    <cellStyle name="Normal 25 8 4 2 2 2 2 2" xfId="21507"/>
    <cellStyle name="Normal 25 8 4 2 2 2 3" xfId="21508"/>
    <cellStyle name="Normal 25 8 4 2 2 3" xfId="21509"/>
    <cellStyle name="Normal 25 8 4 2 2 3 2" xfId="21510"/>
    <cellStyle name="Normal 25 8 4 2 2 4" xfId="21511"/>
    <cellStyle name="Normal 25 8 4 2 3" xfId="21512"/>
    <cellStyle name="Normal 25 8 4 2 3 2" xfId="21513"/>
    <cellStyle name="Normal 25 8 4 2 3 2 2" xfId="21514"/>
    <cellStyle name="Normal 25 8 4 2 3 3" xfId="21515"/>
    <cellStyle name="Normal 25 8 4 2 4" xfId="21516"/>
    <cellStyle name="Normal 25 8 4 2 4 2" xfId="21517"/>
    <cellStyle name="Normal 25 8 4 2 5" xfId="21518"/>
    <cellStyle name="Normal 25 8 4 3" xfId="21519"/>
    <cellStyle name="Normal 25 8 4 3 2" xfId="21520"/>
    <cellStyle name="Normal 25 8 4 3 2 2" xfId="21521"/>
    <cellStyle name="Normal 25 8 4 3 2 2 2" xfId="21522"/>
    <cellStyle name="Normal 25 8 4 3 2 3" xfId="21523"/>
    <cellStyle name="Normal 25 8 4 3 3" xfId="21524"/>
    <cellStyle name="Normal 25 8 4 3 3 2" xfId="21525"/>
    <cellStyle name="Normal 25 8 4 3 4" xfId="21526"/>
    <cellStyle name="Normal 25 8 4 4" xfId="21527"/>
    <cellStyle name="Normal 25 8 4 4 2" xfId="21528"/>
    <cellStyle name="Normal 25 8 4 4 2 2" xfId="21529"/>
    <cellStyle name="Normal 25 8 4 4 3" xfId="21530"/>
    <cellStyle name="Normal 25 8 4 5" xfId="21531"/>
    <cellStyle name="Normal 25 8 4 5 2" xfId="21532"/>
    <cellStyle name="Normal 25 8 4 6" xfId="21533"/>
    <cellStyle name="Normal 25 8 5" xfId="21534"/>
    <cellStyle name="Normal 25 8 5 2" xfId="21535"/>
    <cellStyle name="Normal 25 8 5 2 2" xfId="21536"/>
    <cellStyle name="Normal 25 8 5 2 2 2" xfId="21537"/>
    <cellStyle name="Normal 25 8 5 2 2 2 2" xfId="21538"/>
    <cellStyle name="Normal 25 8 5 2 2 3" xfId="21539"/>
    <cellStyle name="Normal 25 8 5 2 3" xfId="21540"/>
    <cellStyle name="Normal 25 8 5 2 3 2" xfId="21541"/>
    <cellStyle name="Normal 25 8 5 2 4" xfId="21542"/>
    <cellStyle name="Normal 25 8 5 3" xfId="21543"/>
    <cellStyle name="Normal 25 8 5 3 2" xfId="21544"/>
    <cellStyle name="Normal 25 8 5 3 2 2" xfId="21545"/>
    <cellStyle name="Normal 25 8 5 3 3" xfId="21546"/>
    <cellStyle name="Normal 25 8 5 4" xfId="21547"/>
    <cellStyle name="Normal 25 8 5 4 2" xfId="21548"/>
    <cellStyle name="Normal 25 8 5 5" xfId="21549"/>
    <cellStyle name="Normal 25 8 6" xfId="21550"/>
    <cellStyle name="Normal 25 8 6 2" xfId="21551"/>
    <cellStyle name="Normal 25 8 6 2 2" xfId="21552"/>
    <cellStyle name="Normal 25 8 6 2 2 2" xfId="21553"/>
    <cellStyle name="Normal 25 8 6 2 3" xfId="21554"/>
    <cellStyle name="Normal 25 8 6 3" xfId="21555"/>
    <cellStyle name="Normal 25 8 6 3 2" xfId="21556"/>
    <cellStyle name="Normal 25 8 6 4" xfId="21557"/>
    <cellStyle name="Normal 25 8 7" xfId="21558"/>
    <cellStyle name="Normal 25 8 7 2" xfId="21559"/>
    <cellStyle name="Normal 25 8 7 2 2" xfId="21560"/>
    <cellStyle name="Normal 25 8 7 3" xfId="21561"/>
    <cellStyle name="Normal 25 8 8" xfId="21562"/>
    <cellStyle name="Normal 25 8 8 2" xfId="21563"/>
    <cellStyle name="Normal 25 8 9" xfId="21564"/>
    <cellStyle name="Normal 25 9" xfId="21565"/>
    <cellStyle name="Normal 25 9 10" xfId="21566"/>
    <cellStyle name="Normal 25 9 2" xfId="21567"/>
    <cellStyle name="Normal 25 9 2 2" xfId="21568"/>
    <cellStyle name="Normal 25 9 2 2 2" xfId="21569"/>
    <cellStyle name="Normal 25 9 2 2 2 2" xfId="21570"/>
    <cellStyle name="Normal 25 9 2 2 2 2 2" xfId="21571"/>
    <cellStyle name="Normal 25 9 2 2 2 2 2 2" xfId="21572"/>
    <cellStyle name="Normal 25 9 2 2 2 2 2 2 2" xfId="21573"/>
    <cellStyle name="Normal 25 9 2 2 2 2 2 3" xfId="21574"/>
    <cellStyle name="Normal 25 9 2 2 2 2 3" xfId="21575"/>
    <cellStyle name="Normal 25 9 2 2 2 2 3 2" xfId="21576"/>
    <cellStyle name="Normal 25 9 2 2 2 2 4" xfId="21577"/>
    <cellStyle name="Normal 25 9 2 2 2 3" xfId="21578"/>
    <cellStyle name="Normal 25 9 2 2 2 3 2" xfId="21579"/>
    <cellStyle name="Normal 25 9 2 2 2 3 2 2" xfId="21580"/>
    <cellStyle name="Normal 25 9 2 2 2 3 3" xfId="21581"/>
    <cellStyle name="Normal 25 9 2 2 2 4" xfId="21582"/>
    <cellStyle name="Normal 25 9 2 2 2 4 2" xfId="21583"/>
    <cellStyle name="Normal 25 9 2 2 2 5" xfId="21584"/>
    <cellStyle name="Normal 25 9 2 2 3" xfId="21585"/>
    <cellStyle name="Normal 25 9 2 2 3 2" xfId="21586"/>
    <cellStyle name="Normal 25 9 2 2 3 2 2" xfId="21587"/>
    <cellStyle name="Normal 25 9 2 2 3 2 2 2" xfId="21588"/>
    <cellStyle name="Normal 25 9 2 2 3 2 3" xfId="21589"/>
    <cellStyle name="Normal 25 9 2 2 3 3" xfId="21590"/>
    <cellStyle name="Normal 25 9 2 2 3 3 2" xfId="21591"/>
    <cellStyle name="Normal 25 9 2 2 3 4" xfId="21592"/>
    <cellStyle name="Normal 25 9 2 2 4" xfId="21593"/>
    <cellStyle name="Normal 25 9 2 2 4 2" xfId="21594"/>
    <cellStyle name="Normal 25 9 2 2 4 2 2" xfId="21595"/>
    <cellStyle name="Normal 25 9 2 2 4 3" xfId="21596"/>
    <cellStyle name="Normal 25 9 2 2 5" xfId="21597"/>
    <cellStyle name="Normal 25 9 2 2 5 2" xfId="21598"/>
    <cellStyle name="Normal 25 9 2 2 6" xfId="21599"/>
    <cellStyle name="Normal 25 9 2 3" xfId="21600"/>
    <cellStyle name="Normal 25 9 2 3 2" xfId="21601"/>
    <cellStyle name="Normal 25 9 2 3 2 2" xfId="21602"/>
    <cellStyle name="Normal 25 9 2 3 2 2 2" xfId="21603"/>
    <cellStyle name="Normal 25 9 2 3 2 2 2 2" xfId="21604"/>
    <cellStyle name="Normal 25 9 2 3 2 2 3" xfId="21605"/>
    <cellStyle name="Normal 25 9 2 3 2 3" xfId="21606"/>
    <cellStyle name="Normal 25 9 2 3 2 3 2" xfId="21607"/>
    <cellStyle name="Normal 25 9 2 3 2 4" xfId="21608"/>
    <cellStyle name="Normal 25 9 2 3 3" xfId="21609"/>
    <cellStyle name="Normal 25 9 2 3 3 2" xfId="21610"/>
    <cellStyle name="Normal 25 9 2 3 3 2 2" xfId="21611"/>
    <cellStyle name="Normal 25 9 2 3 3 3" xfId="21612"/>
    <cellStyle name="Normal 25 9 2 3 4" xfId="21613"/>
    <cellStyle name="Normal 25 9 2 3 4 2" xfId="21614"/>
    <cellStyle name="Normal 25 9 2 3 5" xfId="21615"/>
    <cellStyle name="Normal 25 9 2 4" xfId="21616"/>
    <cellStyle name="Normal 25 9 2 4 2" xfId="21617"/>
    <cellStyle name="Normal 25 9 2 4 2 2" xfId="21618"/>
    <cellStyle name="Normal 25 9 2 4 2 2 2" xfId="21619"/>
    <cellStyle name="Normal 25 9 2 4 2 3" xfId="21620"/>
    <cellStyle name="Normal 25 9 2 4 3" xfId="21621"/>
    <cellStyle name="Normal 25 9 2 4 3 2" xfId="21622"/>
    <cellStyle name="Normal 25 9 2 4 4" xfId="21623"/>
    <cellStyle name="Normal 25 9 2 5" xfId="21624"/>
    <cellStyle name="Normal 25 9 2 5 2" xfId="21625"/>
    <cellStyle name="Normal 25 9 2 5 2 2" xfId="21626"/>
    <cellStyle name="Normal 25 9 2 5 3" xfId="21627"/>
    <cellStyle name="Normal 25 9 2 6" xfId="21628"/>
    <cellStyle name="Normal 25 9 2 6 2" xfId="21629"/>
    <cellStyle name="Normal 25 9 2 7" xfId="21630"/>
    <cellStyle name="Normal 25 9 2 8" xfId="21631"/>
    <cellStyle name="Normal 25 9 3" xfId="21632"/>
    <cellStyle name="Normal 25 9 3 2" xfId="21633"/>
    <cellStyle name="Normal 25 9 3 2 2" xfId="21634"/>
    <cellStyle name="Normal 25 9 3 2 2 2" xfId="21635"/>
    <cellStyle name="Normal 25 9 3 2 2 2 2" xfId="21636"/>
    <cellStyle name="Normal 25 9 3 2 2 2 2 2" xfId="21637"/>
    <cellStyle name="Normal 25 9 3 2 2 2 3" xfId="21638"/>
    <cellStyle name="Normal 25 9 3 2 2 3" xfId="21639"/>
    <cellStyle name="Normal 25 9 3 2 2 3 2" xfId="21640"/>
    <cellStyle name="Normal 25 9 3 2 2 4" xfId="21641"/>
    <cellStyle name="Normal 25 9 3 2 3" xfId="21642"/>
    <cellStyle name="Normal 25 9 3 2 3 2" xfId="21643"/>
    <cellStyle name="Normal 25 9 3 2 3 2 2" xfId="21644"/>
    <cellStyle name="Normal 25 9 3 2 3 3" xfId="21645"/>
    <cellStyle name="Normal 25 9 3 2 4" xfId="21646"/>
    <cellStyle name="Normal 25 9 3 2 4 2" xfId="21647"/>
    <cellStyle name="Normal 25 9 3 2 5" xfId="21648"/>
    <cellStyle name="Normal 25 9 3 3" xfId="21649"/>
    <cellStyle name="Normal 25 9 3 3 2" xfId="21650"/>
    <cellStyle name="Normal 25 9 3 3 2 2" xfId="21651"/>
    <cellStyle name="Normal 25 9 3 3 2 2 2" xfId="21652"/>
    <cellStyle name="Normal 25 9 3 3 2 3" xfId="21653"/>
    <cellStyle name="Normal 25 9 3 3 3" xfId="21654"/>
    <cellStyle name="Normal 25 9 3 3 3 2" xfId="21655"/>
    <cellStyle name="Normal 25 9 3 3 4" xfId="21656"/>
    <cellStyle name="Normal 25 9 3 4" xfId="21657"/>
    <cellStyle name="Normal 25 9 3 4 2" xfId="21658"/>
    <cellStyle name="Normal 25 9 3 4 2 2" xfId="21659"/>
    <cellStyle name="Normal 25 9 3 4 3" xfId="21660"/>
    <cellStyle name="Normal 25 9 3 5" xfId="21661"/>
    <cellStyle name="Normal 25 9 3 5 2" xfId="21662"/>
    <cellStyle name="Normal 25 9 3 6" xfId="21663"/>
    <cellStyle name="Normal 25 9 4" xfId="21664"/>
    <cellStyle name="Normal 25 9 4 2" xfId="21665"/>
    <cellStyle name="Normal 25 9 4 2 2" xfId="21666"/>
    <cellStyle name="Normal 25 9 4 2 2 2" xfId="21667"/>
    <cellStyle name="Normal 25 9 4 2 2 2 2" xfId="21668"/>
    <cellStyle name="Normal 25 9 4 2 2 2 2 2" xfId="21669"/>
    <cellStyle name="Normal 25 9 4 2 2 2 3" xfId="21670"/>
    <cellStyle name="Normal 25 9 4 2 2 3" xfId="21671"/>
    <cellStyle name="Normal 25 9 4 2 2 3 2" xfId="21672"/>
    <cellStyle name="Normal 25 9 4 2 2 4" xfId="21673"/>
    <cellStyle name="Normal 25 9 4 2 3" xfId="21674"/>
    <cellStyle name="Normal 25 9 4 2 3 2" xfId="21675"/>
    <cellStyle name="Normal 25 9 4 2 3 2 2" xfId="21676"/>
    <cellStyle name="Normal 25 9 4 2 3 3" xfId="21677"/>
    <cellStyle name="Normal 25 9 4 2 4" xfId="21678"/>
    <cellStyle name="Normal 25 9 4 2 4 2" xfId="21679"/>
    <cellStyle name="Normal 25 9 4 2 5" xfId="21680"/>
    <cellStyle name="Normal 25 9 4 3" xfId="21681"/>
    <cellStyle name="Normal 25 9 4 3 2" xfId="21682"/>
    <cellStyle name="Normal 25 9 4 3 2 2" xfId="21683"/>
    <cellStyle name="Normal 25 9 4 3 2 2 2" xfId="21684"/>
    <cellStyle name="Normal 25 9 4 3 2 3" xfId="21685"/>
    <cellStyle name="Normal 25 9 4 3 3" xfId="21686"/>
    <cellStyle name="Normal 25 9 4 3 3 2" xfId="21687"/>
    <cellStyle name="Normal 25 9 4 3 4" xfId="21688"/>
    <cellStyle name="Normal 25 9 4 4" xfId="21689"/>
    <cellStyle name="Normal 25 9 4 4 2" xfId="21690"/>
    <cellStyle name="Normal 25 9 4 4 2 2" xfId="21691"/>
    <cellStyle name="Normal 25 9 4 4 3" xfId="21692"/>
    <cellStyle name="Normal 25 9 4 5" xfId="21693"/>
    <cellStyle name="Normal 25 9 4 5 2" xfId="21694"/>
    <cellStyle name="Normal 25 9 4 6" xfId="21695"/>
    <cellStyle name="Normal 25 9 5" xfId="21696"/>
    <cellStyle name="Normal 25 9 5 2" xfId="21697"/>
    <cellStyle name="Normal 25 9 5 2 2" xfId="21698"/>
    <cellStyle name="Normal 25 9 5 2 2 2" xfId="21699"/>
    <cellStyle name="Normal 25 9 5 2 2 2 2" xfId="21700"/>
    <cellStyle name="Normal 25 9 5 2 2 3" xfId="21701"/>
    <cellStyle name="Normal 25 9 5 2 3" xfId="21702"/>
    <cellStyle name="Normal 25 9 5 2 3 2" xfId="21703"/>
    <cellStyle name="Normal 25 9 5 2 4" xfId="21704"/>
    <cellStyle name="Normal 25 9 5 3" xfId="21705"/>
    <cellStyle name="Normal 25 9 5 3 2" xfId="21706"/>
    <cellStyle name="Normal 25 9 5 3 2 2" xfId="21707"/>
    <cellStyle name="Normal 25 9 5 3 3" xfId="21708"/>
    <cellStyle name="Normal 25 9 5 4" xfId="21709"/>
    <cellStyle name="Normal 25 9 5 4 2" xfId="21710"/>
    <cellStyle name="Normal 25 9 5 5" xfId="21711"/>
    <cellStyle name="Normal 25 9 6" xfId="21712"/>
    <cellStyle name="Normal 25 9 6 2" xfId="21713"/>
    <cellStyle name="Normal 25 9 6 2 2" xfId="21714"/>
    <cellStyle name="Normal 25 9 6 2 2 2" xfId="21715"/>
    <cellStyle name="Normal 25 9 6 2 3" xfId="21716"/>
    <cellStyle name="Normal 25 9 6 3" xfId="21717"/>
    <cellStyle name="Normal 25 9 6 3 2" xfId="21718"/>
    <cellStyle name="Normal 25 9 6 4" xfId="21719"/>
    <cellStyle name="Normal 25 9 7" xfId="21720"/>
    <cellStyle name="Normal 25 9 7 2" xfId="21721"/>
    <cellStyle name="Normal 25 9 7 2 2" xfId="21722"/>
    <cellStyle name="Normal 25 9 7 3" xfId="21723"/>
    <cellStyle name="Normal 25 9 8" xfId="21724"/>
    <cellStyle name="Normal 25 9 8 2" xfId="21725"/>
    <cellStyle name="Normal 25 9 9" xfId="21726"/>
    <cellStyle name="Normal 25_Triángulo" xfId="21727"/>
    <cellStyle name="Normal 250" xfId="21728"/>
    <cellStyle name="Normal 250 10" xfId="21729"/>
    <cellStyle name="Normal 250 10 2" xfId="21730"/>
    <cellStyle name="Normal 250 11" xfId="21731"/>
    <cellStyle name="Normal 250 12" xfId="21732"/>
    <cellStyle name="Normal 250 2" xfId="21733"/>
    <cellStyle name="Normal 250 2 10" xfId="21734"/>
    <cellStyle name="Normal 250 2 2" xfId="21735"/>
    <cellStyle name="Normal 250 2 2 2" xfId="21736"/>
    <cellStyle name="Normal 250 2 2 2 2" xfId="21737"/>
    <cellStyle name="Normal 250 2 2 2 2 2" xfId="21738"/>
    <cellStyle name="Normal 250 2 2 2 2 2 2" xfId="21739"/>
    <cellStyle name="Normal 250 2 2 2 2 2 2 2" xfId="21740"/>
    <cellStyle name="Normal 250 2 2 2 2 2 2 2 2" xfId="21741"/>
    <cellStyle name="Normal 250 2 2 2 2 2 2 3" xfId="21742"/>
    <cellStyle name="Normal 250 2 2 2 2 2 3" xfId="21743"/>
    <cellStyle name="Normal 250 2 2 2 2 2 3 2" xfId="21744"/>
    <cellStyle name="Normal 250 2 2 2 2 2 4" xfId="21745"/>
    <cellStyle name="Normal 250 2 2 2 2 3" xfId="21746"/>
    <cellStyle name="Normal 250 2 2 2 2 3 2" xfId="21747"/>
    <cellStyle name="Normal 250 2 2 2 2 3 2 2" xfId="21748"/>
    <cellStyle name="Normal 250 2 2 2 2 3 3" xfId="21749"/>
    <cellStyle name="Normal 250 2 2 2 2 4" xfId="21750"/>
    <cellStyle name="Normal 250 2 2 2 2 4 2" xfId="21751"/>
    <cellStyle name="Normal 250 2 2 2 2 5" xfId="21752"/>
    <cellStyle name="Normal 250 2 2 2 3" xfId="21753"/>
    <cellStyle name="Normal 250 2 2 2 3 2" xfId="21754"/>
    <cellStyle name="Normal 250 2 2 2 3 2 2" xfId="21755"/>
    <cellStyle name="Normal 250 2 2 2 3 2 2 2" xfId="21756"/>
    <cellStyle name="Normal 250 2 2 2 3 2 3" xfId="21757"/>
    <cellStyle name="Normal 250 2 2 2 3 3" xfId="21758"/>
    <cellStyle name="Normal 250 2 2 2 3 3 2" xfId="21759"/>
    <cellStyle name="Normal 250 2 2 2 3 4" xfId="21760"/>
    <cellStyle name="Normal 250 2 2 2 4" xfId="21761"/>
    <cellStyle name="Normal 250 2 2 2 4 2" xfId="21762"/>
    <cellStyle name="Normal 250 2 2 2 4 2 2" xfId="21763"/>
    <cellStyle name="Normal 250 2 2 2 4 3" xfId="21764"/>
    <cellStyle name="Normal 250 2 2 2 5" xfId="21765"/>
    <cellStyle name="Normal 250 2 2 2 5 2" xfId="21766"/>
    <cellStyle name="Normal 250 2 2 2 6" xfId="21767"/>
    <cellStyle name="Normal 250 2 2 3" xfId="21768"/>
    <cellStyle name="Normal 250 2 2 3 2" xfId="21769"/>
    <cellStyle name="Normal 250 2 2 3 2 2" xfId="21770"/>
    <cellStyle name="Normal 250 2 2 3 2 2 2" xfId="21771"/>
    <cellStyle name="Normal 250 2 2 3 2 2 2 2" xfId="21772"/>
    <cellStyle name="Normal 250 2 2 3 2 2 3" xfId="21773"/>
    <cellStyle name="Normal 250 2 2 3 2 3" xfId="21774"/>
    <cellStyle name="Normal 250 2 2 3 2 3 2" xfId="21775"/>
    <cellStyle name="Normal 250 2 2 3 2 4" xfId="21776"/>
    <cellStyle name="Normal 250 2 2 3 3" xfId="21777"/>
    <cellStyle name="Normal 250 2 2 3 3 2" xfId="21778"/>
    <cellStyle name="Normal 250 2 2 3 3 2 2" xfId="21779"/>
    <cellStyle name="Normal 250 2 2 3 3 3" xfId="21780"/>
    <cellStyle name="Normal 250 2 2 3 4" xfId="21781"/>
    <cellStyle name="Normal 250 2 2 3 4 2" xfId="21782"/>
    <cellStyle name="Normal 250 2 2 3 5" xfId="21783"/>
    <cellStyle name="Normal 250 2 2 4" xfId="21784"/>
    <cellStyle name="Normal 250 2 2 4 2" xfId="21785"/>
    <cellStyle name="Normal 250 2 2 4 2 2" xfId="21786"/>
    <cellStyle name="Normal 250 2 2 4 2 2 2" xfId="21787"/>
    <cellStyle name="Normal 250 2 2 4 2 3" xfId="21788"/>
    <cellStyle name="Normal 250 2 2 4 3" xfId="21789"/>
    <cellStyle name="Normal 250 2 2 4 3 2" xfId="21790"/>
    <cellStyle name="Normal 250 2 2 4 4" xfId="21791"/>
    <cellStyle name="Normal 250 2 2 5" xfId="21792"/>
    <cellStyle name="Normal 250 2 2 5 2" xfId="21793"/>
    <cellStyle name="Normal 250 2 2 5 2 2" xfId="21794"/>
    <cellStyle name="Normal 250 2 2 5 3" xfId="21795"/>
    <cellStyle name="Normal 250 2 2 6" xfId="21796"/>
    <cellStyle name="Normal 250 2 2 6 2" xfId="21797"/>
    <cellStyle name="Normal 250 2 2 7" xfId="21798"/>
    <cellStyle name="Normal 250 2 2 8" xfId="21799"/>
    <cellStyle name="Normal 250 2 3" xfId="21800"/>
    <cellStyle name="Normal 250 2 3 2" xfId="21801"/>
    <cellStyle name="Normal 250 2 3 2 2" xfId="21802"/>
    <cellStyle name="Normal 250 2 3 2 2 2" xfId="21803"/>
    <cellStyle name="Normal 250 2 3 2 2 2 2" xfId="21804"/>
    <cellStyle name="Normal 250 2 3 2 2 2 2 2" xfId="21805"/>
    <cellStyle name="Normal 250 2 3 2 2 2 3" xfId="21806"/>
    <cellStyle name="Normal 250 2 3 2 2 3" xfId="21807"/>
    <cellStyle name="Normal 250 2 3 2 2 3 2" xfId="21808"/>
    <cellStyle name="Normal 250 2 3 2 2 4" xfId="21809"/>
    <cellStyle name="Normal 250 2 3 2 3" xfId="21810"/>
    <cellStyle name="Normal 250 2 3 2 3 2" xfId="21811"/>
    <cellStyle name="Normal 250 2 3 2 3 2 2" xfId="21812"/>
    <cellStyle name="Normal 250 2 3 2 3 3" xfId="21813"/>
    <cellStyle name="Normal 250 2 3 2 4" xfId="21814"/>
    <cellStyle name="Normal 250 2 3 2 4 2" xfId="21815"/>
    <cellStyle name="Normal 250 2 3 2 5" xfId="21816"/>
    <cellStyle name="Normal 250 2 3 3" xfId="21817"/>
    <cellStyle name="Normal 250 2 3 3 2" xfId="21818"/>
    <cellStyle name="Normal 250 2 3 3 2 2" xfId="21819"/>
    <cellStyle name="Normal 250 2 3 3 2 2 2" xfId="21820"/>
    <cellStyle name="Normal 250 2 3 3 2 3" xfId="21821"/>
    <cellStyle name="Normal 250 2 3 3 3" xfId="21822"/>
    <cellStyle name="Normal 250 2 3 3 3 2" xfId="21823"/>
    <cellStyle name="Normal 250 2 3 3 4" xfId="21824"/>
    <cellStyle name="Normal 250 2 3 4" xfId="21825"/>
    <cellStyle name="Normal 250 2 3 4 2" xfId="21826"/>
    <cellStyle name="Normal 250 2 3 4 2 2" xfId="21827"/>
    <cellStyle name="Normal 250 2 3 4 3" xfId="21828"/>
    <cellStyle name="Normal 250 2 3 5" xfId="21829"/>
    <cellStyle name="Normal 250 2 3 5 2" xfId="21830"/>
    <cellStyle name="Normal 250 2 3 6" xfId="21831"/>
    <cellStyle name="Normal 250 2 4" xfId="21832"/>
    <cellStyle name="Normal 250 2 4 2" xfId="21833"/>
    <cellStyle name="Normal 250 2 4 2 2" xfId="21834"/>
    <cellStyle name="Normal 250 2 4 2 2 2" xfId="21835"/>
    <cellStyle name="Normal 250 2 4 2 2 2 2" xfId="21836"/>
    <cellStyle name="Normal 250 2 4 2 2 2 2 2" xfId="21837"/>
    <cellStyle name="Normal 250 2 4 2 2 2 3" xfId="21838"/>
    <cellStyle name="Normal 250 2 4 2 2 3" xfId="21839"/>
    <cellStyle name="Normal 250 2 4 2 2 3 2" xfId="21840"/>
    <cellStyle name="Normal 250 2 4 2 2 4" xfId="21841"/>
    <cellStyle name="Normal 250 2 4 2 3" xfId="21842"/>
    <cellStyle name="Normal 250 2 4 2 3 2" xfId="21843"/>
    <cellStyle name="Normal 250 2 4 2 3 2 2" xfId="21844"/>
    <cellStyle name="Normal 250 2 4 2 3 3" xfId="21845"/>
    <cellStyle name="Normal 250 2 4 2 4" xfId="21846"/>
    <cellStyle name="Normal 250 2 4 2 4 2" xfId="21847"/>
    <cellStyle name="Normal 250 2 4 2 5" xfId="21848"/>
    <cellStyle name="Normal 250 2 4 3" xfId="21849"/>
    <cellStyle name="Normal 250 2 4 3 2" xfId="21850"/>
    <cellStyle name="Normal 250 2 4 3 2 2" xfId="21851"/>
    <cellStyle name="Normal 250 2 4 3 2 2 2" xfId="21852"/>
    <cellStyle name="Normal 250 2 4 3 2 3" xfId="21853"/>
    <cellStyle name="Normal 250 2 4 3 3" xfId="21854"/>
    <cellStyle name="Normal 250 2 4 3 3 2" xfId="21855"/>
    <cellStyle name="Normal 250 2 4 3 4" xfId="21856"/>
    <cellStyle name="Normal 250 2 4 4" xfId="21857"/>
    <cellStyle name="Normal 250 2 4 4 2" xfId="21858"/>
    <cellStyle name="Normal 250 2 4 4 2 2" xfId="21859"/>
    <cellStyle name="Normal 250 2 4 4 3" xfId="21860"/>
    <cellStyle name="Normal 250 2 4 5" xfId="21861"/>
    <cellStyle name="Normal 250 2 4 5 2" xfId="21862"/>
    <cellStyle name="Normal 250 2 4 6" xfId="21863"/>
    <cellStyle name="Normal 250 2 5" xfId="21864"/>
    <cellStyle name="Normal 250 2 5 2" xfId="21865"/>
    <cellStyle name="Normal 250 2 5 2 2" xfId="21866"/>
    <cellStyle name="Normal 250 2 5 2 2 2" xfId="21867"/>
    <cellStyle name="Normal 250 2 5 2 2 2 2" xfId="21868"/>
    <cellStyle name="Normal 250 2 5 2 2 3" xfId="21869"/>
    <cellStyle name="Normal 250 2 5 2 3" xfId="21870"/>
    <cellStyle name="Normal 250 2 5 2 3 2" xfId="21871"/>
    <cellStyle name="Normal 250 2 5 2 4" xfId="21872"/>
    <cellStyle name="Normal 250 2 5 3" xfId="21873"/>
    <cellStyle name="Normal 250 2 5 3 2" xfId="21874"/>
    <cellStyle name="Normal 250 2 5 3 2 2" xfId="21875"/>
    <cellStyle name="Normal 250 2 5 3 3" xfId="21876"/>
    <cellStyle name="Normal 250 2 5 4" xfId="21877"/>
    <cellStyle name="Normal 250 2 5 4 2" xfId="21878"/>
    <cellStyle name="Normal 250 2 5 5" xfId="21879"/>
    <cellStyle name="Normal 250 2 6" xfId="21880"/>
    <cellStyle name="Normal 250 2 6 2" xfId="21881"/>
    <cellStyle name="Normal 250 2 6 2 2" xfId="21882"/>
    <cellStyle name="Normal 250 2 6 2 2 2" xfId="21883"/>
    <cellStyle name="Normal 250 2 6 2 3" xfId="21884"/>
    <cellStyle name="Normal 250 2 6 3" xfId="21885"/>
    <cellStyle name="Normal 250 2 6 3 2" xfId="21886"/>
    <cellStyle name="Normal 250 2 6 4" xfId="21887"/>
    <cellStyle name="Normal 250 2 7" xfId="21888"/>
    <cellStyle name="Normal 250 2 7 2" xfId="21889"/>
    <cellStyle name="Normal 250 2 7 2 2" xfId="21890"/>
    <cellStyle name="Normal 250 2 7 3" xfId="21891"/>
    <cellStyle name="Normal 250 2 8" xfId="21892"/>
    <cellStyle name="Normal 250 2 8 2" xfId="21893"/>
    <cellStyle name="Normal 250 2 9" xfId="21894"/>
    <cellStyle name="Normal 250 3" xfId="21895"/>
    <cellStyle name="Normal 250 3 2" xfId="21896"/>
    <cellStyle name="Normal 250 3 2 2" xfId="21897"/>
    <cellStyle name="Normal 250 3 2 2 2" xfId="21898"/>
    <cellStyle name="Normal 250 3 2 2 2 2" xfId="21899"/>
    <cellStyle name="Normal 250 3 2 2 2 2 2" xfId="21900"/>
    <cellStyle name="Normal 250 3 2 2 2 2 2 2" xfId="21901"/>
    <cellStyle name="Normal 250 3 2 2 2 2 3" xfId="21902"/>
    <cellStyle name="Normal 250 3 2 2 2 3" xfId="21903"/>
    <cellStyle name="Normal 250 3 2 2 2 3 2" xfId="21904"/>
    <cellStyle name="Normal 250 3 2 2 2 4" xfId="21905"/>
    <cellStyle name="Normal 250 3 2 2 3" xfId="21906"/>
    <cellStyle name="Normal 250 3 2 2 3 2" xfId="21907"/>
    <cellStyle name="Normal 250 3 2 2 3 2 2" xfId="21908"/>
    <cellStyle name="Normal 250 3 2 2 3 3" xfId="21909"/>
    <cellStyle name="Normal 250 3 2 2 4" xfId="21910"/>
    <cellStyle name="Normal 250 3 2 2 4 2" xfId="21911"/>
    <cellStyle name="Normal 250 3 2 2 5" xfId="21912"/>
    <cellStyle name="Normal 250 3 2 3" xfId="21913"/>
    <cellStyle name="Normal 250 3 2 3 2" xfId="21914"/>
    <cellStyle name="Normal 250 3 2 3 2 2" xfId="21915"/>
    <cellStyle name="Normal 250 3 2 3 2 2 2" xfId="21916"/>
    <cellStyle name="Normal 250 3 2 3 2 3" xfId="21917"/>
    <cellStyle name="Normal 250 3 2 3 3" xfId="21918"/>
    <cellStyle name="Normal 250 3 2 3 3 2" xfId="21919"/>
    <cellStyle name="Normal 250 3 2 3 4" xfId="21920"/>
    <cellStyle name="Normal 250 3 2 4" xfId="21921"/>
    <cellStyle name="Normal 250 3 2 4 2" xfId="21922"/>
    <cellStyle name="Normal 250 3 2 4 2 2" xfId="21923"/>
    <cellStyle name="Normal 250 3 2 4 3" xfId="21924"/>
    <cellStyle name="Normal 250 3 2 5" xfId="21925"/>
    <cellStyle name="Normal 250 3 2 5 2" xfId="21926"/>
    <cellStyle name="Normal 250 3 2 6" xfId="21927"/>
    <cellStyle name="Normal 250 3 3" xfId="21928"/>
    <cellStyle name="Normal 250 3 3 2" xfId="21929"/>
    <cellStyle name="Normal 250 3 3 2 2" xfId="21930"/>
    <cellStyle name="Normal 250 3 3 2 2 2" xfId="21931"/>
    <cellStyle name="Normal 250 3 3 2 2 2 2" xfId="21932"/>
    <cellStyle name="Normal 250 3 3 2 2 3" xfId="21933"/>
    <cellStyle name="Normal 250 3 3 2 3" xfId="21934"/>
    <cellStyle name="Normal 250 3 3 2 3 2" xfId="21935"/>
    <cellStyle name="Normal 250 3 3 2 4" xfId="21936"/>
    <cellStyle name="Normal 250 3 3 3" xfId="21937"/>
    <cellStyle name="Normal 250 3 3 3 2" xfId="21938"/>
    <cellStyle name="Normal 250 3 3 3 2 2" xfId="21939"/>
    <cellStyle name="Normal 250 3 3 3 3" xfId="21940"/>
    <cellStyle name="Normal 250 3 3 4" xfId="21941"/>
    <cellStyle name="Normal 250 3 3 4 2" xfId="21942"/>
    <cellStyle name="Normal 250 3 3 5" xfId="21943"/>
    <cellStyle name="Normal 250 3 4" xfId="21944"/>
    <cellStyle name="Normal 250 3 4 2" xfId="21945"/>
    <cellStyle name="Normal 250 3 4 2 2" xfId="21946"/>
    <cellStyle name="Normal 250 3 4 2 2 2" xfId="21947"/>
    <cellStyle name="Normal 250 3 4 2 3" xfId="21948"/>
    <cellStyle name="Normal 250 3 4 3" xfId="21949"/>
    <cellStyle name="Normal 250 3 4 3 2" xfId="21950"/>
    <cellStyle name="Normal 250 3 4 4" xfId="21951"/>
    <cellStyle name="Normal 250 3 5" xfId="21952"/>
    <cellStyle name="Normal 250 3 5 2" xfId="21953"/>
    <cellStyle name="Normal 250 3 5 2 2" xfId="21954"/>
    <cellStyle name="Normal 250 3 5 3" xfId="21955"/>
    <cellStyle name="Normal 250 3 6" xfId="21956"/>
    <cellStyle name="Normal 250 3 6 2" xfId="21957"/>
    <cellStyle name="Normal 250 3 7" xfId="21958"/>
    <cellStyle name="Normal 250 3 8" xfId="21959"/>
    <cellStyle name="Normal 250 4" xfId="21960"/>
    <cellStyle name="Normal 250 4 2" xfId="21961"/>
    <cellStyle name="Normal 250 4 2 2" xfId="21962"/>
    <cellStyle name="Normal 250 4 2 2 2" xfId="21963"/>
    <cellStyle name="Normal 250 4 2 2 2 2" xfId="21964"/>
    <cellStyle name="Normal 250 4 2 2 2 2 2" xfId="21965"/>
    <cellStyle name="Normal 250 4 2 2 2 2 2 2" xfId="21966"/>
    <cellStyle name="Normal 250 4 2 2 2 2 3" xfId="21967"/>
    <cellStyle name="Normal 250 4 2 2 2 3" xfId="21968"/>
    <cellStyle name="Normal 250 4 2 2 2 3 2" xfId="21969"/>
    <cellStyle name="Normal 250 4 2 2 2 4" xfId="21970"/>
    <cellStyle name="Normal 250 4 2 2 3" xfId="21971"/>
    <cellStyle name="Normal 250 4 2 2 3 2" xfId="21972"/>
    <cellStyle name="Normal 250 4 2 2 3 2 2" xfId="21973"/>
    <cellStyle name="Normal 250 4 2 2 3 3" xfId="21974"/>
    <cellStyle name="Normal 250 4 2 2 4" xfId="21975"/>
    <cellStyle name="Normal 250 4 2 2 4 2" xfId="21976"/>
    <cellStyle name="Normal 250 4 2 2 5" xfId="21977"/>
    <cellStyle name="Normal 250 4 2 3" xfId="21978"/>
    <cellStyle name="Normal 250 4 2 3 2" xfId="21979"/>
    <cellStyle name="Normal 250 4 2 3 2 2" xfId="21980"/>
    <cellStyle name="Normal 250 4 2 3 2 2 2" xfId="21981"/>
    <cellStyle name="Normal 250 4 2 3 2 3" xfId="21982"/>
    <cellStyle name="Normal 250 4 2 3 3" xfId="21983"/>
    <cellStyle name="Normal 250 4 2 3 3 2" xfId="21984"/>
    <cellStyle name="Normal 250 4 2 3 4" xfId="21985"/>
    <cellStyle name="Normal 250 4 2 4" xfId="21986"/>
    <cellStyle name="Normal 250 4 2 4 2" xfId="21987"/>
    <cellStyle name="Normal 250 4 2 4 2 2" xfId="21988"/>
    <cellStyle name="Normal 250 4 2 4 3" xfId="21989"/>
    <cellStyle name="Normal 250 4 2 5" xfId="21990"/>
    <cellStyle name="Normal 250 4 2 5 2" xfId="21991"/>
    <cellStyle name="Normal 250 4 2 6" xfId="21992"/>
    <cellStyle name="Normal 250 4 3" xfId="21993"/>
    <cellStyle name="Normal 250 4 3 2" xfId="21994"/>
    <cellStyle name="Normal 250 4 3 2 2" xfId="21995"/>
    <cellStyle name="Normal 250 4 3 2 2 2" xfId="21996"/>
    <cellStyle name="Normal 250 4 3 2 2 2 2" xfId="21997"/>
    <cellStyle name="Normal 250 4 3 2 2 3" xfId="21998"/>
    <cellStyle name="Normal 250 4 3 2 3" xfId="21999"/>
    <cellStyle name="Normal 250 4 3 2 3 2" xfId="22000"/>
    <cellStyle name="Normal 250 4 3 2 4" xfId="22001"/>
    <cellStyle name="Normal 250 4 3 3" xfId="22002"/>
    <cellStyle name="Normal 250 4 3 3 2" xfId="22003"/>
    <cellStyle name="Normal 250 4 3 3 2 2" xfId="22004"/>
    <cellStyle name="Normal 250 4 3 3 3" xfId="22005"/>
    <cellStyle name="Normal 250 4 3 4" xfId="22006"/>
    <cellStyle name="Normal 250 4 3 4 2" xfId="22007"/>
    <cellStyle name="Normal 250 4 3 5" xfId="22008"/>
    <cellStyle name="Normal 250 4 4" xfId="22009"/>
    <cellStyle name="Normal 250 4 4 2" xfId="22010"/>
    <cellStyle name="Normal 250 4 4 2 2" xfId="22011"/>
    <cellStyle name="Normal 250 4 4 2 2 2" xfId="22012"/>
    <cellStyle name="Normal 250 4 4 2 3" xfId="22013"/>
    <cellStyle name="Normal 250 4 4 3" xfId="22014"/>
    <cellStyle name="Normal 250 4 4 3 2" xfId="22015"/>
    <cellStyle name="Normal 250 4 4 4" xfId="22016"/>
    <cellStyle name="Normal 250 4 5" xfId="22017"/>
    <cellStyle name="Normal 250 4 5 2" xfId="22018"/>
    <cellStyle name="Normal 250 4 5 2 2" xfId="22019"/>
    <cellStyle name="Normal 250 4 5 3" xfId="22020"/>
    <cellStyle name="Normal 250 4 6" xfId="22021"/>
    <cellStyle name="Normal 250 4 6 2" xfId="22022"/>
    <cellStyle name="Normal 250 4 7" xfId="22023"/>
    <cellStyle name="Normal 250 5" xfId="22024"/>
    <cellStyle name="Normal 250 5 2" xfId="22025"/>
    <cellStyle name="Normal 250 5 2 2" xfId="22026"/>
    <cellStyle name="Normal 250 5 2 2 2" xfId="22027"/>
    <cellStyle name="Normal 250 5 2 2 2 2" xfId="22028"/>
    <cellStyle name="Normal 250 5 2 2 2 2 2" xfId="22029"/>
    <cellStyle name="Normal 250 5 2 2 2 3" xfId="22030"/>
    <cellStyle name="Normal 250 5 2 2 3" xfId="22031"/>
    <cellStyle name="Normal 250 5 2 2 3 2" xfId="22032"/>
    <cellStyle name="Normal 250 5 2 2 4" xfId="22033"/>
    <cellStyle name="Normal 250 5 2 3" xfId="22034"/>
    <cellStyle name="Normal 250 5 2 3 2" xfId="22035"/>
    <cellStyle name="Normal 250 5 2 3 2 2" xfId="22036"/>
    <cellStyle name="Normal 250 5 2 3 3" xfId="22037"/>
    <cellStyle name="Normal 250 5 2 4" xfId="22038"/>
    <cellStyle name="Normal 250 5 2 4 2" xfId="22039"/>
    <cellStyle name="Normal 250 5 2 5" xfId="22040"/>
    <cellStyle name="Normal 250 5 3" xfId="22041"/>
    <cellStyle name="Normal 250 5 3 2" xfId="22042"/>
    <cellStyle name="Normal 250 5 3 2 2" xfId="22043"/>
    <cellStyle name="Normal 250 5 3 2 2 2" xfId="22044"/>
    <cellStyle name="Normal 250 5 3 2 3" xfId="22045"/>
    <cellStyle name="Normal 250 5 3 3" xfId="22046"/>
    <cellStyle name="Normal 250 5 3 3 2" xfId="22047"/>
    <cellStyle name="Normal 250 5 3 4" xfId="22048"/>
    <cellStyle name="Normal 250 5 4" xfId="22049"/>
    <cellStyle name="Normal 250 5 4 2" xfId="22050"/>
    <cellStyle name="Normal 250 5 4 2 2" xfId="22051"/>
    <cellStyle name="Normal 250 5 4 3" xfId="22052"/>
    <cellStyle name="Normal 250 5 5" xfId="22053"/>
    <cellStyle name="Normal 250 5 5 2" xfId="22054"/>
    <cellStyle name="Normal 250 5 6" xfId="22055"/>
    <cellStyle name="Normal 250 6" xfId="22056"/>
    <cellStyle name="Normal 250 6 2" xfId="22057"/>
    <cellStyle name="Normal 250 6 2 2" xfId="22058"/>
    <cellStyle name="Normal 250 6 2 2 2" xfId="22059"/>
    <cellStyle name="Normal 250 6 2 2 2 2" xfId="22060"/>
    <cellStyle name="Normal 250 6 2 2 2 2 2" xfId="22061"/>
    <cellStyle name="Normal 250 6 2 2 2 3" xfId="22062"/>
    <cellStyle name="Normal 250 6 2 2 3" xfId="22063"/>
    <cellStyle name="Normal 250 6 2 2 3 2" xfId="22064"/>
    <cellStyle name="Normal 250 6 2 2 4" xfId="22065"/>
    <cellStyle name="Normal 250 6 2 3" xfId="22066"/>
    <cellStyle name="Normal 250 6 2 3 2" xfId="22067"/>
    <cellStyle name="Normal 250 6 2 3 2 2" xfId="22068"/>
    <cellStyle name="Normal 250 6 2 3 3" xfId="22069"/>
    <cellStyle name="Normal 250 6 2 4" xfId="22070"/>
    <cellStyle name="Normal 250 6 2 4 2" xfId="22071"/>
    <cellStyle name="Normal 250 6 2 5" xfId="22072"/>
    <cellStyle name="Normal 250 6 3" xfId="22073"/>
    <cellStyle name="Normal 250 6 3 2" xfId="22074"/>
    <cellStyle name="Normal 250 6 3 2 2" xfId="22075"/>
    <cellStyle name="Normal 250 6 3 2 2 2" xfId="22076"/>
    <cellStyle name="Normal 250 6 3 2 3" xfId="22077"/>
    <cellStyle name="Normal 250 6 3 3" xfId="22078"/>
    <cellStyle name="Normal 250 6 3 3 2" xfId="22079"/>
    <cellStyle name="Normal 250 6 3 4" xfId="22080"/>
    <cellStyle name="Normal 250 6 4" xfId="22081"/>
    <cellStyle name="Normal 250 6 4 2" xfId="22082"/>
    <cellStyle name="Normal 250 6 4 2 2" xfId="22083"/>
    <cellStyle name="Normal 250 6 4 3" xfId="22084"/>
    <cellStyle name="Normal 250 6 5" xfId="22085"/>
    <cellStyle name="Normal 250 6 5 2" xfId="22086"/>
    <cellStyle name="Normal 250 6 6" xfId="22087"/>
    <cellStyle name="Normal 250 7" xfId="22088"/>
    <cellStyle name="Normal 250 7 2" xfId="22089"/>
    <cellStyle name="Normal 250 7 2 2" xfId="22090"/>
    <cellStyle name="Normal 250 7 2 2 2" xfId="22091"/>
    <cellStyle name="Normal 250 7 2 2 2 2" xfId="22092"/>
    <cellStyle name="Normal 250 7 2 2 3" xfId="22093"/>
    <cellStyle name="Normal 250 7 2 3" xfId="22094"/>
    <cellStyle name="Normal 250 7 2 3 2" xfId="22095"/>
    <cellStyle name="Normal 250 7 2 4" xfId="22096"/>
    <cellStyle name="Normal 250 7 3" xfId="22097"/>
    <cellStyle name="Normal 250 7 3 2" xfId="22098"/>
    <cellStyle name="Normal 250 7 3 2 2" xfId="22099"/>
    <cellStyle name="Normal 250 7 3 3" xfId="22100"/>
    <cellStyle name="Normal 250 7 4" xfId="22101"/>
    <cellStyle name="Normal 250 7 4 2" xfId="22102"/>
    <cellStyle name="Normal 250 7 5" xfId="22103"/>
    <cellStyle name="Normal 250 8" xfId="22104"/>
    <cellStyle name="Normal 250 8 2" xfId="22105"/>
    <cellStyle name="Normal 250 8 2 2" xfId="22106"/>
    <cellStyle name="Normal 250 8 2 2 2" xfId="22107"/>
    <cellStyle name="Normal 250 8 2 3" xfId="22108"/>
    <cellStyle name="Normal 250 8 3" xfId="22109"/>
    <cellStyle name="Normal 250 8 3 2" xfId="22110"/>
    <cellStyle name="Normal 250 8 4" xfId="22111"/>
    <cellStyle name="Normal 250 9" xfId="22112"/>
    <cellStyle name="Normal 250 9 2" xfId="22113"/>
    <cellStyle name="Normal 250 9 2 2" xfId="22114"/>
    <cellStyle name="Normal 250 9 3" xfId="22115"/>
    <cellStyle name="Normal 251" xfId="22116"/>
    <cellStyle name="Normal 251 10" xfId="22117"/>
    <cellStyle name="Normal 251 10 2" xfId="22118"/>
    <cellStyle name="Normal 251 11" xfId="22119"/>
    <cellStyle name="Normal 251 12" xfId="22120"/>
    <cellStyle name="Normal 251 2" xfId="22121"/>
    <cellStyle name="Normal 251 2 10" xfId="22122"/>
    <cellStyle name="Normal 251 2 2" xfId="22123"/>
    <cellStyle name="Normal 251 2 2 2" xfId="22124"/>
    <cellStyle name="Normal 251 2 2 2 2" xfId="22125"/>
    <cellStyle name="Normal 251 2 2 2 2 2" xfId="22126"/>
    <cellStyle name="Normal 251 2 2 2 2 2 2" xfId="22127"/>
    <cellStyle name="Normal 251 2 2 2 2 2 2 2" xfId="22128"/>
    <cellStyle name="Normal 251 2 2 2 2 2 2 2 2" xfId="22129"/>
    <cellStyle name="Normal 251 2 2 2 2 2 2 3" xfId="22130"/>
    <cellStyle name="Normal 251 2 2 2 2 2 3" xfId="22131"/>
    <cellStyle name="Normal 251 2 2 2 2 2 3 2" xfId="22132"/>
    <cellStyle name="Normal 251 2 2 2 2 2 4" xfId="22133"/>
    <cellStyle name="Normal 251 2 2 2 2 3" xfId="22134"/>
    <cellStyle name="Normal 251 2 2 2 2 3 2" xfId="22135"/>
    <cellStyle name="Normal 251 2 2 2 2 3 2 2" xfId="22136"/>
    <cellStyle name="Normal 251 2 2 2 2 3 3" xfId="22137"/>
    <cellStyle name="Normal 251 2 2 2 2 4" xfId="22138"/>
    <cellStyle name="Normal 251 2 2 2 2 4 2" xfId="22139"/>
    <cellStyle name="Normal 251 2 2 2 2 5" xfId="22140"/>
    <cellStyle name="Normal 251 2 2 2 3" xfId="22141"/>
    <cellStyle name="Normal 251 2 2 2 3 2" xfId="22142"/>
    <cellStyle name="Normal 251 2 2 2 3 2 2" xfId="22143"/>
    <cellStyle name="Normal 251 2 2 2 3 2 2 2" xfId="22144"/>
    <cellStyle name="Normal 251 2 2 2 3 2 3" xfId="22145"/>
    <cellStyle name="Normal 251 2 2 2 3 3" xfId="22146"/>
    <cellStyle name="Normal 251 2 2 2 3 3 2" xfId="22147"/>
    <cellStyle name="Normal 251 2 2 2 3 4" xfId="22148"/>
    <cellStyle name="Normal 251 2 2 2 4" xfId="22149"/>
    <cellStyle name="Normal 251 2 2 2 4 2" xfId="22150"/>
    <cellStyle name="Normal 251 2 2 2 4 2 2" xfId="22151"/>
    <cellStyle name="Normal 251 2 2 2 4 3" xfId="22152"/>
    <cellStyle name="Normal 251 2 2 2 5" xfId="22153"/>
    <cellStyle name="Normal 251 2 2 2 5 2" xfId="22154"/>
    <cellStyle name="Normal 251 2 2 2 6" xfId="22155"/>
    <cellStyle name="Normal 251 2 2 3" xfId="22156"/>
    <cellStyle name="Normal 251 2 2 3 2" xfId="22157"/>
    <cellStyle name="Normal 251 2 2 3 2 2" xfId="22158"/>
    <cellStyle name="Normal 251 2 2 3 2 2 2" xfId="22159"/>
    <cellStyle name="Normal 251 2 2 3 2 2 2 2" xfId="22160"/>
    <cellStyle name="Normal 251 2 2 3 2 2 3" xfId="22161"/>
    <cellStyle name="Normal 251 2 2 3 2 3" xfId="22162"/>
    <cellStyle name="Normal 251 2 2 3 2 3 2" xfId="22163"/>
    <cellStyle name="Normal 251 2 2 3 2 4" xfId="22164"/>
    <cellStyle name="Normal 251 2 2 3 3" xfId="22165"/>
    <cellStyle name="Normal 251 2 2 3 3 2" xfId="22166"/>
    <cellStyle name="Normal 251 2 2 3 3 2 2" xfId="22167"/>
    <cellStyle name="Normal 251 2 2 3 3 3" xfId="22168"/>
    <cellStyle name="Normal 251 2 2 3 4" xfId="22169"/>
    <cellStyle name="Normal 251 2 2 3 4 2" xfId="22170"/>
    <cellStyle name="Normal 251 2 2 3 5" xfId="22171"/>
    <cellStyle name="Normal 251 2 2 4" xfId="22172"/>
    <cellStyle name="Normal 251 2 2 4 2" xfId="22173"/>
    <cellStyle name="Normal 251 2 2 4 2 2" xfId="22174"/>
    <cellStyle name="Normal 251 2 2 4 2 2 2" xfId="22175"/>
    <cellStyle name="Normal 251 2 2 4 2 3" xfId="22176"/>
    <cellStyle name="Normal 251 2 2 4 3" xfId="22177"/>
    <cellStyle name="Normal 251 2 2 4 3 2" xfId="22178"/>
    <cellStyle name="Normal 251 2 2 4 4" xfId="22179"/>
    <cellStyle name="Normal 251 2 2 5" xfId="22180"/>
    <cellStyle name="Normal 251 2 2 5 2" xfId="22181"/>
    <cellStyle name="Normal 251 2 2 5 2 2" xfId="22182"/>
    <cellStyle name="Normal 251 2 2 5 3" xfId="22183"/>
    <cellStyle name="Normal 251 2 2 6" xfId="22184"/>
    <cellStyle name="Normal 251 2 2 6 2" xfId="22185"/>
    <cellStyle name="Normal 251 2 2 7" xfId="22186"/>
    <cellStyle name="Normal 251 2 2 8" xfId="22187"/>
    <cellStyle name="Normal 251 2 3" xfId="22188"/>
    <cellStyle name="Normal 251 2 3 2" xfId="22189"/>
    <cellStyle name="Normal 251 2 3 2 2" xfId="22190"/>
    <cellStyle name="Normal 251 2 3 2 2 2" xfId="22191"/>
    <cellStyle name="Normal 251 2 3 2 2 2 2" xfId="22192"/>
    <cellStyle name="Normal 251 2 3 2 2 2 2 2" xfId="22193"/>
    <cellStyle name="Normal 251 2 3 2 2 2 3" xfId="22194"/>
    <cellStyle name="Normal 251 2 3 2 2 3" xfId="22195"/>
    <cellStyle name="Normal 251 2 3 2 2 3 2" xfId="22196"/>
    <cellStyle name="Normal 251 2 3 2 2 4" xfId="22197"/>
    <cellStyle name="Normal 251 2 3 2 3" xfId="22198"/>
    <cellStyle name="Normal 251 2 3 2 3 2" xfId="22199"/>
    <cellStyle name="Normal 251 2 3 2 3 2 2" xfId="22200"/>
    <cellStyle name="Normal 251 2 3 2 3 3" xfId="22201"/>
    <cellStyle name="Normal 251 2 3 2 4" xfId="22202"/>
    <cellStyle name="Normal 251 2 3 2 4 2" xfId="22203"/>
    <cellStyle name="Normal 251 2 3 2 5" xfId="22204"/>
    <cellStyle name="Normal 251 2 3 3" xfId="22205"/>
    <cellStyle name="Normal 251 2 3 3 2" xfId="22206"/>
    <cellStyle name="Normal 251 2 3 3 2 2" xfId="22207"/>
    <cellStyle name="Normal 251 2 3 3 2 2 2" xfId="22208"/>
    <cellStyle name="Normal 251 2 3 3 2 3" xfId="22209"/>
    <cellStyle name="Normal 251 2 3 3 3" xfId="22210"/>
    <cellStyle name="Normal 251 2 3 3 3 2" xfId="22211"/>
    <cellStyle name="Normal 251 2 3 3 4" xfId="22212"/>
    <cellStyle name="Normal 251 2 3 4" xfId="22213"/>
    <cellStyle name="Normal 251 2 3 4 2" xfId="22214"/>
    <cellStyle name="Normal 251 2 3 4 2 2" xfId="22215"/>
    <cellStyle name="Normal 251 2 3 4 3" xfId="22216"/>
    <cellStyle name="Normal 251 2 3 5" xfId="22217"/>
    <cellStyle name="Normal 251 2 3 5 2" xfId="22218"/>
    <cellStyle name="Normal 251 2 3 6" xfId="22219"/>
    <cellStyle name="Normal 251 2 4" xfId="22220"/>
    <cellStyle name="Normal 251 2 4 2" xfId="22221"/>
    <cellStyle name="Normal 251 2 4 2 2" xfId="22222"/>
    <cellStyle name="Normal 251 2 4 2 2 2" xfId="22223"/>
    <cellStyle name="Normal 251 2 4 2 2 2 2" xfId="22224"/>
    <cellStyle name="Normal 251 2 4 2 2 2 2 2" xfId="22225"/>
    <cellStyle name="Normal 251 2 4 2 2 2 3" xfId="22226"/>
    <cellStyle name="Normal 251 2 4 2 2 3" xfId="22227"/>
    <cellStyle name="Normal 251 2 4 2 2 3 2" xfId="22228"/>
    <cellStyle name="Normal 251 2 4 2 2 4" xfId="22229"/>
    <cellStyle name="Normal 251 2 4 2 3" xfId="22230"/>
    <cellStyle name="Normal 251 2 4 2 3 2" xfId="22231"/>
    <cellStyle name="Normal 251 2 4 2 3 2 2" xfId="22232"/>
    <cellStyle name="Normal 251 2 4 2 3 3" xfId="22233"/>
    <cellStyle name="Normal 251 2 4 2 4" xfId="22234"/>
    <cellStyle name="Normal 251 2 4 2 4 2" xfId="22235"/>
    <cellStyle name="Normal 251 2 4 2 5" xfId="22236"/>
    <cellStyle name="Normal 251 2 4 3" xfId="22237"/>
    <cellStyle name="Normal 251 2 4 3 2" xfId="22238"/>
    <cellStyle name="Normal 251 2 4 3 2 2" xfId="22239"/>
    <cellStyle name="Normal 251 2 4 3 2 2 2" xfId="22240"/>
    <cellStyle name="Normal 251 2 4 3 2 3" xfId="22241"/>
    <cellStyle name="Normal 251 2 4 3 3" xfId="22242"/>
    <cellStyle name="Normal 251 2 4 3 3 2" xfId="22243"/>
    <cellStyle name="Normal 251 2 4 3 4" xfId="22244"/>
    <cellStyle name="Normal 251 2 4 4" xfId="22245"/>
    <cellStyle name="Normal 251 2 4 4 2" xfId="22246"/>
    <cellStyle name="Normal 251 2 4 4 2 2" xfId="22247"/>
    <cellStyle name="Normal 251 2 4 4 3" xfId="22248"/>
    <cellStyle name="Normal 251 2 4 5" xfId="22249"/>
    <cellStyle name="Normal 251 2 4 5 2" xfId="22250"/>
    <cellStyle name="Normal 251 2 4 6" xfId="22251"/>
    <cellStyle name="Normal 251 2 5" xfId="22252"/>
    <cellStyle name="Normal 251 2 5 2" xfId="22253"/>
    <cellStyle name="Normal 251 2 5 2 2" xfId="22254"/>
    <cellStyle name="Normal 251 2 5 2 2 2" xfId="22255"/>
    <cellStyle name="Normal 251 2 5 2 2 2 2" xfId="22256"/>
    <cellStyle name="Normal 251 2 5 2 2 3" xfId="22257"/>
    <cellStyle name="Normal 251 2 5 2 3" xfId="22258"/>
    <cellStyle name="Normal 251 2 5 2 3 2" xfId="22259"/>
    <cellStyle name="Normal 251 2 5 2 4" xfId="22260"/>
    <cellStyle name="Normal 251 2 5 3" xfId="22261"/>
    <cellStyle name="Normal 251 2 5 3 2" xfId="22262"/>
    <cellStyle name="Normal 251 2 5 3 2 2" xfId="22263"/>
    <cellStyle name="Normal 251 2 5 3 3" xfId="22264"/>
    <cellStyle name="Normal 251 2 5 4" xfId="22265"/>
    <cellStyle name="Normal 251 2 5 4 2" xfId="22266"/>
    <cellStyle name="Normal 251 2 5 5" xfId="22267"/>
    <cellStyle name="Normal 251 2 6" xfId="22268"/>
    <cellStyle name="Normal 251 2 6 2" xfId="22269"/>
    <cellStyle name="Normal 251 2 6 2 2" xfId="22270"/>
    <cellStyle name="Normal 251 2 6 2 2 2" xfId="22271"/>
    <cellStyle name="Normal 251 2 6 2 3" xfId="22272"/>
    <cellStyle name="Normal 251 2 6 3" xfId="22273"/>
    <cellStyle name="Normal 251 2 6 3 2" xfId="22274"/>
    <cellStyle name="Normal 251 2 6 4" xfId="22275"/>
    <cellStyle name="Normal 251 2 7" xfId="22276"/>
    <cellStyle name="Normal 251 2 7 2" xfId="22277"/>
    <cellStyle name="Normal 251 2 7 2 2" xfId="22278"/>
    <cellStyle name="Normal 251 2 7 3" xfId="22279"/>
    <cellStyle name="Normal 251 2 8" xfId="22280"/>
    <cellStyle name="Normal 251 2 8 2" xfId="22281"/>
    <cellStyle name="Normal 251 2 9" xfId="22282"/>
    <cellStyle name="Normal 251 3" xfId="22283"/>
    <cellStyle name="Normal 251 3 2" xfId="22284"/>
    <cellStyle name="Normal 251 3 2 2" xfId="22285"/>
    <cellStyle name="Normal 251 3 2 2 2" xfId="22286"/>
    <cellStyle name="Normal 251 3 2 2 2 2" xfId="22287"/>
    <cellStyle name="Normal 251 3 2 2 2 2 2" xfId="22288"/>
    <cellStyle name="Normal 251 3 2 2 2 2 2 2" xfId="22289"/>
    <cellStyle name="Normal 251 3 2 2 2 2 3" xfId="22290"/>
    <cellStyle name="Normal 251 3 2 2 2 3" xfId="22291"/>
    <cellStyle name="Normal 251 3 2 2 2 3 2" xfId="22292"/>
    <cellStyle name="Normal 251 3 2 2 2 4" xfId="22293"/>
    <cellStyle name="Normal 251 3 2 2 3" xfId="22294"/>
    <cellStyle name="Normal 251 3 2 2 3 2" xfId="22295"/>
    <cellStyle name="Normal 251 3 2 2 3 2 2" xfId="22296"/>
    <cellStyle name="Normal 251 3 2 2 3 3" xfId="22297"/>
    <cellStyle name="Normal 251 3 2 2 4" xfId="22298"/>
    <cellStyle name="Normal 251 3 2 2 4 2" xfId="22299"/>
    <cellStyle name="Normal 251 3 2 2 5" xfId="22300"/>
    <cellStyle name="Normal 251 3 2 3" xfId="22301"/>
    <cellStyle name="Normal 251 3 2 3 2" xfId="22302"/>
    <cellStyle name="Normal 251 3 2 3 2 2" xfId="22303"/>
    <cellStyle name="Normal 251 3 2 3 2 2 2" xfId="22304"/>
    <cellStyle name="Normal 251 3 2 3 2 3" xfId="22305"/>
    <cellStyle name="Normal 251 3 2 3 3" xfId="22306"/>
    <cellStyle name="Normal 251 3 2 3 3 2" xfId="22307"/>
    <cellStyle name="Normal 251 3 2 3 4" xfId="22308"/>
    <cellStyle name="Normal 251 3 2 4" xfId="22309"/>
    <cellStyle name="Normal 251 3 2 4 2" xfId="22310"/>
    <cellStyle name="Normal 251 3 2 4 2 2" xfId="22311"/>
    <cellStyle name="Normal 251 3 2 4 3" xfId="22312"/>
    <cellStyle name="Normal 251 3 2 5" xfId="22313"/>
    <cellStyle name="Normal 251 3 2 5 2" xfId="22314"/>
    <cellStyle name="Normal 251 3 2 6" xfId="22315"/>
    <cellStyle name="Normal 251 3 3" xfId="22316"/>
    <cellStyle name="Normal 251 3 3 2" xfId="22317"/>
    <cellStyle name="Normal 251 3 3 2 2" xfId="22318"/>
    <cellStyle name="Normal 251 3 3 2 2 2" xfId="22319"/>
    <cellStyle name="Normal 251 3 3 2 2 2 2" xfId="22320"/>
    <cellStyle name="Normal 251 3 3 2 2 3" xfId="22321"/>
    <cellStyle name="Normal 251 3 3 2 3" xfId="22322"/>
    <cellStyle name="Normal 251 3 3 2 3 2" xfId="22323"/>
    <cellStyle name="Normal 251 3 3 2 4" xfId="22324"/>
    <cellStyle name="Normal 251 3 3 3" xfId="22325"/>
    <cellStyle name="Normal 251 3 3 3 2" xfId="22326"/>
    <cellStyle name="Normal 251 3 3 3 2 2" xfId="22327"/>
    <cellStyle name="Normal 251 3 3 3 3" xfId="22328"/>
    <cellStyle name="Normal 251 3 3 4" xfId="22329"/>
    <cellStyle name="Normal 251 3 3 4 2" xfId="22330"/>
    <cellStyle name="Normal 251 3 3 5" xfId="22331"/>
    <cellStyle name="Normal 251 3 4" xfId="22332"/>
    <cellStyle name="Normal 251 3 4 2" xfId="22333"/>
    <cellStyle name="Normal 251 3 4 2 2" xfId="22334"/>
    <cellStyle name="Normal 251 3 4 2 2 2" xfId="22335"/>
    <cellStyle name="Normal 251 3 4 2 3" xfId="22336"/>
    <cellStyle name="Normal 251 3 4 3" xfId="22337"/>
    <cellStyle name="Normal 251 3 4 3 2" xfId="22338"/>
    <cellStyle name="Normal 251 3 4 4" xfId="22339"/>
    <cellStyle name="Normal 251 3 5" xfId="22340"/>
    <cellStyle name="Normal 251 3 5 2" xfId="22341"/>
    <cellStyle name="Normal 251 3 5 2 2" xfId="22342"/>
    <cellStyle name="Normal 251 3 5 3" xfId="22343"/>
    <cellStyle name="Normal 251 3 6" xfId="22344"/>
    <cellStyle name="Normal 251 3 6 2" xfId="22345"/>
    <cellStyle name="Normal 251 3 7" xfId="22346"/>
    <cellStyle name="Normal 251 3 8" xfId="22347"/>
    <cellStyle name="Normal 251 4" xfId="22348"/>
    <cellStyle name="Normal 251 4 2" xfId="22349"/>
    <cellStyle name="Normal 251 4 2 2" xfId="22350"/>
    <cellStyle name="Normal 251 4 2 2 2" xfId="22351"/>
    <cellStyle name="Normal 251 4 2 2 2 2" xfId="22352"/>
    <cellStyle name="Normal 251 4 2 2 2 2 2" xfId="22353"/>
    <cellStyle name="Normal 251 4 2 2 2 2 2 2" xfId="22354"/>
    <cellStyle name="Normal 251 4 2 2 2 2 3" xfId="22355"/>
    <cellStyle name="Normal 251 4 2 2 2 3" xfId="22356"/>
    <cellStyle name="Normal 251 4 2 2 2 3 2" xfId="22357"/>
    <cellStyle name="Normal 251 4 2 2 2 4" xfId="22358"/>
    <cellStyle name="Normal 251 4 2 2 3" xfId="22359"/>
    <cellStyle name="Normal 251 4 2 2 3 2" xfId="22360"/>
    <cellStyle name="Normal 251 4 2 2 3 2 2" xfId="22361"/>
    <cellStyle name="Normal 251 4 2 2 3 3" xfId="22362"/>
    <cellStyle name="Normal 251 4 2 2 4" xfId="22363"/>
    <cellStyle name="Normal 251 4 2 2 4 2" xfId="22364"/>
    <cellStyle name="Normal 251 4 2 2 5" xfId="22365"/>
    <cellStyle name="Normal 251 4 2 3" xfId="22366"/>
    <cellStyle name="Normal 251 4 2 3 2" xfId="22367"/>
    <cellStyle name="Normal 251 4 2 3 2 2" xfId="22368"/>
    <cellStyle name="Normal 251 4 2 3 2 2 2" xfId="22369"/>
    <cellStyle name="Normal 251 4 2 3 2 3" xfId="22370"/>
    <cellStyle name="Normal 251 4 2 3 3" xfId="22371"/>
    <cellStyle name="Normal 251 4 2 3 3 2" xfId="22372"/>
    <cellStyle name="Normal 251 4 2 3 4" xfId="22373"/>
    <cellStyle name="Normal 251 4 2 4" xfId="22374"/>
    <cellStyle name="Normal 251 4 2 4 2" xfId="22375"/>
    <cellStyle name="Normal 251 4 2 4 2 2" xfId="22376"/>
    <cellStyle name="Normal 251 4 2 4 3" xfId="22377"/>
    <cellStyle name="Normal 251 4 2 5" xfId="22378"/>
    <cellStyle name="Normal 251 4 2 5 2" xfId="22379"/>
    <cellStyle name="Normal 251 4 2 6" xfId="22380"/>
    <cellStyle name="Normal 251 4 3" xfId="22381"/>
    <cellStyle name="Normal 251 4 3 2" xfId="22382"/>
    <cellStyle name="Normal 251 4 3 2 2" xfId="22383"/>
    <cellStyle name="Normal 251 4 3 2 2 2" xfId="22384"/>
    <cellStyle name="Normal 251 4 3 2 2 2 2" xfId="22385"/>
    <cellStyle name="Normal 251 4 3 2 2 3" xfId="22386"/>
    <cellStyle name="Normal 251 4 3 2 3" xfId="22387"/>
    <cellStyle name="Normal 251 4 3 2 3 2" xfId="22388"/>
    <cellStyle name="Normal 251 4 3 2 4" xfId="22389"/>
    <cellStyle name="Normal 251 4 3 3" xfId="22390"/>
    <cellStyle name="Normal 251 4 3 3 2" xfId="22391"/>
    <cellStyle name="Normal 251 4 3 3 2 2" xfId="22392"/>
    <cellStyle name="Normal 251 4 3 3 3" xfId="22393"/>
    <cellStyle name="Normal 251 4 3 4" xfId="22394"/>
    <cellStyle name="Normal 251 4 3 4 2" xfId="22395"/>
    <cellStyle name="Normal 251 4 3 5" xfId="22396"/>
    <cellStyle name="Normal 251 4 4" xfId="22397"/>
    <cellStyle name="Normal 251 4 4 2" xfId="22398"/>
    <cellStyle name="Normal 251 4 4 2 2" xfId="22399"/>
    <cellStyle name="Normal 251 4 4 2 2 2" xfId="22400"/>
    <cellStyle name="Normal 251 4 4 2 3" xfId="22401"/>
    <cellStyle name="Normal 251 4 4 3" xfId="22402"/>
    <cellStyle name="Normal 251 4 4 3 2" xfId="22403"/>
    <cellStyle name="Normal 251 4 4 4" xfId="22404"/>
    <cellStyle name="Normal 251 4 5" xfId="22405"/>
    <cellStyle name="Normal 251 4 5 2" xfId="22406"/>
    <cellStyle name="Normal 251 4 5 2 2" xfId="22407"/>
    <cellStyle name="Normal 251 4 5 3" xfId="22408"/>
    <cellStyle name="Normal 251 4 6" xfId="22409"/>
    <cellStyle name="Normal 251 4 6 2" xfId="22410"/>
    <cellStyle name="Normal 251 4 7" xfId="22411"/>
    <cellStyle name="Normal 251 5" xfId="22412"/>
    <cellStyle name="Normal 251 5 2" xfId="22413"/>
    <cellStyle name="Normal 251 5 2 2" xfId="22414"/>
    <cellStyle name="Normal 251 5 2 2 2" xfId="22415"/>
    <cellStyle name="Normal 251 5 2 2 2 2" xfId="22416"/>
    <cellStyle name="Normal 251 5 2 2 2 2 2" xfId="22417"/>
    <cellStyle name="Normal 251 5 2 2 2 3" xfId="22418"/>
    <cellStyle name="Normal 251 5 2 2 3" xfId="22419"/>
    <cellStyle name="Normal 251 5 2 2 3 2" xfId="22420"/>
    <cellStyle name="Normal 251 5 2 2 4" xfId="22421"/>
    <cellStyle name="Normal 251 5 2 3" xfId="22422"/>
    <cellStyle name="Normal 251 5 2 3 2" xfId="22423"/>
    <cellStyle name="Normal 251 5 2 3 2 2" xfId="22424"/>
    <cellStyle name="Normal 251 5 2 3 3" xfId="22425"/>
    <cellStyle name="Normal 251 5 2 4" xfId="22426"/>
    <cellStyle name="Normal 251 5 2 4 2" xfId="22427"/>
    <cellStyle name="Normal 251 5 2 5" xfId="22428"/>
    <cellStyle name="Normal 251 5 3" xfId="22429"/>
    <cellStyle name="Normal 251 5 3 2" xfId="22430"/>
    <cellStyle name="Normal 251 5 3 2 2" xfId="22431"/>
    <cellStyle name="Normal 251 5 3 2 2 2" xfId="22432"/>
    <cellStyle name="Normal 251 5 3 2 3" xfId="22433"/>
    <cellStyle name="Normal 251 5 3 3" xfId="22434"/>
    <cellStyle name="Normal 251 5 3 3 2" xfId="22435"/>
    <cellStyle name="Normal 251 5 3 4" xfId="22436"/>
    <cellStyle name="Normal 251 5 4" xfId="22437"/>
    <cellStyle name="Normal 251 5 4 2" xfId="22438"/>
    <cellStyle name="Normal 251 5 4 2 2" xfId="22439"/>
    <cellStyle name="Normal 251 5 4 3" xfId="22440"/>
    <cellStyle name="Normal 251 5 5" xfId="22441"/>
    <cellStyle name="Normal 251 5 5 2" xfId="22442"/>
    <cellStyle name="Normal 251 5 6" xfId="22443"/>
    <cellStyle name="Normal 251 6" xfId="22444"/>
    <cellStyle name="Normal 251 6 2" xfId="22445"/>
    <cellStyle name="Normal 251 6 2 2" xfId="22446"/>
    <cellStyle name="Normal 251 6 2 2 2" xfId="22447"/>
    <cellStyle name="Normal 251 6 2 2 2 2" xfId="22448"/>
    <cellStyle name="Normal 251 6 2 2 2 2 2" xfId="22449"/>
    <cellStyle name="Normal 251 6 2 2 2 3" xfId="22450"/>
    <cellStyle name="Normal 251 6 2 2 3" xfId="22451"/>
    <cellStyle name="Normal 251 6 2 2 3 2" xfId="22452"/>
    <cellStyle name="Normal 251 6 2 2 4" xfId="22453"/>
    <cellStyle name="Normal 251 6 2 3" xfId="22454"/>
    <cellStyle name="Normal 251 6 2 3 2" xfId="22455"/>
    <cellStyle name="Normal 251 6 2 3 2 2" xfId="22456"/>
    <cellStyle name="Normal 251 6 2 3 3" xfId="22457"/>
    <cellStyle name="Normal 251 6 2 4" xfId="22458"/>
    <cellStyle name="Normal 251 6 2 4 2" xfId="22459"/>
    <cellStyle name="Normal 251 6 2 5" xfId="22460"/>
    <cellStyle name="Normal 251 6 3" xfId="22461"/>
    <cellStyle name="Normal 251 6 3 2" xfId="22462"/>
    <cellStyle name="Normal 251 6 3 2 2" xfId="22463"/>
    <cellStyle name="Normal 251 6 3 2 2 2" xfId="22464"/>
    <cellStyle name="Normal 251 6 3 2 3" xfId="22465"/>
    <cellStyle name="Normal 251 6 3 3" xfId="22466"/>
    <cellStyle name="Normal 251 6 3 3 2" xfId="22467"/>
    <cellStyle name="Normal 251 6 3 4" xfId="22468"/>
    <cellStyle name="Normal 251 6 4" xfId="22469"/>
    <cellStyle name="Normal 251 6 4 2" xfId="22470"/>
    <cellStyle name="Normal 251 6 4 2 2" xfId="22471"/>
    <cellStyle name="Normal 251 6 4 3" xfId="22472"/>
    <cellStyle name="Normal 251 6 5" xfId="22473"/>
    <cellStyle name="Normal 251 6 5 2" xfId="22474"/>
    <cellStyle name="Normal 251 6 6" xfId="22475"/>
    <cellStyle name="Normal 251 7" xfId="22476"/>
    <cellStyle name="Normal 251 7 2" xfId="22477"/>
    <cellStyle name="Normal 251 7 2 2" xfId="22478"/>
    <cellStyle name="Normal 251 7 2 2 2" xfId="22479"/>
    <cellStyle name="Normal 251 7 2 2 2 2" xfId="22480"/>
    <cellStyle name="Normal 251 7 2 2 3" xfId="22481"/>
    <cellStyle name="Normal 251 7 2 3" xfId="22482"/>
    <cellStyle name="Normal 251 7 2 3 2" xfId="22483"/>
    <cellStyle name="Normal 251 7 2 4" xfId="22484"/>
    <cellStyle name="Normal 251 7 3" xfId="22485"/>
    <cellStyle name="Normal 251 7 3 2" xfId="22486"/>
    <cellStyle name="Normal 251 7 3 2 2" xfId="22487"/>
    <cellStyle name="Normal 251 7 3 3" xfId="22488"/>
    <cellStyle name="Normal 251 7 4" xfId="22489"/>
    <cellStyle name="Normal 251 7 4 2" xfId="22490"/>
    <cellStyle name="Normal 251 7 5" xfId="22491"/>
    <cellStyle name="Normal 251 8" xfId="22492"/>
    <cellStyle name="Normal 251 8 2" xfId="22493"/>
    <cellStyle name="Normal 251 8 2 2" xfId="22494"/>
    <cellStyle name="Normal 251 8 2 2 2" xfId="22495"/>
    <cellStyle name="Normal 251 8 2 3" xfId="22496"/>
    <cellStyle name="Normal 251 8 3" xfId="22497"/>
    <cellStyle name="Normal 251 8 3 2" xfId="22498"/>
    <cellStyle name="Normal 251 8 4" xfId="22499"/>
    <cellStyle name="Normal 251 9" xfId="22500"/>
    <cellStyle name="Normal 251 9 2" xfId="22501"/>
    <cellStyle name="Normal 251 9 2 2" xfId="22502"/>
    <cellStyle name="Normal 251 9 3" xfId="22503"/>
    <cellStyle name="Normal 252" xfId="22504"/>
    <cellStyle name="Normal 252 10" xfId="22505"/>
    <cellStyle name="Normal 252 10 2" xfId="22506"/>
    <cellStyle name="Normal 252 11" xfId="22507"/>
    <cellStyle name="Normal 252 12" xfId="22508"/>
    <cellStyle name="Normal 252 2" xfId="22509"/>
    <cellStyle name="Normal 252 2 10" xfId="22510"/>
    <cellStyle name="Normal 252 2 2" xfId="22511"/>
    <cellStyle name="Normal 252 2 2 2" xfId="22512"/>
    <cellStyle name="Normal 252 2 2 2 2" xfId="22513"/>
    <cellStyle name="Normal 252 2 2 2 2 2" xfId="22514"/>
    <cellStyle name="Normal 252 2 2 2 2 2 2" xfId="22515"/>
    <cellStyle name="Normal 252 2 2 2 2 2 2 2" xfId="22516"/>
    <cellStyle name="Normal 252 2 2 2 2 2 2 2 2" xfId="22517"/>
    <cellStyle name="Normal 252 2 2 2 2 2 2 3" xfId="22518"/>
    <cellStyle name="Normal 252 2 2 2 2 2 3" xfId="22519"/>
    <cellStyle name="Normal 252 2 2 2 2 2 3 2" xfId="22520"/>
    <cellStyle name="Normal 252 2 2 2 2 2 4" xfId="22521"/>
    <cellStyle name="Normal 252 2 2 2 2 3" xfId="22522"/>
    <cellStyle name="Normal 252 2 2 2 2 3 2" xfId="22523"/>
    <cellStyle name="Normal 252 2 2 2 2 3 2 2" xfId="22524"/>
    <cellStyle name="Normal 252 2 2 2 2 3 3" xfId="22525"/>
    <cellStyle name="Normal 252 2 2 2 2 4" xfId="22526"/>
    <cellStyle name="Normal 252 2 2 2 2 4 2" xfId="22527"/>
    <cellStyle name="Normal 252 2 2 2 2 5" xfId="22528"/>
    <cellStyle name="Normal 252 2 2 2 3" xfId="22529"/>
    <cellStyle name="Normal 252 2 2 2 3 2" xfId="22530"/>
    <cellStyle name="Normal 252 2 2 2 3 2 2" xfId="22531"/>
    <cellStyle name="Normal 252 2 2 2 3 2 2 2" xfId="22532"/>
    <cellStyle name="Normal 252 2 2 2 3 2 3" xfId="22533"/>
    <cellStyle name="Normal 252 2 2 2 3 3" xfId="22534"/>
    <cellStyle name="Normal 252 2 2 2 3 3 2" xfId="22535"/>
    <cellStyle name="Normal 252 2 2 2 3 4" xfId="22536"/>
    <cellStyle name="Normal 252 2 2 2 4" xfId="22537"/>
    <cellStyle name="Normal 252 2 2 2 4 2" xfId="22538"/>
    <cellStyle name="Normal 252 2 2 2 4 2 2" xfId="22539"/>
    <cellStyle name="Normal 252 2 2 2 4 3" xfId="22540"/>
    <cellStyle name="Normal 252 2 2 2 5" xfId="22541"/>
    <cellStyle name="Normal 252 2 2 2 5 2" xfId="22542"/>
    <cellStyle name="Normal 252 2 2 2 6" xfId="22543"/>
    <cellStyle name="Normal 252 2 2 3" xfId="22544"/>
    <cellStyle name="Normal 252 2 2 3 2" xfId="22545"/>
    <cellStyle name="Normal 252 2 2 3 2 2" xfId="22546"/>
    <cellStyle name="Normal 252 2 2 3 2 2 2" xfId="22547"/>
    <cellStyle name="Normal 252 2 2 3 2 2 2 2" xfId="22548"/>
    <cellStyle name="Normal 252 2 2 3 2 2 3" xfId="22549"/>
    <cellStyle name="Normal 252 2 2 3 2 3" xfId="22550"/>
    <cellStyle name="Normal 252 2 2 3 2 3 2" xfId="22551"/>
    <cellStyle name="Normal 252 2 2 3 2 4" xfId="22552"/>
    <cellStyle name="Normal 252 2 2 3 3" xfId="22553"/>
    <cellStyle name="Normal 252 2 2 3 3 2" xfId="22554"/>
    <cellStyle name="Normal 252 2 2 3 3 2 2" xfId="22555"/>
    <cellStyle name="Normal 252 2 2 3 3 3" xfId="22556"/>
    <cellStyle name="Normal 252 2 2 3 4" xfId="22557"/>
    <cellStyle name="Normal 252 2 2 3 4 2" xfId="22558"/>
    <cellStyle name="Normal 252 2 2 3 5" xfId="22559"/>
    <cellStyle name="Normal 252 2 2 4" xfId="22560"/>
    <cellStyle name="Normal 252 2 2 4 2" xfId="22561"/>
    <cellStyle name="Normal 252 2 2 4 2 2" xfId="22562"/>
    <cellStyle name="Normal 252 2 2 4 2 2 2" xfId="22563"/>
    <cellStyle name="Normal 252 2 2 4 2 3" xfId="22564"/>
    <cellStyle name="Normal 252 2 2 4 3" xfId="22565"/>
    <cellStyle name="Normal 252 2 2 4 3 2" xfId="22566"/>
    <cellStyle name="Normal 252 2 2 4 4" xfId="22567"/>
    <cellStyle name="Normal 252 2 2 5" xfId="22568"/>
    <cellStyle name="Normal 252 2 2 5 2" xfId="22569"/>
    <cellStyle name="Normal 252 2 2 5 2 2" xfId="22570"/>
    <cellStyle name="Normal 252 2 2 5 3" xfId="22571"/>
    <cellStyle name="Normal 252 2 2 6" xfId="22572"/>
    <cellStyle name="Normal 252 2 2 6 2" xfId="22573"/>
    <cellStyle name="Normal 252 2 2 7" xfId="22574"/>
    <cellStyle name="Normal 252 2 2 8" xfId="22575"/>
    <cellStyle name="Normal 252 2 3" xfId="22576"/>
    <cellStyle name="Normal 252 2 3 2" xfId="22577"/>
    <cellStyle name="Normal 252 2 3 2 2" xfId="22578"/>
    <cellStyle name="Normal 252 2 3 2 2 2" xfId="22579"/>
    <cellStyle name="Normal 252 2 3 2 2 2 2" xfId="22580"/>
    <cellStyle name="Normal 252 2 3 2 2 2 2 2" xfId="22581"/>
    <cellStyle name="Normal 252 2 3 2 2 2 3" xfId="22582"/>
    <cellStyle name="Normal 252 2 3 2 2 3" xfId="22583"/>
    <cellStyle name="Normal 252 2 3 2 2 3 2" xfId="22584"/>
    <cellStyle name="Normal 252 2 3 2 2 4" xfId="22585"/>
    <cellStyle name="Normal 252 2 3 2 3" xfId="22586"/>
    <cellStyle name="Normal 252 2 3 2 3 2" xfId="22587"/>
    <cellStyle name="Normal 252 2 3 2 3 2 2" xfId="22588"/>
    <cellStyle name="Normal 252 2 3 2 3 3" xfId="22589"/>
    <cellStyle name="Normal 252 2 3 2 4" xfId="22590"/>
    <cellStyle name="Normal 252 2 3 2 4 2" xfId="22591"/>
    <cellStyle name="Normal 252 2 3 2 5" xfId="22592"/>
    <cellStyle name="Normal 252 2 3 3" xfId="22593"/>
    <cellStyle name="Normal 252 2 3 3 2" xfId="22594"/>
    <cellStyle name="Normal 252 2 3 3 2 2" xfId="22595"/>
    <cellStyle name="Normal 252 2 3 3 2 2 2" xfId="22596"/>
    <cellStyle name="Normal 252 2 3 3 2 3" xfId="22597"/>
    <cellStyle name="Normal 252 2 3 3 3" xfId="22598"/>
    <cellStyle name="Normal 252 2 3 3 3 2" xfId="22599"/>
    <cellStyle name="Normal 252 2 3 3 4" xfId="22600"/>
    <cellStyle name="Normal 252 2 3 4" xfId="22601"/>
    <cellStyle name="Normal 252 2 3 4 2" xfId="22602"/>
    <cellStyle name="Normal 252 2 3 4 2 2" xfId="22603"/>
    <cellStyle name="Normal 252 2 3 4 3" xfId="22604"/>
    <cellStyle name="Normal 252 2 3 5" xfId="22605"/>
    <cellStyle name="Normal 252 2 3 5 2" xfId="22606"/>
    <cellStyle name="Normal 252 2 3 6" xfId="22607"/>
    <cellStyle name="Normal 252 2 4" xfId="22608"/>
    <cellStyle name="Normal 252 2 4 2" xfId="22609"/>
    <cellStyle name="Normal 252 2 4 2 2" xfId="22610"/>
    <cellStyle name="Normal 252 2 4 2 2 2" xfId="22611"/>
    <cellStyle name="Normal 252 2 4 2 2 2 2" xfId="22612"/>
    <cellStyle name="Normal 252 2 4 2 2 2 2 2" xfId="22613"/>
    <cellStyle name="Normal 252 2 4 2 2 2 3" xfId="22614"/>
    <cellStyle name="Normal 252 2 4 2 2 3" xfId="22615"/>
    <cellStyle name="Normal 252 2 4 2 2 3 2" xfId="22616"/>
    <cellStyle name="Normal 252 2 4 2 2 4" xfId="22617"/>
    <cellStyle name="Normal 252 2 4 2 3" xfId="22618"/>
    <cellStyle name="Normal 252 2 4 2 3 2" xfId="22619"/>
    <cellStyle name="Normal 252 2 4 2 3 2 2" xfId="22620"/>
    <cellStyle name="Normal 252 2 4 2 3 3" xfId="22621"/>
    <cellStyle name="Normal 252 2 4 2 4" xfId="22622"/>
    <cellStyle name="Normal 252 2 4 2 4 2" xfId="22623"/>
    <cellStyle name="Normal 252 2 4 2 5" xfId="22624"/>
    <cellStyle name="Normal 252 2 4 3" xfId="22625"/>
    <cellStyle name="Normal 252 2 4 3 2" xfId="22626"/>
    <cellStyle name="Normal 252 2 4 3 2 2" xfId="22627"/>
    <cellStyle name="Normal 252 2 4 3 2 2 2" xfId="22628"/>
    <cellStyle name="Normal 252 2 4 3 2 3" xfId="22629"/>
    <cellStyle name="Normal 252 2 4 3 3" xfId="22630"/>
    <cellStyle name="Normal 252 2 4 3 3 2" xfId="22631"/>
    <cellStyle name="Normal 252 2 4 3 4" xfId="22632"/>
    <cellStyle name="Normal 252 2 4 4" xfId="22633"/>
    <cellStyle name="Normal 252 2 4 4 2" xfId="22634"/>
    <cellStyle name="Normal 252 2 4 4 2 2" xfId="22635"/>
    <cellStyle name="Normal 252 2 4 4 3" xfId="22636"/>
    <cellStyle name="Normal 252 2 4 5" xfId="22637"/>
    <cellStyle name="Normal 252 2 4 5 2" xfId="22638"/>
    <cellStyle name="Normal 252 2 4 6" xfId="22639"/>
    <cellStyle name="Normal 252 2 5" xfId="22640"/>
    <cellStyle name="Normal 252 2 5 2" xfId="22641"/>
    <cellStyle name="Normal 252 2 5 2 2" xfId="22642"/>
    <cellStyle name="Normal 252 2 5 2 2 2" xfId="22643"/>
    <cellStyle name="Normal 252 2 5 2 2 2 2" xfId="22644"/>
    <cellStyle name="Normal 252 2 5 2 2 3" xfId="22645"/>
    <cellStyle name="Normal 252 2 5 2 3" xfId="22646"/>
    <cellStyle name="Normal 252 2 5 2 3 2" xfId="22647"/>
    <cellStyle name="Normal 252 2 5 2 4" xfId="22648"/>
    <cellStyle name="Normal 252 2 5 3" xfId="22649"/>
    <cellStyle name="Normal 252 2 5 3 2" xfId="22650"/>
    <cellStyle name="Normal 252 2 5 3 2 2" xfId="22651"/>
    <cellStyle name="Normal 252 2 5 3 3" xfId="22652"/>
    <cellStyle name="Normal 252 2 5 4" xfId="22653"/>
    <cellStyle name="Normal 252 2 5 4 2" xfId="22654"/>
    <cellStyle name="Normal 252 2 5 5" xfId="22655"/>
    <cellStyle name="Normal 252 2 6" xfId="22656"/>
    <cellStyle name="Normal 252 2 6 2" xfId="22657"/>
    <cellStyle name="Normal 252 2 6 2 2" xfId="22658"/>
    <cellStyle name="Normal 252 2 6 2 2 2" xfId="22659"/>
    <cellStyle name="Normal 252 2 6 2 3" xfId="22660"/>
    <cellStyle name="Normal 252 2 6 3" xfId="22661"/>
    <cellStyle name="Normal 252 2 6 3 2" xfId="22662"/>
    <cellStyle name="Normal 252 2 6 4" xfId="22663"/>
    <cellStyle name="Normal 252 2 7" xfId="22664"/>
    <cellStyle name="Normal 252 2 7 2" xfId="22665"/>
    <cellStyle name="Normal 252 2 7 2 2" xfId="22666"/>
    <cellStyle name="Normal 252 2 7 3" xfId="22667"/>
    <cellStyle name="Normal 252 2 8" xfId="22668"/>
    <cellStyle name="Normal 252 2 8 2" xfId="22669"/>
    <cellStyle name="Normal 252 2 9" xfId="22670"/>
    <cellStyle name="Normal 252 3" xfId="22671"/>
    <cellStyle name="Normal 252 3 2" xfId="22672"/>
    <cellStyle name="Normal 252 3 2 2" xfId="22673"/>
    <cellStyle name="Normal 252 3 2 2 2" xfId="22674"/>
    <cellStyle name="Normal 252 3 2 2 2 2" xfId="22675"/>
    <cellStyle name="Normal 252 3 2 2 2 2 2" xfId="22676"/>
    <cellStyle name="Normal 252 3 2 2 2 2 2 2" xfId="22677"/>
    <cellStyle name="Normal 252 3 2 2 2 2 3" xfId="22678"/>
    <cellStyle name="Normal 252 3 2 2 2 3" xfId="22679"/>
    <cellStyle name="Normal 252 3 2 2 2 3 2" xfId="22680"/>
    <cellStyle name="Normal 252 3 2 2 2 4" xfId="22681"/>
    <cellStyle name="Normal 252 3 2 2 3" xfId="22682"/>
    <cellStyle name="Normal 252 3 2 2 3 2" xfId="22683"/>
    <cellStyle name="Normal 252 3 2 2 3 2 2" xfId="22684"/>
    <cellStyle name="Normal 252 3 2 2 3 3" xfId="22685"/>
    <cellStyle name="Normal 252 3 2 2 4" xfId="22686"/>
    <cellStyle name="Normal 252 3 2 2 4 2" xfId="22687"/>
    <cellStyle name="Normal 252 3 2 2 5" xfId="22688"/>
    <cellStyle name="Normal 252 3 2 3" xfId="22689"/>
    <cellStyle name="Normal 252 3 2 3 2" xfId="22690"/>
    <cellStyle name="Normal 252 3 2 3 2 2" xfId="22691"/>
    <cellStyle name="Normal 252 3 2 3 2 2 2" xfId="22692"/>
    <cellStyle name="Normal 252 3 2 3 2 3" xfId="22693"/>
    <cellStyle name="Normal 252 3 2 3 3" xfId="22694"/>
    <cellStyle name="Normal 252 3 2 3 3 2" xfId="22695"/>
    <cellStyle name="Normal 252 3 2 3 4" xfId="22696"/>
    <cellStyle name="Normal 252 3 2 4" xfId="22697"/>
    <cellStyle name="Normal 252 3 2 4 2" xfId="22698"/>
    <cellStyle name="Normal 252 3 2 4 2 2" xfId="22699"/>
    <cellStyle name="Normal 252 3 2 4 3" xfId="22700"/>
    <cellStyle name="Normal 252 3 2 5" xfId="22701"/>
    <cellStyle name="Normal 252 3 2 5 2" xfId="22702"/>
    <cellStyle name="Normal 252 3 2 6" xfId="22703"/>
    <cellStyle name="Normal 252 3 3" xfId="22704"/>
    <cellStyle name="Normal 252 3 3 2" xfId="22705"/>
    <cellStyle name="Normal 252 3 3 2 2" xfId="22706"/>
    <cellStyle name="Normal 252 3 3 2 2 2" xfId="22707"/>
    <cellStyle name="Normal 252 3 3 2 2 2 2" xfId="22708"/>
    <cellStyle name="Normal 252 3 3 2 2 3" xfId="22709"/>
    <cellStyle name="Normal 252 3 3 2 3" xfId="22710"/>
    <cellStyle name="Normal 252 3 3 2 3 2" xfId="22711"/>
    <cellStyle name="Normal 252 3 3 2 4" xfId="22712"/>
    <cellStyle name="Normal 252 3 3 3" xfId="22713"/>
    <cellStyle name="Normal 252 3 3 3 2" xfId="22714"/>
    <cellStyle name="Normal 252 3 3 3 2 2" xfId="22715"/>
    <cellStyle name="Normal 252 3 3 3 3" xfId="22716"/>
    <cellStyle name="Normal 252 3 3 4" xfId="22717"/>
    <cellStyle name="Normal 252 3 3 4 2" xfId="22718"/>
    <cellStyle name="Normal 252 3 3 5" xfId="22719"/>
    <cellStyle name="Normal 252 3 4" xfId="22720"/>
    <cellStyle name="Normal 252 3 4 2" xfId="22721"/>
    <cellStyle name="Normal 252 3 4 2 2" xfId="22722"/>
    <cellStyle name="Normal 252 3 4 2 2 2" xfId="22723"/>
    <cellStyle name="Normal 252 3 4 2 3" xfId="22724"/>
    <cellStyle name="Normal 252 3 4 3" xfId="22725"/>
    <cellStyle name="Normal 252 3 4 3 2" xfId="22726"/>
    <cellStyle name="Normal 252 3 4 4" xfId="22727"/>
    <cellStyle name="Normal 252 3 5" xfId="22728"/>
    <cellStyle name="Normal 252 3 5 2" xfId="22729"/>
    <cellStyle name="Normal 252 3 5 2 2" xfId="22730"/>
    <cellStyle name="Normal 252 3 5 3" xfId="22731"/>
    <cellStyle name="Normal 252 3 6" xfId="22732"/>
    <cellStyle name="Normal 252 3 6 2" xfId="22733"/>
    <cellStyle name="Normal 252 3 7" xfId="22734"/>
    <cellStyle name="Normal 252 3 8" xfId="22735"/>
    <cellStyle name="Normal 252 4" xfId="22736"/>
    <cellStyle name="Normal 252 4 2" xfId="22737"/>
    <cellStyle name="Normal 252 4 2 2" xfId="22738"/>
    <cellStyle name="Normal 252 4 2 2 2" xfId="22739"/>
    <cellStyle name="Normal 252 4 2 2 2 2" xfId="22740"/>
    <cellStyle name="Normal 252 4 2 2 2 2 2" xfId="22741"/>
    <cellStyle name="Normal 252 4 2 2 2 2 2 2" xfId="22742"/>
    <cellStyle name="Normal 252 4 2 2 2 2 3" xfId="22743"/>
    <cellStyle name="Normal 252 4 2 2 2 3" xfId="22744"/>
    <cellStyle name="Normal 252 4 2 2 2 3 2" xfId="22745"/>
    <cellStyle name="Normal 252 4 2 2 2 4" xfId="22746"/>
    <cellStyle name="Normal 252 4 2 2 3" xfId="22747"/>
    <cellStyle name="Normal 252 4 2 2 3 2" xfId="22748"/>
    <cellStyle name="Normal 252 4 2 2 3 2 2" xfId="22749"/>
    <cellStyle name="Normal 252 4 2 2 3 3" xfId="22750"/>
    <cellStyle name="Normal 252 4 2 2 4" xfId="22751"/>
    <cellStyle name="Normal 252 4 2 2 4 2" xfId="22752"/>
    <cellStyle name="Normal 252 4 2 2 5" xfId="22753"/>
    <cellStyle name="Normal 252 4 2 3" xfId="22754"/>
    <cellStyle name="Normal 252 4 2 3 2" xfId="22755"/>
    <cellStyle name="Normal 252 4 2 3 2 2" xfId="22756"/>
    <cellStyle name="Normal 252 4 2 3 2 2 2" xfId="22757"/>
    <cellStyle name="Normal 252 4 2 3 2 3" xfId="22758"/>
    <cellStyle name="Normal 252 4 2 3 3" xfId="22759"/>
    <cellStyle name="Normal 252 4 2 3 3 2" xfId="22760"/>
    <cellStyle name="Normal 252 4 2 3 4" xfId="22761"/>
    <cellStyle name="Normal 252 4 2 4" xfId="22762"/>
    <cellStyle name="Normal 252 4 2 4 2" xfId="22763"/>
    <cellStyle name="Normal 252 4 2 4 2 2" xfId="22764"/>
    <cellStyle name="Normal 252 4 2 4 3" xfId="22765"/>
    <cellStyle name="Normal 252 4 2 5" xfId="22766"/>
    <cellStyle name="Normal 252 4 2 5 2" xfId="22767"/>
    <cellStyle name="Normal 252 4 2 6" xfId="22768"/>
    <cellStyle name="Normal 252 4 3" xfId="22769"/>
    <cellStyle name="Normal 252 4 3 2" xfId="22770"/>
    <cellStyle name="Normal 252 4 3 2 2" xfId="22771"/>
    <cellStyle name="Normal 252 4 3 2 2 2" xfId="22772"/>
    <cellStyle name="Normal 252 4 3 2 2 2 2" xfId="22773"/>
    <cellStyle name="Normal 252 4 3 2 2 3" xfId="22774"/>
    <cellStyle name="Normal 252 4 3 2 3" xfId="22775"/>
    <cellStyle name="Normal 252 4 3 2 3 2" xfId="22776"/>
    <cellStyle name="Normal 252 4 3 2 4" xfId="22777"/>
    <cellStyle name="Normal 252 4 3 3" xfId="22778"/>
    <cellStyle name="Normal 252 4 3 3 2" xfId="22779"/>
    <cellStyle name="Normal 252 4 3 3 2 2" xfId="22780"/>
    <cellStyle name="Normal 252 4 3 3 3" xfId="22781"/>
    <cellStyle name="Normal 252 4 3 4" xfId="22782"/>
    <cellStyle name="Normal 252 4 3 4 2" xfId="22783"/>
    <cellStyle name="Normal 252 4 3 5" xfId="22784"/>
    <cellStyle name="Normal 252 4 4" xfId="22785"/>
    <cellStyle name="Normal 252 4 4 2" xfId="22786"/>
    <cellStyle name="Normal 252 4 4 2 2" xfId="22787"/>
    <cellStyle name="Normal 252 4 4 2 2 2" xfId="22788"/>
    <cellStyle name="Normal 252 4 4 2 3" xfId="22789"/>
    <cellStyle name="Normal 252 4 4 3" xfId="22790"/>
    <cellStyle name="Normal 252 4 4 3 2" xfId="22791"/>
    <cellStyle name="Normal 252 4 4 4" xfId="22792"/>
    <cellStyle name="Normal 252 4 5" xfId="22793"/>
    <cellStyle name="Normal 252 4 5 2" xfId="22794"/>
    <cellStyle name="Normal 252 4 5 2 2" xfId="22795"/>
    <cellStyle name="Normal 252 4 5 3" xfId="22796"/>
    <cellStyle name="Normal 252 4 6" xfId="22797"/>
    <cellStyle name="Normal 252 4 6 2" xfId="22798"/>
    <cellStyle name="Normal 252 4 7" xfId="22799"/>
    <cellStyle name="Normal 252 5" xfId="22800"/>
    <cellStyle name="Normal 252 5 2" xfId="22801"/>
    <cellStyle name="Normal 252 5 2 2" xfId="22802"/>
    <cellStyle name="Normal 252 5 2 2 2" xfId="22803"/>
    <cellStyle name="Normal 252 5 2 2 2 2" xfId="22804"/>
    <cellStyle name="Normal 252 5 2 2 2 2 2" xfId="22805"/>
    <cellStyle name="Normal 252 5 2 2 2 3" xfId="22806"/>
    <cellStyle name="Normal 252 5 2 2 3" xfId="22807"/>
    <cellStyle name="Normal 252 5 2 2 3 2" xfId="22808"/>
    <cellStyle name="Normal 252 5 2 2 4" xfId="22809"/>
    <cellStyle name="Normal 252 5 2 3" xfId="22810"/>
    <cellStyle name="Normal 252 5 2 3 2" xfId="22811"/>
    <cellStyle name="Normal 252 5 2 3 2 2" xfId="22812"/>
    <cellStyle name="Normal 252 5 2 3 3" xfId="22813"/>
    <cellStyle name="Normal 252 5 2 4" xfId="22814"/>
    <cellStyle name="Normal 252 5 2 4 2" xfId="22815"/>
    <cellStyle name="Normal 252 5 2 5" xfId="22816"/>
    <cellStyle name="Normal 252 5 3" xfId="22817"/>
    <cellStyle name="Normal 252 5 3 2" xfId="22818"/>
    <cellStyle name="Normal 252 5 3 2 2" xfId="22819"/>
    <cellStyle name="Normal 252 5 3 2 2 2" xfId="22820"/>
    <cellStyle name="Normal 252 5 3 2 3" xfId="22821"/>
    <cellStyle name="Normal 252 5 3 3" xfId="22822"/>
    <cellStyle name="Normal 252 5 3 3 2" xfId="22823"/>
    <cellStyle name="Normal 252 5 3 4" xfId="22824"/>
    <cellStyle name="Normal 252 5 4" xfId="22825"/>
    <cellStyle name="Normal 252 5 4 2" xfId="22826"/>
    <cellStyle name="Normal 252 5 4 2 2" xfId="22827"/>
    <cellStyle name="Normal 252 5 4 3" xfId="22828"/>
    <cellStyle name="Normal 252 5 5" xfId="22829"/>
    <cellStyle name="Normal 252 5 5 2" xfId="22830"/>
    <cellStyle name="Normal 252 5 6" xfId="22831"/>
    <cellStyle name="Normal 252 6" xfId="22832"/>
    <cellStyle name="Normal 252 6 2" xfId="22833"/>
    <cellStyle name="Normal 252 6 2 2" xfId="22834"/>
    <cellStyle name="Normal 252 6 2 2 2" xfId="22835"/>
    <cellStyle name="Normal 252 6 2 2 2 2" xfId="22836"/>
    <cellStyle name="Normal 252 6 2 2 2 2 2" xfId="22837"/>
    <cellStyle name="Normal 252 6 2 2 2 3" xfId="22838"/>
    <cellStyle name="Normal 252 6 2 2 3" xfId="22839"/>
    <cellStyle name="Normal 252 6 2 2 3 2" xfId="22840"/>
    <cellStyle name="Normal 252 6 2 2 4" xfId="22841"/>
    <cellStyle name="Normal 252 6 2 3" xfId="22842"/>
    <cellStyle name="Normal 252 6 2 3 2" xfId="22843"/>
    <cellStyle name="Normal 252 6 2 3 2 2" xfId="22844"/>
    <cellStyle name="Normal 252 6 2 3 3" xfId="22845"/>
    <cellStyle name="Normal 252 6 2 4" xfId="22846"/>
    <cellStyle name="Normal 252 6 2 4 2" xfId="22847"/>
    <cellStyle name="Normal 252 6 2 5" xfId="22848"/>
    <cellStyle name="Normal 252 6 3" xfId="22849"/>
    <cellStyle name="Normal 252 6 3 2" xfId="22850"/>
    <cellStyle name="Normal 252 6 3 2 2" xfId="22851"/>
    <cellStyle name="Normal 252 6 3 2 2 2" xfId="22852"/>
    <cellStyle name="Normal 252 6 3 2 3" xfId="22853"/>
    <cellStyle name="Normal 252 6 3 3" xfId="22854"/>
    <cellStyle name="Normal 252 6 3 3 2" xfId="22855"/>
    <cellStyle name="Normal 252 6 3 4" xfId="22856"/>
    <cellStyle name="Normal 252 6 4" xfId="22857"/>
    <cellStyle name="Normal 252 6 4 2" xfId="22858"/>
    <cellStyle name="Normal 252 6 4 2 2" xfId="22859"/>
    <cellStyle name="Normal 252 6 4 3" xfId="22860"/>
    <cellStyle name="Normal 252 6 5" xfId="22861"/>
    <cellStyle name="Normal 252 6 5 2" xfId="22862"/>
    <cellStyle name="Normal 252 6 6" xfId="22863"/>
    <cellStyle name="Normal 252 7" xfId="22864"/>
    <cellStyle name="Normal 252 7 2" xfId="22865"/>
    <cellStyle name="Normal 252 7 2 2" xfId="22866"/>
    <cellStyle name="Normal 252 7 2 2 2" xfId="22867"/>
    <cellStyle name="Normal 252 7 2 2 2 2" xfId="22868"/>
    <cellStyle name="Normal 252 7 2 2 3" xfId="22869"/>
    <cellStyle name="Normal 252 7 2 3" xfId="22870"/>
    <cellStyle name="Normal 252 7 2 3 2" xfId="22871"/>
    <cellStyle name="Normal 252 7 2 4" xfId="22872"/>
    <cellStyle name="Normal 252 7 3" xfId="22873"/>
    <cellStyle name="Normal 252 7 3 2" xfId="22874"/>
    <cellStyle name="Normal 252 7 3 2 2" xfId="22875"/>
    <cellStyle name="Normal 252 7 3 3" xfId="22876"/>
    <cellStyle name="Normal 252 7 4" xfId="22877"/>
    <cellStyle name="Normal 252 7 4 2" xfId="22878"/>
    <cellStyle name="Normal 252 7 5" xfId="22879"/>
    <cellStyle name="Normal 252 8" xfId="22880"/>
    <cellStyle name="Normal 252 8 2" xfId="22881"/>
    <cellStyle name="Normal 252 8 2 2" xfId="22882"/>
    <cellStyle name="Normal 252 8 2 2 2" xfId="22883"/>
    <cellStyle name="Normal 252 8 2 3" xfId="22884"/>
    <cellStyle name="Normal 252 8 3" xfId="22885"/>
    <cellStyle name="Normal 252 8 3 2" xfId="22886"/>
    <cellStyle name="Normal 252 8 4" xfId="22887"/>
    <cellStyle name="Normal 252 9" xfId="22888"/>
    <cellStyle name="Normal 252 9 2" xfId="22889"/>
    <cellStyle name="Normal 252 9 2 2" xfId="22890"/>
    <cellStyle name="Normal 252 9 3" xfId="22891"/>
    <cellStyle name="Normal 253" xfId="22892"/>
    <cellStyle name="Normal 253 2" xfId="22893"/>
    <cellStyle name="Normal 253 2 2" xfId="22894"/>
    <cellStyle name="Normal 253 2 3" xfId="22895"/>
    <cellStyle name="Normal 253 3" xfId="22896"/>
    <cellStyle name="Normal 254" xfId="22897"/>
    <cellStyle name="Normal 254 2" xfId="22898"/>
    <cellStyle name="Normal 254 2 2" xfId="22899"/>
    <cellStyle name="Normal 254 2 3" xfId="22900"/>
    <cellStyle name="Normal 254 3" xfId="22901"/>
    <cellStyle name="Normal 255" xfId="22902"/>
    <cellStyle name="Normal 255 2" xfId="22903"/>
    <cellStyle name="Normal 255 2 2" xfId="22904"/>
    <cellStyle name="Normal 255 2 3" xfId="22905"/>
    <cellStyle name="Normal 255 3" xfId="22906"/>
    <cellStyle name="Normal 256" xfId="22907"/>
    <cellStyle name="Normal 256 2" xfId="22908"/>
    <cellStyle name="Normal 256 2 2" xfId="22909"/>
    <cellStyle name="Normal 256 2 3" xfId="22910"/>
    <cellStyle name="Normal 256 3" xfId="22911"/>
    <cellStyle name="Normal 257" xfId="22912"/>
    <cellStyle name="Normal 257 2" xfId="22913"/>
    <cellStyle name="Normal 257 2 2" xfId="22914"/>
    <cellStyle name="Normal 257 2 3" xfId="22915"/>
    <cellStyle name="Normal 257 3" xfId="22916"/>
    <cellStyle name="Normal 258" xfId="22917"/>
    <cellStyle name="Normal 258 2" xfId="22918"/>
    <cellStyle name="Normal 258 2 2" xfId="22919"/>
    <cellStyle name="Normal 258 2 3" xfId="22920"/>
    <cellStyle name="Normal 258 3" xfId="22921"/>
    <cellStyle name="Normal 259" xfId="22922"/>
    <cellStyle name="Normal 259 2" xfId="22923"/>
    <cellStyle name="Normal 259 2 2" xfId="22924"/>
    <cellStyle name="Normal 259 2 3" xfId="22925"/>
    <cellStyle name="Normal 259 3" xfId="22926"/>
    <cellStyle name="Normal 26" xfId="22927"/>
    <cellStyle name="Normal 26 10" xfId="22928"/>
    <cellStyle name="Normal 26 10 2" xfId="22929"/>
    <cellStyle name="Normal 26 10 2 2" xfId="22930"/>
    <cellStyle name="Normal 26 10 2 2 2" xfId="22931"/>
    <cellStyle name="Normal 26 10 2 2 2 2" xfId="22932"/>
    <cellStyle name="Normal 26 10 2 2 2 2 2" xfId="22933"/>
    <cellStyle name="Normal 26 10 2 2 2 3" xfId="22934"/>
    <cellStyle name="Normal 26 10 2 2 3" xfId="22935"/>
    <cellStyle name="Normal 26 10 2 2 3 2" xfId="22936"/>
    <cellStyle name="Normal 26 10 2 2 4" xfId="22937"/>
    <cellStyle name="Normal 26 10 2 3" xfId="22938"/>
    <cellStyle name="Normal 26 10 2 3 2" xfId="22939"/>
    <cellStyle name="Normal 26 10 2 3 2 2" xfId="22940"/>
    <cellStyle name="Normal 26 10 2 3 3" xfId="22941"/>
    <cellStyle name="Normal 26 10 2 4" xfId="22942"/>
    <cellStyle name="Normal 26 10 2 4 2" xfId="22943"/>
    <cellStyle name="Normal 26 10 2 5" xfId="22944"/>
    <cellStyle name="Normal 26 10 3" xfId="22945"/>
    <cellStyle name="Normal 26 10 3 2" xfId="22946"/>
    <cellStyle name="Normal 26 10 3 2 2" xfId="22947"/>
    <cellStyle name="Normal 26 10 3 2 2 2" xfId="22948"/>
    <cellStyle name="Normal 26 10 3 2 3" xfId="22949"/>
    <cellStyle name="Normal 26 10 3 3" xfId="22950"/>
    <cellStyle name="Normal 26 10 3 3 2" xfId="22951"/>
    <cellStyle name="Normal 26 10 3 4" xfId="22952"/>
    <cellStyle name="Normal 26 10 4" xfId="22953"/>
    <cellStyle name="Normal 26 10 4 2" xfId="22954"/>
    <cellStyle name="Normal 26 10 4 2 2" xfId="22955"/>
    <cellStyle name="Normal 26 10 4 3" xfId="22956"/>
    <cellStyle name="Normal 26 10 5" xfId="22957"/>
    <cellStyle name="Normal 26 10 5 2" xfId="22958"/>
    <cellStyle name="Normal 26 10 6" xfId="22959"/>
    <cellStyle name="Normal 26 11" xfId="22960"/>
    <cellStyle name="Normal 26 11 2" xfId="22961"/>
    <cellStyle name="Normal 26 11 2 2" xfId="22962"/>
    <cellStyle name="Normal 26 11 2 2 2" xfId="22963"/>
    <cellStyle name="Normal 26 11 2 2 2 2" xfId="22964"/>
    <cellStyle name="Normal 26 11 2 2 2 2 2" xfId="22965"/>
    <cellStyle name="Normal 26 11 2 2 2 3" xfId="22966"/>
    <cellStyle name="Normal 26 11 2 2 3" xfId="22967"/>
    <cellStyle name="Normal 26 11 2 2 3 2" xfId="22968"/>
    <cellStyle name="Normal 26 11 2 2 4" xfId="22969"/>
    <cellStyle name="Normal 26 11 2 3" xfId="22970"/>
    <cellStyle name="Normal 26 11 2 3 2" xfId="22971"/>
    <cellStyle name="Normal 26 11 2 3 2 2" xfId="22972"/>
    <cellStyle name="Normal 26 11 2 3 3" xfId="22973"/>
    <cellStyle name="Normal 26 11 2 4" xfId="22974"/>
    <cellStyle name="Normal 26 11 2 4 2" xfId="22975"/>
    <cellStyle name="Normal 26 11 2 5" xfId="22976"/>
    <cellStyle name="Normal 26 11 3" xfId="22977"/>
    <cellStyle name="Normal 26 11 3 2" xfId="22978"/>
    <cellStyle name="Normal 26 11 3 2 2" xfId="22979"/>
    <cellStyle name="Normal 26 11 3 2 2 2" xfId="22980"/>
    <cellStyle name="Normal 26 11 3 2 3" xfId="22981"/>
    <cellStyle name="Normal 26 11 3 3" xfId="22982"/>
    <cellStyle name="Normal 26 11 3 3 2" xfId="22983"/>
    <cellStyle name="Normal 26 11 3 4" xfId="22984"/>
    <cellStyle name="Normal 26 11 4" xfId="22985"/>
    <cellStyle name="Normal 26 11 4 2" xfId="22986"/>
    <cellStyle name="Normal 26 11 4 2 2" xfId="22987"/>
    <cellStyle name="Normal 26 11 4 3" xfId="22988"/>
    <cellStyle name="Normal 26 11 5" xfId="22989"/>
    <cellStyle name="Normal 26 11 5 2" xfId="22990"/>
    <cellStyle name="Normal 26 11 6" xfId="22991"/>
    <cellStyle name="Normal 26 12" xfId="22992"/>
    <cellStyle name="Normal 26 12 2" xfId="22993"/>
    <cellStyle name="Normal 26 12 2 2" xfId="22994"/>
    <cellStyle name="Normal 26 12 2 2 2" xfId="22995"/>
    <cellStyle name="Normal 26 12 2 2 2 2" xfId="22996"/>
    <cellStyle name="Normal 26 12 2 2 3" xfId="22997"/>
    <cellStyle name="Normal 26 12 2 3" xfId="22998"/>
    <cellStyle name="Normal 26 12 2 3 2" xfId="22999"/>
    <cellStyle name="Normal 26 12 2 4" xfId="23000"/>
    <cellStyle name="Normal 26 12 3" xfId="23001"/>
    <cellStyle name="Normal 26 12 3 2" xfId="23002"/>
    <cellStyle name="Normal 26 12 3 2 2" xfId="23003"/>
    <cellStyle name="Normal 26 12 3 3" xfId="23004"/>
    <cellStyle name="Normal 26 12 4" xfId="23005"/>
    <cellStyle name="Normal 26 12 4 2" xfId="23006"/>
    <cellStyle name="Normal 26 12 5" xfId="23007"/>
    <cellStyle name="Normal 26 13" xfId="23008"/>
    <cellStyle name="Normal 26 13 2" xfId="23009"/>
    <cellStyle name="Normal 26 13 2 2" xfId="23010"/>
    <cellStyle name="Normal 26 13 2 2 2" xfId="23011"/>
    <cellStyle name="Normal 26 13 2 3" xfId="23012"/>
    <cellStyle name="Normal 26 13 3" xfId="23013"/>
    <cellStyle name="Normal 26 13 3 2" xfId="23014"/>
    <cellStyle name="Normal 26 13 4" xfId="23015"/>
    <cellStyle name="Normal 26 14" xfId="23016"/>
    <cellStyle name="Normal 26 14 2" xfId="23017"/>
    <cellStyle name="Normal 26 14 2 2" xfId="23018"/>
    <cellStyle name="Normal 26 14 3" xfId="23019"/>
    <cellStyle name="Normal 26 15" xfId="23020"/>
    <cellStyle name="Normal 26 15 2" xfId="23021"/>
    <cellStyle name="Normal 26 16" xfId="23022"/>
    <cellStyle name="Normal 26 2" xfId="23023"/>
    <cellStyle name="Normal 26 2 2" xfId="23024"/>
    <cellStyle name="Normal 26 2 2 2" xfId="23025"/>
    <cellStyle name="Normal 26 2 2 3" xfId="23026"/>
    <cellStyle name="Normal 26 2 3" xfId="23027"/>
    <cellStyle name="Normal 26 3" xfId="23028"/>
    <cellStyle name="Normal 26 3 2" xfId="23029"/>
    <cellStyle name="Normal 26 3 2 2" xfId="23030"/>
    <cellStyle name="Normal 26 3 2 3" xfId="23031"/>
    <cellStyle name="Normal 26 3 3" xfId="23032"/>
    <cellStyle name="Normal 26 4" xfId="23033"/>
    <cellStyle name="Normal 26 4 2" xfId="23034"/>
    <cellStyle name="Normal 26 4 2 2" xfId="23035"/>
    <cellStyle name="Normal 26 4 2 3" xfId="23036"/>
    <cellStyle name="Normal 26 4 3" xfId="23037"/>
    <cellStyle name="Normal 26 5" xfId="23038"/>
    <cellStyle name="Normal 26 5 2" xfId="23039"/>
    <cellStyle name="Normal 26 5 2 2" xfId="23040"/>
    <cellStyle name="Normal 26 5 2 3" xfId="23041"/>
    <cellStyle name="Normal 26 5 3" xfId="23042"/>
    <cellStyle name="Normal 26 6" xfId="23043"/>
    <cellStyle name="Normal 26 6 10" xfId="23044"/>
    <cellStyle name="Normal 26 6 10 2" xfId="23045"/>
    <cellStyle name="Normal 26 6 11" xfId="23046"/>
    <cellStyle name="Normal 26 6 12" xfId="23047"/>
    <cellStyle name="Normal 26 6 2" xfId="23048"/>
    <cellStyle name="Normal 26 6 2 10" xfId="23049"/>
    <cellStyle name="Normal 26 6 2 2" xfId="23050"/>
    <cellStyle name="Normal 26 6 2 2 2" xfId="23051"/>
    <cellStyle name="Normal 26 6 2 2 2 2" xfId="23052"/>
    <cellStyle name="Normal 26 6 2 2 2 2 2" xfId="23053"/>
    <cellStyle name="Normal 26 6 2 2 2 2 2 2" xfId="23054"/>
    <cellStyle name="Normal 26 6 2 2 2 2 2 2 2" xfId="23055"/>
    <cellStyle name="Normal 26 6 2 2 2 2 2 2 2 2" xfId="23056"/>
    <cellStyle name="Normal 26 6 2 2 2 2 2 2 3" xfId="23057"/>
    <cellStyle name="Normal 26 6 2 2 2 2 2 3" xfId="23058"/>
    <cellStyle name="Normal 26 6 2 2 2 2 2 3 2" xfId="23059"/>
    <cellStyle name="Normal 26 6 2 2 2 2 2 4" xfId="23060"/>
    <cellStyle name="Normal 26 6 2 2 2 2 3" xfId="23061"/>
    <cellStyle name="Normal 26 6 2 2 2 2 3 2" xfId="23062"/>
    <cellStyle name="Normal 26 6 2 2 2 2 3 2 2" xfId="23063"/>
    <cellStyle name="Normal 26 6 2 2 2 2 3 3" xfId="23064"/>
    <cellStyle name="Normal 26 6 2 2 2 2 4" xfId="23065"/>
    <cellStyle name="Normal 26 6 2 2 2 2 4 2" xfId="23066"/>
    <cellStyle name="Normal 26 6 2 2 2 2 5" xfId="23067"/>
    <cellStyle name="Normal 26 6 2 2 2 3" xfId="23068"/>
    <cellStyle name="Normal 26 6 2 2 2 3 2" xfId="23069"/>
    <cellStyle name="Normal 26 6 2 2 2 3 2 2" xfId="23070"/>
    <cellStyle name="Normal 26 6 2 2 2 3 2 2 2" xfId="23071"/>
    <cellStyle name="Normal 26 6 2 2 2 3 2 3" xfId="23072"/>
    <cellStyle name="Normal 26 6 2 2 2 3 3" xfId="23073"/>
    <cellStyle name="Normal 26 6 2 2 2 3 3 2" xfId="23074"/>
    <cellStyle name="Normal 26 6 2 2 2 3 4" xfId="23075"/>
    <cellStyle name="Normal 26 6 2 2 2 4" xfId="23076"/>
    <cellStyle name="Normal 26 6 2 2 2 4 2" xfId="23077"/>
    <cellStyle name="Normal 26 6 2 2 2 4 2 2" xfId="23078"/>
    <cellStyle name="Normal 26 6 2 2 2 4 3" xfId="23079"/>
    <cellStyle name="Normal 26 6 2 2 2 5" xfId="23080"/>
    <cellStyle name="Normal 26 6 2 2 2 5 2" xfId="23081"/>
    <cellStyle name="Normal 26 6 2 2 2 6" xfId="23082"/>
    <cellStyle name="Normal 26 6 2 2 3" xfId="23083"/>
    <cellStyle name="Normal 26 6 2 2 3 2" xfId="23084"/>
    <cellStyle name="Normal 26 6 2 2 3 2 2" xfId="23085"/>
    <cellStyle name="Normal 26 6 2 2 3 2 2 2" xfId="23086"/>
    <cellStyle name="Normal 26 6 2 2 3 2 2 2 2" xfId="23087"/>
    <cellStyle name="Normal 26 6 2 2 3 2 2 3" xfId="23088"/>
    <cellStyle name="Normal 26 6 2 2 3 2 3" xfId="23089"/>
    <cellStyle name="Normal 26 6 2 2 3 2 3 2" xfId="23090"/>
    <cellStyle name="Normal 26 6 2 2 3 2 4" xfId="23091"/>
    <cellStyle name="Normal 26 6 2 2 3 3" xfId="23092"/>
    <cellStyle name="Normal 26 6 2 2 3 3 2" xfId="23093"/>
    <cellStyle name="Normal 26 6 2 2 3 3 2 2" xfId="23094"/>
    <cellStyle name="Normal 26 6 2 2 3 3 3" xfId="23095"/>
    <cellStyle name="Normal 26 6 2 2 3 4" xfId="23096"/>
    <cellStyle name="Normal 26 6 2 2 3 4 2" xfId="23097"/>
    <cellStyle name="Normal 26 6 2 2 3 5" xfId="23098"/>
    <cellStyle name="Normal 26 6 2 2 4" xfId="23099"/>
    <cellStyle name="Normal 26 6 2 2 4 2" xfId="23100"/>
    <cellStyle name="Normal 26 6 2 2 4 2 2" xfId="23101"/>
    <cellStyle name="Normal 26 6 2 2 4 2 2 2" xfId="23102"/>
    <cellStyle name="Normal 26 6 2 2 4 2 3" xfId="23103"/>
    <cellStyle name="Normal 26 6 2 2 4 3" xfId="23104"/>
    <cellStyle name="Normal 26 6 2 2 4 3 2" xfId="23105"/>
    <cellStyle name="Normal 26 6 2 2 4 4" xfId="23106"/>
    <cellStyle name="Normal 26 6 2 2 5" xfId="23107"/>
    <cellStyle name="Normal 26 6 2 2 5 2" xfId="23108"/>
    <cellStyle name="Normal 26 6 2 2 5 2 2" xfId="23109"/>
    <cellStyle name="Normal 26 6 2 2 5 3" xfId="23110"/>
    <cellStyle name="Normal 26 6 2 2 6" xfId="23111"/>
    <cellStyle name="Normal 26 6 2 2 6 2" xfId="23112"/>
    <cellStyle name="Normal 26 6 2 2 7" xfId="23113"/>
    <cellStyle name="Normal 26 6 2 2 8" xfId="23114"/>
    <cellStyle name="Normal 26 6 2 3" xfId="23115"/>
    <cellStyle name="Normal 26 6 2 3 2" xfId="23116"/>
    <cellStyle name="Normal 26 6 2 3 2 2" xfId="23117"/>
    <cellStyle name="Normal 26 6 2 3 2 2 2" xfId="23118"/>
    <cellStyle name="Normal 26 6 2 3 2 2 2 2" xfId="23119"/>
    <cellStyle name="Normal 26 6 2 3 2 2 2 2 2" xfId="23120"/>
    <cellStyle name="Normal 26 6 2 3 2 2 2 3" xfId="23121"/>
    <cellStyle name="Normal 26 6 2 3 2 2 3" xfId="23122"/>
    <cellStyle name="Normal 26 6 2 3 2 2 3 2" xfId="23123"/>
    <cellStyle name="Normal 26 6 2 3 2 2 4" xfId="23124"/>
    <cellStyle name="Normal 26 6 2 3 2 3" xfId="23125"/>
    <cellStyle name="Normal 26 6 2 3 2 3 2" xfId="23126"/>
    <cellStyle name="Normal 26 6 2 3 2 3 2 2" xfId="23127"/>
    <cellStyle name="Normal 26 6 2 3 2 3 3" xfId="23128"/>
    <cellStyle name="Normal 26 6 2 3 2 4" xfId="23129"/>
    <cellStyle name="Normal 26 6 2 3 2 4 2" xfId="23130"/>
    <cellStyle name="Normal 26 6 2 3 2 5" xfId="23131"/>
    <cellStyle name="Normal 26 6 2 3 3" xfId="23132"/>
    <cellStyle name="Normal 26 6 2 3 3 2" xfId="23133"/>
    <cellStyle name="Normal 26 6 2 3 3 2 2" xfId="23134"/>
    <cellStyle name="Normal 26 6 2 3 3 2 2 2" xfId="23135"/>
    <cellStyle name="Normal 26 6 2 3 3 2 3" xfId="23136"/>
    <cellStyle name="Normal 26 6 2 3 3 3" xfId="23137"/>
    <cellStyle name="Normal 26 6 2 3 3 3 2" xfId="23138"/>
    <cellStyle name="Normal 26 6 2 3 3 4" xfId="23139"/>
    <cellStyle name="Normal 26 6 2 3 4" xfId="23140"/>
    <cellStyle name="Normal 26 6 2 3 4 2" xfId="23141"/>
    <cellStyle name="Normal 26 6 2 3 4 2 2" xfId="23142"/>
    <cellStyle name="Normal 26 6 2 3 4 3" xfId="23143"/>
    <cellStyle name="Normal 26 6 2 3 5" xfId="23144"/>
    <cellStyle name="Normal 26 6 2 3 5 2" xfId="23145"/>
    <cellStyle name="Normal 26 6 2 3 6" xfId="23146"/>
    <cellStyle name="Normal 26 6 2 4" xfId="23147"/>
    <cellStyle name="Normal 26 6 2 4 2" xfId="23148"/>
    <cellStyle name="Normal 26 6 2 4 2 2" xfId="23149"/>
    <cellStyle name="Normal 26 6 2 4 2 2 2" xfId="23150"/>
    <cellStyle name="Normal 26 6 2 4 2 2 2 2" xfId="23151"/>
    <cellStyle name="Normal 26 6 2 4 2 2 2 2 2" xfId="23152"/>
    <cellStyle name="Normal 26 6 2 4 2 2 2 3" xfId="23153"/>
    <cellStyle name="Normal 26 6 2 4 2 2 3" xfId="23154"/>
    <cellStyle name="Normal 26 6 2 4 2 2 3 2" xfId="23155"/>
    <cellStyle name="Normal 26 6 2 4 2 2 4" xfId="23156"/>
    <cellStyle name="Normal 26 6 2 4 2 3" xfId="23157"/>
    <cellStyle name="Normal 26 6 2 4 2 3 2" xfId="23158"/>
    <cellStyle name="Normal 26 6 2 4 2 3 2 2" xfId="23159"/>
    <cellStyle name="Normal 26 6 2 4 2 3 3" xfId="23160"/>
    <cellStyle name="Normal 26 6 2 4 2 4" xfId="23161"/>
    <cellStyle name="Normal 26 6 2 4 2 4 2" xfId="23162"/>
    <cellStyle name="Normal 26 6 2 4 2 5" xfId="23163"/>
    <cellStyle name="Normal 26 6 2 4 3" xfId="23164"/>
    <cellStyle name="Normal 26 6 2 4 3 2" xfId="23165"/>
    <cellStyle name="Normal 26 6 2 4 3 2 2" xfId="23166"/>
    <cellStyle name="Normal 26 6 2 4 3 2 2 2" xfId="23167"/>
    <cellStyle name="Normal 26 6 2 4 3 2 3" xfId="23168"/>
    <cellStyle name="Normal 26 6 2 4 3 3" xfId="23169"/>
    <cellStyle name="Normal 26 6 2 4 3 3 2" xfId="23170"/>
    <cellStyle name="Normal 26 6 2 4 3 4" xfId="23171"/>
    <cellStyle name="Normal 26 6 2 4 4" xfId="23172"/>
    <cellStyle name="Normal 26 6 2 4 4 2" xfId="23173"/>
    <cellStyle name="Normal 26 6 2 4 4 2 2" xfId="23174"/>
    <cellStyle name="Normal 26 6 2 4 4 3" xfId="23175"/>
    <cellStyle name="Normal 26 6 2 4 5" xfId="23176"/>
    <cellStyle name="Normal 26 6 2 4 5 2" xfId="23177"/>
    <cellStyle name="Normal 26 6 2 4 6" xfId="23178"/>
    <cellStyle name="Normal 26 6 2 5" xfId="23179"/>
    <cellStyle name="Normal 26 6 2 5 2" xfId="23180"/>
    <cellStyle name="Normal 26 6 2 5 2 2" xfId="23181"/>
    <cellStyle name="Normal 26 6 2 5 2 2 2" xfId="23182"/>
    <cellStyle name="Normal 26 6 2 5 2 2 2 2" xfId="23183"/>
    <cellStyle name="Normal 26 6 2 5 2 2 3" xfId="23184"/>
    <cellStyle name="Normal 26 6 2 5 2 3" xfId="23185"/>
    <cellStyle name="Normal 26 6 2 5 2 3 2" xfId="23186"/>
    <cellStyle name="Normal 26 6 2 5 2 4" xfId="23187"/>
    <cellStyle name="Normal 26 6 2 5 3" xfId="23188"/>
    <cellStyle name="Normal 26 6 2 5 3 2" xfId="23189"/>
    <cellStyle name="Normal 26 6 2 5 3 2 2" xfId="23190"/>
    <cellStyle name="Normal 26 6 2 5 3 3" xfId="23191"/>
    <cellStyle name="Normal 26 6 2 5 4" xfId="23192"/>
    <cellStyle name="Normal 26 6 2 5 4 2" xfId="23193"/>
    <cellStyle name="Normal 26 6 2 5 5" xfId="23194"/>
    <cellStyle name="Normal 26 6 2 6" xfId="23195"/>
    <cellStyle name="Normal 26 6 2 6 2" xfId="23196"/>
    <cellStyle name="Normal 26 6 2 6 2 2" xfId="23197"/>
    <cellStyle name="Normal 26 6 2 6 2 2 2" xfId="23198"/>
    <cellStyle name="Normal 26 6 2 6 2 3" xfId="23199"/>
    <cellStyle name="Normal 26 6 2 6 3" xfId="23200"/>
    <cellStyle name="Normal 26 6 2 6 3 2" xfId="23201"/>
    <cellStyle name="Normal 26 6 2 6 4" xfId="23202"/>
    <cellStyle name="Normal 26 6 2 7" xfId="23203"/>
    <cellStyle name="Normal 26 6 2 7 2" xfId="23204"/>
    <cellStyle name="Normal 26 6 2 7 2 2" xfId="23205"/>
    <cellStyle name="Normal 26 6 2 7 3" xfId="23206"/>
    <cellStyle name="Normal 26 6 2 8" xfId="23207"/>
    <cellStyle name="Normal 26 6 2 8 2" xfId="23208"/>
    <cellStyle name="Normal 26 6 2 9" xfId="23209"/>
    <cellStyle name="Normal 26 6 3" xfId="23210"/>
    <cellStyle name="Normal 26 6 3 2" xfId="23211"/>
    <cellStyle name="Normal 26 6 3 2 2" xfId="23212"/>
    <cellStyle name="Normal 26 6 3 2 2 2" xfId="23213"/>
    <cellStyle name="Normal 26 6 3 2 2 2 2" xfId="23214"/>
    <cellStyle name="Normal 26 6 3 2 2 2 2 2" xfId="23215"/>
    <cellStyle name="Normal 26 6 3 2 2 2 2 2 2" xfId="23216"/>
    <cellStyle name="Normal 26 6 3 2 2 2 2 3" xfId="23217"/>
    <cellStyle name="Normal 26 6 3 2 2 2 3" xfId="23218"/>
    <cellStyle name="Normal 26 6 3 2 2 2 3 2" xfId="23219"/>
    <cellStyle name="Normal 26 6 3 2 2 2 4" xfId="23220"/>
    <cellStyle name="Normal 26 6 3 2 2 3" xfId="23221"/>
    <cellStyle name="Normal 26 6 3 2 2 3 2" xfId="23222"/>
    <cellStyle name="Normal 26 6 3 2 2 3 2 2" xfId="23223"/>
    <cellStyle name="Normal 26 6 3 2 2 3 3" xfId="23224"/>
    <cellStyle name="Normal 26 6 3 2 2 4" xfId="23225"/>
    <cellStyle name="Normal 26 6 3 2 2 4 2" xfId="23226"/>
    <cellStyle name="Normal 26 6 3 2 2 5" xfId="23227"/>
    <cellStyle name="Normal 26 6 3 2 3" xfId="23228"/>
    <cellStyle name="Normal 26 6 3 2 3 2" xfId="23229"/>
    <cellStyle name="Normal 26 6 3 2 3 2 2" xfId="23230"/>
    <cellStyle name="Normal 26 6 3 2 3 2 2 2" xfId="23231"/>
    <cellStyle name="Normal 26 6 3 2 3 2 3" xfId="23232"/>
    <cellStyle name="Normal 26 6 3 2 3 3" xfId="23233"/>
    <cellStyle name="Normal 26 6 3 2 3 3 2" xfId="23234"/>
    <cellStyle name="Normal 26 6 3 2 3 4" xfId="23235"/>
    <cellStyle name="Normal 26 6 3 2 4" xfId="23236"/>
    <cellStyle name="Normal 26 6 3 2 4 2" xfId="23237"/>
    <cellStyle name="Normal 26 6 3 2 4 2 2" xfId="23238"/>
    <cellStyle name="Normal 26 6 3 2 4 3" xfId="23239"/>
    <cellStyle name="Normal 26 6 3 2 5" xfId="23240"/>
    <cellStyle name="Normal 26 6 3 2 5 2" xfId="23241"/>
    <cellStyle name="Normal 26 6 3 2 6" xfId="23242"/>
    <cellStyle name="Normal 26 6 3 3" xfId="23243"/>
    <cellStyle name="Normal 26 6 3 3 2" xfId="23244"/>
    <cellStyle name="Normal 26 6 3 3 2 2" xfId="23245"/>
    <cellStyle name="Normal 26 6 3 3 2 2 2" xfId="23246"/>
    <cellStyle name="Normal 26 6 3 3 2 2 2 2" xfId="23247"/>
    <cellStyle name="Normal 26 6 3 3 2 2 3" xfId="23248"/>
    <cellStyle name="Normal 26 6 3 3 2 3" xfId="23249"/>
    <cellStyle name="Normal 26 6 3 3 2 3 2" xfId="23250"/>
    <cellStyle name="Normal 26 6 3 3 2 4" xfId="23251"/>
    <cellStyle name="Normal 26 6 3 3 3" xfId="23252"/>
    <cellStyle name="Normal 26 6 3 3 3 2" xfId="23253"/>
    <cellStyle name="Normal 26 6 3 3 3 2 2" xfId="23254"/>
    <cellStyle name="Normal 26 6 3 3 3 3" xfId="23255"/>
    <cellStyle name="Normal 26 6 3 3 4" xfId="23256"/>
    <cellStyle name="Normal 26 6 3 3 4 2" xfId="23257"/>
    <cellStyle name="Normal 26 6 3 3 5" xfId="23258"/>
    <cellStyle name="Normal 26 6 3 4" xfId="23259"/>
    <cellStyle name="Normal 26 6 3 4 2" xfId="23260"/>
    <cellStyle name="Normal 26 6 3 4 2 2" xfId="23261"/>
    <cellStyle name="Normal 26 6 3 4 2 2 2" xfId="23262"/>
    <cellStyle name="Normal 26 6 3 4 2 3" xfId="23263"/>
    <cellStyle name="Normal 26 6 3 4 3" xfId="23264"/>
    <cellStyle name="Normal 26 6 3 4 3 2" xfId="23265"/>
    <cellStyle name="Normal 26 6 3 4 4" xfId="23266"/>
    <cellStyle name="Normal 26 6 3 5" xfId="23267"/>
    <cellStyle name="Normal 26 6 3 5 2" xfId="23268"/>
    <cellStyle name="Normal 26 6 3 5 2 2" xfId="23269"/>
    <cellStyle name="Normal 26 6 3 5 3" xfId="23270"/>
    <cellStyle name="Normal 26 6 3 6" xfId="23271"/>
    <cellStyle name="Normal 26 6 3 6 2" xfId="23272"/>
    <cellStyle name="Normal 26 6 3 7" xfId="23273"/>
    <cellStyle name="Normal 26 6 3 8" xfId="23274"/>
    <cellStyle name="Normal 26 6 4" xfId="23275"/>
    <cellStyle name="Normal 26 6 4 2" xfId="23276"/>
    <cellStyle name="Normal 26 6 4 2 2" xfId="23277"/>
    <cellStyle name="Normal 26 6 4 2 2 2" xfId="23278"/>
    <cellStyle name="Normal 26 6 4 2 2 2 2" xfId="23279"/>
    <cellStyle name="Normal 26 6 4 2 2 2 2 2" xfId="23280"/>
    <cellStyle name="Normal 26 6 4 2 2 2 2 2 2" xfId="23281"/>
    <cellStyle name="Normal 26 6 4 2 2 2 2 3" xfId="23282"/>
    <cellStyle name="Normal 26 6 4 2 2 2 3" xfId="23283"/>
    <cellStyle name="Normal 26 6 4 2 2 2 3 2" xfId="23284"/>
    <cellStyle name="Normal 26 6 4 2 2 2 4" xfId="23285"/>
    <cellStyle name="Normal 26 6 4 2 2 3" xfId="23286"/>
    <cellStyle name="Normal 26 6 4 2 2 3 2" xfId="23287"/>
    <cellStyle name="Normal 26 6 4 2 2 3 2 2" xfId="23288"/>
    <cellStyle name="Normal 26 6 4 2 2 3 3" xfId="23289"/>
    <cellStyle name="Normal 26 6 4 2 2 4" xfId="23290"/>
    <cellStyle name="Normal 26 6 4 2 2 4 2" xfId="23291"/>
    <cellStyle name="Normal 26 6 4 2 2 5" xfId="23292"/>
    <cellStyle name="Normal 26 6 4 2 3" xfId="23293"/>
    <cellStyle name="Normal 26 6 4 2 3 2" xfId="23294"/>
    <cellStyle name="Normal 26 6 4 2 3 2 2" xfId="23295"/>
    <cellStyle name="Normal 26 6 4 2 3 2 2 2" xfId="23296"/>
    <cellStyle name="Normal 26 6 4 2 3 2 3" xfId="23297"/>
    <cellStyle name="Normal 26 6 4 2 3 3" xfId="23298"/>
    <cellStyle name="Normal 26 6 4 2 3 3 2" xfId="23299"/>
    <cellStyle name="Normal 26 6 4 2 3 4" xfId="23300"/>
    <cellStyle name="Normal 26 6 4 2 4" xfId="23301"/>
    <cellStyle name="Normal 26 6 4 2 4 2" xfId="23302"/>
    <cellStyle name="Normal 26 6 4 2 4 2 2" xfId="23303"/>
    <cellStyle name="Normal 26 6 4 2 4 3" xfId="23304"/>
    <cellStyle name="Normal 26 6 4 2 5" xfId="23305"/>
    <cellStyle name="Normal 26 6 4 2 5 2" xfId="23306"/>
    <cellStyle name="Normal 26 6 4 2 6" xfId="23307"/>
    <cellStyle name="Normal 26 6 4 3" xfId="23308"/>
    <cellStyle name="Normal 26 6 4 3 2" xfId="23309"/>
    <cellStyle name="Normal 26 6 4 3 2 2" xfId="23310"/>
    <cellStyle name="Normal 26 6 4 3 2 2 2" xfId="23311"/>
    <cellStyle name="Normal 26 6 4 3 2 2 2 2" xfId="23312"/>
    <cellStyle name="Normal 26 6 4 3 2 2 3" xfId="23313"/>
    <cellStyle name="Normal 26 6 4 3 2 3" xfId="23314"/>
    <cellStyle name="Normal 26 6 4 3 2 3 2" xfId="23315"/>
    <cellStyle name="Normal 26 6 4 3 2 4" xfId="23316"/>
    <cellStyle name="Normal 26 6 4 3 3" xfId="23317"/>
    <cellStyle name="Normal 26 6 4 3 3 2" xfId="23318"/>
    <cellStyle name="Normal 26 6 4 3 3 2 2" xfId="23319"/>
    <cellStyle name="Normal 26 6 4 3 3 3" xfId="23320"/>
    <cellStyle name="Normal 26 6 4 3 4" xfId="23321"/>
    <cellStyle name="Normal 26 6 4 3 4 2" xfId="23322"/>
    <cellStyle name="Normal 26 6 4 3 5" xfId="23323"/>
    <cellStyle name="Normal 26 6 4 4" xfId="23324"/>
    <cellStyle name="Normal 26 6 4 4 2" xfId="23325"/>
    <cellStyle name="Normal 26 6 4 4 2 2" xfId="23326"/>
    <cellStyle name="Normal 26 6 4 4 2 2 2" xfId="23327"/>
    <cellStyle name="Normal 26 6 4 4 2 3" xfId="23328"/>
    <cellStyle name="Normal 26 6 4 4 3" xfId="23329"/>
    <cellStyle name="Normal 26 6 4 4 3 2" xfId="23330"/>
    <cellStyle name="Normal 26 6 4 4 4" xfId="23331"/>
    <cellStyle name="Normal 26 6 4 5" xfId="23332"/>
    <cellStyle name="Normal 26 6 4 5 2" xfId="23333"/>
    <cellStyle name="Normal 26 6 4 5 2 2" xfId="23334"/>
    <cellStyle name="Normal 26 6 4 5 3" xfId="23335"/>
    <cellStyle name="Normal 26 6 4 6" xfId="23336"/>
    <cellStyle name="Normal 26 6 4 6 2" xfId="23337"/>
    <cellStyle name="Normal 26 6 4 7" xfId="23338"/>
    <cellStyle name="Normal 26 6 5" xfId="23339"/>
    <cellStyle name="Normal 26 6 5 2" xfId="23340"/>
    <cellStyle name="Normal 26 6 5 2 2" xfId="23341"/>
    <cellStyle name="Normal 26 6 5 2 2 2" xfId="23342"/>
    <cellStyle name="Normal 26 6 5 2 2 2 2" xfId="23343"/>
    <cellStyle name="Normal 26 6 5 2 2 2 2 2" xfId="23344"/>
    <cellStyle name="Normal 26 6 5 2 2 2 3" xfId="23345"/>
    <cellStyle name="Normal 26 6 5 2 2 3" xfId="23346"/>
    <cellStyle name="Normal 26 6 5 2 2 3 2" xfId="23347"/>
    <cellStyle name="Normal 26 6 5 2 2 4" xfId="23348"/>
    <cellStyle name="Normal 26 6 5 2 3" xfId="23349"/>
    <cellStyle name="Normal 26 6 5 2 3 2" xfId="23350"/>
    <cellStyle name="Normal 26 6 5 2 3 2 2" xfId="23351"/>
    <cellStyle name="Normal 26 6 5 2 3 3" xfId="23352"/>
    <cellStyle name="Normal 26 6 5 2 4" xfId="23353"/>
    <cellStyle name="Normal 26 6 5 2 4 2" xfId="23354"/>
    <cellStyle name="Normal 26 6 5 2 5" xfId="23355"/>
    <cellStyle name="Normal 26 6 5 3" xfId="23356"/>
    <cellStyle name="Normal 26 6 5 3 2" xfId="23357"/>
    <cellStyle name="Normal 26 6 5 3 2 2" xfId="23358"/>
    <cellStyle name="Normal 26 6 5 3 2 2 2" xfId="23359"/>
    <cellStyle name="Normal 26 6 5 3 2 3" xfId="23360"/>
    <cellStyle name="Normal 26 6 5 3 3" xfId="23361"/>
    <cellStyle name="Normal 26 6 5 3 3 2" xfId="23362"/>
    <cellStyle name="Normal 26 6 5 3 4" xfId="23363"/>
    <cellStyle name="Normal 26 6 5 4" xfId="23364"/>
    <cellStyle name="Normal 26 6 5 4 2" xfId="23365"/>
    <cellStyle name="Normal 26 6 5 4 2 2" xfId="23366"/>
    <cellStyle name="Normal 26 6 5 4 3" xfId="23367"/>
    <cellStyle name="Normal 26 6 5 5" xfId="23368"/>
    <cellStyle name="Normal 26 6 5 5 2" xfId="23369"/>
    <cellStyle name="Normal 26 6 5 6" xfId="23370"/>
    <cellStyle name="Normal 26 6 6" xfId="23371"/>
    <cellStyle name="Normal 26 6 6 2" xfId="23372"/>
    <cellStyle name="Normal 26 6 6 2 2" xfId="23373"/>
    <cellStyle name="Normal 26 6 6 2 2 2" xfId="23374"/>
    <cellStyle name="Normal 26 6 6 2 2 2 2" xfId="23375"/>
    <cellStyle name="Normal 26 6 6 2 2 2 2 2" xfId="23376"/>
    <cellStyle name="Normal 26 6 6 2 2 2 3" xfId="23377"/>
    <cellStyle name="Normal 26 6 6 2 2 3" xfId="23378"/>
    <cellStyle name="Normal 26 6 6 2 2 3 2" xfId="23379"/>
    <cellStyle name="Normal 26 6 6 2 2 4" xfId="23380"/>
    <cellStyle name="Normal 26 6 6 2 3" xfId="23381"/>
    <cellStyle name="Normal 26 6 6 2 3 2" xfId="23382"/>
    <cellStyle name="Normal 26 6 6 2 3 2 2" xfId="23383"/>
    <cellStyle name="Normal 26 6 6 2 3 3" xfId="23384"/>
    <cellStyle name="Normal 26 6 6 2 4" xfId="23385"/>
    <cellStyle name="Normal 26 6 6 2 4 2" xfId="23386"/>
    <cellStyle name="Normal 26 6 6 2 5" xfId="23387"/>
    <cellStyle name="Normal 26 6 6 3" xfId="23388"/>
    <cellStyle name="Normal 26 6 6 3 2" xfId="23389"/>
    <cellStyle name="Normal 26 6 6 3 2 2" xfId="23390"/>
    <cellStyle name="Normal 26 6 6 3 2 2 2" xfId="23391"/>
    <cellStyle name="Normal 26 6 6 3 2 3" xfId="23392"/>
    <cellStyle name="Normal 26 6 6 3 3" xfId="23393"/>
    <cellStyle name="Normal 26 6 6 3 3 2" xfId="23394"/>
    <cellStyle name="Normal 26 6 6 3 4" xfId="23395"/>
    <cellStyle name="Normal 26 6 6 4" xfId="23396"/>
    <cellStyle name="Normal 26 6 6 4 2" xfId="23397"/>
    <cellStyle name="Normal 26 6 6 4 2 2" xfId="23398"/>
    <cellStyle name="Normal 26 6 6 4 3" xfId="23399"/>
    <cellStyle name="Normal 26 6 6 5" xfId="23400"/>
    <cellStyle name="Normal 26 6 6 5 2" xfId="23401"/>
    <cellStyle name="Normal 26 6 6 6" xfId="23402"/>
    <cellStyle name="Normal 26 6 7" xfId="23403"/>
    <cellStyle name="Normal 26 6 7 2" xfId="23404"/>
    <cellStyle name="Normal 26 6 7 2 2" xfId="23405"/>
    <cellStyle name="Normal 26 6 7 2 2 2" xfId="23406"/>
    <cellStyle name="Normal 26 6 7 2 2 2 2" xfId="23407"/>
    <cellStyle name="Normal 26 6 7 2 2 3" xfId="23408"/>
    <cellStyle name="Normal 26 6 7 2 3" xfId="23409"/>
    <cellStyle name="Normal 26 6 7 2 3 2" xfId="23410"/>
    <cellStyle name="Normal 26 6 7 2 4" xfId="23411"/>
    <cellStyle name="Normal 26 6 7 3" xfId="23412"/>
    <cellStyle name="Normal 26 6 7 3 2" xfId="23413"/>
    <cellStyle name="Normal 26 6 7 3 2 2" xfId="23414"/>
    <cellStyle name="Normal 26 6 7 3 3" xfId="23415"/>
    <cellStyle name="Normal 26 6 7 4" xfId="23416"/>
    <cellStyle name="Normal 26 6 7 4 2" xfId="23417"/>
    <cellStyle name="Normal 26 6 7 5" xfId="23418"/>
    <cellStyle name="Normal 26 6 8" xfId="23419"/>
    <cellStyle name="Normal 26 6 8 2" xfId="23420"/>
    <cellStyle name="Normal 26 6 8 2 2" xfId="23421"/>
    <cellStyle name="Normal 26 6 8 2 2 2" xfId="23422"/>
    <cellStyle name="Normal 26 6 8 2 3" xfId="23423"/>
    <cellStyle name="Normal 26 6 8 3" xfId="23424"/>
    <cellStyle name="Normal 26 6 8 3 2" xfId="23425"/>
    <cellStyle name="Normal 26 6 8 4" xfId="23426"/>
    <cellStyle name="Normal 26 6 9" xfId="23427"/>
    <cellStyle name="Normal 26 6 9 2" xfId="23428"/>
    <cellStyle name="Normal 26 6 9 2 2" xfId="23429"/>
    <cellStyle name="Normal 26 6 9 3" xfId="23430"/>
    <cellStyle name="Normal 26 7" xfId="23431"/>
    <cellStyle name="Normal 26 7 10" xfId="23432"/>
    <cellStyle name="Normal 26 7 2" xfId="23433"/>
    <cellStyle name="Normal 26 7 2 2" xfId="23434"/>
    <cellStyle name="Normal 26 7 2 2 2" xfId="23435"/>
    <cellStyle name="Normal 26 7 2 2 2 2" xfId="23436"/>
    <cellStyle name="Normal 26 7 2 2 2 2 2" xfId="23437"/>
    <cellStyle name="Normal 26 7 2 2 2 2 2 2" xfId="23438"/>
    <cellStyle name="Normal 26 7 2 2 2 2 2 2 2" xfId="23439"/>
    <cellStyle name="Normal 26 7 2 2 2 2 2 3" xfId="23440"/>
    <cellStyle name="Normal 26 7 2 2 2 2 3" xfId="23441"/>
    <cellStyle name="Normal 26 7 2 2 2 2 3 2" xfId="23442"/>
    <cellStyle name="Normal 26 7 2 2 2 2 4" xfId="23443"/>
    <cellStyle name="Normal 26 7 2 2 2 3" xfId="23444"/>
    <cellStyle name="Normal 26 7 2 2 2 3 2" xfId="23445"/>
    <cellStyle name="Normal 26 7 2 2 2 3 2 2" xfId="23446"/>
    <cellStyle name="Normal 26 7 2 2 2 3 3" xfId="23447"/>
    <cellStyle name="Normal 26 7 2 2 2 4" xfId="23448"/>
    <cellStyle name="Normal 26 7 2 2 2 4 2" xfId="23449"/>
    <cellStyle name="Normal 26 7 2 2 2 5" xfId="23450"/>
    <cellStyle name="Normal 26 7 2 2 3" xfId="23451"/>
    <cellStyle name="Normal 26 7 2 2 3 2" xfId="23452"/>
    <cellStyle name="Normal 26 7 2 2 3 2 2" xfId="23453"/>
    <cellStyle name="Normal 26 7 2 2 3 2 2 2" xfId="23454"/>
    <cellStyle name="Normal 26 7 2 2 3 2 3" xfId="23455"/>
    <cellStyle name="Normal 26 7 2 2 3 3" xfId="23456"/>
    <cellStyle name="Normal 26 7 2 2 3 3 2" xfId="23457"/>
    <cellStyle name="Normal 26 7 2 2 3 4" xfId="23458"/>
    <cellStyle name="Normal 26 7 2 2 4" xfId="23459"/>
    <cellStyle name="Normal 26 7 2 2 4 2" xfId="23460"/>
    <cellStyle name="Normal 26 7 2 2 4 2 2" xfId="23461"/>
    <cellStyle name="Normal 26 7 2 2 4 3" xfId="23462"/>
    <cellStyle name="Normal 26 7 2 2 5" xfId="23463"/>
    <cellStyle name="Normal 26 7 2 2 5 2" xfId="23464"/>
    <cellStyle name="Normal 26 7 2 2 6" xfId="23465"/>
    <cellStyle name="Normal 26 7 2 3" xfId="23466"/>
    <cellStyle name="Normal 26 7 2 3 2" xfId="23467"/>
    <cellStyle name="Normal 26 7 2 3 2 2" xfId="23468"/>
    <cellStyle name="Normal 26 7 2 3 2 2 2" xfId="23469"/>
    <cellStyle name="Normal 26 7 2 3 2 2 2 2" xfId="23470"/>
    <cellStyle name="Normal 26 7 2 3 2 2 3" xfId="23471"/>
    <cellStyle name="Normal 26 7 2 3 2 3" xfId="23472"/>
    <cellStyle name="Normal 26 7 2 3 2 3 2" xfId="23473"/>
    <cellStyle name="Normal 26 7 2 3 2 4" xfId="23474"/>
    <cellStyle name="Normal 26 7 2 3 3" xfId="23475"/>
    <cellStyle name="Normal 26 7 2 3 3 2" xfId="23476"/>
    <cellStyle name="Normal 26 7 2 3 3 2 2" xfId="23477"/>
    <cellStyle name="Normal 26 7 2 3 3 3" xfId="23478"/>
    <cellStyle name="Normal 26 7 2 3 4" xfId="23479"/>
    <cellStyle name="Normal 26 7 2 3 4 2" xfId="23480"/>
    <cellStyle name="Normal 26 7 2 3 5" xfId="23481"/>
    <cellStyle name="Normal 26 7 2 4" xfId="23482"/>
    <cellStyle name="Normal 26 7 2 4 2" xfId="23483"/>
    <cellStyle name="Normal 26 7 2 4 2 2" xfId="23484"/>
    <cellStyle name="Normal 26 7 2 4 2 2 2" xfId="23485"/>
    <cellStyle name="Normal 26 7 2 4 2 3" xfId="23486"/>
    <cellStyle name="Normal 26 7 2 4 3" xfId="23487"/>
    <cellStyle name="Normal 26 7 2 4 3 2" xfId="23488"/>
    <cellStyle name="Normal 26 7 2 4 4" xfId="23489"/>
    <cellStyle name="Normal 26 7 2 5" xfId="23490"/>
    <cellStyle name="Normal 26 7 2 5 2" xfId="23491"/>
    <cellStyle name="Normal 26 7 2 5 2 2" xfId="23492"/>
    <cellStyle name="Normal 26 7 2 5 3" xfId="23493"/>
    <cellStyle name="Normal 26 7 2 6" xfId="23494"/>
    <cellStyle name="Normal 26 7 2 6 2" xfId="23495"/>
    <cellStyle name="Normal 26 7 2 7" xfId="23496"/>
    <cellStyle name="Normal 26 7 2 8" xfId="23497"/>
    <cellStyle name="Normal 26 7 3" xfId="23498"/>
    <cellStyle name="Normal 26 7 3 2" xfId="23499"/>
    <cellStyle name="Normal 26 7 3 2 2" xfId="23500"/>
    <cellStyle name="Normal 26 7 3 2 2 2" xfId="23501"/>
    <cellStyle name="Normal 26 7 3 2 2 2 2" xfId="23502"/>
    <cellStyle name="Normal 26 7 3 2 2 2 2 2" xfId="23503"/>
    <cellStyle name="Normal 26 7 3 2 2 2 3" xfId="23504"/>
    <cellStyle name="Normal 26 7 3 2 2 3" xfId="23505"/>
    <cellStyle name="Normal 26 7 3 2 2 3 2" xfId="23506"/>
    <cellStyle name="Normal 26 7 3 2 2 4" xfId="23507"/>
    <cellStyle name="Normal 26 7 3 2 3" xfId="23508"/>
    <cellStyle name="Normal 26 7 3 2 3 2" xfId="23509"/>
    <cellStyle name="Normal 26 7 3 2 3 2 2" xfId="23510"/>
    <cellStyle name="Normal 26 7 3 2 3 3" xfId="23511"/>
    <cellStyle name="Normal 26 7 3 2 4" xfId="23512"/>
    <cellStyle name="Normal 26 7 3 2 4 2" xfId="23513"/>
    <cellStyle name="Normal 26 7 3 2 5" xfId="23514"/>
    <cellStyle name="Normal 26 7 3 3" xfId="23515"/>
    <cellStyle name="Normal 26 7 3 3 2" xfId="23516"/>
    <cellStyle name="Normal 26 7 3 3 2 2" xfId="23517"/>
    <cellStyle name="Normal 26 7 3 3 2 2 2" xfId="23518"/>
    <cellStyle name="Normal 26 7 3 3 2 3" xfId="23519"/>
    <cellStyle name="Normal 26 7 3 3 3" xfId="23520"/>
    <cellStyle name="Normal 26 7 3 3 3 2" xfId="23521"/>
    <cellStyle name="Normal 26 7 3 3 4" xfId="23522"/>
    <cellStyle name="Normal 26 7 3 4" xfId="23523"/>
    <cellStyle name="Normal 26 7 3 4 2" xfId="23524"/>
    <cellStyle name="Normal 26 7 3 4 2 2" xfId="23525"/>
    <cellStyle name="Normal 26 7 3 4 3" xfId="23526"/>
    <cellStyle name="Normal 26 7 3 5" xfId="23527"/>
    <cellStyle name="Normal 26 7 3 5 2" xfId="23528"/>
    <cellStyle name="Normal 26 7 3 6" xfId="23529"/>
    <cellStyle name="Normal 26 7 4" xfId="23530"/>
    <cellStyle name="Normal 26 7 4 2" xfId="23531"/>
    <cellStyle name="Normal 26 7 4 2 2" xfId="23532"/>
    <cellStyle name="Normal 26 7 4 2 2 2" xfId="23533"/>
    <cellStyle name="Normal 26 7 4 2 2 2 2" xfId="23534"/>
    <cellStyle name="Normal 26 7 4 2 2 2 2 2" xfId="23535"/>
    <cellStyle name="Normal 26 7 4 2 2 2 3" xfId="23536"/>
    <cellStyle name="Normal 26 7 4 2 2 3" xfId="23537"/>
    <cellStyle name="Normal 26 7 4 2 2 3 2" xfId="23538"/>
    <cellStyle name="Normal 26 7 4 2 2 4" xfId="23539"/>
    <cellStyle name="Normal 26 7 4 2 3" xfId="23540"/>
    <cellStyle name="Normal 26 7 4 2 3 2" xfId="23541"/>
    <cellStyle name="Normal 26 7 4 2 3 2 2" xfId="23542"/>
    <cellStyle name="Normal 26 7 4 2 3 3" xfId="23543"/>
    <cellStyle name="Normal 26 7 4 2 4" xfId="23544"/>
    <cellStyle name="Normal 26 7 4 2 4 2" xfId="23545"/>
    <cellStyle name="Normal 26 7 4 2 5" xfId="23546"/>
    <cellStyle name="Normal 26 7 4 3" xfId="23547"/>
    <cellStyle name="Normal 26 7 4 3 2" xfId="23548"/>
    <cellStyle name="Normal 26 7 4 3 2 2" xfId="23549"/>
    <cellStyle name="Normal 26 7 4 3 2 2 2" xfId="23550"/>
    <cellStyle name="Normal 26 7 4 3 2 3" xfId="23551"/>
    <cellStyle name="Normal 26 7 4 3 3" xfId="23552"/>
    <cellStyle name="Normal 26 7 4 3 3 2" xfId="23553"/>
    <cellStyle name="Normal 26 7 4 3 4" xfId="23554"/>
    <cellStyle name="Normal 26 7 4 4" xfId="23555"/>
    <cellStyle name="Normal 26 7 4 4 2" xfId="23556"/>
    <cellStyle name="Normal 26 7 4 4 2 2" xfId="23557"/>
    <cellStyle name="Normal 26 7 4 4 3" xfId="23558"/>
    <cellStyle name="Normal 26 7 4 5" xfId="23559"/>
    <cellStyle name="Normal 26 7 4 5 2" xfId="23560"/>
    <cellStyle name="Normal 26 7 4 6" xfId="23561"/>
    <cellStyle name="Normal 26 7 5" xfId="23562"/>
    <cellStyle name="Normal 26 7 5 2" xfId="23563"/>
    <cellStyle name="Normal 26 7 5 2 2" xfId="23564"/>
    <cellStyle name="Normal 26 7 5 2 2 2" xfId="23565"/>
    <cellStyle name="Normal 26 7 5 2 2 2 2" xfId="23566"/>
    <cellStyle name="Normal 26 7 5 2 2 3" xfId="23567"/>
    <cellStyle name="Normal 26 7 5 2 3" xfId="23568"/>
    <cellStyle name="Normal 26 7 5 2 3 2" xfId="23569"/>
    <cellStyle name="Normal 26 7 5 2 4" xfId="23570"/>
    <cellStyle name="Normal 26 7 5 3" xfId="23571"/>
    <cellStyle name="Normal 26 7 5 3 2" xfId="23572"/>
    <cellStyle name="Normal 26 7 5 3 2 2" xfId="23573"/>
    <cellStyle name="Normal 26 7 5 3 3" xfId="23574"/>
    <cellStyle name="Normal 26 7 5 4" xfId="23575"/>
    <cellStyle name="Normal 26 7 5 4 2" xfId="23576"/>
    <cellStyle name="Normal 26 7 5 5" xfId="23577"/>
    <cellStyle name="Normal 26 7 6" xfId="23578"/>
    <cellStyle name="Normal 26 7 6 2" xfId="23579"/>
    <cellStyle name="Normal 26 7 6 2 2" xfId="23580"/>
    <cellStyle name="Normal 26 7 6 2 2 2" xfId="23581"/>
    <cellStyle name="Normal 26 7 6 2 3" xfId="23582"/>
    <cellStyle name="Normal 26 7 6 3" xfId="23583"/>
    <cellStyle name="Normal 26 7 6 3 2" xfId="23584"/>
    <cellStyle name="Normal 26 7 6 4" xfId="23585"/>
    <cellStyle name="Normal 26 7 7" xfId="23586"/>
    <cellStyle name="Normal 26 7 7 2" xfId="23587"/>
    <cellStyle name="Normal 26 7 7 2 2" xfId="23588"/>
    <cellStyle name="Normal 26 7 7 3" xfId="23589"/>
    <cellStyle name="Normal 26 7 8" xfId="23590"/>
    <cellStyle name="Normal 26 7 8 2" xfId="23591"/>
    <cellStyle name="Normal 26 7 9" xfId="23592"/>
    <cellStyle name="Normal 26 8" xfId="23593"/>
    <cellStyle name="Normal 26 8 2" xfId="23594"/>
    <cellStyle name="Normal 26 8 2 2" xfId="23595"/>
    <cellStyle name="Normal 26 8 2 2 2" xfId="23596"/>
    <cellStyle name="Normal 26 8 2 2 2 2" xfId="23597"/>
    <cellStyle name="Normal 26 8 2 2 2 2 2" xfId="23598"/>
    <cellStyle name="Normal 26 8 2 2 2 2 2 2" xfId="23599"/>
    <cellStyle name="Normal 26 8 2 2 2 2 3" xfId="23600"/>
    <cellStyle name="Normal 26 8 2 2 2 3" xfId="23601"/>
    <cellStyle name="Normal 26 8 2 2 2 3 2" xfId="23602"/>
    <cellStyle name="Normal 26 8 2 2 2 4" xfId="23603"/>
    <cellStyle name="Normal 26 8 2 2 3" xfId="23604"/>
    <cellStyle name="Normal 26 8 2 2 3 2" xfId="23605"/>
    <cellStyle name="Normal 26 8 2 2 3 2 2" xfId="23606"/>
    <cellStyle name="Normal 26 8 2 2 3 3" xfId="23607"/>
    <cellStyle name="Normal 26 8 2 2 4" xfId="23608"/>
    <cellStyle name="Normal 26 8 2 2 4 2" xfId="23609"/>
    <cellStyle name="Normal 26 8 2 2 5" xfId="23610"/>
    <cellStyle name="Normal 26 8 2 3" xfId="23611"/>
    <cellStyle name="Normal 26 8 2 3 2" xfId="23612"/>
    <cellStyle name="Normal 26 8 2 3 2 2" xfId="23613"/>
    <cellStyle name="Normal 26 8 2 3 2 2 2" xfId="23614"/>
    <cellStyle name="Normal 26 8 2 3 2 3" xfId="23615"/>
    <cellStyle name="Normal 26 8 2 3 3" xfId="23616"/>
    <cellStyle name="Normal 26 8 2 3 3 2" xfId="23617"/>
    <cellStyle name="Normal 26 8 2 3 4" xfId="23618"/>
    <cellStyle name="Normal 26 8 2 4" xfId="23619"/>
    <cellStyle name="Normal 26 8 2 4 2" xfId="23620"/>
    <cellStyle name="Normal 26 8 2 4 2 2" xfId="23621"/>
    <cellStyle name="Normal 26 8 2 4 3" xfId="23622"/>
    <cellStyle name="Normal 26 8 2 5" xfId="23623"/>
    <cellStyle name="Normal 26 8 2 5 2" xfId="23624"/>
    <cellStyle name="Normal 26 8 2 6" xfId="23625"/>
    <cellStyle name="Normal 26 8 3" xfId="23626"/>
    <cellStyle name="Normal 26 8 3 2" xfId="23627"/>
    <cellStyle name="Normal 26 8 3 2 2" xfId="23628"/>
    <cellStyle name="Normal 26 8 3 2 2 2" xfId="23629"/>
    <cellStyle name="Normal 26 8 3 2 2 2 2" xfId="23630"/>
    <cellStyle name="Normal 26 8 3 2 2 3" xfId="23631"/>
    <cellStyle name="Normal 26 8 3 2 3" xfId="23632"/>
    <cellStyle name="Normal 26 8 3 2 3 2" xfId="23633"/>
    <cellStyle name="Normal 26 8 3 2 4" xfId="23634"/>
    <cellStyle name="Normal 26 8 3 3" xfId="23635"/>
    <cellStyle name="Normal 26 8 3 3 2" xfId="23636"/>
    <cellStyle name="Normal 26 8 3 3 2 2" xfId="23637"/>
    <cellStyle name="Normal 26 8 3 3 3" xfId="23638"/>
    <cellStyle name="Normal 26 8 3 4" xfId="23639"/>
    <cellStyle name="Normal 26 8 3 4 2" xfId="23640"/>
    <cellStyle name="Normal 26 8 3 5" xfId="23641"/>
    <cellStyle name="Normal 26 8 4" xfId="23642"/>
    <cellStyle name="Normal 26 8 4 2" xfId="23643"/>
    <cellStyle name="Normal 26 8 4 2 2" xfId="23644"/>
    <cellStyle name="Normal 26 8 4 2 2 2" xfId="23645"/>
    <cellStyle name="Normal 26 8 4 2 3" xfId="23646"/>
    <cellStyle name="Normal 26 8 4 3" xfId="23647"/>
    <cellStyle name="Normal 26 8 4 3 2" xfId="23648"/>
    <cellStyle name="Normal 26 8 4 4" xfId="23649"/>
    <cellStyle name="Normal 26 8 5" xfId="23650"/>
    <cellStyle name="Normal 26 8 5 2" xfId="23651"/>
    <cellStyle name="Normal 26 8 5 2 2" xfId="23652"/>
    <cellStyle name="Normal 26 8 5 3" xfId="23653"/>
    <cellStyle name="Normal 26 8 6" xfId="23654"/>
    <cellStyle name="Normal 26 8 6 2" xfId="23655"/>
    <cellStyle name="Normal 26 8 7" xfId="23656"/>
    <cellStyle name="Normal 26 8 8" xfId="23657"/>
    <cellStyle name="Normal 26 9" xfId="23658"/>
    <cellStyle name="Normal 26 9 2" xfId="23659"/>
    <cellStyle name="Normal 26 9 2 2" xfId="23660"/>
    <cellStyle name="Normal 26 9 2 2 2" xfId="23661"/>
    <cellStyle name="Normal 26 9 2 2 2 2" xfId="23662"/>
    <cellStyle name="Normal 26 9 2 2 2 2 2" xfId="23663"/>
    <cellStyle name="Normal 26 9 2 2 2 2 2 2" xfId="23664"/>
    <cellStyle name="Normal 26 9 2 2 2 2 3" xfId="23665"/>
    <cellStyle name="Normal 26 9 2 2 2 3" xfId="23666"/>
    <cellStyle name="Normal 26 9 2 2 2 3 2" xfId="23667"/>
    <cellStyle name="Normal 26 9 2 2 2 4" xfId="23668"/>
    <cellStyle name="Normal 26 9 2 2 3" xfId="23669"/>
    <cellStyle name="Normal 26 9 2 2 3 2" xfId="23670"/>
    <cellStyle name="Normal 26 9 2 2 3 2 2" xfId="23671"/>
    <cellStyle name="Normal 26 9 2 2 3 3" xfId="23672"/>
    <cellStyle name="Normal 26 9 2 2 4" xfId="23673"/>
    <cellStyle name="Normal 26 9 2 2 4 2" xfId="23674"/>
    <cellStyle name="Normal 26 9 2 2 5" xfId="23675"/>
    <cellStyle name="Normal 26 9 2 3" xfId="23676"/>
    <cellStyle name="Normal 26 9 2 3 2" xfId="23677"/>
    <cellStyle name="Normal 26 9 2 3 2 2" xfId="23678"/>
    <cellStyle name="Normal 26 9 2 3 2 2 2" xfId="23679"/>
    <cellStyle name="Normal 26 9 2 3 2 3" xfId="23680"/>
    <cellStyle name="Normal 26 9 2 3 3" xfId="23681"/>
    <cellStyle name="Normal 26 9 2 3 3 2" xfId="23682"/>
    <cellStyle name="Normal 26 9 2 3 4" xfId="23683"/>
    <cellStyle name="Normal 26 9 2 4" xfId="23684"/>
    <cellStyle name="Normal 26 9 2 4 2" xfId="23685"/>
    <cellStyle name="Normal 26 9 2 4 2 2" xfId="23686"/>
    <cellStyle name="Normal 26 9 2 4 3" xfId="23687"/>
    <cellStyle name="Normal 26 9 2 5" xfId="23688"/>
    <cellStyle name="Normal 26 9 2 5 2" xfId="23689"/>
    <cellStyle name="Normal 26 9 2 6" xfId="23690"/>
    <cellStyle name="Normal 26 9 3" xfId="23691"/>
    <cellStyle name="Normal 26 9 3 2" xfId="23692"/>
    <cellStyle name="Normal 26 9 3 2 2" xfId="23693"/>
    <cellStyle name="Normal 26 9 3 2 2 2" xfId="23694"/>
    <cellStyle name="Normal 26 9 3 2 2 2 2" xfId="23695"/>
    <cellStyle name="Normal 26 9 3 2 2 3" xfId="23696"/>
    <cellStyle name="Normal 26 9 3 2 3" xfId="23697"/>
    <cellStyle name="Normal 26 9 3 2 3 2" xfId="23698"/>
    <cellStyle name="Normal 26 9 3 2 4" xfId="23699"/>
    <cellStyle name="Normal 26 9 3 3" xfId="23700"/>
    <cellStyle name="Normal 26 9 3 3 2" xfId="23701"/>
    <cellStyle name="Normal 26 9 3 3 2 2" xfId="23702"/>
    <cellStyle name="Normal 26 9 3 3 3" xfId="23703"/>
    <cellStyle name="Normal 26 9 3 4" xfId="23704"/>
    <cellStyle name="Normal 26 9 3 4 2" xfId="23705"/>
    <cellStyle name="Normal 26 9 3 5" xfId="23706"/>
    <cellStyle name="Normal 26 9 4" xfId="23707"/>
    <cellStyle name="Normal 26 9 4 2" xfId="23708"/>
    <cellStyle name="Normal 26 9 4 2 2" xfId="23709"/>
    <cellStyle name="Normal 26 9 4 2 2 2" xfId="23710"/>
    <cellStyle name="Normal 26 9 4 2 3" xfId="23711"/>
    <cellStyle name="Normal 26 9 4 3" xfId="23712"/>
    <cellStyle name="Normal 26 9 4 3 2" xfId="23713"/>
    <cellStyle name="Normal 26 9 4 4" xfId="23714"/>
    <cellStyle name="Normal 26 9 5" xfId="23715"/>
    <cellStyle name="Normal 26 9 5 2" xfId="23716"/>
    <cellStyle name="Normal 26 9 5 2 2" xfId="23717"/>
    <cellStyle name="Normal 26 9 5 3" xfId="23718"/>
    <cellStyle name="Normal 26 9 6" xfId="23719"/>
    <cellStyle name="Normal 26 9 6 2" xfId="23720"/>
    <cellStyle name="Normal 26 9 7" xfId="23721"/>
    <cellStyle name="Normal 26_Triángulo" xfId="23722"/>
    <cellStyle name="Normal 260" xfId="23723"/>
    <cellStyle name="Normal 260 2" xfId="23724"/>
    <cellStyle name="Normal 260 2 2" xfId="23725"/>
    <cellStyle name="Normal 260 2 3" xfId="23726"/>
    <cellStyle name="Normal 260 3" xfId="23727"/>
    <cellStyle name="Normal 261" xfId="23728"/>
    <cellStyle name="Normal 261 2" xfId="23729"/>
    <cellStyle name="Normal 261 2 2" xfId="23730"/>
    <cellStyle name="Normal 261 2 3" xfId="23731"/>
    <cellStyle name="Normal 261 3" xfId="23732"/>
    <cellStyle name="Normal 262" xfId="23733"/>
    <cellStyle name="Normal 262 2" xfId="23734"/>
    <cellStyle name="Normal 262 2 2" xfId="23735"/>
    <cellStyle name="Normal 262 2 3" xfId="23736"/>
    <cellStyle name="Normal 262 3" xfId="23737"/>
    <cellStyle name="Normal 263" xfId="23738"/>
    <cellStyle name="Normal 263 2" xfId="23739"/>
    <cellStyle name="Normal 263 2 2" xfId="23740"/>
    <cellStyle name="Normal 263 2 3" xfId="23741"/>
    <cellStyle name="Normal 263 3" xfId="23742"/>
    <cellStyle name="Normal 264" xfId="23743"/>
    <cellStyle name="Normal 264 2" xfId="23744"/>
    <cellStyle name="Normal 264 2 2" xfId="23745"/>
    <cellStyle name="Normal 264 2 3" xfId="23746"/>
    <cellStyle name="Normal 264 3" xfId="23747"/>
    <cellStyle name="Normal 265" xfId="23748"/>
    <cellStyle name="Normal 265 2" xfId="23749"/>
    <cellStyle name="Normal 265 2 2" xfId="23750"/>
    <cellStyle name="Normal 265 2 3" xfId="23751"/>
    <cellStyle name="Normal 265 3" xfId="23752"/>
    <cellStyle name="Normal 266" xfId="23753"/>
    <cellStyle name="Normal 266 2" xfId="23754"/>
    <cellStyle name="Normal 266 2 2" xfId="23755"/>
    <cellStyle name="Normal 266 2 3" xfId="23756"/>
    <cellStyle name="Normal 266 3" xfId="23757"/>
    <cellStyle name="Normal 267" xfId="23758"/>
    <cellStyle name="Normal 267 10" xfId="23759"/>
    <cellStyle name="Normal 267 11" xfId="23760"/>
    <cellStyle name="Normal 267 2" xfId="23761"/>
    <cellStyle name="Normal 267 2 2" xfId="23762"/>
    <cellStyle name="Normal 267 2 2 2" xfId="23763"/>
    <cellStyle name="Normal 267 2 2 2 2" xfId="23764"/>
    <cellStyle name="Normal 267 2 2 2 2 2" xfId="23765"/>
    <cellStyle name="Normal 267 2 2 2 2 2 2" xfId="23766"/>
    <cellStyle name="Normal 267 2 2 2 2 2 2 2" xfId="23767"/>
    <cellStyle name="Normal 267 2 2 2 2 2 3" xfId="23768"/>
    <cellStyle name="Normal 267 2 2 2 2 3" xfId="23769"/>
    <cellStyle name="Normal 267 2 2 2 2 3 2" xfId="23770"/>
    <cellStyle name="Normal 267 2 2 2 2 4" xfId="23771"/>
    <cellStyle name="Normal 267 2 2 2 3" xfId="23772"/>
    <cellStyle name="Normal 267 2 2 2 3 2" xfId="23773"/>
    <cellStyle name="Normal 267 2 2 2 3 2 2" xfId="23774"/>
    <cellStyle name="Normal 267 2 2 2 3 3" xfId="23775"/>
    <cellStyle name="Normal 267 2 2 2 4" xfId="23776"/>
    <cellStyle name="Normal 267 2 2 2 4 2" xfId="23777"/>
    <cellStyle name="Normal 267 2 2 2 5" xfId="23778"/>
    <cellStyle name="Normal 267 2 2 3" xfId="23779"/>
    <cellStyle name="Normal 267 2 2 3 2" xfId="23780"/>
    <cellStyle name="Normal 267 2 2 3 2 2" xfId="23781"/>
    <cellStyle name="Normal 267 2 2 3 2 2 2" xfId="23782"/>
    <cellStyle name="Normal 267 2 2 3 2 3" xfId="23783"/>
    <cellStyle name="Normal 267 2 2 3 3" xfId="23784"/>
    <cellStyle name="Normal 267 2 2 3 3 2" xfId="23785"/>
    <cellStyle name="Normal 267 2 2 3 4" xfId="23786"/>
    <cellStyle name="Normal 267 2 2 4" xfId="23787"/>
    <cellStyle name="Normal 267 2 2 4 2" xfId="23788"/>
    <cellStyle name="Normal 267 2 2 4 2 2" xfId="23789"/>
    <cellStyle name="Normal 267 2 2 4 3" xfId="23790"/>
    <cellStyle name="Normal 267 2 2 5" xfId="23791"/>
    <cellStyle name="Normal 267 2 2 5 2" xfId="23792"/>
    <cellStyle name="Normal 267 2 2 6" xfId="23793"/>
    <cellStyle name="Normal 267 2 3" xfId="23794"/>
    <cellStyle name="Normal 267 2 3 2" xfId="23795"/>
    <cellStyle name="Normal 267 2 3 2 2" xfId="23796"/>
    <cellStyle name="Normal 267 2 3 2 2 2" xfId="23797"/>
    <cellStyle name="Normal 267 2 3 2 2 2 2" xfId="23798"/>
    <cellStyle name="Normal 267 2 3 2 2 3" xfId="23799"/>
    <cellStyle name="Normal 267 2 3 2 3" xfId="23800"/>
    <cellStyle name="Normal 267 2 3 2 3 2" xfId="23801"/>
    <cellStyle name="Normal 267 2 3 2 4" xfId="23802"/>
    <cellStyle name="Normal 267 2 3 3" xfId="23803"/>
    <cellStyle name="Normal 267 2 3 3 2" xfId="23804"/>
    <cellStyle name="Normal 267 2 3 3 2 2" xfId="23805"/>
    <cellStyle name="Normal 267 2 3 3 3" xfId="23806"/>
    <cellStyle name="Normal 267 2 3 4" xfId="23807"/>
    <cellStyle name="Normal 267 2 3 4 2" xfId="23808"/>
    <cellStyle name="Normal 267 2 3 5" xfId="23809"/>
    <cellStyle name="Normal 267 2 4" xfId="23810"/>
    <cellStyle name="Normal 267 2 4 2" xfId="23811"/>
    <cellStyle name="Normal 267 2 4 2 2" xfId="23812"/>
    <cellStyle name="Normal 267 2 4 2 2 2" xfId="23813"/>
    <cellStyle name="Normal 267 2 4 2 3" xfId="23814"/>
    <cellStyle name="Normal 267 2 4 3" xfId="23815"/>
    <cellStyle name="Normal 267 2 4 3 2" xfId="23816"/>
    <cellStyle name="Normal 267 2 4 4" xfId="23817"/>
    <cellStyle name="Normal 267 2 5" xfId="23818"/>
    <cellStyle name="Normal 267 2 5 2" xfId="23819"/>
    <cellStyle name="Normal 267 2 5 2 2" xfId="23820"/>
    <cellStyle name="Normal 267 2 5 3" xfId="23821"/>
    <cellStyle name="Normal 267 2 6" xfId="23822"/>
    <cellStyle name="Normal 267 2 6 2" xfId="23823"/>
    <cellStyle name="Normal 267 2 7" xfId="23824"/>
    <cellStyle name="Normal 267 2 8" xfId="23825"/>
    <cellStyle name="Normal 267 3" xfId="23826"/>
    <cellStyle name="Normal 267 3 2" xfId="23827"/>
    <cellStyle name="Normal 267 3 2 2" xfId="23828"/>
    <cellStyle name="Normal 267 3 2 2 2" xfId="23829"/>
    <cellStyle name="Normal 267 3 2 2 2 2" xfId="23830"/>
    <cellStyle name="Normal 267 3 2 2 2 2 2" xfId="23831"/>
    <cellStyle name="Normal 267 3 2 2 2 2 2 2" xfId="23832"/>
    <cellStyle name="Normal 267 3 2 2 2 2 3" xfId="23833"/>
    <cellStyle name="Normal 267 3 2 2 2 3" xfId="23834"/>
    <cellStyle name="Normal 267 3 2 2 2 3 2" xfId="23835"/>
    <cellStyle name="Normal 267 3 2 2 2 4" xfId="23836"/>
    <cellStyle name="Normal 267 3 2 2 3" xfId="23837"/>
    <cellStyle name="Normal 267 3 2 2 3 2" xfId="23838"/>
    <cellStyle name="Normal 267 3 2 2 3 2 2" xfId="23839"/>
    <cellStyle name="Normal 267 3 2 2 3 3" xfId="23840"/>
    <cellStyle name="Normal 267 3 2 2 4" xfId="23841"/>
    <cellStyle name="Normal 267 3 2 2 4 2" xfId="23842"/>
    <cellStyle name="Normal 267 3 2 2 5" xfId="23843"/>
    <cellStyle name="Normal 267 3 2 3" xfId="23844"/>
    <cellStyle name="Normal 267 3 2 3 2" xfId="23845"/>
    <cellStyle name="Normal 267 3 2 3 2 2" xfId="23846"/>
    <cellStyle name="Normal 267 3 2 3 2 2 2" xfId="23847"/>
    <cellStyle name="Normal 267 3 2 3 2 3" xfId="23848"/>
    <cellStyle name="Normal 267 3 2 3 3" xfId="23849"/>
    <cellStyle name="Normal 267 3 2 3 3 2" xfId="23850"/>
    <cellStyle name="Normal 267 3 2 3 4" xfId="23851"/>
    <cellStyle name="Normal 267 3 2 4" xfId="23852"/>
    <cellStyle name="Normal 267 3 2 4 2" xfId="23853"/>
    <cellStyle name="Normal 267 3 2 4 2 2" xfId="23854"/>
    <cellStyle name="Normal 267 3 2 4 3" xfId="23855"/>
    <cellStyle name="Normal 267 3 2 5" xfId="23856"/>
    <cellStyle name="Normal 267 3 2 5 2" xfId="23857"/>
    <cellStyle name="Normal 267 3 2 6" xfId="23858"/>
    <cellStyle name="Normal 267 3 3" xfId="23859"/>
    <cellStyle name="Normal 267 3 3 2" xfId="23860"/>
    <cellStyle name="Normal 267 3 3 2 2" xfId="23861"/>
    <cellStyle name="Normal 267 3 3 2 2 2" xfId="23862"/>
    <cellStyle name="Normal 267 3 3 2 2 2 2" xfId="23863"/>
    <cellStyle name="Normal 267 3 3 2 2 3" xfId="23864"/>
    <cellStyle name="Normal 267 3 3 2 3" xfId="23865"/>
    <cellStyle name="Normal 267 3 3 2 3 2" xfId="23866"/>
    <cellStyle name="Normal 267 3 3 2 4" xfId="23867"/>
    <cellStyle name="Normal 267 3 3 3" xfId="23868"/>
    <cellStyle name="Normal 267 3 3 3 2" xfId="23869"/>
    <cellStyle name="Normal 267 3 3 3 2 2" xfId="23870"/>
    <cellStyle name="Normal 267 3 3 3 3" xfId="23871"/>
    <cellStyle name="Normal 267 3 3 4" xfId="23872"/>
    <cellStyle name="Normal 267 3 3 4 2" xfId="23873"/>
    <cellStyle name="Normal 267 3 3 5" xfId="23874"/>
    <cellStyle name="Normal 267 3 4" xfId="23875"/>
    <cellStyle name="Normal 267 3 4 2" xfId="23876"/>
    <cellStyle name="Normal 267 3 4 2 2" xfId="23877"/>
    <cellStyle name="Normal 267 3 4 2 2 2" xfId="23878"/>
    <cellStyle name="Normal 267 3 4 2 3" xfId="23879"/>
    <cellStyle name="Normal 267 3 4 3" xfId="23880"/>
    <cellStyle name="Normal 267 3 4 3 2" xfId="23881"/>
    <cellStyle name="Normal 267 3 4 4" xfId="23882"/>
    <cellStyle name="Normal 267 3 5" xfId="23883"/>
    <cellStyle name="Normal 267 3 5 2" xfId="23884"/>
    <cellStyle name="Normal 267 3 5 2 2" xfId="23885"/>
    <cellStyle name="Normal 267 3 5 3" xfId="23886"/>
    <cellStyle name="Normal 267 3 6" xfId="23887"/>
    <cellStyle name="Normal 267 3 6 2" xfId="23888"/>
    <cellStyle name="Normal 267 3 7" xfId="23889"/>
    <cellStyle name="Normal 267 4" xfId="23890"/>
    <cellStyle name="Normal 267 4 2" xfId="23891"/>
    <cellStyle name="Normal 267 4 2 2" xfId="23892"/>
    <cellStyle name="Normal 267 4 2 2 2" xfId="23893"/>
    <cellStyle name="Normal 267 4 2 2 2 2" xfId="23894"/>
    <cellStyle name="Normal 267 4 2 2 2 2 2" xfId="23895"/>
    <cellStyle name="Normal 267 4 2 2 2 3" xfId="23896"/>
    <cellStyle name="Normal 267 4 2 2 3" xfId="23897"/>
    <cellStyle name="Normal 267 4 2 2 3 2" xfId="23898"/>
    <cellStyle name="Normal 267 4 2 2 4" xfId="23899"/>
    <cellStyle name="Normal 267 4 2 3" xfId="23900"/>
    <cellStyle name="Normal 267 4 2 3 2" xfId="23901"/>
    <cellStyle name="Normal 267 4 2 3 2 2" xfId="23902"/>
    <cellStyle name="Normal 267 4 2 3 3" xfId="23903"/>
    <cellStyle name="Normal 267 4 2 4" xfId="23904"/>
    <cellStyle name="Normal 267 4 2 4 2" xfId="23905"/>
    <cellStyle name="Normal 267 4 2 5" xfId="23906"/>
    <cellStyle name="Normal 267 4 3" xfId="23907"/>
    <cellStyle name="Normal 267 4 3 2" xfId="23908"/>
    <cellStyle name="Normal 267 4 3 2 2" xfId="23909"/>
    <cellStyle name="Normal 267 4 3 2 2 2" xfId="23910"/>
    <cellStyle name="Normal 267 4 3 2 3" xfId="23911"/>
    <cellStyle name="Normal 267 4 3 3" xfId="23912"/>
    <cellStyle name="Normal 267 4 3 3 2" xfId="23913"/>
    <cellStyle name="Normal 267 4 3 4" xfId="23914"/>
    <cellStyle name="Normal 267 4 4" xfId="23915"/>
    <cellStyle name="Normal 267 4 4 2" xfId="23916"/>
    <cellStyle name="Normal 267 4 4 2 2" xfId="23917"/>
    <cellStyle name="Normal 267 4 4 3" xfId="23918"/>
    <cellStyle name="Normal 267 4 5" xfId="23919"/>
    <cellStyle name="Normal 267 4 5 2" xfId="23920"/>
    <cellStyle name="Normal 267 4 6" xfId="23921"/>
    <cellStyle name="Normal 267 5" xfId="23922"/>
    <cellStyle name="Normal 267 5 2" xfId="23923"/>
    <cellStyle name="Normal 267 5 2 2" xfId="23924"/>
    <cellStyle name="Normal 267 5 2 2 2" xfId="23925"/>
    <cellStyle name="Normal 267 5 2 2 2 2" xfId="23926"/>
    <cellStyle name="Normal 267 5 2 2 2 2 2" xfId="23927"/>
    <cellStyle name="Normal 267 5 2 2 2 3" xfId="23928"/>
    <cellStyle name="Normal 267 5 2 2 3" xfId="23929"/>
    <cellStyle name="Normal 267 5 2 2 3 2" xfId="23930"/>
    <cellStyle name="Normal 267 5 2 2 4" xfId="23931"/>
    <cellStyle name="Normal 267 5 2 3" xfId="23932"/>
    <cellStyle name="Normal 267 5 2 3 2" xfId="23933"/>
    <cellStyle name="Normal 267 5 2 3 2 2" xfId="23934"/>
    <cellStyle name="Normal 267 5 2 3 3" xfId="23935"/>
    <cellStyle name="Normal 267 5 2 4" xfId="23936"/>
    <cellStyle name="Normal 267 5 2 4 2" xfId="23937"/>
    <cellStyle name="Normal 267 5 2 5" xfId="23938"/>
    <cellStyle name="Normal 267 5 3" xfId="23939"/>
    <cellStyle name="Normal 267 5 3 2" xfId="23940"/>
    <cellStyle name="Normal 267 5 3 2 2" xfId="23941"/>
    <cellStyle name="Normal 267 5 3 2 2 2" xfId="23942"/>
    <cellStyle name="Normal 267 5 3 2 3" xfId="23943"/>
    <cellStyle name="Normal 267 5 3 3" xfId="23944"/>
    <cellStyle name="Normal 267 5 3 3 2" xfId="23945"/>
    <cellStyle name="Normal 267 5 3 4" xfId="23946"/>
    <cellStyle name="Normal 267 5 4" xfId="23947"/>
    <cellStyle name="Normal 267 5 4 2" xfId="23948"/>
    <cellStyle name="Normal 267 5 4 2 2" xfId="23949"/>
    <cellStyle name="Normal 267 5 4 3" xfId="23950"/>
    <cellStyle name="Normal 267 5 5" xfId="23951"/>
    <cellStyle name="Normal 267 5 5 2" xfId="23952"/>
    <cellStyle name="Normal 267 5 6" xfId="23953"/>
    <cellStyle name="Normal 267 6" xfId="23954"/>
    <cellStyle name="Normal 267 6 2" xfId="23955"/>
    <cellStyle name="Normal 267 6 2 2" xfId="23956"/>
    <cellStyle name="Normal 267 6 2 2 2" xfId="23957"/>
    <cellStyle name="Normal 267 6 2 2 2 2" xfId="23958"/>
    <cellStyle name="Normal 267 6 2 2 3" xfId="23959"/>
    <cellStyle name="Normal 267 6 2 3" xfId="23960"/>
    <cellStyle name="Normal 267 6 2 3 2" xfId="23961"/>
    <cellStyle name="Normal 267 6 2 4" xfId="23962"/>
    <cellStyle name="Normal 267 6 3" xfId="23963"/>
    <cellStyle name="Normal 267 6 3 2" xfId="23964"/>
    <cellStyle name="Normal 267 6 3 2 2" xfId="23965"/>
    <cellStyle name="Normal 267 6 3 3" xfId="23966"/>
    <cellStyle name="Normal 267 6 4" xfId="23967"/>
    <cellStyle name="Normal 267 6 4 2" xfId="23968"/>
    <cellStyle name="Normal 267 6 5" xfId="23969"/>
    <cellStyle name="Normal 267 7" xfId="23970"/>
    <cellStyle name="Normal 267 7 2" xfId="23971"/>
    <cellStyle name="Normal 267 7 2 2" xfId="23972"/>
    <cellStyle name="Normal 267 7 2 2 2" xfId="23973"/>
    <cellStyle name="Normal 267 7 2 3" xfId="23974"/>
    <cellStyle name="Normal 267 7 3" xfId="23975"/>
    <cellStyle name="Normal 267 7 3 2" xfId="23976"/>
    <cellStyle name="Normal 267 7 4" xfId="23977"/>
    <cellStyle name="Normal 267 8" xfId="23978"/>
    <cellStyle name="Normal 267 8 2" xfId="23979"/>
    <cellStyle name="Normal 267 8 2 2" xfId="23980"/>
    <cellStyle name="Normal 267 8 3" xfId="23981"/>
    <cellStyle name="Normal 267 9" xfId="23982"/>
    <cellStyle name="Normal 267 9 2" xfId="23983"/>
    <cellStyle name="Normal 268" xfId="23984"/>
    <cellStyle name="Normal 268 10" xfId="23985"/>
    <cellStyle name="Normal 268 11" xfId="23986"/>
    <cellStyle name="Normal 268 2" xfId="23987"/>
    <cellStyle name="Normal 268 2 2" xfId="23988"/>
    <cellStyle name="Normal 268 2 2 2" xfId="23989"/>
    <cellStyle name="Normal 268 2 2 2 2" xfId="23990"/>
    <cellStyle name="Normal 268 2 2 2 2 2" xfId="23991"/>
    <cellStyle name="Normal 268 2 2 2 2 2 2" xfId="23992"/>
    <cellStyle name="Normal 268 2 2 2 2 2 2 2" xfId="23993"/>
    <cellStyle name="Normal 268 2 2 2 2 2 3" xfId="23994"/>
    <cellStyle name="Normal 268 2 2 2 2 3" xfId="23995"/>
    <cellStyle name="Normal 268 2 2 2 2 3 2" xfId="23996"/>
    <cellStyle name="Normal 268 2 2 2 2 4" xfId="23997"/>
    <cellStyle name="Normal 268 2 2 2 3" xfId="23998"/>
    <cellStyle name="Normal 268 2 2 2 3 2" xfId="23999"/>
    <cellStyle name="Normal 268 2 2 2 3 2 2" xfId="24000"/>
    <cellStyle name="Normal 268 2 2 2 3 3" xfId="24001"/>
    <cellStyle name="Normal 268 2 2 2 4" xfId="24002"/>
    <cellStyle name="Normal 268 2 2 2 4 2" xfId="24003"/>
    <cellStyle name="Normal 268 2 2 2 5" xfId="24004"/>
    <cellStyle name="Normal 268 2 2 3" xfId="24005"/>
    <cellStyle name="Normal 268 2 2 3 2" xfId="24006"/>
    <cellStyle name="Normal 268 2 2 3 2 2" xfId="24007"/>
    <cellStyle name="Normal 268 2 2 3 2 2 2" xfId="24008"/>
    <cellStyle name="Normal 268 2 2 3 2 3" xfId="24009"/>
    <cellStyle name="Normal 268 2 2 3 3" xfId="24010"/>
    <cellStyle name="Normal 268 2 2 3 3 2" xfId="24011"/>
    <cellStyle name="Normal 268 2 2 3 4" xfId="24012"/>
    <cellStyle name="Normal 268 2 2 4" xfId="24013"/>
    <cellStyle name="Normal 268 2 2 4 2" xfId="24014"/>
    <cellStyle name="Normal 268 2 2 4 2 2" xfId="24015"/>
    <cellStyle name="Normal 268 2 2 4 3" xfId="24016"/>
    <cellStyle name="Normal 268 2 2 5" xfId="24017"/>
    <cellStyle name="Normal 268 2 2 5 2" xfId="24018"/>
    <cellStyle name="Normal 268 2 2 6" xfId="24019"/>
    <cellStyle name="Normal 268 2 3" xfId="24020"/>
    <cellStyle name="Normal 268 2 3 2" xfId="24021"/>
    <cellStyle name="Normal 268 2 3 2 2" xfId="24022"/>
    <cellStyle name="Normal 268 2 3 2 2 2" xfId="24023"/>
    <cellStyle name="Normal 268 2 3 2 2 2 2" xfId="24024"/>
    <cellStyle name="Normal 268 2 3 2 2 3" xfId="24025"/>
    <cellStyle name="Normal 268 2 3 2 3" xfId="24026"/>
    <cellStyle name="Normal 268 2 3 2 3 2" xfId="24027"/>
    <cellStyle name="Normal 268 2 3 2 4" xfId="24028"/>
    <cellStyle name="Normal 268 2 3 3" xfId="24029"/>
    <cellStyle name="Normal 268 2 3 3 2" xfId="24030"/>
    <cellStyle name="Normal 268 2 3 3 2 2" xfId="24031"/>
    <cellStyle name="Normal 268 2 3 3 3" xfId="24032"/>
    <cellStyle name="Normal 268 2 3 4" xfId="24033"/>
    <cellStyle name="Normal 268 2 3 4 2" xfId="24034"/>
    <cellStyle name="Normal 268 2 3 5" xfId="24035"/>
    <cellStyle name="Normal 268 2 4" xfId="24036"/>
    <cellStyle name="Normal 268 2 4 2" xfId="24037"/>
    <cellStyle name="Normal 268 2 4 2 2" xfId="24038"/>
    <cellStyle name="Normal 268 2 4 2 2 2" xfId="24039"/>
    <cellStyle name="Normal 268 2 4 2 3" xfId="24040"/>
    <cellStyle name="Normal 268 2 4 3" xfId="24041"/>
    <cellStyle name="Normal 268 2 4 3 2" xfId="24042"/>
    <cellStyle name="Normal 268 2 4 4" xfId="24043"/>
    <cellStyle name="Normal 268 2 5" xfId="24044"/>
    <cellStyle name="Normal 268 2 5 2" xfId="24045"/>
    <cellStyle name="Normal 268 2 5 2 2" xfId="24046"/>
    <cellStyle name="Normal 268 2 5 3" xfId="24047"/>
    <cellStyle name="Normal 268 2 6" xfId="24048"/>
    <cellStyle name="Normal 268 2 6 2" xfId="24049"/>
    <cellStyle name="Normal 268 2 7" xfId="24050"/>
    <cellStyle name="Normal 268 2 8" xfId="24051"/>
    <cellStyle name="Normal 268 3" xfId="24052"/>
    <cellStyle name="Normal 268 3 2" xfId="24053"/>
    <cellStyle name="Normal 268 3 2 2" xfId="24054"/>
    <cellStyle name="Normal 268 3 2 2 2" xfId="24055"/>
    <cellStyle name="Normal 268 3 2 2 2 2" xfId="24056"/>
    <cellStyle name="Normal 268 3 2 2 2 2 2" xfId="24057"/>
    <cellStyle name="Normal 268 3 2 2 2 2 2 2" xfId="24058"/>
    <cellStyle name="Normal 268 3 2 2 2 2 3" xfId="24059"/>
    <cellStyle name="Normal 268 3 2 2 2 3" xfId="24060"/>
    <cellStyle name="Normal 268 3 2 2 2 3 2" xfId="24061"/>
    <cellStyle name="Normal 268 3 2 2 2 4" xfId="24062"/>
    <cellStyle name="Normal 268 3 2 2 3" xfId="24063"/>
    <cellStyle name="Normal 268 3 2 2 3 2" xfId="24064"/>
    <cellStyle name="Normal 268 3 2 2 3 2 2" xfId="24065"/>
    <cellStyle name="Normal 268 3 2 2 3 3" xfId="24066"/>
    <cellStyle name="Normal 268 3 2 2 4" xfId="24067"/>
    <cellStyle name="Normal 268 3 2 2 4 2" xfId="24068"/>
    <cellStyle name="Normal 268 3 2 2 5" xfId="24069"/>
    <cellStyle name="Normal 268 3 2 3" xfId="24070"/>
    <cellStyle name="Normal 268 3 2 3 2" xfId="24071"/>
    <cellStyle name="Normal 268 3 2 3 2 2" xfId="24072"/>
    <cellStyle name="Normal 268 3 2 3 2 2 2" xfId="24073"/>
    <cellStyle name="Normal 268 3 2 3 2 3" xfId="24074"/>
    <cellStyle name="Normal 268 3 2 3 3" xfId="24075"/>
    <cellStyle name="Normal 268 3 2 3 3 2" xfId="24076"/>
    <cellStyle name="Normal 268 3 2 3 4" xfId="24077"/>
    <cellStyle name="Normal 268 3 2 4" xfId="24078"/>
    <cellStyle name="Normal 268 3 2 4 2" xfId="24079"/>
    <cellStyle name="Normal 268 3 2 4 2 2" xfId="24080"/>
    <cellStyle name="Normal 268 3 2 4 3" xfId="24081"/>
    <cellStyle name="Normal 268 3 2 5" xfId="24082"/>
    <cellStyle name="Normal 268 3 2 5 2" xfId="24083"/>
    <cellStyle name="Normal 268 3 2 6" xfId="24084"/>
    <cellStyle name="Normal 268 3 3" xfId="24085"/>
    <cellStyle name="Normal 268 3 3 2" xfId="24086"/>
    <cellStyle name="Normal 268 3 3 2 2" xfId="24087"/>
    <cellStyle name="Normal 268 3 3 2 2 2" xfId="24088"/>
    <cellStyle name="Normal 268 3 3 2 2 2 2" xfId="24089"/>
    <cellStyle name="Normal 268 3 3 2 2 3" xfId="24090"/>
    <cellStyle name="Normal 268 3 3 2 3" xfId="24091"/>
    <cellStyle name="Normal 268 3 3 2 3 2" xfId="24092"/>
    <cellStyle name="Normal 268 3 3 2 4" xfId="24093"/>
    <cellStyle name="Normal 268 3 3 3" xfId="24094"/>
    <cellStyle name="Normal 268 3 3 3 2" xfId="24095"/>
    <cellStyle name="Normal 268 3 3 3 2 2" xfId="24096"/>
    <cellStyle name="Normal 268 3 3 3 3" xfId="24097"/>
    <cellStyle name="Normal 268 3 3 4" xfId="24098"/>
    <cellStyle name="Normal 268 3 3 4 2" xfId="24099"/>
    <cellStyle name="Normal 268 3 3 5" xfId="24100"/>
    <cellStyle name="Normal 268 3 4" xfId="24101"/>
    <cellStyle name="Normal 268 3 4 2" xfId="24102"/>
    <cellStyle name="Normal 268 3 4 2 2" xfId="24103"/>
    <cellStyle name="Normal 268 3 4 2 2 2" xfId="24104"/>
    <cellStyle name="Normal 268 3 4 2 3" xfId="24105"/>
    <cellStyle name="Normal 268 3 4 3" xfId="24106"/>
    <cellStyle name="Normal 268 3 4 3 2" xfId="24107"/>
    <cellStyle name="Normal 268 3 4 4" xfId="24108"/>
    <cellStyle name="Normal 268 3 5" xfId="24109"/>
    <cellStyle name="Normal 268 3 5 2" xfId="24110"/>
    <cellStyle name="Normal 268 3 5 2 2" xfId="24111"/>
    <cellStyle name="Normal 268 3 5 3" xfId="24112"/>
    <cellStyle name="Normal 268 3 6" xfId="24113"/>
    <cellStyle name="Normal 268 3 6 2" xfId="24114"/>
    <cellStyle name="Normal 268 3 7" xfId="24115"/>
    <cellStyle name="Normal 268 4" xfId="24116"/>
    <cellStyle name="Normal 268 4 2" xfId="24117"/>
    <cellStyle name="Normal 268 4 2 2" xfId="24118"/>
    <cellStyle name="Normal 268 4 2 2 2" xfId="24119"/>
    <cellStyle name="Normal 268 4 2 2 2 2" xfId="24120"/>
    <cellStyle name="Normal 268 4 2 2 2 2 2" xfId="24121"/>
    <cellStyle name="Normal 268 4 2 2 2 3" xfId="24122"/>
    <cellStyle name="Normal 268 4 2 2 3" xfId="24123"/>
    <cellStyle name="Normal 268 4 2 2 3 2" xfId="24124"/>
    <cellStyle name="Normal 268 4 2 2 4" xfId="24125"/>
    <cellStyle name="Normal 268 4 2 3" xfId="24126"/>
    <cellStyle name="Normal 268 4 2 3 2" xfId="24127"/>
    <cellStyle name="Normal 268 4 2 3 2 2" xfId="24128"/>
    <cellStyle name="Normal 268 4 2 3 3" xfId="24129"/>
    <cellStyle name="Normal 268 4 2 4" xfId="24130"/>
    <cellStyle name="Normal 268 4 2 4 2" xfId="24131"/>
    <cellStyle name="Normal 268 4 2 5" xfId="24132"/>
    <cellStyle name="Normal 268 4 3" xfId="24133"/>
    <cellStyle name="Normal 268 4 3 2" xfId="24134"/>
    <cellStyle name="Normal 268 4 3 2 2" xfId="24135"/>
    <cellStyle name="Normal 268 4 3 2 2 2" xfId="24136"/>
    <cellStyle name="Normal 268 4 3 2 3" xfId="24137"/>
    <cellStyle name="Normal 268 4 3 3" xfId="24138"/>
    <cellStyle name="Normal 268 4 3 3 2" xfId="24139"/>
    <cellStyle name="Normal 268 4 3 4" xfId="24140"/>
    <cellStyle name="Normal 268 4 4" xfId="24141"/>
    <cellStyle name="Normal 268 4 4 2" xfId="24142"/>
    <cellStyle name="Normal 268 4 4 2 2" xfId="24143"/>
    <cellStyle name="Normal 268 4 4 3" xfId="24144"/>
    <cellStyle name="Normal 268 4 5" xfId="24145"/>
    <cellStyle name="Normal 268 4 5 2" xfId="24146"/>
    <cellStyle name="Normal 268 4 6" xfId="24147"/>
    <cellStyle name="Normal 268 5" xfId="24148"/>
    <cellStyle name="Normal 268 5 2" xfId="24149"/>
    <cellStyle name="Normal 268 5 2 2" xfId="24150"/>
    <cellStyle name="Normal 268 5 2 2 2" xfId="24151"/>
    <cellStyle name="Normal 268 5 2 2 2 2" xfId="24152"/>
    <cellStyle name="Normal 268 5 2 2 2 2 2" xfId="24153"/>
    <cellStyle name="Normal 268 5 2 2 2 3" xfId="24154"/>
    <cellStyle name="Normal 268 5 2 2 3" xfId="24155"/>
    <cellStyle name="Normal 268 5 2 2 3 2" xfId="24156"/>
    <cellStyle name="Normal 268 5 2 2 4" xfId="24157"/>
    <cellStyle name="Normal 268 5 2 3" xfId="24158"/>
    <cellStyle name="Normal 268 5 2 3 2" xfId="24159"/>
    <cellStyle name="Normal 268 5 2 3 2 2" xfId="24160"/>
    <cellStyle name="Normal 268 5 2 3 3" xfId="24161"/>
    <cellStyle name="Normal 268 5 2 4" xfId="24162"/>
    <cellStyle name="Normal 268 5 2 4 2" xfId="24163"/>
    <cellStyle name="Normal 268 5 2 5" xfId="24164"/>
    <cellStyle name="Normal 268 5 3" xfId="24165"/>
    <cellStyle name="Normal 268 5 3 2" xfId="24166"/>
    <cellStyle name="Normal 268 5 3 2 2" xfId="24167"/>
    <cellStyle name="Normal 268 5 3 2 2 2" xfId="24168"/>
    <cellStyle name="Normal 268 5 3 2 3" xfId="24169"/>
    <cellStyle name="Normal 268 5 3 3" xfId="24170"/>
    <cellStyle name="Normal 268 5 3 3 2" xfId="24171"/>
    <cellStyle name="Normal 268 5 3 4" xfId="24172"/>
    <cellStyle name="Normal 268 5 4" xfId="24173"/>
    <cellStyle name="Normal 268 5 4 2" xfId="24174"/>
    <cellStyle name="Normal 268 5 4 2 2" xfId="24175"/>
    <cellStyle name="Normal 268 5 4 3" xfId="24176"/>
    <cellStyle name="Normal 268 5 5" xfId="24177"/>
    <cellStyle name="Normal 268 5 5 2" xfId="24178"/>
    <cellStyle name="Normal 268 5 6" xfId="24179"/>
    <cellStyle name="Normal 268 6" xfId="24180"/>
    <cellStyle name="Normal 268 6 2" xfId="24181"/>
    <cellStyle name="Normal 268 6 2 2" xfId="24182"/>
    <cellStyle name="Normal 268 6 2 2 2" xfId="24183"/>
    <cellStyle name="Normal 268 6 2 2 2 2" xfId="24184"/>
    <cellStyle name="Normal 268 6 2 2 3" xfId="24185"/>
    <cellStyle name="Normal 268 6 2 3" xfId="24186"/>
    <cellStyle name="Normal 268 6 2 3 2" xfId="24187"/>
    <cellStyle name="Normal 268 6 2 4" xfId="24188"/>
    <cellStyle name="Normal 268 6 3" xfId="24189"/>
    <cellStyle name="Normal 268 6 3 2" xfId="24190"/>
    <cellStyle name="Normal 268 6 3 2 2" xfId="24191"/>
    <cellStyle name="Normal 268 6 3 3" xfId="24192"/>
    <cellStyle name="Normal 268 6 4" xfId="24193"/>
    <cellStyle name="Normal 268 6 4 2" xfId="24194"/>
    <cellStyle name="Normal 268 6 5" xfId="24195"/>
    <cellStyle name="Normal 268 7" xfId="24196"/>
    <cellStyle name="Normal 268 7 2" xfId="24197"/>
    <cellStyle name="Normal 268 7 2 2" xfId="24198"/>
    <cellStyle name="Normal 268 7 2 2 2" xfId="24199"/>
    <cellStyle name="Normal 268 7 2 3" xfId="24200"/>
    <cellStyle name="Normal 268 7 3" xfId="24201"/>
    <cellStyle name="Normal 268 7 3 2" xfId="24202"/>
    <cellStyle name="Normal 268 7 4" xfId="24203"/>
    <cellStyle name="Normal 268 8" xfId="24204"/>
    <cellStyle name="Normal 268 8 2" xfId="24205"/>
    <cellStyle name="Normal 268 8 2 2" xfId="24206"/>
    <cellStyle name="Normal 268 8 3" xfId="24207"/>
    <cellStyle name="Normal 268 9" xfId="24208"/>
    <cellStyle name="Normal 268 9 2" xfId="24209"/>
    <cellStyle name="Normal 269" xfId="24210"/>
    <cellStyle name="Normal 269 10" xfId="24211"/>
    <cellStyle name="Normal 269 11" xfId="24212"/>
    <cellStyle name="Normal 269 2" xfId="24213"/>
    <cellStyle name="Normal 269 2 2" xfId="24214"/>
    <cellStyle name="Normal 269 2 2 2" xfId="24215"/>
    <cellStyle name="Normal 269 2 2 2 2" xfId="24216"/>
    <cellStyle name="Normal 269 2 2 2 2 2" xfId="24217"/>
    <cellStyle name="Normal 269 2 2 2 2 2 2" xfId="24218"/>
    <cellStyle name="Normal 269 2 2 2 2 2 2 2" xfId="24219"/>
    <cellStyle name="Normal 269 2 2 2 2 2 3" xfId="24220"/>
    <cellStyle name="Normal 269 2 2 2 2 3" xfId="24221"/>
    <cellStyle name="Normal 269 2 2 2 2 3 2" xfId="24222"/>
    <cellStyle name="Normal 269 2 2 2 2 4" xfId="24223"/>
    <cellStyle name="Normal 269 2 2 2 3" xfId="24224"/>
    <cellStyle name="Normal 269 2 2 2 3 2" xfId="24225"/>
    <cellStyle name="Normal 269 2 2 2 3 2 2" xfId="24226"/>
    <cellStyle name="Normal 269 2 2 2 3 3" xfId="24227"/>
    <cellStyle name="Normal 269 2 2 2 4" xfId="24228"/>
    <cellStyle name="Normal 269 2 2 2 4 2" xfId="24229"/>
    <cellStyle name="Normal 269 2 2 2 5" xfId="24230"/>
    <cellStyle name="Normal 269 2 2 3" xfId="24231"/>
    <cellStyle name="Normal 269 2 2 3 2" xfId="24232"/>
    <cellStyle name="Normal 269 2 2 3 2 2" xfId="24233"/>
    <cellStyle name="Normal 269 2 2 3 2 2 2" xfId="24234"/>
    <cellStyle name="Normal 269 2 2 3 2 3" xfId="24235"/>
    <cellStyle name="Normal 269 2 2 3 3" xfId="24236"/>
    <cellStyle name="Normal 269 2 2 3 3 2" xfId="24237"/>
    <cellStyle name="Normal 269 2 2 3 4" xfId="24238"/>
    <cellStyle name="Normal 269 2 2 4" xfId="24239"/>
    <cellStyle name="Normal 269 2 2 4 2" xfId="24240"/>
    <cellStyle name="Normal 269 2 2 4 2 2" xfId="24241"/>
    <cellStyle name="Normal 269 2 2 4 3" xfId="24242"/>
    <cellStyle name="Normal 269 2 2 5" xfId="24243"/>
    <cellStyle name="Normal 269 2 2 5 2" xfId="24244"/>
    <cellStyle name="Normal 269 2 2 6" xfId="24245"/>
    <cellStyle name="Normal 269 2 3" xfId="24246"/>
    <cellStyle name="Normal 269 2 3 2" xfId="24247"/>
    <cellStyle name="Normal 269 2 3 2 2" xfId="24248"/>
    <cellStyle name="Normal 269 2 3 2 2 2" xfId="24249"/>
    <cellStyle name="Normal 269 2 3 2 2 2 2" xfId="24250"/>
    <cellStyle name="Normal 269 2 3 2 2 3" xfId="24251"/>
    <cellStyle name="Normal 269 2 3 2 3" xfId="24252"/>
    <cellStyle name="Normal 269 2 3 2 3 2" xfId="24253"/>
    <cellStyle name="Normal 269 2 3 2 4" xfId="24254"/>
    <cellStyle name="Normal 269 2 3 3" xfId="24255"/>
    <cellStyle name="Normal 269 2 3 3 2" xfId="24256"/>
    <cellStyle name="Normal 269 2 3 3 2 2" xfId="24257"/>
    <cellStyle name="Normal 269 2 3 3 3" xfId="24258"/>
    <cellStyle name="Normal 269 2 3 4" xfId="24259"/>
    <cellStyle name="Normal 269 2 3 4 2" xfId="24260"/>
    <cellStyle name="Normal 269 2 3 5" xfId="24261"/>
    <cellStyle name="Normal 269 2 4" xfId="24262"/>
    <cellStyle name="Normal 269 2 4 2" xfId="24263"/>
    <cellStyle name="Normal 269 2 4 2 2" xfId="24264"/>
    <cellStyle name="Normal 269 2 4 2 2 2" xfId="24265"/>
    <cellStyle name="Normal 269 2 4 2 3" xfId="24266"/>
    <cellStyle name="Normal 269 2 4 3" xfId="24267"/>
    <cellStyle name="Normal 269 2 4 3 2" xfId="24268"/>
    <cellStyle name="Normal 269 2 4 4" xfId="24269"/>
    <cellStyle name="Normal 269 2 5" xfId="24270"/>
    <cellStyle name="Normal 269 2 5 2" xfId="24271"/>
    <cellStyle name="Normal 269 2 5 2 2" xfId="24272"/>
    <cellStyle name="Normal 269 2 5 3" xfId="24273"/>
    <cellStyle name="Normal 269 2 6" xfId="24274"/>
    <cellStyle name="Normal 269 2 6 2" xfId="24275"/>
    <cellStyle name="Normal 269 2 7" xfId="24276"/>
    <cellStyle name="Normal 269 2 8" xfId="24277"/>
    <cellStyle name="Normal 269 3" xfId="24278"/>
    <cellStyle name="Normal 269 3 2" xfId="24279"/>
    <cellStyle name="Normal 269 3 2 2" xfId="24280"/>
    <cellStyle name="Normal 269 3 2 2 2" xfId="24281"/>
    <cellStyle name="Normal 269 3 2 2 2 2" xfId="24282"/>
    <cellStyle name="Normal 269 3 2 2 2 2 2" xfId="24283"/>
    <cellStyle name="Normal 269 3 2 2 2 2 2 2" xfId="24284"/>
    <cellStyle name="Normal 269 3 2 2 2 2 3" xfId="24285"/>
    <cellStyle name="Normal 269 3 2 2 2 3" xfId="24286"/>
    <cellStyle name="Normal 269 3 2 2 2 3 2" xfId="24287"/>
    <cellStyle name="Normal 269 3 2 2 2 4" xfId="24288"/>
    <cellStyle name="Normal 269 3 2 2 3" xfId="24289"/>
    <cellStyle name="Normal 269 3 2 2 3 2" xfId="24290"/>
    <cellStyle name="Normal 269 3 2 2 3 2 2" xfId="24291"/>
    <cellStyle name="Normal 269 3 2 2 3 3" xfId="24292"/>
    <cellStyle name="Normal 269 3 2 2 4" xfId="24293"/>
    <cellStyle name="Normal 269 3 2 2 4 2" xfId="24294"/>
    <cellStyle name="Normal 269 3 2 2 5" xfId="24295"/>
    <cellStyle name="Normal 269 3 2 3" xfId="24296"/>
    <cellStyle name="Normal 269 3 2 3 2" xfId="24297"/>
    <cellStyle name="Normal 269 3 2 3 2 2" xfId="24298"/>
    <cellStyle name="Normal 269 3 2 3 2 2 2" xfId="24299"/>
    <cellStyle name="Normal 269 3 2 3 2 3" xfId="24300"/>
    <cellStyle name="Normal 269 3 2 3 3" xfId="24301"/>
    <cellStyle name="Normal 269 3 2 3 3 2" xfId="24302"/>
    <cellStyle name="Normal 269 3 2 3 4" xfId="24303"/>
    <cellStyle name="Normal 269 3 2 4" xfId="24304"/>
    <cellStyle name="Normal 269 3 2 4 2" xfId="24305"/>
    <cellStyle name="Normal 269 3 2 4 2 2" xfId="24306"/>
    <cellStyle name="Normal 269 3 2 4 3" xfId="24307"/>
    <cellStyle name="Normal 269 3 2 5" xfId="24308"/>
    <cellStyle name="Normal 269 3 2 5 2" xfId="24309"/>
    <cellStyle name="Normal 269 3 2 6" xfId="24310"/>
    <cellStyle name="Normal 269 3 3" xfId="24311"/>
    <cellStyle name="Normal 269 3 3 2" xfId="24312"/>
    <cellStyle name="Normal 269 3 3 2 2" xfId="24313"/>
    <cellStyle name="Normal 269 3 3 2 2 2" xfId="24314"/>
    <cellStyle name="Normal 269 3 3 2 2 2 2" xfId="24315"/>
    <cellStyle name="Normal 269 3 3 2 2 3" xfId="24316"/>
    <cellStyle name="Normal 269 3 3 2 3" xfId="24317"/>
    <cellStyle name="Normal 269 3 3 2 3 2" xfId="24318"/>
    <cellStyle name="Normal 269 3 3 2 4" xfId="24319"/>
    <cellStyle name="Normal 269 3 3 3" xfId="24320"/>
    <cellStyle name="Normal 269 3 3 3 2" xfId="24321"/>
    <cellStyle name="Normal 269 3 3 3 2 2" xfId="24322"/>
    <cellStyle name="Normal 269 3 3 3 3" xfId="24323"/>
    <cellStyle name="Normal 269 3 3 4" xfId="24324"/>
    <cellStyle name="Normal 269 3 3 4 2" xfId="24325"/>
    <cellStyle name="Normal 269 3 3 5" xfId="24326"/>
    <cellStyle name="Normal 269 3 4" xfId="24327"/>
    <cellStyle name="Normal 269 3 4 2" xfId="24328"/>
    <cellStyle name="Normal 269 3 4 2 2" xfId="24329"/>
    <cellStyle name="Normal 269 3 4 2 2 2" xfId="24330"/>
    <cellStyle name="Normal 269 3 4 2 3" xfId="24331"/>
    <cellStyle name="Normal 269 3 4 3" xfId="24332"/>
    <cellStyle name="Normal 269 3 4 3 2" xfId="24333"/>
    <cellStyle name="Normal 269 3 4 4" xfId="24334"/>
    <cellStyle name="Normal 269 3 5" xfId="24335"/>
    <cellStyle name="Normal 269 3 5 2" xfId="24336"/>
    <cellStyle name="Normal 269 3 5 2 2" xfId="24337"/>
    <cellStyle name="Normal 269 3 5 3" xfId="24338"/>
    <cellStyle name="Normal 269 3 6" xfId="24339"/>
    <cellStyle name="Normal 269 3 6 2" xfId="24340"/>
    <cellStyle name="Normal 269 3 7" xfId="24341"/>
    <cellStyle name="Normal 269 4" xfId="24342"/>
    <cellStyle name="Normal 269 4 2" xfId="24343"/>
    <cellStyle name="Normal 269 4 2 2" xfId="24344"/>
    <cellStyle name="Normal 269 4 2 2 2" xfId="24345"/>
    <cellStyle name="Normal 269 4 2 2 2 2" xfId="24346"/>
    <cellStyle name="Normal 269 4 2 2 2 2 2" xfId="24347"/>
    <cellStyle name="Normal 269 4 2 2 2 3" xfId="24348"/>
    <cellStyle name="Normal 269 4 2 2 3" xfId="24349"/>
    <cellStyle name="Normal 269 4 2 2 3 2" xfId="24350"/>
    <cellStyle name="Normal 269 4 2 2 4" xfId="24351"/>
    <cellStyle name="Normal 269 4 2 3" xfId="24352"/>
    <cellStyle name="Normal 269 4 2 3 2" xfId="24353"/>
    <cellStyle name="Normal 269 4 2 3 2 2" xfId="24354"/>
    <cellStyle name="Normal 269 4 2 3 3" xfId="24355"/>
    <cellStyle name="Normal 269 4 2 4" xfId="24356"/>
    <cellStyle name="Normal 269 4 2 4 2" xfId="24357"/>
    <cellStyle name="Normal 269 4 2 5" xfId="24358"/>
    <cellStyle name="Normal 269 4 3" xfId="24359"/>
    <cellStyle name="Normal 269 4 3 2" xfId="24360"/>
    <cellStyle name="Normal 269 4 3 2 2" xfId="24361"/>
    <cellStyle name="Normal 269 4 3 2 2 2" xfId="24362"/>
    <cellStyle name="Normal 269 4 3 2 3" xfId="24363"/>
    <cellStyle name="Normal 269 4 3 3" xfId="24364"/>
    <cellStyle name="Normal 269 4 3 3 2" xfId="24365"/>
    <cellStyle name="Normal 269 4 3 4" xfId="24366"/>
    <cellStyle name="Normal 269 4 4" xfId="24367"/>
    <cellStyle name="Normal 269 4 4 2" xfId="24368"/>
    <cellStyle name="Normal 269 4 4 2 2" xfId="24369"/>
    <cellStyle name="Normal 269 4 4 3" xfId="24370"/>
    <cellStyle name="Normal 269 4 5" xfId="24371"/>
    <cellStyle name="Normal 269 4 5 2" xfId="24372"/>
    <cellStyle name="Normal 269 4 6" xfId="24373"/>
    <cellStyle name="Normal 269 5" xfId="24374"/>
    <cellStyle name="Normal 269 5 2" xfId="24375"/>
    <cellStyle name="Normal 269 5 2 2" xfId="24376"/>
    <cellStyle name="Normal 269 5 2 2 2" xfId="24377"/>
    <cellStyle name="Normal 269 5 2 2 2 2" xfId="24378"/>
    <cellStyle name="Normal 269 5 2 2 2 2 2" xfId="24379"/>
    <cellStyle name="Normal 269 5 2 2 2 3" xfId="24380"/>
    <cellStyle name="Normal 269 5 2 2 3" xfId="24381"/>
    <cellStyle name="Normal 269 5 2 2 3 2" xfId="24382"/>
    <cellStyle name="Normal 269 5 2 2 4" xfId="24383"/>
    <cellStyle name="Normal 269 5 2 3" xfId="24384"/>
    <cellStyle name="Normal 269 5 2 3 2" xfId="24385"/>
    <cellStyle name="Normal 269 5 2 3 2 2" xfId="24386"/>
    <cellStyle name="Normal 269 5 2 3 3" xfId="24387"/>
    <cellStyle name="Normal 269 5 2 4" xfId="24388"/>
    <cellStyle name="Normal 269 5 2 4 2" xfId="24389"/>
    <cellStyle name="Normal 269 5 2 5" xfId="24390"/>
    <cellStyle name="Normal 269 5 3" xfId="24391"/>
    <cellStyle name="Normal 269 5 3 2" xfId="24392"/>
    <cellStyle name="Normal 269 5 3 2 2" xfId="24393"/>
    <cellStyle name="Normal 269 5 3 2 2 2" xfId="24394"/>
    <cellStyle name="Normal 269 5 3 2 3" xfId="24395"/>
    <cellStyle name="Normal 269 5 3 3" xfId="24396"/>
    <cellStyle name="Normal 269 5 3 3 2" xfId="24397"/>
    <cellStyle name="Normal 269 5 3 4" xfId="24398"/>
    <cellStyle name="Normal 269 5 4" xfId="24399"/>
    <cellStyle name="Normal 269 5 4 2" xfId="24400"/>
    <cellStyle name="Normal 269 5 4 2 2" xfId="24401"/>
    <cellStyle name="Normal 269 5 4 3" xfId="24402"/>
    <cellStyle name="Normal 269 5 5" xfId="24403"/>
    <cellStyle name="Normal 269 5 5 2" xfId="24404"/>
    <cellStyle name="Normal 269 5 6" xfId="24405"/>
    <cellStyle name="Normal 269 6" xfId="24406"/>
    <cellStyle name="Normal 269 6 2" xfId="24407"/>
    <cellStyle name="Normal 269 6 2 2" xfId="24408"/>
    <cellStyle name="Normal 269 6 2 2 2" xfId="24409"/>
    <cellStyle name="Normal 269 6 2 2 2 2" xfId="24410"/>
    <cellStyle name="Normal 269 6 2 2 3" xfId="24411"/>
    <cellStyle name="Normal 269 6 2 3" xfId="24412"/>
    <cellStyle name="Normal 269 6 2 3 2" xfId="24413"/>
    <cellStyle name="Normal 269 6 2 4" xfId="24414"/>
    <cellStyle name="Normal 269 6 3" xfId="24415"/>
    <cellStyle name="Normal 269 6 3 2" xfId="24416"/>
    <cellStyle name="Normal 269 6 3 2 2" xfId="24417"/>
    <cellStyle name="Normal 269 6 3 3" xfId="24418"/>
    <cellStyle name="Normal 269 6 4" xfId="24419"/>
    <cellStyle name="Normal 269 6 4 2" xfId="24420"/>
    <cellStyle name="Normal 269 6 5" xfId="24421"/>
    <cellStyle name="Normal 269 7" xfId="24422"/>
    <cellStyle name="Normal 269 7 2" xfId="24423"/>
    <cellStyle name="Normal 269 7 2 2" xfId="24424"/>
    <cellStyle name="Normal 269 7 2 2 2" xfId="24425"/>
    <cellStyle name="Normal 269 7 2 3" xfId="24426"/>
    <cellStyle name="Normal 269 7 3" xfId="24427"/>
    <cellStyle name="Normal 269 7 3 2" xfId="24428"/>
    <cellStyle name="Normal 269 7 4" xfId="24429"/>
    <cellStyle name="Normal 269 8" xfId="24430"/>
    <cellStyle name="Normal 269 8 2" xfId="24431"/>
    <cellStyle name="Normal 269 8 2 2" xfId="24432"/>
    <cellStyle name="Normal 269 8 3" xfId="24433"/>
    <cellStyle name="Normal 269 9" xfId="24434"/>
    <cellStyle name="Normal 269 9 2" xfId="24435"/>
    <cellStyle name="Normal 27" xfId="24436"/>
    <cellStyle name="Normal 27 2" xfId="24437"/>
    <cellStyle name="Normal 27 2 2" xfId="24438"/>
    <cellStyle name="Normal 27 2 2 2" xfId="24439"/>
    <cellStyle name="Normal 27 2 2 3" xfId="24440"/>
    <cellStyle name="Normal 27 2 3" xfId="24441"/>
    <cellStyle name="Normal 27 3" xfId="24442"/>
    <cellStyle name="Normal 27 3 2" xfId="24443"/>
    <cellStyle name="Normal 27 3 2 2" xfId="24444"/>
    <cellStyle name="Normal 27 3 2 3" xfId="24445"/>
    <cellStyle name="Normal 27 3 3" xfId="24446"/>
    <cellStyle name="Normal 27 4" xfId="24447"/>
    <cellStyle name="Normal 27 4 2" xfId="24448"/>
    <cellStyle name="Normal 27 4 3" xfId="24449"/>
    <cellStyle name="Normal 27 5" xfId="24450"/>
    <cellStyle name="Normal 270" xfId="24451"/>
    <cellStyle name="Normal 270 10" xfId="24452"/>
    <cellStyle name="Normal 270 11" xfId="24453"/>
    <cellStyle name="Normal 270 2" xfId="24454"/>
    <cellStyle name="Normal 270 2 2" xfId="24455"/>
    <cellStyle name="Normal 270 2 2 2" xfId="24456"/>
    <cellStyle name="Normal 270 2 2 2 2" xfId="24457"/>
    <cellStyle name="Normal 270 2 2 2 2 2" xfId="24458"/>
    <cellStyle name="Normal 270 2 2 2 2 2 2" xfId="24459"/>
    <cellStyle name="Normal 270 2 2 2 2 2 2 2" xfId="24460"/>
    <cellStyle name="Normal 270 2 2 2 2 2 3" xfId="24461"/>
    <cellStyle name="Normal 270 2 2 2 2 3" xfId="24462"/>
    <cellStyle name="Normal 270 2 2 2 2 3 2" xfId="24463"/>
    <cellStyle name="Normal 270 2 2 2 2 4" xfId="24464"/>
    <cellStyle name="Normal 270 2 2 2 3" xfId="24465"/>
    <cellStyle name="Normal 270 2 2 2 3 2" xfId="24466"/>
    <cellStyle name="Normal 270 2 2 2 3 2 2" xfId="24467"/>
    <cellStyle name="Normal 270 2 2 2 3 3" xfId="24468"/>
    <cellStyle name="Normal 270 2 2 2 4" xfId="24469"/>
    <cellStyle name="Normal 270 2 2 2 4 2" xfId="24470"/>
    <cellStyle name="Normal 270 2 2 2 5" xfId="24471"/>
    <cellStyle name="Normal 270 2 2 3" xfId="24472"/>
    <cellStyle name="Normal 270 2 2 3 2" xfId="24473"/>
    <cellStyle name="Normal 270 2 2 3 2 2" xfId="24474"/>
    <cellStyle name="Normal 270 2 2 3 2 2 2" xfId="24475"/>
    <cellStyle name="Normal 270 2 2 3 2 3" xfId="24476"/>
    <cellStyle name="Normal 270 2 2 3 3" xfId="24477"/>
    <cellStyle name="Normal 270 2 2 3 3 2" xfId="24478"/>
    <cellStyle name="Normal 270 2 2 3 4" xfId="24479"/>
    <cellStyle name="Normal 270 2 2 4" xfId="24480"/>
    <cellStyle name="Normal 270 2 2 4 2" xfId="24481"/>
    <cellStyle name="Normal 270 2 2 4 2 2" xfId="24482"/>
    <cellStyle name="Normal 270 2 2 4 3" xfId="24483"/>
    <cellStyle name="Normal 270 2 2 5" xfId="24484"/>
    <cellStyle name="Normal 270 2 2 5 2" xfId="24485"/>
    <cellStyle name="Normal 270 2 2 6" xfId="24486"/>
    <cellStyle name="Normal 270 2 3" xfId="24487"/>
    <cellStyle name="Normal 270 2 3 2" xfId="24488"/>
    <cellStyle name="Normal 270 2 3 2 2" xfId="24489"/>
    <cellStyle name="Normal 270 2 3 2 2 2" xfId="24490"/>
    <cellStyle name="Normal 270 2 3 2 2 2 2" xfId="24491"/>
    <cellStyle name="Normal 270 2 3 2 2 3" xfId="24492"/>
    <cellStyle name="Normal 270 2 3 2 3" xfId="24493"/>
    <cellStyle name="Normal 270 2 3 2 3 2" xfId="24494"/>
    <cellStyle name="Normal 270 2 3 2 4" xfId="24495"/>
    <cellStyle name="Normal 270 2 3 3" xfId="24496"/>
    <cellStyle name="Normal 270 2 3 3 2" xfId="24497"/>
    <cellStyle name="Normal 270 2 3 3 2 2" xfId="24498"/>
    <cellStyle name="Normal 270 2 3 3 3" xfId="24499"/>
    <cellStyle name="Normal 270 2 3 4" xfId="24500"/>
    <cellStyle name="Normal 270 2 3 4 2" xfId="24501"/>
    <cellStyle name="Normal 270 2 3 5" xfId="24502"/>
    <cellStyle name="Normal 270 2 4" xfId="24503"/>
    <cellStyle name="Normal 270 2 4 2" xfId="24504"/>
    <cellStyle name="Normal 270 2 4 2 2" xfId="24505"/>
    <cellStyle name="Normal 270 2 4 2 2 2" xfId="24506"/>
    <cellStyle name="Normal 270 2 4 2 3" xfId="24507"/>
    <cellStyle name="Normal 270 2 4 3" xfId="24508"/>
    <cellStyle name="Normal 270 2 4 3 2" xfId="24509"/>
    <cellStyle name="Normal 270 2 4 4" xfId="24510"/>
    <cellStyle name="Normal 270 2 5" xfId="24511"/>
    <cellStyle name="Normal 270 2 5 2" xfId="24512"/>
    <cellStyle name="Normal 270 2 5 2 2" xfId="24513"/>
    <cellStyle name="Normal 270 2 5 3" xfId="24514"/>
    <cellStyle name="Normal 270 2 6" xfId="24515"/>
    <cellStyle name="Normal 270 2 6 2" xfId="24516"/>
    <cellStyle name="Normal 270 2 7" xfId="24517"/>
    <cellStyle name="Normal 270 2 8" xfId="24518"/>
    <cellStyle name="Normal 270 3" xfId="24519"/>
    <cellStyle name="Normal 270 3 2" xfId="24520"/>
    <cellStyle name="Normal 270 3 2 2" xfId="24521"/>
    <cellStyle name="Normal 270 3 2 2 2" xfId="24522"/>
    <cellStyle name="Normal 270 3 2 2 2 2" xfId="24523"/>
    <cellStyle name="Normal 270 3 2 2 2 2 2" xfId="24524"/>
    <cellStyle name="Normal 270 3 2 2 2 2 2 2" xfId="24525"/>
    <cellStyle name="Normal 270 3 2 2 2 2 3" xfId="24526"/>
    <cellStyle name="Normal 270 3 2 2 2 3" xfId="24527"/>
    <cellStyle name="Normal 270 3 2 2 2 3 2" xfId="24528"/>
    <cellStyle name="Normal 270 3 2 2 2 4" xfId="24529"/>
    <cellStyle name="Normal 270 3 2 2 3" xfId="24530"/>
    <cellStyle name="Normal 270 3 2 2 3 2" xfId="24531"/>
    <cellStyle name="Normal 270 3 2 2 3 2 2" xfId="24532"/>
    <cellStyle name="Normal 270 3 2 2 3 3" xfId="24533"/>
    <cellStyle name="Normal 270 3 2 2 4" xfId="24534"/>
    <cellStyle name="Normal 270 3 2 2 4 2" xfId="24535"/>
    <cellStyle name="Normal 270 3 2 2 5" xfId="24536"/>
    <cellStyle name="Normal 270 3 2 3" xfId="24537"/>
    <cellStyle name="Normal 270 3 2 3 2" xfId="24538"/>
    <cellStyle name="Normal 270 3 2 3 2 2" xfId="24539"/>
    <cellStyle name="Normal 270 3 2 3 2 2 2" xfId="24540"/>
    <cellStyle name="Normal 270 3 2 3 2 3" xfId="24541"/>
    <cellStyle name="Normal 270 3 2 3 3" xfId="24542"/>
    <cellStyle name="Normal 270 3 2 3 3 2" xfId="24543"/>
    <cellStyle name="Normal 270 3 2 3 4" xfId="24544"/>
    <cellStyle name="Normal 270 3 2 4" xfId="24545"/>
    <cellStyle name="Normal 270 3 2 4 2" xfId="24546"/>
    <cellStyle name="Normal 270 3 2 4 2 2" xfId="24547"/>
    <cellStyle name="Normal 270 3 2 4 3" xfId="24548"/>
    <cellStyle name="Normal 270 3 2 5" xfId="24549"/>
    <cellStyle name="Normal 270 3 2 5 2" xfId="24550"/>
    <cellStyle name="Normal 270 3 2 6" xfId="24551"/>
    <cellStyle name="Normal 270 3 3" xfId="24552"/>
    <cellStyle name="Normal 270 3 3 2" xfId="24553"/>
    <cellStyle name="Normal 270 3 3 2 2" xfId="24554"/>
    <cellStyle name="Normal 270 3 3 2 2 2" xfId="24555"/>
    <cellStyle name="Normal 270 3 3 2 2 2 2" xfId="24556"/>
    <cellStyle name="Normal 270 3 3 2 2 3" xfId="24557"/>
    <cellStyle name="Normal 270 3 3 2 3" xfId="24558"/>
    <cellStyle name="Normal 270 3 3 2 3 2" xfId="24559"/>
    <cellStyle name="Normal 270 3 3 2 4" xfId="24560"/>
    <cellStyle name="Normal 270 3 3 3" xfId="24561"/>
    <cellStyle name="Normal 270 3 3 3 2" xfId="24562"/>
    <cellStyle name="Normal 270 3 3 3 2 2" xfId="24563"/>
    <cellStyle name="Normal 270 3 3 3 3" xfId="24564"/>
    <cellStyle name="Normal 270 3 3 4" xfId="24565"/>
    <cellStyle name="Normal 270 3 3 4 2" xfId="24566"/>
    <cellStyle name="Normal 270 3 3 5" xfId="24567"/>
    <cellStyle name="Normal 270 3 4" xfId="24568"/>
    <cellStyle name="Normal 270 3 4 2" xfId="24569"/>
    <cellStyle name="Normal 270 3 4 2 2" xfId="24570"/>
    <cellStyle name="Normal 270 3 4 2 2 2" xfId="24571"/>
    <cellStyle name="Normal 270 3 4 2 3" xfId="24572"/>
    <cellStyle name="Normal 270 3 4 3" xfId="24573"/>
    <cellStyle name="Normal 270 3 4 3 2" xfId="24574"/>
    <cellStyle name="Normal 270 3 4 4" xfId="24575"/>
    <cellStyle name="Normal 270 3 5" xfId="24576"/>
    <cellStyle name="Normal 270 3 5 2" xfId="24577"/>
    <cellStyle name="Normal 270 3 5 2 2" xfId="24578"/>
    <cellStyle name="Normal 270 3 5 3" xfId="24579"/>
    <cellStyle name="Normal 270 3 6" xfId="24580"/>
    <cellStyle name="Normal 270 3 6 2" xfId="24581"/>
    <cellStyle name="Normal 270 3 7" xfId="24582"/>
    <cellStyle name="Normal 270 4" xfId="24583"/>
    <cellStyle name="Normal 270 4 2" xfId="24584"/>
    <cellStyle name="Normal 270 4 2 2" xfId="24585"/>
    <cellStyle name="Normal 270 4 2 2 2" xfId="24586"/>
    <cellStyle name="Normal 270 4 2 2 2 2" xfId="24587"/>
    <cellStyle name="Normal 270 4 2 2 2 2 2" xfId="24588"/>
    <cellStyle name="Normal 270 4 2 2 2 3" xfId="24589"/>
    <cellStyle name="Normal 270 4 2 2 3" xfId="24590"/>
    <cellStyle name="Normal 270 4 2 2 3 2" xfId="24591"/>
    <cellStyle name="Normal 270 4 2 2 4" xfId="24592"/>
    <cellStyle name="Normal 270 4 2 3" xfId="24593"/>
    <cellStyle name="Normal 270 4 2 3 2" xfId="24594"/>
    <cellStyle name="Normal 270 4 2 3 2 2" xfId="24595"/>
    <cellStyle name="Normal 270 4 2 3 3" xfId="24596"/>
    <cellStyle name="Normal 270 4 2 4" xfId="24597"/>
    <cellStyle name="Normal 270 4 2 4 2" xfId="24598"/>
    <cellStyle name="Normal 270 4 2 5" xfId="24599"/>
    <cellStyle name="Normal 270 4 3" xfId="24600"/>
    <cellStyle name="Normal 270 4 3 2" xfId="24601"/>
    <cellStyle name="Normal 270 4 3 2 2" xfId="24602"/>
    <cellStyle name="Normal 270 4 3 2 2 2" xfId="24603"/>
    <cellStyle name="Normal 270 4 3 2 3" xfId="24604"/>
    <cellStyle name="Normal 270 4 3 3" xfId="24605"/>
    <cellStyle name="Normal 270 4 3 3 2" xfId="24606"/>
    <cellStyle name="Normal 270 4 3 4" xfId="24607"/>
    <cellStyle name="Normal 270 4 4" xfId="24608"/>
    <cellStyle name="Normal 270 4 4 2" xfId="24609"/>
    <cellStyle name="Normal 270 4 4 2 2" xfId="24610"/>
    <cellStyle name="Normal 270 4 4 3" xfId="24611"/>
    <cellStyle name="Normal 270 4 5" xfId="24612"/>
    <cellStyle name="Normal 270 4 5 2" xfId="24613"/>
    <cellStyle name="Normal 270 4 6" xfId="24614"/>
    <cellStyle name="Normal 270 5" xfId="24615"/>
    <cellStyle name="Normal 270 5 2" xfId="24616"/>
    <cellStyle name="Normal 270 5 2 2" xfId="24617"/>
    <cellStyle name="Normal 270 5 2 2 2" xfId="24618"/>
    <cellStyle name="Normal 270 5 2 2 2 2" xfId="24619"/>
    <cellStyle name="Normal 270 5 2 2 2 2 2" xfId="24620"/>
    <cellStyle name="Normal 270 5 2 2 2 3" xfId="24621"/>
    <cellStyle name="Normal 270 5 2 2 3" xfId="24622"/>
    <cellStyle name="Normal 270 5 2 2 3 2" xfId="24623"/>
    <cellStyle name="Normal 270 5 2 2 4" xfId="24624"/>
    <cellStyle name="Normal 270 5 2 3" xfId="24625"/>
    <cellStyle name="Normal 270 5 2 3 2" xfId="24626"/>
    <cellStyle name="Normal 270 5 2 3 2 2" xfId="24627"/>
    <cellStyle name="Normal 270 5 2 3 3" xfId="24628"/>
    <cellStyle name="Normal 270 5 2 4" xfId="24629"/>
    <cellStyle name="Normal 270 5 2 4 2" xfId="24630"/>
    <cellStyle name="Normal 270 5 2 5" xfId="24631"/>
    <cellStyle name="Normal 270 5 3" xfId="24632"/>
    <cellStyle name="Normal 270 5 3 2" xfId="24633"/>
    <cellStyle name="Normal 270 5 3 2 2" xfId="24634"/>
    <cellStyle name="Normal 270 5 3 2 2 2" xfId="24635"/>
    <cellStyle name="Normal 270 5 3 2 3" xfId="24636"/>
    <cellStyle name="Normal 270 5 3 3" xfId="24637"/>
    <cellStyle name="Normal 270 5 3 3 2" xfId="24638"/>
    <cellStyle name="Normal 270 5 3 4" xfId="24639"/>
    <cellStyle name="Normal 270 5 4" xfId="24640"/>
    <cellStyle name="Normal 270 5 4 2" xfId="24641"/>
    <cellStyle name="Normal 270 5 4 2 2" xfId="24642"/>
    <cellStyle name="Normal 270 5 4 3" xfId="24643"/>
    <cellStyle name="Normal 270 5 5" xfId="24644"/>
    <cellStyle name="Normal 270 5 5 2" xfId="24645"/>
    <cellStyle name="Normal 270 5 6" xfId="24646"/>
    <cellStyle name="Normal 270 6" xfId="24647"/>
    <cellStyle name="Normal 270 6 2" xfId="24648"/>
    <cellStyle name="Normal 270 6 2 2" xfId="24649"/>
    <cellStyle name="Normal 270 6 2 2 2" xfId="24650"/>
    <cellStyle name="Normal 270 6 2 2 2 2" xfId="24651"/>
    <cellStyle name="Normal 270 6 2 2 3" xfId="24652"/>
    <cellStyle name="Normal 270 6 2 3" xfId="24653"/>
    <cellStyle name="Normal 270 6 2 3 2" xfId="24654"/>
    <cellStyle name="Normal 270 6 2 4" xfId="24655"/>
    <cellStyle name="Normal 270 6 3" xfId="24656"/>
    <cellStyle name="Normal 270 6 3 2" xfId="24657"/>
    <cellStyle name="Normal 270 6 3 2 2" xfId="24658"/>
    <cellStyle name="Normal 270 6 3 3" xfId="24659"/>
    <cellStyle name="Normal 270 6 4" xfId="24660"/>
    <cellStyle name="Normal 270 6 4 2" xfId="24661"/>
    <cellStyle name="Normal 270 6 5" xfId="24662"/>
    <cellStyle name="Normal 270 7" xfId="24663"/>
    <cellStyle name="Normal 270 7 2" xfId="24664"/>
    <cellStyle name="Normal 270 7 2 2" xfId="24665"/>
    <cellStyle name="Normal 270 7 2 2 2" xfId="24666"/>
    <cellStyle name="Normal 270 7 2 3" xfId="24667"/>
    <cellStyle name="Normal 270 7 3" xfId="24668"/>
    <cellStyle name="Normal 270 7 3 2" xfId="24669"/>
    <cellStyle name="Normal 270 7 4" xfId="24670"/>
    <cellStyle name="Normal 270 8" xfId="24671"/>
    <cellStyle name="Normal 270 8 2" xfId="24672"/>
    <cellStyle name="Normal 270 8 2 2" xfId="24673"/>
    <cellStyle name="Normal 270 8 3" xfId="24674"/>
    <cellStyle name="Normal 270 9" xfId="24675"/>
    <cellStyle name="Normal 270 9 2" xfId="24676"/>
    <cellStyle name="Normal 271" xfId="24677"/>
    <cellStyle name="Normal 271 10" xfId="24678"/>
    <cellStyle name="Normal 271 11" xfId="24679"/>
    <cellStyle name="Normal 271 2" xfId="24680"/>
    <cellStyle name="Normal 271 2 2" xfId="24681"/>
    <cellStyle name="Normal 271 2 2 2" xfId="24682"/>
    <cellStyle name="Normal 271 2 2 2 2" xfId="24683"/>
    <cellStyle name="Normal 271 2 2 2 2 2" xfId="24684"/>
    <cellStyle name="Normal 271 2 2 2 2 2 2" xfId="24685"/>
    <cellStyle name="Normal 271 2 2 2 2 2 2 2" xfId="24686"/>
    <cellStyle name="Normal 271 2 2 2 2 2 3" xfId="24687"/>
    <cellStyle name="Normal 271 2 2 2 2 3" xfId="24688"/>
    <cellStyle name="Normal 271 2 2 2 2 3 2" xfId="24689"/>
    <cellStyle name="Normal 271 2 2 2 2 4" xfId="24690"/>
    <cellStyle name="Normal 271 2 2 2 3" xfId="24691"/>
    <cellStyle name="Normal 271 2 2 2 3 2" xfId="24692"/>
    <cellStyle name="Normal 271 2 2 2 3 2 2" xfId="24693"/>
    <cellStyle name="Normal 271 2 2 2 3 3" xfId="24694"/>
    <cellStyle name="Normal 271 2 2 2 4" xfId="24695"/>
    <cellStyle name="Normal 271 2 2 2 4 2" xfId="24696"/>
    <cellStyle name="Normal 271 2 2 2 5" xfId="24697"/>
    <cellStyle name="Normal 271 2 2 3" xfId="24698"/>
    <cellStyle name="Normal 271 2 2 3 2" xfId="24699"/>
    <cellStyle name="Normal 271 2 2 3 2 2" xfId="24700"/>
    <cellStyle name="Normal 271 2 2 3 2 2 2" xfId="24701"/>
    <cellStyle name="Normal 271 2 2 3 2 3" xfId="24702"/>
    <cellStyle name="Normal 271 2 2 3 3" xfId="24703"/>
    <cellStyle name="Normal 271 2 2 3 3 2" xfId="24704"/>
    <cellStyle name="Normal 271 2 2 3 4" xfId="24705"/>
    <cellStyle name="Normal 271 2 2 4" xfId="24706"/>
    <cellStyle name="Normal 271 2 2 4 2" xfId="24707"/>
    <cellStyle name="Normal 271 2 2 4 2 2" xfId="24708"/>
    <cellStyle name="Normal 271 2 2 4 3" xfId="24709"/>
    <cellStyle name="Normal 271 2 2 5" xfId="24710"/>
    <cellStyle name="Normal 271 2 2 5 2" xfId="24711"/>
    <cellStyle name="Normal 271 2 2 6" xfId="24712"/>
    <cellStyle name="Normal 271 2 3" xfId="24713"/>
    <cellStyle name="Normal 271 2 3 2" xfId="24714"/>
    <cellStyle name="Normal 271 2 3 2 2" xfId="24715"/>
    <cellStyle name="Normal 271 2 3 2 2 2" xfId="24716"/>
    <cellStyle name="Normal 271 2 3 2 2 2 2" xfId="24717"/>
    <cellStyle name="Normal 271 2 3 2 2 3" xfId="24718"/>
    <cellStyle name="Normal 271 2 3 2 3" xfId="24719"/>
    <cellStyle name="Normal 271 2 3 2 3 2" xfId="24720"/>
    <cellStyle name="Normal 271 2 3 2 4" xfId="24721"/>
    <cellStyle name="Normal 271 2 3 3" xfId="24722"/>
    <cellStyle name="Normal 271 2 3 3 2" xfId="24723"/>
    <cellStyle name="Normal 271 2 3 3 2 2" xfId="24724"/>
    <cellStyle name="Normal 271 2 3 3 3" xfId="24725"/>
    <cellStyle name="Normal 271 2 3 4" xfId="24726"/>
    <cellStyle name="Normal 271 2 3 4 2" xfId="24727"/>
    <cellStyle name="Normal 271 2 3 5" xfId="24728"/>
    <cellStyle name="Normal 271 2 4" xfId="24729"/>
    <cellStyle name="Normal 271 2 4 2" xfId="24730"/>
    <cellStyle name="Normal 271 2 4 2 2" xfId="24731"/>
    <cellStyle name="Normal 271 2 4 2 2 2" xfId="24732"/>
    <cellStyle name="Normal 271 2 4 2 3" xfId="24733"/>
    <cellStyle name="Normal 271 2 4 3" xfId="24734"/>
    <cellStyle name="Normal 271 2 4 3 2" xfId="24735"/>
    <cellStyle name="Normal 271 2 4 4" xfId="24736"/>
    <cellStyle name="Normal 271 2 5" xfId="24737"/>
    <cellStyle name="Normal 271 2 5 2" xfId="24738"/>
    <cellStyle name="Normal 271 2 5 2 2" xfId="24739"/>
    <cellStyle name="Normal 271 2 5 3" xfId="24740"/>
    <cellStyle name="Normal 271 2 6" xfId="24741"/>
    <cellStyle name="Normal 271 2 6 2" xfId="24742"/>
    <cellStyle name="Normal 271 2 7" xfId="24743"/>
    <cellStyle name="Normal 271 2 8" xfId="24744"/>
    <cellStyle name="Normal 271 3" xfId="24745"/>
    <cellStyle name="Normal 271 3 2" xfId="24746"/>
    <cellStyle name="Normal 271 3 2 2" xfId="24747"/>
    <cellStyle name="Normal 271 3 2 2 2" xfId="24748"/>
    <cellStyle name="Normal 271 3 2 2 2 2" xfId="24749"/>
    <cellStyle name="Normal 271 3 2 2 2 2 2" xfId="24750"/>
    <cellStyle name="Normal 271 3 2 2 2 2 2 2" xfId="24751"/>
    <cellStyle name="Normal 271 3 2 2 2 2 3" xfId="24752"/>
    <cellStyle name="Normal 271 3 2 2 2 3" xfId="24753"/>
    <cellStyle name="Normal 271 3 2 2 2 3 2" xfId="24754"/>
    <cellStyle name="Normal 271 3 2 2 2 4" xfId="24755"/>
    <cellStyle name="Normal 271 3 2 2 3" xfId="24756"/>
    <cellStyle name="Normal 271 3 2 2 3 2" xfId="24757"/>
    <cellStyle name="Normal 271 3 2 2 3 2 2" xfId="24758"/>
    <cellStyle name="Normal 271 3 2 2 3 3" xfId="24759"/>
    <cellStyle name="Normal 271 3 2 2 4" xfId="24760"/>
    <cellStyle name="Normal 271 3 2 2 4 2" xfId="24761"/>
    <cellStyle name="Normal 271 3 2 2 5" xfId="24762"/>
    <cellStyle name="Normal 271 3 2 3" xfId="24763"/>
    <cellStyle name="Normal 271 3 2 3 2" xfId="24764"/>
    <cellStyle name="Normal 271 3 2 3 2 2" xfId="24765"/>
    <cellStyle name="Normal 271 3 2 3 2 2 2" xfId="24766"/>
    <cellStyle name="Normal 271 3 2 3 2 3" xfId="24767"/>
    <cellStyle name="Normal 271 3 2 3 3" xfId="24768"/>
    <cellStyle name="Normal 271 3 2 3 3 2" xfId="24769"/>
    <cellStyle name="Normal 271 3 2 3 4" xfId="24770"/>
    <cellStyle name="Normal 271 3 2 4" xfId="24771"/>
    <cellStyle name="Normal 271 3 2 4 2" xfId="24772"/>
    <cellStyle name="Normal 271 3 2 4 2 2" xfId="24773"/>
    <cellStyle name="Normal 271 3 2 4 3" xfId="24774"/>
    <cellStyle name="Normal 271 3 2 5" xfId="24775"/>
    <cellStyle name="Normal 271 3 2 5 2" xfId="24776"/>
    <cellStyle name="Normal 271 3 2 6" xfId="24777"/>
    <cellStyle name="Normal 271 3 3" xfId="24778"/>
    <cellStyle name="Normal 271 3 3 2" xfId="24779"/>
    <cellStyle name="Normal 271 3 3 2 2" xfId="24780"/>
    <cellStyle name="Normal 271 3 3 2 2 2" xfId="24781"/>
    <cellStyle name="Normal 271 3 3 2 2 2 2" xfId="24782"/>
    <cellStyle name="Normal 271 3 3 2 2 3" xfId="24783"/>
    <cellStyle name="Normal 271 3 3 2 3" xfId="24784"/>
    <cellStyle name="Normal 271 3 3 2 3 2" xfId="24785"/>
    <cellStyle name="Normal 271 3 3 2 4" xfId="24786"/>
    <cellStyle name="Normal 271 3 3 3" xfId="24787"/>
    <cellStyle name="Normal 271 3 3 3 2" xfId="24788"/>
    <cellStyle name="Normal 271 3 3 3 2 2" xfId="24789"/>
    <cellStyle name="Normal 271 3 3 3 3" xfId="24790"/>
    <cellStyle name="Normal 271 3 3 4" xfId="24791"/>
    <cellStyle name="Normal 271 3 3 4 2" xfId="24792"/>
    <cellStyle name="Normal 271 3 3 5" xfId="24793"/>
    <cellStyle name="Normal 271 3 4" xfId="24794"/>
    <cellStyle name="Normal 271 3 4 2" xfId="24795"/>
    <cellStyle name="Normal 271 3 4 2 2" xfId="24796"/>
    <cellStyle name="Normal 271 3 4 2 2 2" xfId="24797"/>
    <cellStyle name="Normal 271 3 4 2 3" xfId="24798"/>
    <cellStyle name="Normal 271 3 4 3" xfId="24799"/>
    <cellStyle name="Normal 271 3 4 3 2" xfId="24800"/>
    <cellStyle name="Normal 271 3 4 4" xfId="24801"/>
    <cellStyle name="Normal 271 3 5" xfId="24802"/>
    <cellStyle name="Normal 271 3 5 2" xfId="24803"/>
    <cellStyle name="Normal 271 3 5 2 2" xfId="24804"/>
    <cellStyle name="Normal 271 3 5 3" xfId="24805"/>
    <cellStyle name="Normal 271 3 6" xfId="24806"/>
    <cellStyle name="Normal 271 3 6 2" xfId="24807"/>
    <cellStyle name="Normal 271 3 7" xfId="24808"/>
    <cellStyle name="Normal 271 4" xfId="24809"/>
    <cellStyle name="Normal 271 4 2" xfId="24810"/>
    <cellStyle name="Normal 271 4 2 2" xfId="24811"/>
    <cellStyle name="Normal 271 4 2 2 2" xfId="24812"/>
    <cellStyle name="Normal 271 4 2 2 2 2" xfId="24813"/>
    <cellStyle name="Normal 271 4 2 2 2 2 2" xfId="24814"/>
    <cellStyle name="Normal 271 4 2 2 2 3" xfId="24815"/>
    <cellStyle name="Normal 271 4 2 2 3" xfId="24816"/>
    <cellStyle name="Normal 271 4 2 2 3 2" xfId="24817"/>
    <cellStyle name="Normal 271 4 2 2 4" xfId="24818"/>
    <cellStyle name="Normal 271 4 2 3" xfId="24819"/>
    <cellStyle name="Normal 271 4 2 3 2" xfId="24820"/>
    <cellStyle name="Normal 271 4 2 3 2 2" xfId="24821"/>
    <cellStyle name="Normal 271 4 2 3 3" xfId="24822"/>
    <cellStyle name="Normal 271 4 2 4" xfId="24823"/>
    <cellStyle name="Normal 271 4 2 4 2" xfId="24824"/>
    <cellStyle name="Normal 271 4 2 5" xfId="24825"/>
    <cellStyle name="Normal 271 4 3" xfId="24826"/>
    <cellStyle name="Normal 271 4 3 2" xfId="24827"/>
    <cellStyle name="Normal 271 4 3 2 2" xfId="24828"/>
    <cellStyle name="Normal 271 4 3 2 2 2" xfId="24829"/>
    <cellStyle name="Normal 271 4 3 2 3" xfId="24830"/>
    <cellStyle name="Normal 271 4 3 3" xfId="24831"/>
    <cellStyle name="Normal 271 4 3 3 2" xfId="24832"/>
    <cellStyle name="Normal 271 4 3 4" xfId="24833"/>
    <cellStyle name="Normal 271 4 4" xfId="24834"/>
    <cellStyle name="Normal 271 4 4 2" xfId="24835"/>
    <cellStyle name="Normal 271 4 4 2 2" xfId="24836"/>
    <cellStyle name="Normal 271 4 4 3" xfId="24837"/>
    <cellStyle name="Normal 271 4 5" xfId="24838"/>
    <cellStyle name="Normal 271 4 5 2" xfId="24839"/>
    <cellStyle name="Normal 271 4 6" xfId="24840"/>
    <cellStyle name="Normal 271 5" xfId="24841"/>
    <cellStyle name="Normal 271 5 2" xfId="24842"/>
    <cellStyle name="Normal 271 5 2 2" xfId="24843"/>
    <cellStyle name="Normal 271 5 2 2 2" xfId="24844"/>
    <cellStyle name="Normal 271 5 2 2 2 2" xfId="24845"/>
    <cellStyle name="Normal 271 5 2 2 2 2 2" xfId="24846"/>
    <cellStyle name="Normal 271 5 2 2 2 3" xfId="24847"/>
    <cellStyle name="Normal 271 5 2 2 3" xfId="24848"/>
    <cellStyle name="Normal 271 5 2 2 3 2" xfId="24849"/>
    <cellStyle name="Normal 271 5 2 2 4" xfId="24850"/>
    <cellStyle name="Normal 271 5 2 3" xfId="24851"/>
    <cellStyle name="Normal 271 5 2 3 2" xfId="24852"/>
    <cellStyle name="Normal 271 5 2 3 2 2" xfId="24853"/>
    <cellStyle name="Normal 271 5 2 3 3" xfId="24854"/>
    <cellStyle name="Normal 271 5 2 4" xfId="24855"/>
    <cellStyle name="Normal 271 5 2 4 2" xfId="24856"/>
    <cellStyle name="Normal 271 5 2 5" xfId="24857"/>
    <cellStyle name="Normal 271 5 3" xfId="24858"/>
    <cellStyle name="Normal 271 5 3 2" xfId="24859"/>
    <cellStyle name="Normal 271 5 3 2 2" xfId="24860"/>
    <cellStyle name="Normal 271 5 3 2 2 2" xfId="24861"/>
    <cellStyle name="Normal 271 5 3 2 3" xfId="24862"/>
    <cellStyle name="Normal 271 5 3 3" xfId="24863"/>
    <cellStyle name="Normal 271 5 3 3 2" xfId="24864"/>
    <cellStyle name="Normal 271 5 3 4" xfId="24865"/>
    <cellStyle name="Normal 271 5 4" xfId="24866"/>
    <cellStyle name="Normal 271 5 4 2" xfId="24867"/>
    <cellStyle name="Normal 271 5 4 2 2" xfId="24868"/>
    <cellStyle name="Normal 271 5 4 3" xfId="24869"/>
    <cellStyle name="Normal 271 5 5" xfId="24870"/>
    <cellStyle name="Normal 271 5 5 2" xfId="24871"/>
    <cellStyle name="Normal 271 5 6" xfId="24872"/>
    <cellStyle name="Normal 271 6" xfId="24873"/>
    <cellStyle name="Normal 271 6 2" xfId="24874"/>
    <cellStyle name="Normal 271 6 2 2" xfId="24875"/>
    <cellStyle name="Normal 271 6 2 2 2" xfId="24876"/>
    <cellStyle name="Normal 271 6 2 2 2 2" xfId="24877"/>
    <cellStyle name="Normal 271 6 2 2 3" xfId="24878"/>
    <cellStyle name="Normal 271 6 2 3" xfId="24879"/>
    <cellStyle name="Normal 271 6 2 3 2" xfId="24880"/>
    <cellStyle name="Normal 271 6 2 4" xfId="24881"/>
    <cellStyle name="Normal 271 6 3" xfId="24882"/>
    <cellStyle name="Normal 271 6 3 2" xfId="24883"/>
    <cellStyle name="Normal 271 6 3 2 2" xfId="24884"/>
    <cellStyle name="Normal 271 6 3 3" xfId="24885"/>
    <cellStyle name="Normal 271 6 4" xfId="24886"/>
    <cellStyle name="Normal 271 6 4 2" xfId="24887"/>
    <cellStyle name="Normal 271 6 5" xfId="24888"/>
    <cellStyle name="Normal 271 7" xfId="24889"/>
    <cellStyle name="Normal 271 7 2" xfId="24890"/>
    <cellStyle name="Normal 271 7 2 2" xfId="24891"/>
    <cellStyle name="Normal 271 7 2 2 2" xfId="24892"/>
    <cellStyle name="Normal 271 7 2 3" xfId="24893"/>
    <cellStyle name="Normal 271 7 3" xfId="24894"/>
    <cellStyle name="Normal 271 7 3 2" xfId="24895"/>
    <cellStyle name="Normal 271 7 4" xfId="24896"/>
    <cellStyle name="Normal 271 8" xfId="24897"/>
    <cellStyle name="Normal 271 8 2" xfId="24898"/>
    <cellStyle name="Normal 271 8 2 2" xfId="24899"/>
    <cellStyle name="Normal 271 8 3" xfId="24900"/>
    <cellStyle name="Normal 271 9" xfId="24901"/>
    <cellStyle name="Normal 271 9 2" xfId="24902"/>
    <cellStyle name="Normal 272" xfId="24903"/>
    <cellStyle name="Normal 272 10" xfId="24904"/>
    <cellStyle name="Normal 272 11" xfId="24905"/>
    <cellStyle name="Normal 272 2" xfId="24906"/>
    <cellStyle name="Normal 272 2 2" xfId="24907"/>
    <cellStyle name="Normal 272 2 2 2" xfId="24908"/>
    <cellStyle name="Normal 272 2 2 2 2" xfId="24909"/>
    <cellStyle name="Normal 272 2 2 2 2 2" xfId="24910"/>
    <cellStyle name="Normal 272 2 2 2 2 2 2" xfId="24911"/>
    <cellStyle name="Normal 272 2 2 2 2 2 2 2" xfId="24912"/>
    <cellStyle name="Normal 272 2 2 2 2 2 3" xfId="24913"/>
    <cellStyle name="Normal 272 2 2 2 2 3" xfId="24914"/>
    <cellStyle name="Normal 272 2 2 2 2 3 2" xfId="24915"/>
    <cellStyle name="Normal 272 2 2 2 2 4" xfId="24916"/>
    <cellStyle name="Normal 272 2 2 2 3" xfId="24917"/>
    <cellStyle name="Normal 272 2 2 2 3 2" xfId="24918"/>
    <cellStyle name="Normal 272 2 2 2 3 2 2" xfId="24919"/>
    <cellStyle name="Normal 272 2 2 2 3 3" xfId="24920"/>
    <cellStyle name="Normal 272 2 2 2 4" xfId="24921"/>
    <cellStyle name="Normal 272 2 2 2 4 2" xfId="24922"/>
    <cellStyle name="Normal 272 2 2 2 5" xfId="24923"/>
    <cellStyle name="Normal 272 2 2 3" xfId="24924"/>
    <cellStyle name="Normal 272 2 2 3 2" xfId="24925"/>
    <cellStyle name="Normal 272 2 2 3 2 2" xfId="24926"/>
    <cellStyle name="Normal 272 2 2 3 2 2 2" xfId="24927"/>
    <cellStyle name="Normal 272 2 2 3 2 3" xfId="24928"/>
    <cellStyle name="Normal 272 2 2 3 3" xfId="24929"/>
    <cellStyle name="Normal 272 2 2 3 3 2" xfId="24930"/>
    <cellStyle name="Normal 272 2 2 3 4" xfId="24931"/>
    <cellStyle name="Normal 272 2 2 4" xfId="24932"/>
    <cellStyle name="Normal 272 2 2 4 2" xfId="24933"/>
    <cellStyle name="Normal 272 2 2 4 2 2" xfId="24934"/>
    <cellStyle name="Normal 272 2 2 4 3" xfId="24935"/>
    <cellStyle name="Normal 272 2 2 5" xfId="24936"/>
    <cellStyle name="Normal 272 2 2 5 2" xfId="24937"/>
    <cellStyle name="Normal 272 2 2 6" xfId="24938"/>
    <cellStyle name="Normal 272 2 3" xfId="24939"/>
    <cellStyle name="Normal 272 2 3 2" xfId="24940"/>
    <cellStyle name="Normal 272 2 3 2 2" xfId="24941"/>
    <cellStyle name="Normal 272 2 3 2 2 2" xfId="24942"/>
    <cellStyle name="Normal 272 2 3 2 2 2 2" xfId="24943"/>
    <cellStyle name="Normal 272 2 3 2 2 3" xfId="24944"/>
    <cellStyle name="Normal 272 2 3 2 3" xfId="24945"/>
    <cellStyle name="Normal 272 2 3 2 3 2" xfId="24946"/>
    <cellStyle name="Normal 272 2 3 2 4" xfId="24947"/>
    <cellStyle name="Normal 272 2 3 3" xfId="24948"/>
    <cellStyle name="Normal 272 2 3 3 2" xfId="24949"/>
    <cellStyle name="Normal 272 2 3 3 2 2" xfId="24950"/>
    <cellStyle name="Normal 272 2 3 3 3" xfId="24951"/>
    <cellStyle name="Normal 272 2 3 4" xfId="24952"/>
    <cellStyle name="Normal 272 2 3 4 2" xfId="24953"/>
    <cellStyle name="Normal 272 2 3 5" xfId="24954"/>
    <cellStyle name="Normal 272 2 4" xfId="24955"/>
    <cellStyle name="Normal 272 2 4 2" xfId="24956"/>
    <cellStyle name="Normal 272 2 4 2 2" xfId="24957"/>
    <cellStyle name="Normal 272 2 4 2 2 2" xfId="24958"/>
    <cellStyle name="Normal 272 2 4 2 3" xfId="24959"/>
    <cellStyle name="Normal 272 2 4 3" xfId="24960"/>
    <cellStyle name="Normal 272 2 4 3 2" xfId="24961"/>
    <cellStyle name="Normal 272 2 4 4" xfId="24962"/>
    <cellStyle name="Normal 272 2 5" xfId="24963"/>
    <cellStyle name="Normal 272 2 5 2" xfId="24964"/>
    <cellStyle name="Normal 272 2 5 2 2" xfId="24965"/>
    <cellStyle name="Normal 272 2 5 3" xfId="24966"/>
    <cellStyle name="Normal 272 2 6" xfId="24967"/>
    <cellStyle name="Normal 272 2 6 2" xfId="24968"/>
    <cellStyle name="Normal 272 2 7" xfId="24969"/>
    <cellStyle name="Normal 272 2 8" xfId="24970"/>
    <cellStyle name="Normal 272 3" xfId="24971"/>
    <cellStyle name="Normal 272 3 2" xfId="24972"/>
    <cellStyle name="Normal 272 3 2 2" xfId="24973"/>
    <cellStyle name="Normal 272 3 2 2 2" xfId="24974"/>
    <cellStyle name="Normal 272 3 2 2 2 2" xfId="24975"/>
    <cellStyle name="Normal 272 3 2 2 2 2 2" xfId="24976"/>
    <cellStyle name="Normal 272 3 2 2 2 2 2 2" xfId="24977"/>
    <cellStyle name="Normal 272 3 2 2 2 2 3" xfId="24978"/>
    <cellStyle name="Normal 272 3 2 2 2 3" xfId="24979"/>
    <cellStyle name="Normal 272 3 2 2 2 3 2" xfId="24980"/>
    <cellStyle name="Normal 272 3 2 2 2 4" xfId="24981"/>
    <cellStyle name="Normal 272 3 2 2 3" xfId="24982"/>
    <cellStyle name="Normal 272 3 2 2 3 2" xfId="24983"/>
    <cellStyle name="Normal 272 3 2 2 3 2 2" xfId="24984"/>
    <cellStyle name="Normal 272 3 2 2 3 3" xfId="24985"/>
    <cellStyle name="Normal 272 3 2 2 4" xfId="24986"/>
    <cellStyle name="Normal 272 3 2 2 4 2" xfId="24987"/>
    <cellStyle name="Normal 272 3 2 2 5" xfId="24988"/>
    <cellStyle name="Normal 272 3 2 3" xfId="24989"/>
    <cellStyle name="Normal 272 3 2 3 2" xfId="24990"/>
    <cellStyle name="Normal 272 3 2 3 2 2" xfId="24991"/>
    <cellStyle name="Normal 272 3 2 3 2 2 2" xfId="24992"/>
    <cellStyle name="Normal 272 3 2 3 2 3" xfId="24993"/>
    <cellStyle name="Normal 272 3 2 3 3" xfId="24994"/>
    <cellStyle name="Normal 272 3 2 3 3 2" xfId="24995"/>
    <cellStyle name="Normal 272 3 2 3 4" xfId="24996"/>
    <cellStyle name="Normal 272 3 2 4" xfId="24997"/>
    <cellStyle name="Normal 272 3 2 4 2" xfId="24998"/>
    <cellStyle name="Normal 272 3 2 4 2 2" xfId="24999"/>
    <cellStyle name="Normal 272 3 2 4 3" xfId="25000"/>
    <cellStyle name="Normal 272 3 2 5" xfId="25001"/>
    <cellStyle name="Normal 272 3 2 5 2" xfId="25002"/>
    <cellStyle name="Normal 272 3 2 6" xfId="25003"/>
    <cellStyle name="Normal 272 3 3" xfId="25004"/>
    <cellStyle name="Normal 272 3 3 2" xfId="25005"/>
    <cellStyle name="Normal 272 3 3 2 2" xfId="25006"/>
    <cellStyle name="Normal 272 3 3 2 2 2" xfId="25007"/>
    <cellStyle name="Normal 272 3 3 2 2 2 2" xfId="25008"/>
    <cellStyle name="Normal 272 3 3 2 2 3" xfId="25009"/>
    <cellStyle name="Normal 272 3 3 2 3" xfId="25010"/>
    <cellStyle name="Normal 272 3 3 2 3 2" xfId="25011"/>
    <cellStyle name="Normal 272 3 3 2 4" xfId="25012"/>
    <cellStyle name="Normal 272 3 3 3" xfId="25013"/>
    <cellStyle name="Normal 272 3 3 3 2" xfId="25014"/>
    <cellStyle name="Normal 272 3 3 3 2 2" xfId="25015"/>
    <cellStyle name="Normal 272 3 3 3 3" xfId="25016"/>
    <cellStyle name="Normal 272 3 3 4" xfId="25017"/>
    <cellStyle name="Normal 272 3 3 4 2" xfId="25018"/>
    <cellStyle name="Normal 272 3 3 5" xfId="25019"/>
    <cellStyle name="Normal 272 3 4" xfId="25020"/>
    <cellStyle name="Normal 272 3 4 2" xfId="25021"/>
    <cellStyle name="Normal 272 3 4 2 2" xfId="25022"/>
    <cellStyle name="Normal 272 3 4 2 2 2" xfId="25023"/>
    <cellStyle name="Normal 272 3 4 2 3" xfId="25024"/>
    <cellStyle name="Normal 272 3 4 3" xfId="25025"/>
    <cellStyle name="Normal 272 3 4 3 2" xfId="25026"/>
    <cellStyle name="Normal 272 3 4 4" xfId="25027"/>
    <cellStyle name="Normal 272 3 5" xfId="25028"/>
    <cellStyle name="Normal 272 3 5 2" xfId="25029"/>
    <cellStyle name="Normal 272 3 5 2 2" xfId="25030"/>
    <cellStyle name="Normal 272 3 5 3" xfId="25031"/>
    <cellStyle name="Normal 272 3 6" xfId="25032"/>
    <cellStyle name="Normal 272 3 6 2" xfId="25033"/>
    <cellStyle name="Normal 272 3 7" xfId="25034"/>
    <cellStyle name="Normal 272 4" xfId="25035"/>
    <cellStyle name="Normal 272 4 2" xfId="25036"/>
    <cellStyle name="Normal 272 4 2 2" xfId="25037"/>
    <cellStyle name="Normal 272 4 2 2 2" xfId="25038"/>
    <cellStyle name="Normal 272 4 2 2 2 2" xfId="25039"/>
    <cellStyle name="Normal 272 4 2 2 2 2 2" xfId="25040"/>
    <cellStyle name="Normal 272 4 2 2 2 3" xfId="25041"/>
    <cellStyle name="Normal 272 4 2 2 3" xfId="25042"/>
    <cellStyle name="Normal 272 4 2 2 3 2" xfId="25043"/>
    <cellStyle name="Normal 272 4 2 2 4" xfId="25044"/>
    <cellStyle name="Normal 272 4 2 3" xfId="25045"/>
    <cellStyle name="Normal 272 4 2 3 2" xfId="25046"/>
    <cellStyle name="Normal 272 4 2 3 2 2" xfId="25047"/>
    <cellStyle name="Normal 272 4 2 3 3" xfId="25048"/>
    <cellStyle name="Normal 272 4 2 4" xfId="25049"/>
    <cellStyle name="Normal 272 4 2 4 2" xfId="25050"/>
    <cellStyle name="Normal 272 4 2 5" xfId="25051"/>
    <cellStyle name="Normal 272 4 3" xfId="25052"/>
    <cellStyle name="Normal 272 4 3 2" xfId="25053"/>
    <cellStyle name="Normal 272 4 3 2 2" xfId="25054"/>
    <cellStyle name="Normal 272 4 3 2 2 2" xfId="25055"/>
    <cellStyle name="Normal 272 4 3 2 3" xfId="25056"/>
    <cellStyle name="Normal 272 4 3 3" xfId="25057"/>
    <cellStyle name="Normal 272 4 3 3 2" xfId="25058"/>
    <cellStyle name="Normal 272 4 3 4" xfId="25059"/>
    <cellStyle name="Normal 272 4 4" xfId="25060"/>
    <cellStyle name="Normal 272 4 4 2" xfId="25061"/>
    <cellStyle name="Normal 272 4 4 2 2" xfId="25062"/>
    <cellStyle name="Normal 272 4 4 3" xfId="25063"/>
    <cellStyle name="Normal 272 4 5" xfId="25064"/>
    <cellStyle name="Normal 272 4 5 2" xfId="25065"/>
    <cellStyle name="Normal 272 4 6" xfId="25066"/>
    <cellStyle name="Normal 272 5" xfId="25067"/>
    <cellStyle name="Normal 272 5 2" xfId="25068"/>
    <cellStyle name="Normal 272 5 2 2" xfId="25069"/>
    <cellStyle name="Normal 272 5 2 2 2" xfId="25070"/>
    <cellStyle name="Normal 272 5 2 2 2 2" xfId="25071"/>
    <cellStyle name="Normal 272 5 2 2 2 2 2" xfId="25072"/>
    <cellStyle name="Normal 272 5 2 2 2 3" xfId="25073"/>
    <cellStyle name="Normal 272 5 2 2 3" xfId="25074"/>
    <cellStyle name="Normal 272 5 2 2 3 2" xfId="25075"/>
    <cellStyle name="Normal 272 5 2 2 4" xfId="25076"/>
    <cellStyle name="Normal 272 5 2 3" xfId="25077"/>
    <cellStyle name="Normal 272 5 2 3 2" xfId="25078"/>
    <cellStyle name="Normal 272 5 2 3 2 2" xfId="25079"/>
    <cellStyle name="Normal 272 5 2 3 3" xfId="25080"/>
    <cellStyle name="Normal 272 5 2 4" xfId="25081"/>
    <cellStyle name="Normal 272 5 2 4 2" xfId="25082"/>
    <cellStyle name="Normal 272 5 2 5" xfId="25083"/>
    <cellStyle name="Normal 272 5 3" xfId="25084"/>
    <cellStyle name="Normal 272 5 3 2" xfId="25085"/>
    <cellStyle name="Normal 272 5 3 2 2" xfId="25086"/>
    <cellStyle name="Normal 272 5 3 2 2 2" xfId="25087"/>
    <cellStyle name="Normal 272 5 3 2 3" xfId="25088"/>
    <cellStyle name="Normal 272 5 3 3" xfId="25089"/>
    <cellStyle name="Normal 272 5 3 3 2" xfId="25090"/>
    <cellStyle name="Normal 272 5 3 4" xfId="25091"/>
    <cellStyle name="Normal 272 5 4" xfId="25092"/>
    <cellStyle name="Normal 272 5 4 2" xfId="25093"/>
    <cellStyle name="Normal 272 5 4 2 2" xfId="25094"/>
    <cellStyle name="Normal 272 5 4 3" xfId="25095"/>
    <cellStyle name="Normal 272 5 5" xfId="25096"/>
    <cellStyle name="Normal 272 5 5 2" xfId="25097"/>
    <cellStyle name="Normal 272 5 6" xfId="25098"/>
    <cellStyle name="Normal 272 6" xfId="25099"/>
    <cellStyle name="Normal 272 6 2" xfId="25100"/>
    <cellStyle name="Normal 272 6 2 2" xfId="25101"/>
    <cellStyle name="Normal 272 6 2 2 2" xfId="25102"/>
    <cellStyle name="Normal 272 6 2 2 2 2" xfId="25103"/>
    <cellStyle name="Normal 272 6 2 2 3" xfId="25104"/>
    <cellStyle name="Normal 272 6 2 3" xfId="25105"/>
    <cellStyle name="Normal 272 6 2 3 2" xfId="25106"/>
    <cellStyle name="Normal 272 6 2 4" xfId="25107"/>
    <cellStyle name="Normal 272 6 3" xfId="25108"/>
    <cellStyle name="Normal 272 6 3 2" xfId="25109"/>
    <cellStyle name="Normal 272 6 3 2 2" xfId="25110"/>
    <cellStyle name="Normal 272 6 3 3" xfId="25111"/>
    <cellStyle name="Normal 272 6 4" xfId="25112"/>
    <cellStyle name="Normal 272 6 4 2" xfId="25113"/>
    <cellStyle name="Normal 272 6 5" xfId="25114"/>
    <cellStyle name="Normal 272 7" xfId="25115"/>
    <cellStyle name="Normal 272 7 2" xfId="25116"/>
    <cellStyle name="Normal 272 7 2 2" xfId="25117"/>
    <cellStyle name="Normal 272 7 2 2 2" xfId="25118"/>
    <cellStyle name="Normal 272 7 2 3" xfId="25119"/>
    <cellStyle name="Normal 272 7 3" xfId="25120"/>
    <cellStyle name="Normal 272 7 3 2" xfId="25121"/>
    <cellStyle name="Normal 272 7 4" xfId="25122"/>
    <cellStyle name="Normal 272 8" xfId="25123"/>
    <cellStyle name="Normal 272 8 2" xfId="25124"/>
    <cellStyle name="Normal 272 8 2 2" xfId="25125"/>
    <cellStyle name="Normal 272 8 3" xfId="25126"/>
    <cellStyle name="Normal 272 9" xfId="25127"/>
    <cellStyle name="Normal 272 9 2" xfId="25128"/>
    <cellStyle name="Normal 273" xfId="25129"/>
    <cellStyle name="Normal 273 2" xfId="25130"/>
    <cellStyle name="Normal 273 2 2" xfId="25131"/>
    <cellStyle name="Normal 273 2 2 2" xfId="25132"/>
    <cellStyle name="Normal 273 2 2 2 2" xfId="25133"/>
    <cellStyle name="Normal 273 2 2 2 2 2" xfId="25134"/>
    <cellStyle name="Normal 273 2 2 2 2 2 2" xfId="25135"/>
    <cellStyle name="Normal 273 2 2 2 2 2 2 2" xfId="25136"/>
    <cellStyle name="Normal 273 2 2 2 2 2 2 2 2" xfId="25137"/>
    <cellStyle name="Normal 273 2 2 2 2 2 2 3" xfId="25138"/>
    <cellStyle name="Normal 273 2 2 2 2 2 3" xfId="25139"/>
    <cellStyle name="Normal 273 2 2 2 2 2 3 2" xfId="25140"/>
    <cellStyle name="Normal 273 2 2 2 2 2 4" xfId="25141"/>
    <cellStyle name="Normal 273 2 2 2 2 3" xfId="25142"/>
    <cellStyle name="Normal 273 2 2 2 2 3 2" xfId="25143"/>
    <cellStyle name="Normal 273 2 2 2 2 3 2 2" xfId="25144"/>
    <cellStyle name="Normal 273 2 2 2 2 3 3" xfId="25145"/>
    <cellStyle name="Normal 273 2 2 2 2 4" xfId="25146"/>
    <cellStyle name="Normal 273 2 2 2 2 4 2" xfId="25147"/>
    <cellStyle name="Normal 273 2 2 2 2 5" xfId="25148"/>
    <cellStyle name="Normal 273 2 2 2 3" xfId="25149"/>
    <cellStyle name="Normal 273 2 2 2 3 2" xfId="25150"/>
    <cellStyle name="Normal 273 2 2 2 3 2 2" xfId="25151"/>
    <cellStyle name="Normal 273 2 2 2 3 2 2 2" xfId="25152"/>
    <cellStyle name="Normal 273 2 2 2 3 2 3" xfId="25153"/>
    <cellStyle name="Normal 273 2 2 2 3 3" xfId="25154"/>
    <cellStyle name="Normal 273 2 2 2 3 3 2" xfId="25155"/>
    <cellStyle name="Normal 273 2 2 2 3 4" xfId="25156"/>
    <cellStyle name="Normal 273 2 2 2 4" xfId="25157"/>
    <cellStyle name="Normal 273 2 2 2 4 2" xfId="25158"/>
    <cellStyle name="Normal 273 2 2 2 4 2 2" xfId="25159"/>
    <cellStyle name="Normal 273 2 2 2 4 3" xfId="25160"/>
    <cellStyle name="Normal 273 2 2 2 5" xfId="25161"/>
    <cellStyle name="Normal 273 2 2 2 5 2" xfId="25162"/>
    <cellStyle name="Normal 273 2 2 2 6" xfId="25163"/>
    <cellStyle name="Normal 273 2 2 3" xfId="25164"/>
    <cellStyle name="Normal 273 2 2 3 2" xfId="25165"/>
    <cellStyle name="Normal 273 2 2 3 2 2" xfId="25166"/>
    <cellStyle name="Normal 273 2 2 3 2 2 2" xfId="25167"/>
    <cellStyle name="Normal 273 2 2 3 2 2 2 2" xfId="25168"/>
    <cellStyle name="Normal 273 2 2 3 2 2 3" xfId="25169"/>
    <cellStyle name="Normal 273 2 2 3 2 3" xfId="25170"/>
    <cellStyle name="Normal 273 2 2 3 2 3 2" xfId="25171"/>
    <cellStyle name="Normal 273 2 2 3 2 4" xfId="25172"/>
    <cellStyle name="Normal 273 2 2 3 3" xfId="25173"/>
    <cellStyle name="Normal 273 2 2 3 3 2" xfId="25174"/>
    <cellStyle name="Normal 273 2 2 3 3 2 2" xfId="25175"/>
    <cellStyle name="Normal 273 2 2 3 3 3" xfId="25176"/>
    <cellStyle name="Normal 273 2 2 3 4" xfId="25177"/>
    <cellStyle name="Normal 273 2 2 3 4 2" xfId="25178"/>
    <cellStyle name="Normal 273 2 2 3 5" xfId="25179"/>
    <cellStyle name="Normal 273 2 2 4" xfId="25180"/>
    <cellStyle name="Normal 273 2 2 4 2" xfId="25181"/>
    <cellStyle name="Normal 273 2 2 4 2 2" xfId="25182"/>
    <cellStyle name="Normal 273 2 2 4 2 2 2" xfId="25183"/>
    <cellStyle name="Normal 273 2 2 4 2 3" xfId="25184"/>
    <cellStyle name="Normal 273 2 2 4 3" xfId="25185"/>
    <cellStyle name="Normal 273 2 2 4 3 2" xfId="25186"/>
    <cellStyle name="Normal 273 2 2 4 4" xfId="25187"/>
    <cellStyle name="Normal 273 2 2 5" xfId="25188"/>
    <cellStyle name="Normal 273 2 2 5 2" xfId="25189"/>
    <cellStyle name="Normal 273 2 2 5 2 2" xfId="25190"/>
    <cellStyle name="Normal 273 2 2 5 3" xfId="25191"/>
    <cellStyle name="Normal 273 2 2 6" xfId="25192"/>
    <cellStyle name="Normal 273 2 2 6 2" xfId="25193"/>
    <cellStyle name="Normal 273 2 2 6 3" xfId="25194"/>
    <cellStyle name="Normal 273 2 2 7" xfId="25195"/>
    <cellStyle name="Normal 273 2 3" xfId="25196"/>
    <cellStyle name="Normal 273 2 3 2" xfId="25197"/>
    <cellStyle name="Normal 273 2 3 2 2" xfId="25198"/>
    <cellStyle name="Normal 273 2 3 2 2 2" xfId="25199"/>
    <cellStyle name="Normal 273 2 3 2 2 2 2" xfId="25200"/>
    <cellStyle name="Normal 273 2 3 2 2 2 2 2" xfId="25201"/>
    <cellStyle name="Normal 273 2 3 2 2 2 3" xfId="25202"/>
    <cellStyle name="Normal 273 2 3 2 2 3" xfId="25203"/>
    <cellStyle name="Normal 273 2 3 2 2 3 2" xfId="25204"/>
    <cellStyle name="Normal 273 2 3 2 2 4" xfId="25205"/>
    <cellStyle name="Normal 273 2 3 2 3" xfId="25206"/>
    <cellStyle name="Normal 273 2 3 2 3 2" xfId="25207"/>
    <cellStyle name="Normal 273 2 3 2 3 2 2" xfId="25208"/>
    <cellStyle name="Normal 273 2 3 2 3 3" xfId="25209"/>
    <cellStyle name="Normal 273 2 3 2 4" xfId="25210"/>
    <cellStyle name="Normal 273 2 3 2 4 2" xfId="25211"/>
    <cellStyle name="Normal 273 2 3 2 5" xfId="25212"/>
    <cellStyle name="Normal 273 2 3 3" xfId="25213"/>
    <cellStyle name="Normal 273 2 3 3 2" xfId="25214"/>
    <cellStyle name="Normal 273 2 3 3 2 2" xfId="25215"/>
    <cellStyle name="Normal 273 2 3 3 2 2 2" xfId="25216"/>
    <cellStyle name="Normal 273 2 3 3 2 3" xfId="25217"/>
    <cellStyle name="Normal 273 2 3 3 3" xfId="25218"/>
    <cellStyle name="Normal 273 2 3 3 3 2" xfId="25219"/>
    <cellStyle name="Normal 273 2 3 3 4" xfId="25220"/>
    <cellStyle name="Normal 273 2 3 4" xfId="25221"/>
    <cellStyle name="Normal 273 2 3 4 2" xfId="25222"/>
    <cellStyle name="Normal 273 2 3 4 2 2" xfId="25223"/>
    <cellStyle name="Normal 273 2 3 4 3" xfId="25224"/>
    <cellStyle name="Normal 273 2 3 5" xfId="25225"/>
    <cellStyle name="Normal 273 2 3 5 2" xfId="25226"/>
    <cellStyle name="Normal 273 2 3 6" xfId="25227"/>
    <cellStyle name="Normal 273 2 3 7" xfId="25228"/>
    <cellStyle name="Normal 273 2 4" xfId="25229"/>
    <cellStyle name="Normal 273 2 4 2" xfId="25230"/>
    <cellStyle name="Normal 273 2 4 2 2" xfId="25231"/>
    <cellStyle name="Normal 273 2 4 2 2 2" xfId="25232"/>
    <cellStyle name="Normal 273 2 4 2 2 2 2" xfId="25233"/>
    <cellStyle name="Normal 273 2 4 2 2 3" xfId="25234"/>
    <cellStyle name="Normal 273 2 4 2 3" xfId="25235"/>
    <cellStyle name="Normal 273 2 4 2 3 2" xfId="25236"/>
    <cellStyle name="Normal 273 2 4 2 4" xfId="25237"/>
    <cellStyle name="Normal 273 2 4 3" xfId="25238"/>
    <cellStyle name="Normal 273 2 4 3 2" xfId="25239"/>
    <cellStyle name="Normal 273 2 4 3 2 2" xfId="25240"/>
    <cellStyle name="Normal 273 2 4 3 3" xfId="25241"/>
    <cellStyle name="Normal 273 2 4 4" xfId="25242"/>
    <cellStyle name="Normal 273 2 4 4 2" xfId="25243"/>
    <cellStyle name="Normal 273 2 4 5" xfId="25244"/>
    <cellStyle name="Normal 273 2 5" xfId="25245"/>
    <cellStyle name="Normal 273 2 5 2" xfId="25246"/>
    <cellStyle name="Normal 273 2 5 2 2" xfId="25247"/>
    <cellStyle name="Normal 273 2 5 2 2 2" xfId="25248"/>
    <cellStyle name="Normal 273 2 5 2 3" xfId="25249"/>
    <cellStyle name="Normal 273 2 5 3" xfId="25250"/>
    <cellStyle name="Normal 273 2 5 3 2" xfId="25251"/>
    <cellStyle name="Normal 273 2 5 4" xfId="25252"/>
    <cellStyle name="Normal 273 2 6" xfId="25253"/>
    <cellStyle name="Normal 273 2 6 2" xfId="25254"/>
    <cellStyle name="Normal 273 2 6 2 2" xfId="25255"/>
    <cellStyle name="Normal 273 2 6 3" xfId="25256"/>
    <cellStyle name="Normal 273 2 7" xfId="25257"/>
    <cellStyle name="Normal 273 2 7 2" xfId="25258"/>
    <cellStyle name="Normal 273 2 8" xfId="25259"/>
    <cellStyle name="Normal 273 2 8 2" xfId="25260"/>
    <cellStyle name="Normal 273 2 8 3" xfId="25261"/>
    <cellStyle name="Normal 273 2 9" xfId="25262"/>
    <cellStyle name="Normal 273 3" xfId="25263"/>
    <cellStyle name="Normal 273 3 2" xfId="25264"/>
    <cellStyle name="Normal 273 3 2 2" xfId="25265"/>
    <cellStyle name="Normal 273 3 2 2 2" xfId="25266"/>
    <cellStyle name="Normal 273 3 2 2 2 2" xfId="25267"/>
    <cellStyle name="Normal 273 3 2 2 2 2 2" xfId="25268"/>
    <cellStyle name="Normal 273 3 2 2 2 3" xfId="25269"/>
    <cellStyle name="Normal 273 3 2 2 3" xfId="25270"/>
    <cellStyle name="Normal 273 3 2 2 3 2" xfId="25271"/>
    <cellStyle name="Normal 273 3 2 2 4" xfId="25272"/>
    <cellStyle name="Normal 273 3 2 3" xfId="25273"/>
    <cellStyle name="Normal 273 3 2 3 2" xfId="25274"/>
    <cellStyle name="Normal 273 3 2 3 2 2" xfId="25275"/>
    <cellStyle name="Normal 273 3 2 3 3" xfId="25276"/>
    <cellStyle name="Normal 273 3 2 4" xfId="25277"/>
    <cellStyle name="Normal 273 3 2 4 2" xfId="25278"/>
    <cellStyle name="Normal 273 3 2 5" xfId="25279"/>
    <cellStyle name="Normal 273 3 3" xfId="25280"/>
    <cellStyle name="Normal 273 3 3 2" xfId="25281"/>
    <cellStyle name="Normal 273 3 3 2 2" xfId="25282"/>
    <cellStyle name="Normal 273 3 3 2 2 2" xfId="25283"/>
    <cellStyle name="Normal 273 3 3 2 3" xfId="25284"/>
    <cellStyle name="Normal 273 3 3 3" xfId="25285"/>
    <cellStyle name="Normal 273 3 3 3 2" xfId="25286"/>
    <cellStyle name="Normal 273 3 3 4" xfId="25287"/>
    <cellStyle name="Normal 273 3 4" xfId="25288"/>
    <cellStyle name="Normal 273 3 4 2" xfId="25289"/>
    <cellStyle name="Normal 273 3 4 2 2" xfId="25290"/>
    <cellStyle name="Normal 273 3 4 3" xfId="25291"/>
    <cellStyle name="Normal 273 3 5" xfId="25292"/>
    <cellStyle name="Normal 273 3 5 2" xfId="25293"/>
    <cellStyle name="Normal 273 3 6" xfId="25294"/>
    <cellStyle name="Normal 273 3 7" xfId="25295"/>
    <cellStyle name="Normal 273 3 8" xfId="25296"/>
    <cellStyle name="Normal 273 3 9" xfId="25297"/>
    <cellStyle name="Normal 273 4" xfId="25298"/>
    <cellStyle name="Normal 273 4 2" xfId="25299"/>
    <cellStyle name="Normal 273 5" xfId="25300"/>
    <cellStyle name="Normal 273 6" xfId="25301"/>
    <cellStyle name="Normal 274" xfId="25302"/>
    <cellStyle name="Normal 274 2" xfId="25303"/>
    <cellStyle name="Normal 274 2 2" xfId="25304"/>
    <cellStyle name="Normal 274 2 2 2" xfId="25305"/>
    <cellStyle name="Normal 274 2 2 2 2" xfId="25306"/>
    <cellStyle name="Normal 274 2 2 2 2 2" xfId="25307"/>
    <cellStyle name="Normal 274 2 2 2 2 2 2" xfId="25308"/>
    <cellStyle name="Normal 274 2 2 2 2 2 2 2" xfId="25309"/>
    <cellStyle name="Normal 274 2 2 2 2 2 2 2 2" xfId="25310"/>
    <cellStyle name="Normal 274 2 2 2 2 2 2 3" xfId="25311"/>
    <cellStyle name="Normal 274 2 2 2 2 2 3" xfId="25312"/>
    <cellStyle name="Normal 274 2 2 2 2 2 3 2" xfId="25313"/>
    <cellStyle name="Normal 274 2 2 2 2 2 4" xfId="25314"/>
    <cellStyle name="Normal 274 2 2 2 2 3" xfId="25315"/>
    <cellStyle name="Normal 274 2 2 2 2 3 2" xfId="25316"/>
    <cellStyle name="Normal 274 2 2 2 2 3 2 2" xfId="25317"/>
    <cellStyle name="Normal 274 2 2 2 2 3 3" xfId="25318"/>
    <cellStyle name="Normal 274 2 2 2 2 4" xfId="25319"/>
    <cellStyle name="Normal 274 2 2 2 2 4 2" xfId="25320"/>
    <cellStyle name="Normal 274 2 2 2 2 5" xfId="25321"/>
    <cellStyle name="Normal 274 2 2 2 3" xfId="25322"/>
    <cellStyle name="Normal 274 2 2 2 3 2" xfId="25323"/>
    <cellStyle name="Normal 274 2 2 2 3 2 2" xfId="25324"/>
    <cellStyle name="Normal 274 2 2 2 3 2 2 2" xfId="25325"/>
    <cellStyle name="Normal 274 2 2 2 3 2 3" xfId="25326"/>
    <cellStyle name="Normal 274 2 2 2 3 3" xfId="25327"/>
    <cellStyle name="Normal 274 2 2 2 3 3 2" xfId="25328"/>
    <cellStyle name="Normal 274 2 2 2 3 4" xfId="25329"/>
    <cellStyle name="Normal 274 2 2 2 4" xfId="25330"/>
    <cellStyle name="Normal 274 2 2 2 4 2" xfId="25331"/>
    <cellStyle name="Normal 274 2 2 2 4 2 2" xfId="25332"/>
    <cellStyle name="Normal 274 2 2 2 4 3" xfId="25333"/>
    <cellStyle name="Normal 274 2 2 2 5" xfId="25334"/>
    <cellStyle name="Normal 274 2 2 2 5 2" xfId="25335"/>
    <cellStyle name="Normal 274 2 2 2 6" xfId="25336"/>
    <cellStyle name="Normal 274 2 2 3" xfId="25337"/>
    <cellStyle name="Normal 274 2 2 3 2" xfId="25338"/>
    <cellStyle name="Normal 274 2 2 3 2 2" xfId="25339"/>
    <cellStyle name="Normal 274 2 2 3 2 2 2" xfId="25340"/>
    <cellStyle name="Normal 274 2 2 3 2 2 2 2" xfId="25341"/>
    <cellStyle name="Normal 274 2 2 3 2 2 3" xfId="25342"/>
    <cellStyle name="Normal 274 2 2 3 2 3" xfId="25343"/>
    <cellStyle name="Normal 274 2 2 3 2 3 2" xfId="25344"/>
    <cellStyle name="Normal 274 2 2 3 2 4" xfId="25345"/>
    <cellStyle name="Normal 274 2 2 3 3" xfId="25346"/>
    <cellStyle name="Normal 274 2 2 3 3 2" xfId="25347"/>
    <cellStyle name="Normal 274 2 2 3 3 2 2" xfId="25348"/>
    <cellStyle name="Normal 274 2 2 3 3 3" xfId="25349"/>
    <cellStyle name="Normal 274 2 2 3 4" xfId="25350"/>
    <cellStyle name="Normal 274 2 2 3 4 2" xfId="25351"/>
    <cellStyle name="Normal 274 2 2 3 5" xfId="25352"/>
    <cellStyle name="Normal 274 2 2 4" xfId="25353"/>
    <cellStyle name="Normal 274 2 2 4 2" xfId="25354"/>
    <cellStyle name="Normal 274 2 2 4 2 2" xfId="25355"/>
    <cellStyle name="Normal 274 2 2 4 2 2 2" xfId="25356"/>
    <cellStyle name="Normal 274 2 2 4 2 3" xfId="25357"/>
    <cellStyle name="Normal 274 2 2 4 3" xfId="25358"/>
    <cellStyle name="Normal 274 2 2 4 3 2" xfId="25359"/>
    <cellStyle name="Normal 274 2 2 4 4" xfId="25360"/>
    <cellStyle name="Normal 274 2 2 5" xfId="25361"/>
    <cellStyle name="Normal 274 2 2 5 2" xfId="25362"/>
    <cellStyle name="Normal 274 2 2 5 2 2" xfId="25363"/>
    <cellStyle name="Normal 274 2 2 5 3" xfId="25364"/>
    <cellStyle name="Normal 274 2 2 6" xfId="25365"/>
    <cellStyle name="Normal 274 2 2 6 2" xfId="25366"/>
    <cellStyle name="Normal 274 2 2 7" xfId="25367"/>
    <cellStyle name="Normal 274 2 3" xfId="25368"/>
    <cellStyle name="Normal 274 2 3 2" xfId="25369"/>
    <cellStyle name="Normal 274 2 3 2 2" xfId="25370"/>
    <cellStyle name="Normal 274 2 3 2 2 2" xfId="25371"/>
    <cellStyle name="Normal 274 2 3 2 2 2 2" xfId="25372"/>
    <cellStyle name="Normal 274 2 3 2 2 2 2 2" xfId="25373"/>
    <cellStyle name="Normal 274 2 3 2 2 2 3" xfId="25374"/>
    <cellStyle name="Normal 274 2 3 2 2 3" xfId="25375"/>
    <cellStyle name="Normal 274 2 3 2 2 3 2" xfId="25376"/>
    <cellStyle name="Normal 274 2 3 2 2 4" xfId="25377"/>
    <cellStyle name="Normal 274 2 3 2 3" xfId="25378"/>
    <cellStyle name="Normal 274 2 3 2 3 2" xfId="25379"/>
    <cellStyle name="Normal 274 2 3 2 3 2 2" xfId="25380"/>
    <cellStyle name="Normal 274 2 3 2 3 3" xfId="25381"/>
    <cellStyle name="Normal 274 2 3 2 4" xfId="25382"/>
    <cellStyle name="Normal 274 2 3 2 4 2" xfId="25383"/>
    <cellStyle name="Normal 274 2 3 2 5" xfId="25384"/>
    <cellStyle name="Normal 274 2 3 3" xfId="25385"/>
    <cellStyle name="Normal 274 2 3 3 2" xfId="25386"/>
    <cellStyle name="Normal 274 2 3 3 2 2" xfId="25387"/>
    <cellStyle name="Normal 274 2 3 3 2 2 2" xfId="25388"/>
    <cellStyle name="Normal 274 2 3 3 2 3" xfId="25389"/>
    <cellStyle name="Normal 274 2 3 3 3" xfId="25390"/>
    <cellStyle name="Normal 274 2 3 3 3 2" xfId="25391"/>
    <cellStyle name="Normal 274 2 3 3 4" xfId="25392"/>
    <cellStyle name="Normal 274 2 3 4" xfId="25393"/>
    <cellStyle name="Normal 274 2 3 4 2" xfId="25394"/>
    <cellStyle name="Normal 274 2 3 4 2 2" xfId="25395"/>
    <cellStyle name="Normal 274 2 3 4 3" xfId="25396"/>
    <cellStyle name="Normal 274 2 3 5" xfId="25397"/>
    <cellStyle name="Normal 274 2 3 5 2" xfId="25398"/>
    <cellStyle name="Normal 274 2 3 6" xfId="25399"/>
    <cellStyle name="Normal 274 2 4" xfId="25400"/>
    <cellStyle name="Normal 274 2 4 2" xfId="25401"/>
    <cellStyle name="Normal 274 2 4 2 2" xfId="25402"/>
    <cellStyle name="Normal 274 2 4 2 2 2" xfId="25403"/>
    <cellStyle name="Normal 274 2 4 2 2 2 2" xfId="25404"/>
    <cellStyle name="Normal 274 2 4 2 2 3" xfId="25405"/>
    <cellStyle name="Normal 274 2 4 2 3" xfId="25406"/>
    <cellStyle name="Normal 274 2 4 2 3 2" xfId="25407"/>
    <cellStyle name="Normal 274 2 4 2 4" xfId="25408"/>
    <cellStyle name="Normal 274 2 4 3" xfId="25409"/>
    <cellStyle name="Normal 274 2 4 3 2" xfId="25410"/>
    <cellStyle name="Normal 274 2 4 3 2 2" xfId="25411"/>
    <cellStyle name="Normal 274 2 4 3 3" xfId="25412"/>
    <cellStyle name="Normal 274 2 4 4" xfId="25413"/>
    <cellStyle name="Normal 274 2 4 4 2" xfId="25414"/>
    <cellStyle name="Normal 274 2 4 5" xfId="25415"/>
    <cellStyle name="Normal 274 2 5" xfId="25416"/>
    <cellStyle name="Normal 274 2 5 2" xfId="25417"/>
    <cellStyle name="Normal 274 2 5 2 2" xfId="25418"/>
    <cellStyle name="Normal 274 2 5 2 2 2" xfId="25419"/>
    <cellStyle name="Normal 274 2 5 2 3" xfId="25420"/>
    <cellStyle name="Normal 274 2 5 3" xfId="25421"/>
    <cellStyle name="Normal 274 2 5 3 2" xfId="25422"/>
    <cellStyle name="Normal 274 2 5 4" xfId="25423"/>
    <cellStyle name="Normal 274 2 6" xfId="25424"/>
    <cellStyle name="Normal 274 2 6 2" xfId="25425"/>
    <cellStyle name="Normal 274 2 6 2 2" xfId="25426"/>
    <cellStyle name="Normal 274 2 6 3" xfId="25427"/>
    <cellStyle name="Normal 274 2 7" xfId="25428"/>
    <cellStyle name="Normal 274 2 7 2" xfId="25429"/>
    <cellStyle name="Normal 274 2 8" xfId="25430"/>
    <cellStyle name="Normal 274 2 9" xfId="25431"/>
    <cellStyle name="Normal 274 3" xfId="25432"/>
    <cellStyle name="Normal 274 3 2" xfId="25433"/>
    <cellStyle name="Normal 274 3 2 2" xfId="25434"/>
    <cellStyle name="Normal 274 3 2 2 2" xfId="25435"/>
    <cellStyle name="Normal 274 3 2 2 2 2" xfId="25436"/>
    <cellStyle name="Normal 274 3 2 2 2 2 2" xfId="25437"/>
    <cellStyle name="Normal 274 3 2 2 2 3" xfId="25438"/>
    <cellStyle name="Normal 274 3 2 2 3" xfId="25439"/>
    <cellStyle name="Normal 274 3 2 2 3 2" xfId="25440"/>
    <cellStyle name="Normal 274 3 2 2 4" xfId="25441"/>
    <cellStyle name="Normal 274 3 2 3" xfId="25442"/>
    <cellStyle name="Normal 274 3 2 3 2" xfId="25443"/>
    <cellStyle name="Normal 274 3 2 3 2 2" xfId="25444"/>
    <cellStyle name="Normal 274 3 2 3 3" xfId="25445"/>
    <cellStyle name="Normal 274 3 2 4" xfId="25446"/>
    <cellStyle name="Normal 274 3 2 4 2" xfId="25447"/>
    <cellStyle name="Normal 274 3 2 5" xfId="25448"/>
    <cellStyle name="Normal 274 3 3" xfId="25449"/>
    <cellStyle name="Normal 274 3 3 2" xfId="25450"/>
    <cellStyle name="Normal 274 3 3 2 2" xfId="25451"/>
    <cellStyle name="Normal 274 3 3 2 2 2" xfId="25452"/>
    <cellStyle name="Normal 274 3 3 2 3" xfId="25453"/>
    <cellStyle name="Normal 274 3 3 3" xfId="25454"/>
    <cellStyle name="Normal 274 3 3 3 2" xfId="25455"/>
    <cellStyle name="Normal 274 3 3 4" xfId="25456"/>
    <cellStyle name="Normal 274 3 4" xfId="25457"/>
    <cellStyle name="Normal 274 3 4 2" xfId="25458"/>
    <cellStyle name="Normal 274 3 4 2 2" xfId="25459"/>
    <cellStyle name="Normal 274 3 4 3" xfId="25460"/>
    <cellStyle name="Normal 274 3 5" xfId="25461"/>
    <cellStyle name="Normal 274 3 5 2" xfId="25462"/>
    <cellStyle name="Normal 274 3 6" xfId="25463"/>
    <cellStyle name="Normal 274 3 7" xfId="25464"/>
    <cellStyle name="Normal 274 3 8" xfId="25465"/>
    <cellStyle name="Normal 274 4" xfId="25466"/>
    <cellStyle name="Normal 274 5" xfId="25467"/>
    <cellStyle name="Normal 274 5 2" xfId="25468"/>
    <cellStyle name="Normal 274 6" xfId="25469"/>
    <cellStyle name="Normal 275" xfId="25470"/>
    <cellStyle name="Normal 275 10" xfId="25471"/>
    <cellStyle name="Normal 275 2" xfId="25472"/>
    <cellStyle name="Normal 275 2 2" xfId="25473"/>
    <cellStyle name="Normal 275 2 2 2" xfId="25474"/>
    <cellStyle name="Normal 275 2 2 2 2" xfId="25475"/>
    <cellStyle name="Normal 275 2 2 2 2 2" xfId="25476"/>
    <cellStyle name="Normal 275 2 2 2 2 2 2" xfId="25477"/>
    <cellStyle name="Normal 275 2 2 2 2 2 2 2" xfId="25478"/>
    <cellStyle name="Normal 275 2 2 2 2 2 3" xfId="25479"/>
    <cellStyle name="Normal 275 2 2 2 2 3" xfId="25480"/>
    <cellStyle name="Normal 275 2 2 2 2 3 2" xfId="25481"/>
    <cellStyle name="Normal 275 2 2 2 2 4" xfId="25482"/>
    <cellStyle name="Normal 275 2 2 2 3" xfId="25483"/>
    <cellStyle name="Normal 275 2 2 2 3 2" xfId="25484"/>
    <cellStyle name="Normal 275 2 2 2 3 2 2" xfId="25485"/>
    <cellStyle name="Normal 275 2 2 2 3 3" xfId="25486"/>
    <cellStyle name="Normal 275 2 2 2 4" xfId="25487"/>
    <cellStyle name="Normal 275 2 2 2 4 2" xfId="25488"/>
    <cellStyle name="Normal 275 2 2 2 5" xfId="25489"/>
    <cellStyle name="Normal 275 2 2 3" xfId="25490"/>
    <cellStyle name="Normal 275 2 2 3 2" xfId="25491"/>
    <cellStyle name="Normal 275 2 2 3 2 2" xfId="25492"/>
    <cellStyle name="Normal 275 2 2 3 2 2 2" xfId="25493"/>
    <cellStyle name="Normal 275 2 2 3 2 3" xfId="25494"/>
    <cellStyle name="Normal 275 2 2 3 3" xfId="25495"/>
    <cellStyle name="Normal 275 2 2 3 3 2" xfId="25496"/>
    <cellStyle name="Normal 275 2 2 3 4" xfId="25497"/>
    <cellStyle name="Normal 275 2 2 4" xfId="25498"/>
    <cellStyle name="Normal 275 2 2 4 2" xfId="25499"/>
    <cellStyle name="Normal 275 2 2 4 2 2" xfId="25500"/>
    <cellStyle name="Normal 275 2 2 4 3" xfId="25501"/>
    <cellStyle name="Normal 275 2 2 5" xfId="25502"/>
    <cellStyle name="Normal 275 2 2 5 2" xfId="25503"/>
    <cellStyle name="Normal 275 2 2 6" xfId="25504"/>
    <cellStyle name="Normal 275 2 3" xfId="25505"/>
    <cellStyle name="Normal 275 2 3 2" xfId="25506"/>
    <cellStyle name="Normal 275 2 3 2 2" xfId="25507"/>
    <cellStyle name="Normal 275 2 3 2 2 2" xfId="25508"/>
    <cellStyle name="Normal 275 2 3 2 2 2 2" xfId="25509"/>
    <cellStyle name="Normal 275 2 3 2 2 3" xfId="25510"/>
    <cellStyle name="Normal 275 2 3 2 3" xfId="25511"/>
    <cellStyle name="Normal 275 2 3 2 3 2" xfId="25512"/>
    <cellStyle name="Normal 275 2 3 2 4" xfId="25513"/>
    <cellStyle name="Normal 275 2 3 3" xfId="25514"/>
    <cellStyle name="Normal 275 2 3 3 2" xfId="25515"/>
    <cellStyle name="Normal 275 2 3 3 2 2" xfId="25516"/>
    <cellStyle name="Normal 275 2 3 3 3" xfId="25517"/>
    <cellStyle name="Normal 275 2 3 4" xfId="25518"/>
    <cellStyle name="Normal 275 2 3 4 2" xfId="25519"/>
    <cellStyle name="Normal 275 2 3 5" xfId="25520"/>
    <cellStyle name="Normal 275 2 4" xfId="25521"/>
    <cellStyle name="Normal 275 2 4 2" xfId="25522"/>
    <cellStyle name="Normal 275 2 4 2 2" xfId="25523"/>
    <cellStyle name="Normal 275 2 4 2 2 2" xfId="25524"/>
    <cellStyle name="Normal 275 2 4 2 3" xfId="25525"/>
    <cellStyle name="Normal 275 2 4 3" xfId="25526"/>
    <cellStyle name="Normal 275 2 4 3 2" xfId="25527"/>
    <cellStyle name="Normal 275 2 4 4" xfId="25528"/>
    <cellStyle name="Normal 275 2 5" xfId="25529"/>
    <cellStyle name="Normal 275 2 5 2" xfId="25530"/>
    <cellStyle name="Normal 275 2 5 2 2" xfId="25531"/>
    <cellStyle name="Normal 275 2 5 3" xfId="25532"/>
    <cellStyle name="Normal 275 2 6" xfId="25533"/>
    <cellStyle name="Normal 275 2 6 2" xfId="25534"/>
    <cellStyle name="Normal 275 2 7" xfId="25535"/>
    <cellStyle name="Normal 275 2 8" xfId="25536"/>
    <cellStyle name="Normal 275 3" xfId="25537"/>
    <cellStyle name="Normal 275 3 2" xfId="25538"/>
    <cellStyle name="Normal 275 3 2 2" xfId="25539"/>
    <cellStyle name="Normal 275 3 2 2 2" xfId="25540"/>
    <cellStyle name="Normal 275 3 2 2 2 2" xfId="25541"/>
    <cellStyle name="Normal 275 3 2 2 2 2 2" xfId="25542"/>
    <cellStyle name="Normal 275 3 2 2 2 3" xfId="25543"/>
    <cellStyle name="Normal 275 3 2 2 3" xfId="25544"/>
    <cellStyle name="Normal 275 3 2 2 3 2" xfId="25545"/>
    <cellStyle name="Normal 275 3 2 2 4" xfId="25546"/>
    <cellStyle name="Normal 275 3 2 3" xfId="25547"/>
    <cellStyle name="Normal 275 3 2 3 2" xfId="25548"/>
    <cellStyle name="Normal 275 3 2 3 2 2" xfId="25549"/>
    <cellStyle name="Normal 275 3 2 3 3" xfId="25550"/>
    <cellStyle name="Normal 275 3 2 4" xfId="25551"/>
    <cellStyle name="Normal 275 3 2 4 2" xfId="25552"/>
    <cellStyle name="Normal 275 3 2 5" xfId="25553"/>
    <cellStyle name="Normal 275 3 3" xfId="25554"/>
    <cellStyle name="Normal 275 3 3 2" xfId="25555"/>
    <cellStyle name="Normal 275 3 3 2 2" xfId="25556"/>
    <cellStyle name="Normal 275 3 3 2 2 2" xfId="25557"/>
    <cellStyle name="Normal 275 3 3 2 3" xfId="25558"/>
    <cellStyle name="Normal 275 3 3 3" xfId="25559"/>
    <cellStyle name="Normal 275 3 3 3 2" xfId="25560"/>
    <cellStyle name="Normal 275 3 3 4" xfId="25561"/>
    <cellStyle name="Normal 275 3 4" xfId="25562"/>
    <cellStyle name="Normal 275 3 4 2" xfId="25563"/>
    <cellStyle name="Normal 275 3 4 2 2" xfId="25564"/>
    <cellStyle name="Normal 275 3 4 3" xfId="25565"/>
    <cellStyle name="Normal 275 3 5" xfId="25566"/>
    <cellStyle name="Normal 275 3 5 2" xfId="25567"/>
    <cellStyle name="Normal 275 3 6" xfId="25568"/>
    <cellStyle name="Normal 275 4" xfId="25569"/>
    <cellStyle name="Normal 275 4 2" xfId="25570"/>
    <cellStyle name="Normal 275 4 2 2" xfId="25571"/>
    <cellStyle name="Normal 275 4 2 2 2" xfId="25572"/>
    <cellStyle name="Normal 275 4 2 2 2 2" xfId="25573"/>
    <cellStyle name="Normal 275 4 2 2 2 2 2" xfId="25574"/>
    <cellStyle name="Normal 275 4 2 2 2 3" xfId="25575"/>
    <cellStyle name="Normal 275 4 2 2 3" xfId="25576"/>
    <cellStyle name="Normal 275 4 2 2 3 2" xfId="25577"/>
    <cellStyle name="Normal 275 4 2 2 4" xfId="25578"/>
    <cellStyle name="Normal 275 4 2 3" xfId="25579"/>
    <cellStyle name="Normal 275 4 2 3 2" xfId="25580"/>
    <cellStyle name="Normal 275 4 2 3 2 2" xfId="25581"/>
    <cellStyle name="Normal 275 4 2 3 3" xfId="25582"/>
    <cellStyle name="Normal 275 4 2 4" xfId="25583"/>
    <cellStyle name="Normal 275 4 2 4 2" xfId="25584"/>
    <cellStyle name="Normal 275 4 2 5" xfId="25585"/>
    <cellStyle name="Normal 275 4 3" xfId="25586"/>
    <cellStyle name="Normal 275 4 3 2" xfId="25587"/>
    <cellStyle name="Normal 275 4 3 2 2" xfId="25588"/>
    <cellStyle name="Normal 275 4 3 2 2 2" xfId="25589"/>
    <cellStyle name="Normal 275 4 3 2 3" xfId="25590"/>
    <cellStyle name="Normal 275 4 3 3" xfId="25591"/>
    <cellStyle name="Normal 275 4 3 3 2" xfId="25592"/>
    <cellStyle name="Normal 275 4 3 4" xfId="25593"/>
    <cellStyle name="Normal 275 4 4" xfId="25594"/>
    <cellStyle name="Normal 275 4 4 2" xfId="25595"/>
    <cellStyle name="Normal 275 4 4 2 2" xfId="25596"/>
    <cellStyle name="Normal 275 4 4 3" xfId="25597"/>
    <cellStyle name="Normal 275 4 5" xfId="25598"/>
    <cellStyle name="Normal 275 4 5 2" xfId="25599"/>
    <cellStyle name="Normal 275 4 6" xfId="25600"/>
    <cellStyle name="Normal 275 5" xfId="25601"/>
    <cellStyle name="Normal 275 5 2" xfId="25602"/>
    <cellStyle name="Normal 275 5 2 2" xfId="25603"/>
    <cellStyle name="Normal 275 5 2 2 2" xfId="25604"/>
    <cellStyle name="Normal 275 5 2 2 2 2" xfId="25605"/>
    <cellStyle name="Normal 275 5 2 2 3" xfId="25606"/>
    <cellStyle name="Normal 275 5 2 3" xfId="25607"/>
    <cellStyle name="Normal 275 5 2 3 2" xfId="25608"/>
    <cellStyle name="Normal 275 5 2 4" xfId="25609"/>
    <cellStyle name="Normal 275 5 3" xfId="25610"/>
    <cellStyle name="Normal 275 5 3 2" xfId="25611"/>
    <cellStyle name="Normal 275 5 3 2 2" xfId="25612"/>
    <cellStyle name="Normal 275 5 3 3" xfId="25613"/>
    <cellStyle name="Normal 275 5 4" xfId="25614"/>
    <cellStyle name="Normal 275 5 4 2" xfId="25615"/>
    <cellStyle name="Normal 275 5 5" xfId="25616"/>
    <cellStyle name="Normal 275 6" xfId="25617"/>
    <cellStyle name="Normal 275 6 2" xfId="25618"/>
    <cellStyle name="Normal 275 6 2 2" xfId="25619"/>
    <cellStyle name="Normal 275 6 2 2 2" xfId="25620"/>
    <cellStyle name="Normal 275 6 2 3" xfId="25621"/>
    <cellStyle name="Normal 275 6 3" xfId="25622"/>
    <cellStyle name="Normal 275 6 3 2" xfId="25623"/>
    <cellStyle name="Normal 275 6 4" xfId="25624"/>
    <cellStyle name="Normal 275 7" xfId="25625"/>
    <cellStyle name="Normal 275 7 2" xfId="25626"/>
    <cellStyle name="Normal 275 7 2 2" xfId="25627"/>
    <cellStyle name="Normal 275 7 3" xfId="25628"/>
    <cellStyle name="Normal 275 8" xfId="25629"/>
    <cellStyle name="Normal 275 8 2" xfId="25630"/>
    <cellStyle name="Normal 275 9" xfId="25631"/>
    <cellStyle name="Normal 276" xfId="25632"/>
    <cellStyle name="Normal 276 10" xfId="25633"/>
    <cellStyle name="Normal 276 2" xfId="25634"/>
    <cellStyle name="Normal 276 2 2" xfId="25635"/>
    <cellStyle name="Normal 276 2 2 2" xfId="25636"/>
    <cellStyle name="Normal 276 2 2 2 2" xfId="25637"/>
    <cellStyle name="Normal 276 2 2 2 2 2" xfId="25638"/>
    <cellStyle name="Normal 276 2 2 2 2 2 2" xfId="25639"/>
    <cellStyle name="Normal 276 2 2 2 2 2 2 2" xfId="25640"/>
    <cellStyle name="Normal 276 2 2 2 2 2 3" xfId="25641"/>
    <cellStyle name="Normal 276 2 2 2 2 3" xfId="25642"/>
    <cellStyle name="Normal 276 2 2 2 2 3 2" xfId="25643"/>
    <cellStyle name="Normal 276 2 2 2 2 4" xfId="25644"/>
    <cellStyle name="Normal 276 2 2 2 3" xfId="25645"/>
    <cellStyle name="Normal 276 2 2 2 3 2" xfId="25646"/>
    <cellStyle name="Normal 276 2 2 2 3 2 2" xfId="25647"/>
    <cellStyle name="Normal 276 2 2 2 3 3" xfId="25648"/>
    <cellStyle name="Normal 276 2 2 2 4" xfId="25649"/>
    <cellStyle name="Normal 276 2 2 2 4 2" xfId="25650"/>
    <cellStyle name="Normal 276 2 2 2 5" xfId="25651"/>
    <cellStyle name="Normal 276 2 2 3" xfId="25652"/>
    <cellStyle name="Normal 276 2 2 3 2" xfId="25653"/>
    <cellStyle name="Normal 276 2 2 3 2 2" xfId="25654"/>
    <cellStyle name="Normal 276 2 2 3 2 2 2" xfId="25655"/>
    <cellStyle name="Normal 276 2 2 3 2 3" xfId="25656"/>
    <cellStyle name="Normal 276 2 2 3 3" xfId="25657"/>
    <cellStyle name="Normal 276 2 2 3 3 2" xfId="25658"/>
    <cellStyle name="Normal 276 2 2 3 4" xfId="25659"/>
    <cellStyle name="Normal 276 2 2 4" xfId="25660"/>
    <cellStyle name="Normal 276 2 2 4 2" xfId="25661"/>
    <cellStyle name="Normal 276 2 2 4 2 2" xfId="25662"/>
    <cellStyle name="Normal 276 2 2 4 3" xfId="25663"/>
    <cellStyle name="Normal 276 2 2 5" xfId="25664"/>
    <cellStyle name="Normal 276 2 2 5 2" xfId="25665"/>
    <cellStyle name="Normal 276 2 2 6" xfId="25666"/>
    <cellStyle name="Normal 276 2 3" xfId="25667"/>
    <cellStyle name="Normal 276 2 3 2" xfId="25668"/>
    <cellStyle name="Normal 276 2 3 2 2" xfId="25669"/>
    <cellStyle name="Normal 276 2 3 2 2 2" xfId="25670"/>
    <cellStyle name="Normal 276 2 3 2 2 2 2" xfId="25671"/>
    <cellStyle name="Normal 276 2 3 2 2 3" xfId="25672"/>
    <cellStyle name="Normal 276 2 3 2 3" xfId="25673"/>
    <cellStyle name="Normal 276 2 3 2 3 2" xfId="25674"/>
    <cellStyle name="Normal 276 2 3 2 4" xfId="25675"/>
    <cellStyle name="Normal 276 2 3 3" xfId="25676"/>
    <cellStyle name="Normal 276 2 3 3 2" xfId="25677"/>
    <cellStyle name="Normal 276 2 3 3 2 2" xfId="25678"/>
    <cellStyle name="Normal 276 2 3 3 3" xfId="25679"/>
    <cellStyle name="Normal 276 2 3 4" xfId="25680"/>
    <cellStyle name="Normal 276 2 3 4 2" xfId="25681"/>
    <cellStyle name="Normal 276 2 3 5" xfId="25682"/>
    <cellStyle name="Normal 276 2 4" xfId="25683"/>
    <cellStyle name="Normal 276 2 4 2" xfId="25684"/>
    <cellStyle name="Normal 276 2 4 2 2" xfId="25685"/>
    <cellStyle name="Normal 276 2 4 2 2 2" xfId="25686"/>
    <cellStyle name="Normal 276 2 4 2 3" xfId="25687"/>
    <cellStyle name="Normal 276 2 4 3" xfId="25688"/>
    <cellStyle name="Normal 276 2 4 3 2" xfId="25689"/>
    <cellStyle name="Normal 276 2 4 4" xfId="25690"/>
    <cellStyle name="Normal 276 2 5" xfId="25691"/>
    <cellStyle name="Normal 276 2 5 2" xfId="25692"/>
    <cellStyle name="Normal 276 2 5 2 2" xfId="25693"/>
    <cellStyle name="Normal 276 2 5 3" xfId="25694"/>
    <cellStyle name="Normal 276 2 6" xfId="25695"/>
    <cellStyle name="Normal 276 2 6 2" xfId="25696"/>
    <cellStyle name="Normal 276 2 7" xfId="25697"/>
    <cellStyle name="Normal 276 2 8" xfId="25698"/>
    <cellStyle name="Normal 276 3" xfId="25699"/>
    <cellStyle name="Normal 276 3 2" xfId="25700"/>
    <cellStyle name="Normal 276 3 2 2" xfId="25701"/>
    <cellStyle name="Normal 276 3 2 2 2" xfId="25702"/>
    <cellStyle name="Normal 276 3 2 2 2 2" xfId="25703"/>
    <cellStyle name="Normal 276 3 2 2 2 2 2" xfId="25704"/>
    <cellStyle name="Normal 276 3 2 2 2 3" xfId="25705"/>
    <cellStyle name="Normal 276 3 2 2 3" xfId="25706"/>
    <cellStyle name="Normal 276 3 2 2 3 2" xfId="25707"/>
    <cellStyle name="Normal 276 3 2 2 4" xfId="25708"/>
    <cellStyle name="Normal 276 3 2 3" xfId="25709"/>
    <cellStyle name="Normal 276 3 2 3 2" xfId="25710"/>
    <cellStyle name="Normal 276 3 2 3 2 2" xfId="25711"/>
    <cellStyle name="Normal 276 3 2 3 3" xfId="25712"/>
    <cellStyle name="Normal 276 3 2 4" xfId="25713"/>
    <cellStyle name="Normal 276 3 2 4 2" xfId="25714"/>
    <cellStyle name="Normal 276 3 2 5" xfId="25715"/>
    <cellStyle name="Normal 276 3 3" xfId="25716"/>
    <cellStyle name="Normal 276 3 3 2" xfId="25717"/>
    <cellStyle name="Normal 276 3 3 2 2" xfId="25718"/>
    <cellStyle name="Normal 276 3 3 2 2 2" xfId="25719"/>
    <cellStyle name="Normal 276 3 3 2 3" xfId="25720"/>
    <cellStyle name="Normal 276 3 3 3" xfId="25721"/>
    <cellStyle name="Normal 276 3 3 3 2" xfId="25722"/>
    <cellStyle name="Normal 276 3 3 4" xfId="25723"/>
    <cellStyle name="Normal 276 3 4" xfId="25724"/>
    <cellStyle name="Normal 276 3 4 2" xfId="25725"/>
    <cellStyle name="Normal 276 3 4 2 2" xfId="25726"/>
    <cellStyle name="Normal 276 3 4 3" xfId="25727"/>
    <cellStyle name="Normal 276 3 5" xfId="25728"/>
    <cellStyle name="Normal 276 3 5 2" xfId="25729"/>
    <cellStyle name="Normal 276 3 6" xfId="25730"/>
    <cellStyle name="Normal 276 4" xfId="25731"/>
    <cellStyle name="Normal 276 4 2" xfId="25732"/>
    <cellStyle name="Normal 276 4 2 2" xfId="25733"/>
    <cellStyle name="Normal 276 4 2 2 2" xfId="25734"/>
    <cellStyle name="Normal 276 4 2 2 2 2" xfId="25735"/>
    <cellStyle name="Normal 276 4 2 2 2 2 2" xfId="25736"/>
    <cellStyle name="Normal 276 4 2 2 2 3" xfId="25737"/>
    <cellStyle name="Normal 276 4 2 2 3" xfId="25738"/>
    <cellStyle name="Normal 276 4 2 2 3 2" xfId="25739"/>
    <cellStyle name="Normal 276 4 2 2 4" xfId="25740"/>
    <cellStyle name="Normal 276 4 2 3" xfId="25741"/>
    <cellStyle name="Normal 276 4 2 3 2" xfId="25742"/>
    <cellStyle name="Normal 276 4 2 3 2 2" xfId="25743"/>
    <cellStyle name="Normal 276 4 2 3 3" xfId="25744"/>
    <cellStyle name="Normal 276 4 2 4" xfId="25745"/>
    <cellStyle name="Normal 276 4 2 4 2" xfId="25746"/>
    <cellStyle name="Normal 276 4 2 5" xfId="25747"/>
    <cellStyle name="Normal 276 4 3" xfId="25748"/>
    <cellStyle name="Normal 276 4 3 2" xfId="25749"/>
    <cellStyle name="Normal 276 4 3 2 2" xfId="25750"/>
    <cellStyle name="Normal 276 4 3 2 2 2" xfId="25751"/>
    <cellStyle name="Normal 276 4 3 2 3" xfId="25752"/>
    <cellStyle name="Normal 276 4 3 3" xfId="25753"/>
    <cellStyle name="Normal 276 4 3 3 2" xfId="25754"/>
    <cellStyle name="Normal 276 4 3 4" xfId="25755"/>
    <cellStyle name="Normal 276 4 4" xfId="25756"/>
    <cellStyle name="Normal 276 4 4 2" xfId="25757"/>
    <cellStyle name="Normal 276 4 4 2 2" xfId="25758"/>
    <cellStyle name="Normal 276 4 4 3" xfId="25759"/>
    <cellStyle name="Normal 276 4 5" xfId="25760"/>
    <cellStyle name="Normal 276 4 5 2" xfId="25761"/>
    <cellStyle name="Normal 276 4 6" xfId="25762"/>
    <cellStyle name="Normal 276 5" xfId="25763"/>
    <cellStyle name="Normal 276 5 2" xfId="25764"/>
    <cellStyle name="Normal 276 5 2 2" xfId="25765"/>
    <cellStyle name="Normal 276 5 2 2 2" xfId="25766"/>
    <cellStyle name="Normal 276 5 2 2 2 2" xfId="25767"/>
    <cellStyle name="Normal 276 5 2 2 3" xfId="25768"/>
    <cellStyle name="Normal 276 5 2 3" xfId="25769"/>
    <cellStyle name="Normal 276 5 2 3 2" xfId="25770"/>
    <cellStyle name="Normal 276 5 2 4" xfId="25771"/>
    <cellStyle name="Normal 276 5 3" xfId="25772"/>
    <cellStyle name="Normal 276 5 3 2" xfId="25773"/>
    <cellStyle name="Normal 276 5 3 2 2" xfId="25774"/>
    <cellStyle name="Normal 276 5 3 3" xfId="25775"/>
    <cellStyle name="Normal 276 5 4" xfId="25776"/>
    <cellStyle name="Normal 276 5 4 2" xfId="25777"/>
    <cellStyle name="Normal 276 5 5" xfId="25778"/>
    <cellStyle name="Normal 276 6" xfId="25779"/>
    <cellStyle name="Normal 276 6 2" xfId="25780"/>
    <cellStyle name="Normal 276 6 2 2" xfId="25781"/>
    <cellStyle name="Normal 276 6 2 2 2" xfId="25782"/>
    <cellStyle name="Normal 276 6 2 3" xfId="25783"/>
    <cellStyle name="Normal 276 6 3" xfId="25784"/>
    <cellStyle name="Normal 276 6 3 2" xfId="25785"/>
    <cellStyle name="Normal 276 6 4" xfId="25786"/>
    <cellStyle name="Normal 276 7" xfId="25787"/>
    <cellStyle name="Normal 276 7 2" xfId="25788"/>
    <cellStyle name="Normal 276 7 2 2" xfId="25789"/>
    <cellStyle name="Normal 276 7 3" xfId="25790"/>
    <cellStyle name="Normal 276 8" xfId="25791"/>
    <cellStyle name="Normal 276 8 2" xfId="25792"/>
    <cellStyle name="Normal 276 9" xfId="25793"/>
    <cellStyle name="Normal 277" xfId="25794"/>
    <cellStyle name="Normal 277 10" xfId="25795"/>
    <cellStyle name="Normal 277 2" xfId="25796"/>
    <cellStyle name="Normal 277 2 2" xfId="25797"/>
    <cellStyle name="Normal 277 2 2 2" xfId="25798"/>
    <cellStyle name="Normal 277 2 2 2 2" xfId="25799"/>
    <cellStyle name="Normal 277 2 2 2 2 2" xfId="25800"/>
    <cellStyle name="Normal 277 2 2 2 2 2 2" xfId="25801"/>
    <cellStyle name="Normal 277 2 2 2 2 2 2 2" xfId="25802"/>
    <cellStyle name="Normal 277 2 2 2 2 2 3" xfId="25803"/>
    <cellStyle name="Normal 277 2 2 2 2 3" xfId="25804"/>
    <cellStyle name="Normal 277 2 2 2 2 3 2" xfId="25805"/>
    <cellStyle name="Normal 277 2 2 2 2 4" xfId="25806"/>
    <cellStyle name="Normal 277 2 2 2 3" xfId="25807"/>
    <cellStyle name="Normal 277 2 2 2 3 2" xfId="25808"/>
    <cellStyle name="Normal 277 2 2 2 3 2 2" xfId="25809"/>
    <cellStyle name="Normal 277 2 2 2 3 3" xfId="25810"/>
    <cellStyle name="Normal 277 2 2 2 4" xfId="25811"/>
    <cellStyle name="Normal 277 2 2 2 4 2" xfId="25812"/>
    <cellStyle name="Normal 277 2 2 2 5" xfId="25813"/>
    <cellStyle name="Normal 277 2 2 3" xfId="25814"/>
    <cellStyle name="Normal 277 2 2 3 2" xfId="25815"/>
    <cellStyle name="Normal 277 2 2 3 2 2" xfId="25816"/>
    <cellStyle name="Normal 277 2 2 3 2 2 2" xfId="25817"/>
    <cellStyle name="Normal 277 2 2 3 2 3" xfId="25818"/>
    <cellStyle name="Normal 277 2 2 3 3" xfId="25819"/>
    <cellStyle name="Normal 277 2 2 3 3 2" xfId="25820"/>
    <cellStyle name="Normal 277 2 2 3 4" xfId="25821"/>
    <cellStyle name="Normal 277 2 2 4" xfId="25822"/>
    <cellStyle name="Normal 277 2 2 4 2" xfId="25823"/>
    <cellStyle name="Normal 277 2 2 4 2 2" xfId="25824"/>
    <cellStyle name="Normal 277 2 2 4 3" xfId="25825"/>
    <cellStyle name="Normal 277 2 2 5" xfId="25826"/>
    <cellStyle name="Normal 277 2 2 5 2" xfId="25827"/>
    <cellStyle name="Normal 277 2 2 6" xfId="25828"/>
    <cellStyle name="Normal 277 2 3" xfId="25829"/>
    <cellStyle name="Normal 277 2 3 2" xfId="25830"/>
    <cellStyle name="Normal 277 2 3 2 2" xfId="25831"/>
    <cellStyle name="Normal 277 2 3 2 2 2" xfId="25832"/>
    <cellStyle name="Normal 277 2 3 2 2 2 2" xfId="25833"/>
    <cellStyle name="Normal 277 2 3 2 2 3" xfId="25834"/>
    <cellStyle name="Normal 277 2 3 2 3" xfId="25835"/>
    <cellStyle name="Normal 277 2 3 2 3 2" xfId="25836"/>
    <cellStyle name="Normal 277 2 3 2 4" xfId="25837"/>
    <cellStyle name="Normal 277 2 3 3" xfId="25838"/>
    <cellStyle name="Normal 277 2 3 3 2" xfId="25839"/>
    <cellStyle name="Normal 277 2 3 3 2 2" xfId="25840"/>
    <cellStyle name="Normal 277 2 3 3 3" xfId="25841"/>
    <cellStyle name="Normal 277 2 3 4" xfId="25842"/>
    <cellStyle name="Normal 277 2 3 4 2" xfId="25843"/>
    <cellStyle name="Normal 277 2 3 5" xfId="25844"/>
    <cellStyle name="Normal 277 2 4" xfId="25845"/>
    <cellStyle name="Normal 277 2 4 2" xfId="25846"/>
    <cellStyle name="Normal 277 2 4 2 2" xfId="25847"/>
    <cellStyle name="Normal 277 2 4 2 2 2" xfId="25848"/>
    <cellStyle name="Normal 277 2 4 2 3" xfId="25849"/>
    <cellStyle name="Normal 277 2 4 3" xfId="25850"/>
    <cellStyle name="Normal 277 2 4 3 2" xfId="25851"/>
    <cellStyle name="Normal 277 2 4 4" xfId="25852"/>
    <cellStyle name="Normal 277 2 5" xfId="25853"/>
    <cellStyle name="Normal 277 2 5 2" xfId="25854"/>
    <cellStyle name="Normal 277 2 5 2 2" xfId="25855"/>
    <cellStyle name="Normal 277 2 5 3" xfId="25856"/>
    <cellStyle name="Normal 277 2 6" xfId="25857"/>
    <cellStyle name="Normal 277 2 6 2" xfId="25858"/>
    <cellStyle name="Normal 277 2 7" xfId="25859"/>
    <cellStyle name="Normal 277 2 8" xfId="25860"/>
    <cellStyle name="Normal 277 3" xfId="25861"/>
    <cellStyle name="Normal 277 3 2" xfId="25862"/>
    <cellStyle name="Normal 277 3 2 2" xfId="25863"/>
    <cellStyle name="Normal 277 3 2 2 2" xfId="25864"/>
    <cellStyle name="Normal 277 3 2 2 2 2" xfId="25865"/>
    <cellStyle name="Normal 277 3 2 2 2 2 2" xfId="25866"/>
    <cellStyle name="Normal 277 3 2 2 2 3" xfId="25867"/>
    <cellStyle name="Normal 277 3 2 2 3" xfId="25868"/>
    <cellStyle name="Normal 277 3 2 2 3 2" xfId="25869"/>
    <cellStyle name="Normal 277 3 2 2 4" xfId="25870"/>
    <cellStyle name="Normal 277 3 2 3" xfId="25871"/>
    <cellStyle name="Normal 277 3 2 3 2" xfId="25872"/>
    <cellStyle name="Normal 277 3 2 3 2 2" xfId="25873"/>
    <cellStyle name="Normal 277 3 2 3 3" xfId="25874"/>
    <cellStyle name="Normal 277 3 2 4" xfId="25875"/>
    <cellStyle name="Normal 277 3 2 4 2" xfId="25876"/>
    <cellStyle name="Normal 277 3 2 5" xfId="25877"/>
    <cellStyle name="Normal 277 3 3" xfId="25878"/>
    <cellStyle name="Normal 277 3 3 2" xfId="25879"/>
    <cellStyle name="Normal 277 3 3 2 2" xfId="25880"/>
    <cellStyle name="Normal 277 3 3 2 2 2" xfId="25881"/>
    <cellStyle name="Normal 277 3 3 2 3" xfId="25882"/>
    <cellStyle name="Normal 277 3 3 3" xfId="25883"/>
    <cellStyle name="Normal 277 3 3 3 2" xfId="25884"/>
    <cellStyle name="Normal 277 3 3 4" xfId="25885"/>
    <cellStyle name="Normal 277 3 4" xfId="25886"/>
    <cellStyle name="Normal 277 3 4 2" xfId="25887"/>
    <cellStyle name="Normal 277 3 4 2 2" xfId="25888"/>
    <cellStyle name="Normal 277 3 4 3" xfId="25889"/>
    <cellStyle name="Normal 277 3 5" xfId="25890"/>
    <cellStyle name="Normal 277 3 5 2" xfId="25891"/>
    <cellStyle name="Normal 277 3 6" xfId="25892"/>
    <cellStyle name="Normal 277 4" xfId="25893"/>
    <cellStyle name="Normal 277 4 2" xfId="25894"/>
    <cellStyle name="Normal 277 4 2 2" xfId="25895"/>
    <cellStyle name="Normal 277 4 2 2 2" xfId="25896"/>
    <cellStyle name="Normal 277 4 2 2 2 2" xfId="25897"/>
    <cellStyle name="Normal 277 4 2 2 2 2 2" xfId="25898"/>
    <cellStyle name="Normal 277 4 2 2 2 3" xfId="25899"/>
    <cellStyle name="Normal 277 4 2 2 3" xfId="25900"/>
    <cellStyle name="Normal 277 4 2 2 3 2" xfId="25901"/>
    <cellStyle name="Normal 277 4 2 2 4" xfId="25902"/>
    <cellStyle name="Normal 277 4 2 3" xfId="25903"/>
    <cellStyle name="Normal 277 4 2 3 2" xfId="25904"/>
    <cellStyle name="Normal 277 4 2 3 2 2" xfId="25905"/>
    <cellStyle name="Normal 277 4 2 3 3" xfId="25906"/>
    <cellStyle name="Normal 277 4 2 4" xfId="25907"/>
    <cellStyle name="Normal 277 4 2 4 2" xfId="25908"/>
    <cellStyle name="Normal 277 4 2 5" xfId="25909"/>
    <cellStyle name="Normal 277 4 3" xfId="25910"/>
    <cellStyle name="Normal 277 4 3 2" xfId="25911"/>
    <cellStyle name="Normal 277 4 3 2 2" xfId="25912"/>
    <cellStyle name="Normal 277 4 3 2 2 2" xfId="25913"/>
    <cellStyle name="Normal 277 4 3 2 3" xfId="25914"/>
    <cellStyle name="Normal 277 4 3 3" xfId="25915"/>
    <cellStyle name="Normal 277 4 3 3 2" xfId="25916"/>
    <cellStyle name="Normal 277 4 3 4" xfId="25917"/>
    <cellStyle name="Normal 277 4 4" xfId="25918"/>
    <cellStyle name="Normal 277 4 4 2" xfId="25919"/>
    <cellStyle name="Normal 277 4 4 2 2" xfId="25920"/>
    <cellStyle name="Normal 277 4 4 3" xfId="25921"/>
    <cellStyle name="Normal 277 4 5" xfId="25922"/>
    <cellStyle name="Normal 277 4 5 2" xfId="25923"/>
    <cellStyle name="Normal 277 4 6" xfId="25924"/>
    <cellStyle name="Normal 277 5" xfId="25925"/>
    <cellStyle name="Normal 277 5 2" xfId="25926"/>
    <cellStyle name="Normal 277 5 2 2" xfId="25927"/>
    <cellStyle name="Normal 277 5 2 2 2" xfId="25928"/>
    <cellStyle name="Normal 277 5 2 2 2 2" xfId="25929"/>
    <cellStyle name="Normal 277 5 2 2 3" xfId="25930"/>
    <cellStyle name="Normal 277 5 2 3" xfId="25931"/>
    <cellStyle name="Normal 277 5 2 3 2" xfId="25932"/>
    <cellStyle name="Normal 277 5 2 4" xfId="25933"/>
    <cellStyle name="Normal 277 5 3" xfId="25934"/>
    <cellStyle name="Normal 277 5 3 2" xfId="25935"/>
    <cellStyle name="Normal 277 5 3 2 2" xfId="25936"/>
    <cellStyle name="Normal 277 5 3 3" xfId="25937"/>
    <cellStyle name="Normal 277 5 4" xfId="25938"/>
    <cellStyle name="Normal 277 5 4 2" xfId="25939"/>
    <cellStyle name="Normal 277 5 5" xfId="25940"/>
    <cellStyle name="Normal 277 6" xfId="25941"/>
    <cellStyle name="Normal 277 6 2" xfId="25942"/>
    <cellStyle name="Normal 277 6 2 2" xfId="25943"/>
    <cellStyle name="Normal 277 6 2 2 2" xfId="25944"/>
    <cellStyle name="Normal 277 6 2 3" xfId="25945"/>
    <cellStyle name="Normal 277 6 3" xfId="25946"/>
    <cellStyle name="Normal 277 6 3 2" xfId="25947"/>
    <cellStyle name="Normal 277 6 4" xfId="25948"/>
    <cellStyle name="Normal 277 7" xfId="25949"/>
    <cellStyle name="Normal 277 7 2" xfId="25950"/>
    <cellStyle name="Normal 277 7 2 2" xfId="25951"/>
    <cellStyle name="Normal 277 7 3" xfId="25952"/>
    <cellStyle name="Normal 277 8" xfId="25953"/>
    <cellStyle name="Normal 277 8 2" xfId="25954"/>
    <cellStyle name="Normal 277 9" xfId="25955"/>
    <cellStyle name="Normal 278" xfId="25956"/>
    <cellStyle name="Normal 278 10" xfId="25957"/>
    <cellStyle name="Normal 278 2" xfId="25958"/>
    <cellStyle name="Normal 278 2 2" xfId="25959"/>
    <cellStyle name="Normal 278 2 2 2" xfId="25960"/>
    <cellStyle name="Normal 278 2 2 2 2" xfId="25961"/>
    <cellStyle name="Normal 278 2 2 2 2 2" xfId="25962"/>
    <cellStyle name="Normal 278 2 2 2 2 2 2" xfId="25963"/>
    <cellStyle name="Normal 278 2 2 2 2 2 2 2" xfId="25964"/>
    <cellStyle name="Normal 278 2 2 2 2 2 3" xfId="25965"/>
    <cellStyle name="Normal 278 2 2 2 2 3" xfId="25966"/>
    <cellStyle name="Normal 278 2 2 2 2 3 2" xfId="25967"/>
    <cellStyle name="Normal 278 2 2 2 2 4" xfId="25968"/>
    <cellStyle name="Normal 278 2 2 2 3" xfId="25969"/>
    <cellStyle name="Normal 278 2 2 2 3 2" xfId="25970"/>
    <cellStyle name="Normal 278 2 2 2 3 2 2" xfId="25971"/>
    <cellStyle name="Normal 278 2 2 2 3 3" xfId="25972"/>
    <cellStyle name="Normal 278 2 2 2 4" xfId="25973"/>
    <cellStyle name="Normal 278 2 2 2 4 2" xfId="25974"/>
    <cellStyle name="Normal 278 2 2 2 5" xfId="25975"/>
    <cellStyle name="Normal 278 2 2 3" xfId="25976"/>
    <cellStyle name="Normal 278 2 2 3 2" xfId="25977"/>
    <cellStyle name="Normal 278 2 2 3 2 2" xfId="25978"/>
    <cellStyle name="Normal 278 2 2 3 2 2 2" xfId="25979"/>
    <cellStyle name="Normal 278 2 2 3 2 3" xfId="25980"/>
    <cellStyle name="Normal 278 2 2 3 3" xfId="25981"/>
    <cellStyle name="Normal 278 2 2 3 3 2" xfId="25982"/>
    <cellStyle name="Normal 278 2 2 3 4" xfId="25983"/>
    <cellStyle name="Normal 278 2 2 4" xfId="25984"/>
    <cellStyle name="Normal 278 2 2 4 2" xfId="25985"/>
    <cellStyle name="Normal 278 2 2 4 2 2" xfId="25986"/>
    <cellStyle name="Normal 278 2 2 4 3" xfId="25987"/>
    <cellStyle name="Normal 278 2 2 5" xfId="25988"/>
    <cellStyle name="Normal 278 2 2 5 2" xfId="25989"/>
    <cellStyle name="Normal 278 2 2 6" xfId="25990"/>
    <cellStyle name="Normal 278 2 3" xfId="25991"/>
    <cellStyle name="Normal 278 2 3 2" xfId="25992"/>
    <cellStyle name="Normal 278 2 3 2 2" xfId="25993"/>
    <cellStyle name="Normal 278 2 3 2 2 2" xfId="25994"/>
    <cellStyle name="Normal 278 2 3 2 2 2 2" xfId="25995"/>
    <cellStyle name="Normal 278 2 3 2 2 3" xfId="25996"/>
    <cellStyle name="Normal 278 2 3 2 3" xfId="25997"/>
    <cellStyle name="Normal 278 2 3 2 3 2" xfId="25998"/>
    <cellStyle name="Normal 278 2 3 2 4" xfId="25999"/>
    <cellStyle name="Normal 278 2 3 3" xfId="26000"/>
    <cellStyle name="Normal 278 2 3 3 2" xfId="26001"/>
    <cellStyle name="Normal 278 2 3 3 2 2" xfId="26002"/>
    <cellStyle name="Normal 278 2 3 3 3" xfId="26003"/>
    <cellStyle name="Normal 278 2 3 4" xfId="26004"/>
    <cellStyle name="Normal 278 2 3 4 2" xfId="26005"/>
    <cellStyle name="Normal 278 2 3 5" xfId="26006"/>
    <cellStyle name="Normal 278 2 4" xfId="26007"/>
    <cellStyle name="Normal 278 2 4 2" xfId="26008"/>
    <cellStyle name="Normal 278 2 4 2 2" xfId="26009"/>
    <cellStyle name="Normal 278 2 4 2 2 2" xfId="26010"/>
    <cellStyle name="Normal 278 2 4 2 3" xfId="26011"/>
    <cellStyle name="Normal 278 2 4 3" xfId="26012"/>
    <cellStyle name="Normal 278 2 4 3 2" xfId="26013"/>
    <cellStyle name="Normal 278 2 4 4" xfId="26014"/>
    <cellStyle name="Normal 278 2 5" xfId="26015"/>
    <cellStyle name="Normal 278 2 5 2" xfId="26016"/>
    <cellStyle name="Normal 278 2 5 2 2" xfId="26017"/>
    <cellStyle name="Normal 278 2 5 3" xfId="26018"/>
    <cellStyle name="Normal 278 2 6" xfId="26019"/>
    <cellStyle name="Normal 278 2 6 2" xfId="26020"/>
    <cellStyle name="Normal 278 2 7" xfId="26021"/>
    <cellStyle name="Normal 278 2 8" xfId="26022"/>
    <cellStyle name="Normal 278 3" xfId="26023"/>
    <cellStyle name="Normal 278 3 2" xfId="26024"/>
    <cellStyle name="Normal 278 3 2 2" xfId="26025"/>
    <cellStyle name="Normal 278 3 2 2 2" xfId="26026"/>
    <cellStyle name="Normal 278 3 2 2 2 2" xfId="26027"/>
    <cellStyle name="Normal 278 3 2 2 2 2 2" xfId="26028"/>
    <cellStyle name="Normal 278 3 2 2 2 3" xfId="26029"/>
    <cellStyle name="Normal 278 3 2 2 3" xfId="26030"/>
    <cellStyle name="Normal 278 3 2 2 3 2" xfId="26031"/>
    <cellStyle name="Normal 278 3 2 2 4" xfId="26032"/>
    <cellStyle name="Normal 278 3 2 3" xfId="26033"/>
    <cellStyle name="Normal 278 3 2 3 2" xfId="26034"/>
    <cellStyle name="Normal 278 3 2 3 2 2" xfId="26035"/>
    <cellStyle name="Normal 278 3 2 3 3" xfId="26036"/>
    <cellStyle name="Normal 278 3 2 4" xfId="26037"/>
    <cellStyle name="Normal 278 3 2 4 2" xfId="26038"/>
    <cellStyle name="Normal 278 3 2 5" xfId="26039"/>
    <cellStyle name="Normal 278 3 3" xfId="26040"/>
    <cellStyle name="Normal 278 3 3 2" xfId="26041"/>
    <cellStyle name="Normal 278 3 3 2 2" xfId="26042"/>
    <cellStyle name="Normal 278 3 3 2 2 2" xfId="26043"/>
    <cellStyle name="Normal 278 3 3 2 3" xfId="26044"/>
    <cellStyle name="Normal 278 3 3 3" xfId="26045"/>
    <cellStyle name="Normal 278 3 3 3 2" xfId="26046"/>
    <cellStyle name="Normal 278 3 3 4" xfId="26047"/>
    <cellStyle name="Normal 278 3 4" xfId="26048"/>
    <cellStyle name="Normal 278 3 4 2" xfId="26049"/>
    <cellStyle name="Normal 278 3 4 2 2" xfId="26050"/>
    <cellStyle name="Normal 278 3 4 3" xfId="26051"/>
    <cellStyle name="Normal 278 3 5" xfId="26052"/>
    <cellStyle name="Normal 278 3 5 2" xfId="26053"/>
    <cellStyle name="Normal 278 3 6" xfId="26054"/>
    <cellStyle name="Normal 278 4" xfId="26055"/>
    <cellStyle name="Normal 278 4 2" xfId="26056"/>
    <cellStyle name="Normal 278 4 2 2" xfId="26057"/>
    <cellStyle name="Normal 278 4 2 2 2" xfId="26058"/>
    <cellStyle name="Normal 278 4 2 2 2 2" xfId="26059"/>
    <cellStyle name="Normal 278 4 2 2 2 2 2" xfId="26060"/>
    <cellStyle name="Normal 278 4 2 2 2 3" xfId="26061"/>
    <cellStyle name="Normal 278 4 2 2 3" xfId="26062"/>
    <cellStyle name="Normal 278 4 2 2 3 2" xfId="26063"/>
    <cellStyle name="Normal 278 4 2 2 4" xfId="26064"/>
    <cellStyle name="Normal 278 4 2 3" xfId="26065"/>
    <cellStyle name="Normal 278 4 2 3 2" xfId="26066"/>
    <cellStyle name="Normal 278 4 2 3 2 2" xfId="26067"/>
    <cellStyle name="Normal 278 4 2 3 3" xfId="26068"/>
    <cellStyle name="Normal 278 4 2 4" xfId="26069"/>
    <cellStyle name="Normal 278 4 2 4 2" xfId="26070"/>
    <cellStyle name="Normal 278 4 2 5" xfId="26071"/>
    <cellStyle name="Normal 278 4 3" xfId="26072"/>
    <cellStyle name="Normal 278 4 3 2" xfId="26073"/>
    <cellStyle name="Normal 278 4 3 2 2" xfId="26074"/>
    <cellStyle name="Normal 278 4 3 2 2 2" xfId="26075"/>
    <cellStyle name="Normal 278 4 3 2 3" xfId="26076"/>
    <cellStyle name="Normal 278 4 3 3" xfId="26077"/>
    <cellStyle name="Normal 278 4 3 3 2" xfId="26078"/>
    <cellStyle name="Normal 278 4 3 4" xfId="26079"/>
    <cellStyle name="Normal 278 4 4" xfId="26080"/>
    <cellStyle name="Normal 278 4 4 2" xfId="26081"/>
    <cellStyle name="Normal 278 4 4 2 2" xfId="26082"/>
    <cellStyle name="Normal 278 4 4 3" xfId="26083"/>
    <cellStyle name="Normal 278 4 5" xfId="26084"/>
    <cellStyle name="Normal 278 4 5 2" xfId="26085"/>
    <cellStyle name="Normal 278 4 6" xfId="26086"/>
    <cellStyle name="Normal 278 5" xfId="26087"/>
    <cellStyle name="Normal 278 5 2" xfId="26088"/>
    <cellStyle name="Normal 278 5 2 2" xfId="26089"/>
    <cellStyle name="Normal 278 5 2 2 2" xfId="26090"/>
    <cellStyle name="Normal 278 5 2 2 2 2" xfId="26091"/>
    <cellStyle name="Normal 278 5 2 2 3" xfId="26092"/>
    <cellStyle name="Normal 278 5 2 3" xfId="26093"/>
    <cellStyle name="Normal 278 5 2 3 2" xfId="26094"/>
    <cellStyle name="Normal 278 5 2 4" xfId="26095"/>
    <cellStyle name="Normal 278 5 3" xfId="26096"/>
    <cellStyle name="Normal 278 5 3 2" xfId="26097"/>
    <cellStyle name="Normal 278 5 3 2 2" xfId="26098"/>
    <cellStyle name="Normal 278 5 3 3" xfId="26099"/>
    <cellStyle name="Normal 278 5 4" xfId="26100"/>
    <cellStyle name="Normal 278 5 4 2" xfId="26101"/>
    <cellStyle name="Normal 278 5 5" xfId="26102"/>
    <cellStyle name="Normal 278 6" xfId="26103"/>
    <cellStyle name="Normal 278 6 2" xfId="26104"/>
    <cellStyle name="Normal 278 6 2 2" xfId="26105"/>
    <cellStyle name="Normal 278 6 2 2 2" xfId="26106"/>
    <cellStyle name="Normal 278 6 2 3" xfId="26107"/>
    <cellStyle name="Normal 278 6 3" xfId="26108"/>
    <cellStyle name="Normal 278 6 3 2" xfId="26109"/>
    <cellStyle name="Normal 278 6 4" xfId="26110"/>
    <cellStyle name="Normal 278 7" xfId="26111"/>
    <cellStyle name="Normal 278 7 2" xfId="26112"/>
    <cellStyle name="Normal 278 7 2 2" xfId="26113"/>
    <cellStyle name="Normal 278 7 3" xfId="26114"/>
    <cellStyle name="Normal 278 8" xfId="26115"/>
    <cellStyle name="Normal 278 8 2" xfId="26116"/>
    <cellStyle name="Normal 278 9" xfId="26117"/>
    <cellStyle name="Normal 279" xfId="26118"/>
    <cellStyle name="Normal 279 10" xfId="26119"/>
    <cellStyle name="Normal 279 2" xfId="26120"/>
    <cellStyle name="Normal 279 2 2" xfId="26121"/>
    <cellStyle name="Normal 279 2 2 2" xfId="26122"/>
    <cellStyle name="Normal 279 2 2 2 2" xfId="26123"/>
    <cellStyle name="Normal 279 2 2 2 2 2" xfId="26124"/>
    <cellStyle name="Normal 279 2 2 2 2 2 2" xfId="26125"/>
    <cellStyle name="Normal 279 2 2 2 2 2 2 2" xfId="26126"/>
    <cellStyle name="Normal 279 2 2 2 2 2 3" xfId="26127"/>
    <cellStyle name="Normal 279 2 2 2 2 3" xfId="26128"/>
    <cellStyle name="Normal 279 2 2 2 2 3 2" xfId="26129"/>
    <cellStyle name="Normal 279 2 2 2 2 4" xfId="26130"/>
    <cellStyle name="Normal 279 2 2 2 3" xfId="26131"/>
    <cellStyle name="Normal 279 2 2 2 3 2" xfId="26132"/>
    <cellStyle name="Normal 279 2 2 2 3 2 2" xfId="26133"/>
    <cellStyle name="Normal 279 2 2 2 3 3" xfId="26134"/>
    <cellStyle name="Normal 279 2 2 2 4" xfId="26135"/>
    <cellStyle name="Normal 279 2 2 2 4 2" xfId="26136"/>
    <cellStyle name="Normal 279 2 2 2 5" xfId="26137"/>
    <cellStyle name="Normal 279 2 2 3" xfId="26138"/>
    <cellStyle name="Normal 279 2 2 3 2" xfId="26139"/>
    <cellStyle name="Normal 279 2 2 3 2 2" xfId="26140"/>
    <cellStyle name="Normal 279 2 2 3 2 2 2" xfId="26141"/>
    <cellStyle name="Normal 279 2 2 3 2 3" xfId="26142"/>
    <cellStyle name="Normal 279 2 2 3 3" xfId="26143"/>
    <cellStyle name="Normal 279 2 2 3 3 2" xfId="26144"/>
    <cellStyle name="Normal 279 2 2 3 4" xfId="26145"/>
    <cellStyle name="Normal 279 2 2 4" xfId="26146"/>
    <cellStyle name="Normal 279 2 2 4 2" xfId="26147"/>
    <cellStyle name="Normal 279 2 2 4 2 2" xfId="26148"/>
    <cellStyle name="Normal 279 2 2 4 3" xfId="26149"/>
    <cellStyle name="Normal 279 2 2 5" xfId="26150"/>
    <cellStyle name="Normal 279 2 2 5 2" xfId="26151"/>
    <cellStyle name="Normal 279 2 2 6" xfId="26152"/>
    <cellStyle name="Normal 279 2 3" xfId="26153"/>
    <cellStyle name="Normal 279 2 3 2" xfId="26154"/>
    <cellStyle name="Normal 279 2 3 2 2" xfId="26155"/>
    <cellStyle name="Normal 279 2 3 2 2 2" xfId="26156"/>
    <cellStyle name="Normal 279 2 3 2 2 2 2" xfId="26157"/>
    <cellStyle name="Normal 279 2 3 2 2 3" xfId="26158"/>
    <cellStyle name="Normal 279 2 3 2 3" xfId="26159"/>
    <cellStyle name="Normal 279 2 3 2 3 2" xfId="26160"/>
    <cellStyle name="Normal 279 2 3 2 4" xfId="26161"/>
    <cellStyle name="Normal 279 2 3 3" xfId="26162"/>
    <cellStyle name="Normal 279 2 3 3 2" xfId="26163"/>
    <cellStyle name="Normal 279 2 3 3 2 2" xfId="26164"/>
    <cellStyle name="Normal 279 2 3 3 3" xfId="26165"/>
    <cellStyle name="Normal 279 2 3 4" xfId="26166"/>
    <cellStyle name="Normal 279 2 3 4 2" xfId="26167"/>
    <cellStyle name="Normal 279 2 3 5" xfId="26168"/>
    <cellStyle name="Normal 279 2 4" xfId="26169"/>
    <cellStyle name="Normal 279 2 4 2" xfId="26170"/>
    <cellStyle name="Normal 279 2 4 2 2" xfId="26171"/>
    <cellStyle name="Normal 279 2 4 2 2 2" xfId="26172"/>
    <cellStyle name="Normal 279 2 4 2 3" xfId="26173"/>
    <cellStyle name="Normal 279 2 4 3" xfId="26174"/>
    <cellStyle name="Normal 279 2 4 3 2" xfId="26175"/>
    <cellStyle name="Normal 279 2 4 4" xfId="26176"/>
    <cellStyle name="Normal 279 2 5" xfId="26177"/>
    <cellStyle name="Normal 279 2 5 2" xfId="26178"/>
    <cellStyle name="Normal 279 2 5 2 2" xfId="26179"/>
    <cellStyle name="Normal 279 2 5 3" xfId="26180"/>
    <cellStyle name="Normal 279 2 6" xfId="26181"/>
    <cellStyle name="Normal 279 2 6 2" xfId="26182"/>
    <cellStyle name="Normal 279 2 7" xfId="26183"/>
    <cellStyle name="Normal 279 2 8" xfId="26184"/>
    <cellStyle name="Normal 279 3" xfId="26185"/>
    <cellStyle name="Normal 279 3 2" xfId="26186"/>
    <cellStyle name="Normal 279 3 2 2" xfId="26187"/>
    <cellStyle name="Normal 279 3 2 2 2" xfId="26188"/>
    <cellStyle name="Normal 279 3 2 2 2 2" xfId="26189"/>
    <cellStyle name="Normal 279 3 2 2 2 2 2" xfId="26190"/>
    <cellStyle name="Normal 279 3 2 2 2 3" xfId="26191"/>
    <cellStyle name="Normal 279 3 2 2 3" xfId="26192"/>
    <cellStyle name="Normal 279 3 2 2 3 2" xfId="26193"/>
    <cellStyle name="Normal 279 3 2 2 4" xfId="26194"/>
    <cellStyle name="Normal 279 3 2 3" xfId="26195"/>
    <cellStyle name="Normal 279 3 2 3 2" xfId="26196"/>
    <cellStyle name="Normal 279 3 2 3 2 2" xfId="26197"/>
    <cellStyle name="Normal 279 3 2 3 3" xfId="26198"/>
    <cellStyle name="Normal 279 3 2 4" xfId="26199"/>
    <cellStyle name="Normal 279 3 2 4 2" xfId="26200"/>
    <cellStyle name="Normal 279 3 2 5" xfId="26201"/>
    <cellStyle name="Normal 279 3 3" xfId="26202"/>
    <cellStyle name="Normal 279 3 3 2" xfId="26203"/>
    <cellStyle name="Normal 279 3 3 2 2" xfId="26204"/>
    <cellStyle name="Normal 279 3 3 2 2 2" xfId="26205"/>
    <cellStyle name="Normal 279 3 3 2 3" xfId="26206"/>
    <cellStyle name="Normal 279 3 3 3" xfId="26207"/>
    <cellStyle name="Normal 279 3 3 3 2" xfId="26208"/>
    <cellStyle name="Normal 279 3 3 4" xfId="26209"/>
    <cellStyle name="Normal 279 3 4" xfId="26210"/>
    <cellStyle name="Normal 279 3 4 2" xfId="26211"/>
    <cellStyle name="Normal 279 3 4 2 2" xfId="26212"/>
    <cellStyle name="Normal 279 3 4 3" xfId="26213"/>
    <cellStyle name="Normal 279 3 5" xfId="26214"/>
    <cellStyle name="Normal 279 3 5 2" xfId="26215"/>
    <cellStyle name="Normal 279 3 6" xfId="26216"/>
    <cellStyle name="Normal 279 4" xfId="26217"/>
    <cellStyle name="Normal 279 4 2" xfId="26218"/>
    <cellStyle name="Normal 279 4 2 2" xfId="26219"/>
    <cellStyle name="Normal 279 4 2 2 2" xfId="26220"/>
    <cellStyle name="Normal 279 4 2 2 2 2" xfId="26221"/>
    <cellStyle name="Normal 279 4 2 2 2 2 2" xfId="26222"/>
    <cellStyle name="Normal 279 4 2 2 2 3" xfId="26223"/>
    <cellStyle name="Normal 279 4 2 2 3" xfId="26224"/>
    <cellStyle name="Normal 279 4 2 2 3 2" xfId="26225"/>
    <cellStyle name="Normal 279 4 2 2 4" xfId="26226"/>
    <cellStyle name="Normal 279 4 2 3" xfId="26227"/>
    <cellStyle name="Normal 279 4 2 3 2" xfId="26228"/>
    <cellStyle name="Normal 279 4 2 3 2 2" xfId="26229"/>
    <cellStyle name="Normal 279 4 2 3 3" xfId="26230"/>
    <cellStyle name="Normal 279 4 2 4" xfId="26231"/>
    <cellStyle name="Normal 279 4 2 4 2" xfId="26232"/>
    <cellStyle name="Normal 279 4 2 5" xfId="26233"/>
    <cellStyle name="Normal 279 4 3" xfId="26234"/>
    <cellStyle name="Normal 279 4 3 2" xfId="26235"/>
    <cellStyle name="Normal 279 4 3 2 2" xfId="26236"/>
    <cellStyle name="Normal 279 4 3 2 2 2" xfId="26237"/>
    <cellStyle name="Normal 279 4 3 2 3" xfId="26238"/>
    <cellStyle name="Normal 279 4 3 3" xfId="26239"/>
    <cellStyle name="Normal 279 4 3 3 2" xfId="26240"/>
    <cellStyle name="Normal 279 4 3 4" xfId="26241"/>
    <cellStyle name="Normal 279 4 4" xfId="26242"/>
    <cellStyle name="Normal 279 4 4 2" xfId="26243"/>
    <cellStyle name="Normal 279 4 4 2 2" xfId="26244"/>
    <cellStyle name="Normal 279 4 4 3" xfId="26245"/>
    <cellStyle name="Normal 279 4 5" xfId="26246"/>
    <cellStyle name="Normal 279 4 5 2" xfId="26247"/>
    <cellStyle name="Normal 279 4 6" xfId="26248"/>
    <cellStyle name="Normal 279 5" xfId="26249"/>
    <cellStyle name="Normal 279 5 2" xfId="26250"/>
    <cellStyle name="Normal 279 5 2 2" xfId="26251"/>
    <cellStyle name="Normal 279 5 2 2 2" xfId="26252"/>
    <cellStyle name="Normal 279 5 2 2 2 2" xfId="26253"/>
    <cellStyle name="Normal 279 5 2 2 3" xfId="26254"/>
    <cellStyle name="Normal 279 5 2 3" xfId="26255"/>
    <cellStyle name="Normal 279 5 2 3 2" xfId="26256"/>
    <cellStyle name="Normal 279 5 2 4" xfId="26257"/>
    <cellStyle name="Normal 279 5 3" xfId="26258"/>
    <cellStyle name="Normal 279 5 3 2" xfId="26259"/>
    <cellStyle name="Normal 279 5 3 2 2" xfId="26260"/>
    <cellStyle name="Normal 279 5 3 3" xfId="26261"/>
    <cellStyle name="Normal 279 5 4" xfId="26262"/>
    <cellStyle name="Normal 279 5 4 2" xfId="26263"/>
    <cellStyle name="Normal 279 5 5" xfId="26264"/>
    <cellStyle name="Normal 279 6" xfId="26265"/>
    <cellStyle name="Normal 279 6 2" xfId="26266"/>
    <cellStyle name="Normal 279 6 2 2" xfId="26267"/>
    <cellStyle name="Normal 279 6 2 2 2" xfId="26268"/>
    <cellStyle name="Normal 279 6 2 3" xfId="26269"/>
    <cellStyle name="Normal 279 6 3" xfId="26270"/>
    <cellStyle name="Normal 279 6 3 2" xfId="26271"/>
    <cellStyle name="Normal 279 6 4" xfId="26272"/>
    <cellStyle name="Normal 279 7" xfId="26273"/>
    <cellStyle name="Normal 279 7 2" xfId="26274"/>
    <cellStyle name="Normal 279 7 2 2" xfId="26275"/>
    <cellStyle name="Normal 279 7 3" xfId="26276"/>
    <cellStyle name="Normal 279 8" xfId="26277"/>
    <cellStyle name="Normal 279 8 2" xfId="26278"/>
    <cellStyle name="Normal 279 9" xfId="26279"/>
    <cellStyle name="Normal 28" xfId="26280"/>
    <cellStyle name="Normal 28 2" xfId="26281"/>
    <cellStyle name="Normal 28 2 2" xfId="26282"/>
    <cellStyle name="Normal 28 2 2 2" xfId="26283"/>
    <cellStyle name="Normal 28 2 2 3" xfId="26284"/>
    <cellStyle name="Normal 28 2 3" xfId="26285"/>
    <cellStyle name="Normal 28 3" xfId="26286"/>
    <cellStyle name="Normal 28 3 2" xfId="26287"/>
    <cellStyle name="Normal 28 3 3" xfId="26288"/>
    <cellStyle name="Normal 28 4" xfId="26289"/>
    <cellStyle name="Normal 280" xfId="26290"/>
    <cellStyle name="Normal 280 10" xfId="26291"/>
    <cellStyle name="Normal 280 2" xfId="26292"/>
    <cellStyle name="Normal 280 2 2" xfId="26293"/>
    <cellStyle name="Normal 280 2 2 2" xfId="26294"/>
    <cellStyle name="Normal 280 2 2 2 2" xfId="26295"/>
    <cellStyle name="Normal 280 2 2 2 2 2" xfId="26296"/>
    <cellStyle name="Normal 280 2 2 2 2 2 2" xfId="26297"/>
    <cellStyle name="Normal 280 2 2 2 2 2 2 2" xfId="26298"/>
    <cellStyle name="Normal 280 2 2 2 2 2 3" xfId="26299"/>
    <cellStyle name="Normal 280 2 2 2 2 3" xfId="26300"/>
    <cellStyle name="Normal 280 2 2 2 2 3 2" xfId="26301"/>
    <cellStyle name="Normal 280 2 2 2 2 4" xfId="26302"/>
    <cellStyle name="Normal 280 2 2 2 3" xfId="26303"/>
    <cellStyle name="Normal 280 2 2 2 3 2" xfId="26304"/>
    <cellStyle name="Normal 280 2 2 2 3 2 2" xfId="26305"/>
    <cellStyle name="Normal 280 2 2 2 3 3" xfId="26306"/>
    <cellStyle name="Normal 280 2 2 2 4" xfId="26307"/>
    <cellStyle name="Normal 280 2 2 2 4 2" xfId="26308"/>
    <cellStyle name="Normal 280 2 2 2 5" xfId="26309"/>
    <cellStyle name="Normal 280 2 2 3" xfId="26310"/>
    <cellStyle name="Normal 280 2 2 3 2" xfId="26311"/>
    <cellStyle name="Normal 280 2 2 3 2 2" xfId="26312"/>
    <cellStyle name="Normal 280 2 2 3 2 2 2" xfId="26313"/>
    <cellStyle name="Normal 280 2 2 3 2 3" xfId="26314"/>
    <cellStyle name="Normal 280 2 2 3 3" xfId="26315"/>
    <cellStyle name="Normal 280 2 2 3 3 2" xfId="26316"/>
    <cellStyle name="Normal 280 2 2 3 4" xfId="26317"/>
    <cellStyle name="Normal 280 2 2 4" xfId="26318"/>
    <cellStyle name="Normal 280 2 2 4 2" xfId="26319"/>
    <cellStyle name="Normal 280 2 2 4 2 2" xfId="26320"/>
    <cellStyle name="Normal 280 2 2 4 3" xfId="26321"/>
    <cellStyle name="Normal 280 2 2 5" xfId="26322"/>
    <cellStyle name="Normal 280 2 2 5 2" xfId="26323"/>
    <cellStyle name="Normal 280 2 2 6" xfId="26324"/>
    <cellStyle name="Normal 280 2 3" xfId="26325"/>
    <cellStyle name="Normal 280 2 3 2" xfId="26326"/>
    <cellStyle name="Normal 280 2 3 2 2" xfId="26327"/>
    <cellStyle name="Normal 280 2 3 2 2 2" xfId="26328"/>
    <cellStyle name="Normal 280 2 3 2 2 2 2" xfId="26329"/>
    <cellStyle name="Normal 280 2 3 2 2 3" xfId="26330"/>
    <cellStyle name="Normal 280 2 3 2 3" xfId="26331"/>
    <cellStyle name="Normal 280 2 3 2 3 2" xfId="26332"/>
    <cellStyle name="Normal 280 2 3 2 4" xfId="26333"/>
    <cellStyle name="Normal 280 2 3 3" xfId="26334"/>
    <cellStyle name="Normal 280 2 3 3 2" xfId="26335"/>
    <cellStyle name="Normal 280 2 3 3 2 2" xfId="26336"/>
    <cellStyle name="Normal 280 2 3 3 3" xfId="26337"/>
    <cellStyle name="Normal 280 2 3 4" xfId="26338"/>
    <cellStyle name="Normal 280 2 3 4 2" xfId="26339"/>
    <cellStyle name="Normal 280 2 3 5" xfId="26340"/>
    <cellStyle name="Normal 280 2 4" xfId="26341"/>
    <cellStyle name="Normal 280 2 4 2" xfId="26342"/>
    <cellStyle name="Normal 280 2 4 2 2" xfId="26343"/>
    <cellStyle name="Normal 280 2 4 2 2 2" xfId="26344"/>
    <cellStyle name="Normal 280 2 4 2 3" xfId="26345"/>
    <cellStyle name="Normal 280 2 4 3" xfId="26346"/>
    <cellStyle name="Normal 280 2 4 3 2" xfId="26347"/>
    <cellStyle name="Normal 280 2 4 4" xfId="26348"/>
    <cellStyle name="Normal 280 2 5" xfId="26349"/>
    <cellStyle name="Normal 280 2 5 2" xfId="26350"/>
    <cellStyle name="Normal 280 2 5 2 2" xfId="26351"/>
    <cellStyle name="Normal 280 2 5 3" xfId="26352"/>
    <cellStyle name="Normal 280 2 6" xfId="26353"/>
    <cellStyle name="Normal 280 2 6 2" xfId="26354"/>
    <cellStyle name="Normal 280 2 7" xfId="26355"/>
    <cellStyle name="Normal 280 2 8" xfId="26356"/>
    <cellStyle name="Normal 280 3" xfId="26357"/>
    <cellStyle name="Normal 280 3 2" xfId="26358"/>
    <cellStyle name="Normal 280 3 2 2" xfId="26359"/>
    <cellStyle name="Normal 280 3 2 2 2" xfId="26360"/>
    <cellStyle name="Normal 280 3 2 2 2 2" xfId="26361"/>
    <cellStyle name="Normal 280 3 2 2 2 2 2" xfId="26362"/>
    <cellStyle name="Normal 280 3 2 2 2 3" xfId="26363"/>
    <cellStyle name="Normal 280 3 2 2 3" xfId="26364"/>
    <cellStyle name="Normal 280 3 2 2 3 2" xfId="26365"/>
    <cellStyle name="Normal 280 3 2 2 4" xfId="26366"/>
    <cellStyle name="Normal 280 3 2 3" xfId="26367"/>
    <cellStyle name="Normal 280 3 2 3 2" xfId="26368"/>
    <cellStyle name="Normal 280 3 2 3 2 2" xfId="26369"/>
    <cellStyle name="Normal 280 3 2 3 3" xfId="26370"/>
    <cellStyle name="Normal 280 3 2 4" xfId="26371"/>
    <cellStyle name="Normal 280 3 2 4 2" xfId="26372"/>
    <cellStyle name="Normal 280 3 2 5" xfId="26373"/>
    <cellStyle name="Normal 280 3 3" xfId="26374"/>
    <cellStyle name="Normal 280 3 3 2" xfId="26375"/>
    <cellStyle name="Normal 280 3 3 2 2" xfId="26376"/>
    <cellStyle name="Normal 280 3 3 2 2 2" xfId="26377"/>
    <cellStyle name="Normal 280 3 3 2 3" xfId="26378"/>
    <cellStyle name="Normal 280 3 3 3" xfId="26379"/>
    <cellStyle name="Normal 280 3 3 3 2" xfId="26380"/>
    <cellStyle name="Normal 280 3 3 4" xfId="26381"/>
    <cellStyle name="Normal 280 3 4" xfId="26382"/>
    <cellStyle name="Normal 280 3 4 2" xfId="26383"/>
    <cellStyle name="Normal 280 3 4 2 2" xfId="26384"/>
    <cellStyle name="Normal 280 3 4 3" xfId="26385"/>
    <cellStyle name="Normal 280 3 5" xfId="26386"/>
    <cellStyle name="Normal 280 3 5 2" xfId="26387"/>
    <cellStyle name="Normal 280 3 6" xfId="26388"/>
    <cellStyle name="Normal 280 4" xfId="26389"/>
    <cellStyle name="Normal 280 4 2" xfId="26390"/>
    <cellStyle name="Normal 280 4 2 2" xfId="26391"/>
    <cellStyle name="Normal 280 4 2 2 2" xfId="26392"/>
    <cellStyle name="Normal 280 4 2 2 2 2" xfId="26393"/>
    <cellStyle name="Normal 280 4 2 2 2 2 2" xfId="26394"/>
    <cellStyle name="Normal 280 4 2 2 2 3" xfId="26395"/>
    <cellStyle name="Normal 280 4 2 2 3" xfId="26396"/>
    <cellStyle name="Normal 280 4 2 2 3 2" xfId="26397"/>
    <cellStyle name="Normal 280 4 2 2 4" xfId="26398"/>
    <cellStyle name="Normal 280 4 2 3" xfId="26399"/>
    <cellStyle name="Normal 280 4 2 3 2" xfId="26400"/>
    <cellStyle name="Normal 280 4 2 3 2 2" xfId="26401"/>
    <cellStyle name="Normal 280 4 2 3 3" xfId="26402"/>
    <cellStyle name="Normal 280 4 2 4" xfId="26403"/>
    <cellStyle name="Normal 280 4 2 4 2" xfId="26404"/>
    <cellStyle name="Normal 280 4 2 5" xfId="26405"/>
    <cellStyle name="Normal 280 4 3" xfId="26406"/>
    <cellStyle name="Normal 280 4 3 2" xfId="26407"/>
    <cellStyle name="Normal 280 4 3 2 2" xfId="26408"/>
    <cellStyle name="Normal 280 4 3 2 2 2" xfId="26409"/>
    <cellStyle name="Normal 280 4 3 2 3" xfId="26410"/>
    <cellStyle name="Normal 280 4 3 3" xfId="26411"/>
    <cellStyle name="Normal 280 4 3 3 2" xfId="26412"/>
    <cellStyle name="Normal 280 4 3 4" xfId="26413"/>
    <cellStyle name="Normal 280 4 4" xfId="26414"/>
    <cellStyle name="Normal 280 4 4 2" xfId="26415"/>
    <cellStyle name="Normal 280 4 4 2 2" xfId="26416"/>
    <cellStyle name="Normal 280 4 4 3" xfId="26417"/>
    <cellStyle name="Normal 280 4 5" xfId="26418"/>
    <cellStyle name="Normal 280 4 5 2" xfId="26419"/>
    <cellStyle name="Normal 280 4 6" xfId="26420"/>
    <cellStyle name="Normal 280 5" xfId="26421"/>
    <cellStyle name="Normal 280 5 2" xfId="26422"/>
    <cellStyle name="Normal 280 5 2 2" xfId="26423"/>
    <cellStyle name="Normal 280 5 2 2 2" xfId="26424"/>
    <cellStyle name="Normal 280 5 2 2 2 2" xfId="26425"/>
    <cellStyle name="Normal 280 5 2 2 3" xfId="26426"/>
    <cellStyle name="Normal 280 5 2 3" xfId="26427"/>
    <cellStyle name="Normal 280 5 2 3 2" xfId="26428"/>
    <cellStyle name="Normal 280 5 2 4" xfId="26429"/>
    <cellStyle name="Normal 280 5 3" xfId="26430"/>
    <cellStyle name="Normal 280 5 3 2" xfId="26431"/>
    <cellStyle name="Normal 280 5 3 2 2" xfId="26432"/>
    <cellStyle name="Normal 280 5 3 3" xfId="26433"/>
    <cellStyle name="Normal 280 5 4" xfId="26434"/>
    <cellStyle name="Normal 280 5 4 2" xfId="26435"/>
    <cellStyle name="Normal 280 5 5" xfId="26436"/>
    <cellStyle name="Normal 280 6" xfId="26437"/>
    <cellStyle name="Normal 280 6 2" xfId="26438"/>
    <cellStyle name="Normal 280 6 2 2" xfId="26439"/>
    <cellStyle name="Normal 280 6 2 2 2" xfId="26440"/>
    <cellStyle name="Normal 280 6 2 3" xfId="26441"/>
    <cellStyle name="Normal 280 6 3" xfId="26442"/>
    <cellStyle name="Normal 280 6 3 2" xfId="26443"/>
    <cellStyle name="Normal 280 6 4" xfId="26444"/>
    <cellStyle name="Normal 280 7" xfId="26445"/>
    <cellStyle name="Normal 280 7 2" xfId="26446"/>
    <cellStyle name="Normal 280 7 2 2" xfId="26447"/>
    <cellStyle name="Normal 280 7 3" xfId="26448"/>
    <cellStyle name="Normal 280 8" xfId="26449"/>
    <cellStyle name="Normal 280 8 2" xfId="26450"/>
    <cellStyle name="Normal 280 9" xfId="26451"/>
    <cellStyle name="Normal 281" xfId="26452"/>
    <cellStyle name="Normal 281 10" xfId="26453"/>
    <cellStyle name="Normal 281 2" xfId="26454"/>
    <cellStyle name="Normal 281 2 2" xfId="26455"/>
    <cellStyle name="Normal 281 2 2 2" xfId="26456"/>
    <cellStyle name="Normal 281 2 2 2 2" xfId="26457"/>
    <cellStyle name="Normal 281 2 2 2 2 2" xfId="26458"/>
    <cellStyle name="Normal 281 2 2 2 2 2 2" xfId="26459"/>
    <cellStyle name="Normal 281 2 2 2 2 2 2 2" xfId="26460"/>
    <cellStyle name="Normal 281 2 2 2 2 2 3" xfId="26461"/>
    <cellStyle name="Normal 281 2 2 2 2 3" xfId="26462"/>
    <cellStyle name="Normal 281 2 2 2 2 3 2" xfId="26463"/>
    <cellStyle name="Normal 281 2 2 2 2 4" xfId="26464"/>
    <cellStyle name="Normal 281 2 2 2 3" xfId="26465"/>
    <cellStyle name="Normal 281 2 2 2 3 2" xfId="26466"/>
    <cellStyle name="Normal 281 2 2 2 3 2 2" xfId="26467"/>
    <cellStyle name="Normal 281 2 2 2 3 3" xfId="26468"/>
    <cellStyle name="Normal 281 2 2 2 4" xfId="26469"/>
    <cellStyle name="Normal 281 2 2 2 4 2" xfId="26470"/>
    <cellStyle name="Normal 281 2 2 2 5" xfId="26471"/>
    <cellStyle name="Normal 281 2 2 3" xfId="26472"/>
    <cellStyle name="Normal 281 2 2 3 2" xfId="26473"/>
    <cellStyle name="Normal 281 2 2 3 2 2" xfId="26474"/>
    <cellStyle name="Normal 281 2 2 3 2 2 2" xfId="26475"/>
    <cellStyle name="Normal 281 2 2 3 2 3" xfId="26476"/>
    <cellStyle name="Normal 281 2 2 3 3" xfId="26477"/>
    <cellStyle name="Normal 281 2 2 3 3 2" xfId="26478"/>
    <cellStyle name="Normal 281 2 2 3 4" xfId="26479"/>
    <cellStyle name="Normal 281 2 2 4" xfId="26480"/>
    <cellStyle name="Normal 281 2 2 4 2" xfId="26481"/>
    <cellStyle name="Normal 281 2 2 4 2 2" xfId="26482"/>
    <cellStyle name="Normal 281 2 2 4 3" xfId="26483"/>
    <cellStyle name="Normal 281 2 2 5" xfId="26484"/>
    <cellStyle name="Normal 281 2 2 5 2" xfId="26485"/>
    <cellStyle name="Normal 281 2 2 6" xfId="26486"/>
    <cellStyle name="Normal 281 2 3" xfId="26487"/>
    <cellStyle name="Normal 281 2 3 2" xfId="26488"/>
    <cellStyle name="Normal 281 2 3 2 2" xfId="26489"/>
    <cellStyle name="Normal 281 2 3 2 2 2" xfId="26490"/>
    <cellStyle name="Normal 281 2 3 2 2 2 2" xfId="26491"/>
    <cellStyle name="Normal 281 2 3 2 2 3" xfId="26492"/>
    <cellStyle name="Normal 281 2 3 2 3" xfId="26493"/>
    <cellStyle name="Normal 281 2 3 2 3 2" xfId="26494"/>
    <cellStyle name="Normal 281 2 3 2 4" xfId="26495"/>
    <cellStyle name="Normal 281 2 3 3" xfId="26496"/>
    <cellStyle name="Normal 281 2 3 3 2" xfId="26497"/>
    <cellStyle name="Normal 281 2 3 3 2 2" xfId="26498"/>
    <cellStyle name="Normal 281 2 3 3 3" xfId="26499"/>
    <cellStyle name="Normal 281 2 3 4" xfId="26500"/>
    <cellStyle name="Normal 281 2 3 4 2" xfId="26501"/>
    <cellStyle name="Normal 281 2 3 5" xfId="26502"/>
    <cellStyle name="Normal 281 2 4" xfId="26503"/>
    <cellStyle name="Normal 281 2 4 2" xfId="26504"/>
    <cellStyle name="Normal 281 2 4 2 2" xfId="26505"/>
    <cellStyle name="Normal 281 2 4 2 2 2" xfId="26506"/>
    <cellStyle name="Normal 281 2 4 2 3" xfId="26507"/>
    <cellStyle name="Normal 281 2 4 3" xfId="26508"/>
    <cellStyle name="Normal 281 2 4 3 2" xfId="26509"/>
    <cellStyle name="Normal 281 2 4 4" xfId="26510"/>
    <cellStyle name="Normal 281 2 5" xfId="26511"/>
    <cellStyle name="Normal 281 2 5 2" xfId="26512"/>
    <cellStyle name="Normal 281 2 5 2 2" xfId="26513"/>
    <cellStyle name="Normal 281 2 5 3" xfId="26514"/>
    <cellStyle name="Normal 281 2 6" xfId="26515"/>
    <cellStyle name="Normal 281 2 6 2" xfId="26516"/>
    <cellStyle name="Normal 281 2 7" xfId="26517"/>
    <cellStyle name="Normal 281 2 8" xfId="26518"/>
    <cellStyle name="Normal 281 3" xfId="26519"/>
    <cellStyle name="Normal 281 3 2" xfId="26520"/>
    <cellStyle name="Normal 281 3 2 2" xfId="26521"/>
    <cellStyle name="Normal 281 3 2 2 2" xfId="26522"/>
    <cellStyle name="Normal 281 3 2 2 2 2" xfId="26523"/>
    <cellStyle name="Normal 281 3 2 2 2 2 2" xfId="26524"/>
    <cellStyle name="Normal 281 3 2 2 2 3" xfId="26525"/>
    <cellStyle name="Normal 281 3 2 2 3" xfId="26526"/>
    <cellStyle name="Normal 281 3 2 2 3 2" xfId="26527"/>
    <cellStyle name="Normal 281 3 2 2 4" xfId="26528"/>
    <cellStyle name="Normal 281 3 2 3" xfId="26529"/>
    <cellStyle name="Normal 281 3 2 3 2" xfId="26530"/>
    <cellStyle name="Normal 281 3 2 3 2 2" xfId="26531"/>
    <cellStyle name="Normal 281 3 2 3 3" xfId="26532"/>
    <cellStyle name="Normal 281 3 2 4" xfId="26533"/>
    <cellStyle name="Normal 281 3 2 4 2" xfId="26534"/>
    <cellStyle name="Normal 281 3 2 5" xfId="26535"/>
    <cellStyle name="Normal 281 3 3" xfId="26536"/>
    <cellStyle name="Normal 281 3 3 2" xfId="26537"/>
    <cellStyle name="Normal 281 3 3 2 2" xfId="26538"/>
    <cellStyle name="Normal 281 3 3 2 2 2" xfId="26539"/>
    <cellStyle name="Normal 281 3 3 2 3" xfId="26540"/>
    <cellStyle name="Normal 281 3 3 3" xfId="26541"/>
    <cellStyle name="Normal 281 3 3 3 2" xfId="26542"/>
    <cellStyle name="Normal 281 3 3 4" xfId="26543"/>
    <cellStyle name="Normal 281 3 4" xfId="26544"/>
    <cellStyle name="Normal 281 3 4 2" xfId="26545"/>
    <cellStyle name="Normal 281 3 4 2 2" xfId="26546"/>
    <cellStyle name="Normal 281 3 4 3" xfId="26547"/>
    <cellStyle name="Normal 281 3 5" xfId="26548"/>
    <cellStyle name="Normal 281 3 5 2" xfId="26549"/>
    <cellStyle name="Normal 281 3 6" xfId="26550"/>
    <cellStyle name="Normal 281 4" xfId="26551"/>
    <cellStyle name="Normal 281 4 2" xfId="26552"/>
    <cellStyle name="Normal 281 4 2 2" xfId="26553"/>
    <cellStyle name="Normal 281 4 2 2 2" xfId="26554"/>
    <cellStyle name="Normal 281 4 2 2 2 2" xfId="26555"/>
    <cellStyle name="Normal 281 4 2 2 2 2 2" xfId="26556"/>
    <cellStyle name="Normal 281 4 2 2 2 3" xfId="26557"/>
    <cellStyle name="Normal 281 4 2 2 3" xfId="26558"/>
    <cellStyle name="Normal 281 4 2 2 3 2" xfId="26559"/>
    <cellStyle name="Normal 281 4 2 2 4" xfId="26560"/>
    <cellStyle name="Normal 281 4 2 3" xfId="26561"/>
    <cellStyle name="Normal 281 4 2 3 2" xfId="26562"/>
    <cellStyle name="Normal 281 4 2 3 2 2" xfId="26563"/>
    <cellStyle name="Normal 281 4 2 3 3" xfId="26564"/>
    <cellStyle name="Normal 281 4 2 4" xfId="26565"/>
    <cellStyle name="Normal 281 4 2 4 2" xfId="26566"/>
    <cellStyle name="Normal 281 4 2 5" xfId="26567"/>
    <cellStyle name="Normal 281 4 3" xfId="26568"/>
    <cellStyle name="Normal 281 4 3 2" xfId="26569"/>
    <cellStyle name="Normal 281 4 3 2 2" xfId="26570"/>
    <cellStyle name="Normal 281 4 3 2 2 2" xfId="26571"/>
    <cellStyle name="Normal 281 4 3 2 3" xfId="26572"/>
    <cellStyle name="Normal 281 4 3 3" xfId="26573"/>
    <cellStyle name="Normal 281 4 3 3 2" xfId="26574"/>
    <cellStyle name="Normal 281 4 3 4" xfId="26575"/>
    <cellStyle name="Normal 281 4 4" xfId="26576"/>
    <cellStyle name="Normal 281 4 4 2" xfId="26577"/>
    <cellStyle name="Normal 281 4 4 2 2" xfId="26578"/>
    <cellStyle name="Normal 281 4 4 3" xfId="26579"/>
    <cellStyle name="Normal 281 4 5" xfId="26580"/>
    <cellStyle name="Normal 281 4 5 2" xfId="26581"/>
    <cellStyle name="Normal 281 4 6" xfId="26582"/>
    <cellStyle name="Normal 281 5" xfId="26583"/>
    <cellStyle name="Normal 281 5 2" xfId="26584"/>
    <cellStyle name="Normal 281 5 2 2" xfId="26585"/>
    <cellStyle name="Normal 281 5 2 2 2" xfId="26586"/>
    <cellStyle name="Normal 281 5 2 2 2 2" xfId="26587"/>
    <cellStyle name="Normal 281 5 2 2 3" xfId="26588"/>
    <cellStyle name="Normal 281 5 2 3" xfId="26589"/>
    <cellStyle name="Normal 281 5 2 3 2" xfId="26590"/>
    <cellStyle name="Normal 281 5 2 4" xfId="26591"/>
    <cellStyle name="Normal 281 5 3" xfId="26592"/>
    <cellStyle name="Normal 281 5 3 2" xfId="26593"/>
    <cellStyle name="Normal 281 5 3 2 2" xfId="26594"/>
    <cellStyle name="Normal 281 5 3 3" xfId="26595"/>
    <cellStyle name="Normal 281 5 4" xfId="26596"/>
    <cellStyle name="Normal 281 5 4 2" xfId="26597"/>
    <cellStyle name="Normal 281 5 5" xfId="26598"/>
    <cellStyle name="Normal 281 6" xfId="26599"/>
    <cellStyle name="Normal 281 6 2" xfId="26600"/>
    <cellStyle name="Normal 281 6 2 2" xfId="26601"/>
    <cellStyle name="Normal 281 6 2 2 2" xfId="26602"/>
    <cellStyle name="Normal 281 6 2 3" xfId="26603"/>
    <cellStyle name="Normal 281 6 3" xfId="26604"/>
    <cellStyle name="Normal 281 6 3 2" xfId="26605"/>
    <cellStyle name="Normal 281 6 4" xfId="26606"/>
    <cellStyle name="Normal 281 7" xfId="26607"/>
    <cellStyle name="Normal 281 7 2" xfId="26608"/>
    <cellStyle name="Normal 281 7 2 2" xfId="26609"/>
    <cellStyle name="Normal 281 7 3" xfId="26610"/>
    <cellStyle name="Normal 281 8" xfId="26611"/>
    <cellStyle name="Normal 281 8 2" xfId="26612"/>
    <cellStyle name="Normal 281 9" xfId="26613"/>
    <cellStyle name="Normal 282" xfId="26614"/>
    <cellStyle name="Normal 282 10" xfId="26615"/>
    <cellStyle name="Normal 282 2" xfId="26616"/>
    <cellStyle name="Normal 282 2 2" xfId="26617"/>
    <cellStyle name="Normal 282 2 2 2" xfId="26618"/>
    <cellStyle name="Normal 282 2 2 2 2" xfId="26619"/>
    <cellStyle name="Normal 282 2 2 2 2 2" xfId="26620"/>
    <cellStyle name="Normal 282 2 2 2 2 2 2" xfId="26621"/>
    <cellStyle name="Normal 282 2 2 2 2 2 2 2" xfId="26622"/>
    <cellStyle name="Normal 282 2 2 2 2 2 3" xfId="26623"/>
    <cellStyle name="Normal 282 2 2 2 2 3" xfId="26624"/>
    <cellStyle name="Normal 282 2 2 2 2 3 2" xfId="26625"/>
    <cellStyle name="Normal 282 2 2 2 2 4" xfId="26626"/>
    <cellStyle name="Normal 282 2 2 2 3" xfId="26627"/>
    <cellStyle name="Normal 282 2 2 2 3 2" xfId="26628"/>
    <cellStyle name="Normal 282 2 2 2 3 2 2" xfId="26629"/>
    <cellStyle name="Normal 282 2 2 2 3 3" xfId="26630"/>
    <cellStyle name="Normal 282 2 2 2 4" xfId="26631"/>
    <cellStyle name="Normal 282 2 2 2 4 2" xfId="26632"/>
    <cellStyle name="Normal 282 2 2 2 5" xfId="26633"/>
    <cellStyle name="Normal 282 2 2 3" xfId="26634"/>
    <cellStyle name="Normal 282 2 2 3 2" xfId="26635"/>
    <cellStyle name="Normal 282 2 2 3 2 2" xfId="26636"/>
    <cellStyle name="Normal 282 2 2 3 2 2 2" xfId="26637"/>
    <cellStyle name="Normal 282 2 2 3 2 3" xfId="26638"/>
    <cellStyle name="Normal 282 2 2 3 3" xfId="26639"/>
    <cellStyle name="Normal 282 2 2 3 3 2" xfId="26640"/>
    <cellStyle name="Normal 282 2 2 3 4" xfId="26641"/>
    <cellStyle name="Normal 282 2 2 4" xfId="26642"/>
    <cellStyle name="Normal 282 2 2 4 2" xfId="26643"/>
    <cellStyle name="Normal 282 2 2 4 2 2" xfId="26644"/>
    <cellStyle name="Normal 282 2 2 4 3" xfId="26645"/>
    <cellStyle name="Normal 282 2 2 5" xfId="26646"/>
    <cellStyle name="Normal 282 2 2 5 2" xfId="26647"/>
    <cellStyle name="Normal 282 2 2 6" xfId="26648"/>
    <cellStyle name="Normal 282 2 3" xfId="26649"/>
    <cellStyle name="Normal 282 2 3 2" xfId="26650"/>
    <cellStyle name="Normal 282 2 3 2 2" xfId="26651"/>
    <cellStyle name="Normal 282 2 3 2 2 2" xfId="26652"/>
    <cellStyle name="Normal 282 2 3 2 2 2 2" xfId="26653"/>
    <cellStyle name="Normal 282 2 3 2 2 3" xfId="26654"/>
    <cellStyle name="Normal 282 2 3 2 3" xfId="26655"/>
    <cellStyle name="Normal 282 2 3 2 3 2" xfId="26656"/>
    <cellStyle name="Normal 282 2 3 2 4" xfId="26657"/>
    <cellStyle name="Normal 282 2 3 3" xfId="26658"/>
    <cellStyle name="Normal 282 2 3 3 2" xfId="26659"/>
    <cellStyle name="Normal 282 2 3 3 2 2" xfId="26660"/>
    <cellStyle name="Normal 282 2 3 3 3" xfId="26661"/>
    <cellStyle name="Normal 282 2 3 4" xfId="26662"/>
    <cellStyle name="Normal 282 2 3 4 2" xfId="26663"/>
    <cellStyle name="Normal 282 2 3 5" xfId="26664"/>
    <cellStyle name="Normal 282 2 4" xfId="26665"/>
    <cellStyle name="Normal 282 2 4 2" xfId="26666"/>
    <cellStyle name="Normal 282 2 4 2 2" xfId="26667"/>
    <cellStyle name="Normal 282 2 4 2 2 2" xfId="26668"/>
    <cellStyle name="Normal 282 2 4 2 3" xfId="26669"/>
    <cellStyle name="Normal 282 2 4 3" xfId="26670"/>
    <cellStyle name="Normal 282 2 4 3 2" xfId="26671"/>
    <cellStyle name="Normal 282 2 4 4" xfId="26672"/>
    <cellStyle name="Normal 282 2 5" xfId="26673"/>
    <cellStyle name="Normal 282 2 5 2" xfId="26674"/>
    <cellStyle name="Normal 282 2 5 2 2" xfId="26675"/>
    <cellStyle name="Normal 282 2 5 3" xfId="26676"/>
    <cellStyle name="Normal 282 2 6" xfId="26677"/>
    <cellStyle name="Normal 282 2 6 2" xfId="26678"/>
    <cellStyle name="Normal 282 2 7" xfId="26679"/>
    <cellStyle name="Normal 282 2 8" xfId="26680"/>
    <cellStyle name="Normal 282 3" xfId="26681"/>
    <cellStyle name="Normal 282 3 2" xfId="26682"/>
    <cellStyle name="Normal 282 3 2 2" xfId="26683"/>
    <cellStyle name="Normal 282 3 2 2 2" xfId="26684"/>
    <cellStyle name="Normal 282 3 2 2 2 2" xfId="26685"/>
    <cellStyle name="Normal 282 3 2 2 2 2 2" xfId="26686"/>
    <cellStyle name="Normal 282 3 2 2 2 3" xfId="26687"/>
    <cellStyle name="Normal 282 3 2 2 3" xfId="26688"/>
    <cellStyle name="Normal 282 3 2 2 3 2" xfId="26689"/>
    <cellStyle name="Normal 282 3 2 2 4" xfId="26690"/>
    <cellStyle name="Normal 282 3 2 3" xfId="26691"/>
    <cellStyle name="Normal 282 3 2 3 2" xfId="26692"/>
    <cellStyle name="Normal 282 3 2 3 2 2" xfId="26693"/>
    <cellStyle name="Normal 282 3 2 3 3" xfId="26694"/>
    <cellStyle name="Normal 282 3 2 4" xfId="26695"/>
    <cellStyle name="Normal 282 3 2 4 2" xfId="26696"/>
    <cellStyle name="Normal 282 3 2 5" xfId="26697"/>
    <cellStyle name="Normal 282 3 3" xfId="26698"/>
    <cellStyle name="Normal 282 3 3 2" xfId="26699"/>
    <cellStyle name="Normal 282 3 3 2 2" xfId="26700"/>
    <cellStyle name="Normal 282 3 3 2 2 2" xfId="26701"/>
    <cellStyle name="Normal 282 3 3 2 3" xfId="26702"/>
    <cellStyle name="Normal 282 3 3 3" xfId="26703"/>
    <cellStyle name="Normal 282 3 3 3 2" xfId="26704"/>
    <cellStyle name="Normal 282 3 3 4" xfId="26705"/>
    <cellStyle name="Normal 282 3 4" xfId="26706"/>
    <cellStyle name="Normal 282 3 4 2" xfId="26707"/>
    <cellStyle name="Normal 282 3 4 2 2" xfId="26708"/>
    <cellStyle name="Normal 282 3 4 3" xfId="26709"/>
    <cellStyle name="Normal 282 3 5" xfId="26710"/>
    <cellStyle name="Normal 282 3 5 2" xfId="26711"/>
    <cellStyle name="Normal 282 3 6" xfId="26712"/>
    <cellStyle name="Normal 282 4" xfId="26713"/>
    <cellStyle name="Normal 282 4 2" xfId="26714"/>
    <cellStyle name="Normal 282 4 2 2" xfId="26715"/>
    <cellStyle name="Normal 282 4 2 2 2" xfId="26716"/>
    <cellStyle name="Normal 282 4 2 2 2 2" xfId="26717"/>
    <cellStyle name="Normal 282 4 2 2 2 2 2" xfId="26718"/>
    <cellStyle name="Normal 282 4 2 2 2 3" xfId="26719"/>
    <cellStyle name="Normal 282 4 2 2 3" xfId="26720"/>
    <cellStyle name="Normal 282 4 2 2 3 2" xfId="26721"/>
    <cellStyle name="Normal 282 4 2 2 4" xfId="26722"/>
    <cellStyle name="Normal 282 4 2 3" xfId="26723"/>
    <cellStyle name="Normal 282 4 2 3 2" xfId="26724"/>
    <cellStyle name="Normal 282 4 2 3 2 2" xfId="26725"/>
    <cellStyle name="Normal 282 4 2 3 3" xfId="26726"/>
    <cellStyle name="Normal 282 4 2 4" xfId="26727"/>
    <cellStyle name="Normal 282 4 2 4 2" xfId="26728"/>
    <cellStyle name="Normal 282 4 2 5" xfId="26729"/>
    <cellStyle name="Normal 282 4 3" xfId="26730"/>
    <cellStyle name="Normal 282 4 3 2" xfId="26731"/>
    <cellStyle name="Normal 282 4 3 2 2" xfId="26732"/>
    <cellStyle name="Normal 282 4 3 2 2 2" xfId="26733"/>
    <cellStyle name="Normal 282 4 3 2 3" xfId="26734"/>
    <cellStyle name="Normal 282 4 3 3" xfId="26735"/>
    <cellStyle name="Normal 282 4 3 3 2" xfId="26736"/>
    <cellStyle name="Normal 282 4 3 4" xfId="26737"/>
    <cellStyle name="Normal 282 4 4" xfId="26738"/>
    <cellStyle name="Normal 282 4 4 2" xfId="26739"/>
    <cellStyle name="Normal 282 4 4 2 2" xfId="26740"/>
    <cellStyle name="Normal 282 4 4 3" xfId="26741"/>
    <cellStyle name="Normal 282 4 5" xfId="26742"/>
    <cellStyle name="Normal 282 4 5 2" xfId="26743"/>
    <cellStyle name="Normal 282 4 6" xfId="26744"/>
    <cellStyle name="Normal 282 5" xfId="26745"/>
    <cellStyle name="Normal 282 5 2" xfId="26746"/>
    <cellStyle name="Normal 282 5 2 2" xfId="26747"/>
    <cellStyle name="Normal 282 5 2 2 2" xfId="26748"/>
    <cellStyle name="Normal 282 5 2 2 2 2" xfId="26749"/>
    <cellStyle name="Normal 282 5 2 2 3" xfId="26750"/>
    <cellStyle name="Normal 282 5 2 3" xfId="26751"/>
    <cellStyle name="Normal 282 5 2 3 2" xfId="26752"/>
    <cellStyle name="Normal 282 5 2 4" xfId="26753"/>
    <cellStyle name="Normal 282 5 3" xfId="26754"/>
    <cellStyle name="Normal 282 5 3 2" xfId="26755"/>
    <cellStyle name="Normal 282 5 3 2 2" xfId="26756"/>
    <cellStyle name="Normal 282 5 3 3" xfId="26757"/>
    <cellStyle name="Normal 282 5 4" xfId="26758"/>
    <cellStyle name="Normal 282 5 4 2" xfId="26759"/>
    <cellStyle name="Normal 282 5 5" xfId="26760"/>
    <cellStyle name="Normal 282 6" xfId="26761"/>
    <cellStyle name="Normal 282 6 2" xfId="26762"/>
    <cellStyle name="Normal 282 6 2 2" xfId="26763"/>
    <cellStyle name="Normal 282 6 2 2 2" xfId="26764"/>
    <cellStyle name="Normal 282 6 2 3" xfId="26765"/>
    <cellStyle name="Normal 282 6 3" xfId="26766"/>
    <cellStyle name="Normal 282 6 3 2" xfId="26767"/>
    <cellStyle name="Normal 282 6 4" xfId="26768"/>
    <cellStyle name="Normal 282 7" xfId="26769"/>
    <cellStyle name="Normal 282 7 2" xfId="26770"/>
    <cellStyle name="Normal 282 7 2 2" xfId="26771"/>
    <cellStyle name="Normal 282 7 3" xfId="26772"/>
    <cellStyle name="Normal 282 8" xfId="26773"/>
    <cellStyle name="Normal 282 8 2" xfId="26774"/>
    <cellStyle name="Normal 282 9" xfId="26775"/>
    <cellStyle name="Normal 283" xfId="26776"/>
    <cellStyle name="Normal 283 10" xfId="26777"/>
    <cellStyle name="Normal 283 2" xfId="26778"/>
    <cellStyle name="Normal 283 2 2" xfId="26779"/>
    <cellStyle name="Normal 283 2 2 2" xfId="26780"/>
    <cellStyle name="Normal 283 2 2 2 2" xfId="26781"/>
    <cellStyle name="Normal 283 2 2 2 2 2" xfId="26782"/>
    <cellStyle name="Normal 283 2 2 2 2 2 2" xfId="26783"/>
    <cellStyle name="Normal 283 2 2 2 2 2 2 2" xfId="26784"/>
    <cellStyle name="Normal 283 2 2 2 2 2 3" xfId="26785"/>
    <cellStyle name="Normal 283 2 2 2 2 3" xfId="26786"/>
    <cellStyle name="Normal 283 2 2 2 2 3 2" xfId="26787"/>
    <cellStyle name="Normal 283 2 2 2 2 4" xfId="26788"/>
    <cellStyle name="Normal 283 2 2 2 3" xfId="26789"/>
    <cellStyle name="Normal 283 2 2 2 3 2" xfId="26790"/>
    <cellStyle name="Normal 283 2 2 2 3 2 2" xfId="26791"/>
    <cellStyle name="Normal 283 2 2 2 3 3" xfId="26792"/>
    <cellStyle name="Normal 283 2 2 2 4" xfId="26793"/>
    <cellStyle name="Normal 283 2 2 2 4 2" xfId="26794"/>
    <cellStyle name="Normal 283 2 2 2 5" xfId="26795"/>
    <cellStyle name="Normal 283 2 2 3" xfId="26796"/>
    <cellStyle name="Normal 283 2 2 3 2" xfId="26797"/>
    <cellStyle name="Normal 283 2 2 3 2 2" xfId="26798"/>
    <cellStyle name="Normal 283 2 2 3 2 2 2" xfId="26799"/>
    <cellStyle name="Normal 283 2 2 3 2 3" xfId="26800"/>
    <cellStyle name="Normal 283 2 2 3 3" xfId="26801"/>
    <cellStyle name="Normal 283 2 2 3 3 2" xfId="26802"/>
    <cellStyle name="Normal 283 2 2 3 4" xfId="26803"/>
    <cellStyle name="Normal 283 2 2 4" xfId="26804"/>
    <cellStyle name="Normal 283 2 2 4 2" xfId="26805"/>
    <cellStyle name="Normal 283 2 2 4 2 2" xfId="26806"/>
    <cellStyle name="Normal 283 2 2 4 3" xfId="26807"/>
    <cellStyle name="Normal 283 2 2 5" xfId="26808"/>
    <cellStyle name="Normal 283 2 2 5 2" xfId="26809"/>
    <cellStyle name="Normal 283 2 2 6" xfId="26810"/>
    <cellStyle name="Normal 283 2 3" xfId="26811"/>
    <cellStyle name="Normal 283 2 3 2" xfId="26812"/>
    <cellStyle name="Normal 283 2 3 2 2" xfId="26813"/>
    <cellStyle name="Normal 283 2 3 2 2 2" xfId="26814"/>
    <cellStyle name="Normal 283 2 3 2 2 2 2" xfId="26815"/>
    <cellStyle name="Normal 283 2 3 2 2 3" xfId="26816"/>
    <cellStyle name="Normal 283 2 3 2 3" xfId="26817"/>
    <cellStyle name="Normal 283 2 3 2 3 2" xfId="26818"/>
    <cellStyle name="Normal 283 2 3 2 4" xfId="26819"/>
    <cellStyle name="Normal 283 2 3 3" xfId="26820"/>
    <cellStyle name="Normal 283 2 3 3 2" xfId="26821"/>
    <cellStyle name="Normal 283 2 3 3 2 2" xfId="26822"/>
    <cellStyle name="Normal 283 2 3 3 3" xfId="26823"/>
    <cellStyle name="Normal 283 2 3 4" xfId="26824"/>
    <cellStyle name="Normal 283 2 3 4 2" xfId="26825"/>
    <cellStyle name="Normal 283 2 3 5" xfId="26826"/>
    <cellStyle name="Normal 283 2 4" xfId="26827"/>
    <cellStyle name="Normal 283 2 4 2" xfId="26828"/>
    <cellStyle name="Normal 283 2 4 2 2" xfId="26829"/>
    <cellStyle name="Normal 283 2 4 2 2 2" xfId="26830"/>
    <cellStyle name="Normal 283 2 4 2 3" xfId="26831"/>
    <cellStyle name="Normal 283 2 4 3" xfId="26832"/>
    <cellStyle name="Normal 283 2 4 3 2" xfId="26833"/>
    <cellStyle name="Normal 283 2 4 4" xfId="26834"/>
    <cellStyle name="Normal 283 2 5" xfId="26835"/>
    <cellStyle name="Normal 283 2 5 2" xfId="26836"/>
    <cellStyle name="Normal 283 2 5 2 2" xfId="26837"/>
    <cellStyle name="Normal 283 2 5 3" xfId="26838"/>
    <cellStyle name="Normal 283 2 6" xfId="26839"/>
    <cellStyle name="Normal 283 2 6 2" xfId="26840"/>
    <cellStyle name="Normal 283 2 7" xfId="26841"/>
    <cellStyle name="Normal 283 2 8" xfId="26842"/>
    <cellStyle name="Normal 283 3" xfId="26843"/>
    <cellStyle name="Normal 283 3 2" xfId="26844"/>
    <cellStyle name="Normal 283 3 2 2" xfId="26845"/>
    <cellStyle name="Normal 283 3 2 2 2" xfId="26846"/>
    <cellStyle name="Normal 283 3 2 2 2 2" xfId="26847"/>
    <cellStyle name="Normal 283 3 2 2 2 2 2" xfId="26848"/>
    <cellStyle name="Normal 283 3 2 2 2 3" xfId="26849"/>
    <cellStyle name="Normal 283 3 2 2 3" xfId="26850"/>
    <cellStyle name="Normal 283 3 2 2 3 2" xfId="26851"/>
    <cellStyle name="Normal 283 3 2 2 4" xfId="26852"/>
    <cellStyle name="Normal 283 3 2 3" xfId="26853"/>
    <cellStyle name="Normal 283 3 2 3 2" xfId="26854"/>
    <cellStyle name="Normal 283 3 2 3 2 2" xfId="26855"/>
    <cellStyle name="Normal 283 3 2 3 3" xfId="26856"/>
    <cellStyle name="Normal 283 3 2 4" xfId="26857"/>
    <cellStyle name="Normal 283 3 2 4 2" xfId="26858"/>
    <cellStyle name="Normal 283 3 2 5" xfId="26859"/>
    <cellStyle name="Normal 283 3 3" xfId="26860"/>
    <cellStyle name="Normal 283 3 3 2" xfId="26861"/>
    <cellStyle name="Normal 283 3 3 2 2" xfId="26862"/>
    <cellStyle name="Normal 283 3 3 2 2 2" xfId="26863"/>
    <cellStyle name="Normal 283 3 3 2 3" xfId="26864"/>
    <cellStyle name="Normal 283 3 3 3" xfId="26865"/>
    <cellStyle name="Normal 283 3 3 3 2" xfId="26866"/>
    <cellStyle name="Normal 283 3 3 4" xfId="26867"/>
    <cellStyle name="Normal 283 3 4" xfId="26868"/>
    <cellStyle name="Normal 283 3 4 2" xfId="26869"/>
    <cellStyle name="Normal 283 3 4 2 2" xfId="26870"/>
    <cellStyle name="Normal 283 3 4 3" xfId="26871"/>
    <cellStyle name="Normal 283 3 5" xfId="26872"/>
    <cellStyle name="Normal 283 3 5 2" xfId="26873"/>
    <cellStyle name="Normal 283 3 6" xfId="26874"/>
    <cellStyle name="Normal 283 4" xfId="26875"/>
    <cellStyle name="Normal 283 4 2" xfId="26876"/>
    <cellStyle name="Normal 283 4 2 2" xfId="26877"/>
    <cellStyle name="Normal 283 4 2 2 2" xfId="26878"/>
    <cellStyle name="Normal 283 4 2 2 2 2" xfId="26879"/>
    <cellStyle name="Normal 283 4 2 2 2 2 2" xfId="26880"/>
    <cellStyle name="Normal 283 4 2 2 2 3" xfId="26881"/>
    <cellStyle name="Normal 283 4 2 2 3" xfId="26882"/>
    <cellStyle name="Normal 283 4 2 2 3 2" xfId="26883"/>
    <cellStyle name="Normal 283 4 2 2 4" xfId="26884"/>
    <cellStyle name="Normal 283 4 2 3" xfId="26885"/>
    <cellStyle name="Normal 283 4 2 3 2" xfId="26886"/>
    <cellStyle name="Normal 283 4 2 3 2 2" xfId="26887"/>
    <cellStyle name="Normal 283 4 2 3 3" xfId="26888"/>
    <cellStyle name="Normal 283 4 2 4" xfId="26889"/>
    <cellStyle name="Normal 283 4 2 4 2" xfId="26890"/>
    <cellStyle name="Normal 283 4 2 5" xfId="26891"/>
    <cellStyle name="Normal 283 4 3" xfId="26892"/>
    <cellStyle name="Normal 283 4 3 2" xfId="26893"/>
    <cellStyle name="Normal 283 4 3 2 2" xfId="26894"/>
    <cellStyle name="Normal 283 4 3 2 2 2" xfId="26895"/>
    <cellStyle name="Normal 283 4 3 2 3" xfId="26896"/>
    <cellStyle name="Normal 283 4 3 3" xfId="26897"/>
    <cellStyle name="Normal 283 4 3 3 2" xfId="26898"/>
    <cellStyle name="Normal 283 4 3 4" xfId="26899"/>
    <cellStyle name="Normal 283 4 4" xfId="26900"/>
    <cellStyle name="Normal 283 4 4 2" xfId="26901"/>
    <cellStyle name="Normal 283 4 4 2 2" xfId="26902"/>
    <cellStyle name="Normal 283 4 4 3" xfId="26903"/>
    <cellStyle name="Normal 283 4 5" xfId="26904"/>
    <cellStyle name="Normal 283 4 5 2" xfId="26905"/>
    <cellStyle name="Normal 283 4 6" xfId="26906"/>
    <cellStyle name="Normal 283 5" xfId="26907"/>
    <cellStyle name="Normal 283 5 2" xfId="26908"/>
    <cellStyle name="Normal 283 5 2 2" xfId="26909"/>
    <cellStyle name="Normal 283 5 2 2 2" xfId="26910"/>
    <cellStyle name="Normal 283 5 2 2 2 2" xfId="26911"/>
    <cellStyle name="Normal 283 5 2 2 3" xfId="26912"/>
    <cellStyle name="Normal 283 5 2 3" xfId="26913"/>
    <cellStyle name="Normal 283 5 2 3 2" xfId="26914"/>
    <cellStyle name="Normal 283 5 2 4" xfId="26915"/>
    <cellStyle name="Normal 283 5 3" xfId="26916"/>
    <cellStyle name="Normal 283 5 3 2" xfId="26917"/>
    <cellStyle name="Normal 283 5 3 2 2" xfId="26918"/>
    <cellStyle name="Normal 283 5 3 3" xfId="26919"/>
    <cellStyle name="Normal 283 5 4" xfId="26920"/>
    <cellStyle name="Normal 283 5 4 2" xfId="26921"/>
    <cellStyle name="Normal 283 5 5" xfId="26922"/>
    <cellStyle name="Normal 283 6" xfId="26923"/>
    <cellStyle name="Normal 283 6 2" xfId="26924"/>
    <cellStyle name="Normal 283 6 2 2" xfId="26925"/>
    <cellStyle name="Normal 283 6 2 2 2" xfId="26926"/>
    <cellStyle name="Normal 283 6 2 3" xfId="26927"/>
    <cellStyle name="Normal 283 6 3" xfId="26928"/>
    <cellStyle name="Normal 283 6 3 2" xfId="26929"/>
    <cellStyle name="Normal 283 6 4" xfId="26930"/>
    <cellStyle name="Normal 283 7" xfId="26931"/>
    <cellStyle name="Normal 283 7 2" xfId="26932"/>
    <cellStyle name="Normal 283 7 2 2" xfId="26933"/>
    <cellStyle name="Normal 283 7 3" xfId="26934"/>
    <cellStyle name="Normal 283 8" xfId="26935"/>
    <cellStyle name="Normal 283 8 2" xfId="26936"/>
    <cellStyle name="Normal 283 9" xfId="26937"/>
    <cellStyle name="Normal 284" xfId="26938"/>
    <cellStyle name="Normal 284 2" xfId="26939"/>
    <cellStyle name="Normal 284 2 2" xfId="26940"/>
    <cellStyle name="Normal 284 2 3" xfId="26941"/>
    <cellStyle name="Normal 284 3" xfId="26942"/>
    <cellStyle name="Normal 284 3 2" xfId="26943"/>
    <cellStyle name="Normal 285" xfId="26944"/>
    <cellStyle name="Normal 285 2" xfId="26945"/>
    <cellStyle name="Normal 285 2 2" xfId="26946"/>
    <cellStyle name="Normal 285 2 3" xfId="26947"/>
    <cellStyle name="Normal 285 3" xfId="26948"/>
    <cellStyle name="Normal 285 3 2" xfId="26949"/>
    <cellStyle name="Normal 286" xfId="26950"/>
    <cellStyle name="Normal 286 2" xfId="26951"/>
    <cellStyle name="Normal 286 2 2" xfId="26952"/>
    <cellStyle name="Normal 286 2 3" xfId="26953"/>
    <cellStyle name="Normal 286 3" xfId="26954"/>
    <cellStyle name="Normal 286 3 2" xfId="26955"/>
    <cellStyle name="Normal 287" xfId="26956"/>
    <cellStyle name="Normal 287 2" xfId="26957"/>
    <cellStyle name="Normal 287 2 2" xfId="26958"/>
    <cellStyle name="Normal 287 2 3" xfId="26959"/>
    <cellStyle name="Normal 287 3" xfId="26960"/>
    <cellStyle name="Normal 287 3 2" xfId="26961"/>
    <cellStyle name="Normal 288" xfId="26962"/>
    <cellStyle name="Normal 288 2" xfId="26963"/>
    <cellStyle name="Normal 288 2 2" xfId="26964"/>
    <cellStyle name="Normal 288 2 3" xfId="26965"/>
    <cellStyle name="Normal 288 3" xfId="26966"/>
    <cellStyle name="Normal 288 3 2" xfId="26967"/>
    <cellStyle name="Normal 289" xfId="26968"/>
    <cellStyle name="Normal 289 2" xfId="26969"/>
    <cellStyle name="Normal 289 2 2" xfId="26970"/>
    <cellStyle name="Normal 289 2 3" xfId="26971"/>
    <cellStyle name="Normal 289 3" xfId="26972"/>
    <cellStyle name="Normal 289 3 2" xfId="26973"/>
    <cellStyle name="Normal 29" xfId="26974"/>
    <cellStyle name="Normal 29 2" xfId="26975"/>
    <cellStyle name="Normal 29 2 2" xfId="26976"/>
    <cellStyle name="Normal 29 2 2 2" xfId="26977"/>
    <cellStyle name="Normal 29 2 2 3" xfId="26978"/>
    <cellStyle name="Normal 29 2 3" xfId="26979"/>
    <cellStyle name="Normal 29 3" xfId="26980"/>
    <cellStyle name="Normal 29 3 2" xfId="26981"/>
    <cellStyle name="Normal 29 3 3" xfId="26982"/>
    <cellStyle name="Normal 29 4" xfId="26983"/>
    <cellStyle name="Normal 290" xfId="26984"/>
    <cellStyle name="Normal 290 2" xfId="26985"/>
    <cellStyle name="Normal 290 2 2" xfId="26986"/>
    <cellStyle name="Normal 290 2 3" xfId="26987"/>
    <cellStyle name="Normal 290 3" xfId="26988"/>
    <cellStyle name="Normal 290 3 2" xfId="26989"/>
    <cellStyle name="Normal 291" xfId="26990"/>
    <cellStyle name="Normal 291 2" xfId="26991"/>
    <cellStyle name="Normal 291 2 2" xfId="26992"/>
    <cellStyle name="Normal 291 2 3" xfId="26993"/>
    <cellStyle name="Normal 291 3" xfId="26994"/>
    <cellStyle name="Normal 291 3 2" xfId="26995"/>
    <cellStyle name="Normal 292" xfId="26996"/>
    <cellStyle name="Normal 292 2" xfId="26997"/>
    <cellStyle name="Normal 292 2 2" xfId="26998"/>
    <cellStyle name="Normal 292 2 3" xfId="26999"/>
    <cellStyle name="Normal 292 3" xfId="27000"/>
    <cellStyle name="Normal 292 3 2" xfId="27001"/>
    <cellStyle name="Normal 293" xfId="27002"/>
    <cellStyle name="Normal 293 2" xfId="27003"/>
    <cellStyle name="Normal 293 2 2" xfId="27004"/>
    <cellStyle name="Normal 293 2 3" xfId="27005"/>
    <cellStyle name="Normal 293 3" xfId="27006"/>
    <cellStyle name="Normal 293 3 2" xfId="27007"/>
    <cellStyle name="Normal 294" xfId="27008"/>
    <cellStyle name="Normal 294 2" xfId="27009"/>
    <cellStyle name="Normal 294 2 2" xfId="27010"/>
    <cellStyle name="Normal 294 2 3" xfId="27011"/>
    <cellStyle name="Normal 294 3" xfId="27012"/>
    <cellStyle name="Normal 294 3 2" xfId="27013"/>
    <cellStyle name="Normal 295" xfId="27014"/>
    <cellStyle name="Normal 295 2" xfId="27015"/>
    <cellStyle name="Normal 295 2 2" xfId="27016"/>
    <cellStyle name="Normal 295 2 2 2" xfId="27017"/>
    <cellStyle name="Normal 295 2 3" xfId="27018"/>
    <cellStyle name="Normal 295 2 4" xfId="27019"/>
    <cellStyle name="Normal 295 3" xfId="27020"/>
    <cellStyle name="Normal 295 3 2" xfId="27021"/>
    <cellStyle name="Normal 295 4" xfId="27022"/>
    <cellStyle name="Normal 295 5" xfId="27023"/>
    <cellStyle name="Normal 295 5 2" xfId="27024"/>
    <cellStyle name="Normal 295 6" xfId="27025"/>
    <cellStyle name="Normal 296" xfId="27026"/>
    <cellStyle name="Normal 296 2" xfId="27027"/>
    <cellStyle name="Normal 296 2 2" xfId="27028"/>
    <cellStyle name="Normal 296 3" xfId="27029"/>
    <cellStyle name="Normal 296 3 2" xfId="27030"/>
    <cellStyle name="Normal 297" xfId="27031"/>
    <cellStyle name="Normal 297 2" xfId="27032"/>
    <cellStyle name="Normal 297 2 2" xfId="27033"/>
    <cellStyle name="Normal 297 3" xfId="27034"/>
    <cellStyle name="Normal 297 3 2" xfId="27035"/>
    <cellStyle name="Normal 298" xfId="27036"/>
    <cellStyle name="Normal 298 2" xfId="27037"/>
    <cellStyle name="Normal 298 2 2" xfId="27038"/>
    <cellStyle name="Normal 298 3" xfId="27039"/>
    <cellStyle name="Normal 298 3 2" xfId="27040"/>
    <cellStyle name="Normal 299" xfId="27041"/>
    <cellStyle name="Normal 299 2" xfId="27042"/>
    <cellStyle name="Normal 299 2 2" xfId="27043"/>
    <cellStyle name="Normal 299 2 2 2" xfId="27044"/>
    <cellStyle name="Normal 299 2 3" xfId="27045"/>
    <cellStyle name="Normal 299 2 4" xfId="27046"/>
    <cellStyle name="Normal 299 3" xfId="27047"/>
    <cellStyle name="Normal 299 3 2" xfId="27048"/>
    <cellStyle name="Normal 299 4" xfId="27049"/>
    <cellStyle name="Normal 299 5" xfId="27050"/>
    <cellStyle name="Normal 299 5 2" xfId="27051"/>
    <cellStyle name="Normal 299 6" xfId="27052"/>
    <cellStyle name="Normal 3" xfId="27053"/>
    <cellStyle name="Normal 3 10" xfId="27054"/>
    <cellStyle name="Normal 3 10 2" xfId="27055"/>
    <cellStyle name="Normal 3 10 2 2" xfId="27056"/>
    <cellStyle name="Normal 3 10 2 3" xfId="27057"/>
    <cellStyle name="Normal 3 10 3" xfId="27058"/>
    <cellStyle name="Normal 3 11" xfId="27059"/>
    <cellStyle name="Normal 3 11 2" xfId="27060"/>
    <cellStyle name="Normal 3 11 2 2" xfId="27061"/>
    <cellStyle name="Normal 3 11 2 3" xfId="27062"/>
    <cellStyle name="Normal 3 11 3" xfId="27063"/>
    <cellStyle name="Normal 3 12" xfId="27064"/>
    <cellStyle name="Normal 3 12 2" xfId="27065"/>
    <cellStyle name="Normal 3 12 2 2" xfId="27066"/>
    <cellStyle name="Normal 3 12 2 3" xfId="27067"/>
    <cellStyle name="Normal 3 12 3" xfId="27068"/>
    <cellStyle name="Normal 3 13" xfId="27069"/>
    <cellStyle name="Normal 3 13 2" xfId="27070"/>
    <cellStyle name="Normal 3 13 2 2" xfId="27071"/>
    <cellStyle name="Normal 3 13 2 3" xfId="27072"/>
    <cellStyle name="Normal 3 13 3" xfId="27073"/>
    <cellStyle name="Normal 3 14" xfId="27074"/>
    <cellStyle name="Normal 3 14 2" xfId="27075"/>
    <cellStyle name="Normal 3 14 2 2" xfId="27076"/>
    <cellStyle name="Normal 3 14 2 3" xfId="27077"/>
    <cellStyle name="Normal 3 14 3" xfId="27078"/>
    <cellStyle name="Normal 3 15" xfId="27079"/>
    <cellStyle name="Normal 3 15 2" xfId="27080"/>
    <cellStyle name="Normal 3 15 2 2" xfId="27081"/>
    <cellStyle name="Normal 3 15 2 3" xfId="27082"/>
    <cellStyle name="Normal 3 15 3" xfId="27083"/>
    <cellStyle name="Normal 3 16" xfId="27084"/>
    <cellStyle name="Normal 3 16 2" xfId="27085"/>
    <cellStyle name="Normal 3 16 2 2" xfId="27086"/>
    <cellStyle name="Normal 3 16 2 3" xfId="27087"/>
    <cellStyle name="Normal 3 16 3" xfId="27088"/>
    <cellStyle name="Normal 3 17" xfId="27089"/>
    <cellStyle name="Normal 3 17 2" xfId="27090"/>
    <cellStyle name="Normal 3 17 2 2" xfId="27091"/>
    <cellStyle name="Normal 3 17 2 3" xfId="27092"/>
    <cellStyle name="Normal 3 17 3" xfId="27093"/>
    <cellStyle name="Normal 3 18" xfId="27094"/>
    <cellStyle name="Normal 3 18 2" xfId="27095"/>
    <cellStyle name="Normal 3 18 2 2" xfId="27096"/>
    <cellStyle name="Normal 3 18 2 3" xfId="27097"/>
    <cellStyle name="Normal 3 18 3" xfId="27098"/>
    <cellStyle name="Normal 3 19" xfId="27099"/>
    <cellStyle name="Normal 3 19 2" xfId="27100"/>
    <cellStyle name="Normal 3 19 2 2" xfId="27101"/>
    <cellStyle name="Normal 3 19 2 3" xfId="27102"/>
    <cellStyle name="Normal 3 19 3" xfId="27103"/>
    <cellStyle name="Normal 3 2" xfId="27104"/>
    <cellStyle name="Normal 3 2 2" xfId="7"/>
    <cellStyle name="Normal 3 2 2 2" xfId="27105"/>
    <cellStyle name="Normal 3 2 2 2 2" xfId="27106"/>
    <cellStyle name="Normal 3 2 2 2 3" xfId="27107"/>
    <cellStyle name="Normal 3 2 2 3" xfId="27108"/>
    <cellStyle name="Normal 3 2 3" xfId="27109"/>
    <cellStyle name="Normal 3 2 4" xfId="27110"/>
    <cellStyle name="Normal 3 2 4 2" xfId="27111"/>
    <cellStyle name="Normal 3 2 4 3" xfId="27112"/>
    <cellStyle name="Normal 3 2 5" xfId="27113"/>
    <cellStyle name="Normal 3 20" xfId="27114"/>
    <cellStyle name="Normal 3 20 2" xfId="27115"/>
    <cellStyle name="Normal 3 20 2 2" xfId="27116"/>
    <cellStyle name="Normal 3 20 2 3" xfId="27117"/>
    <cellStyle name="Normal 3 20 3" xfId="27118"/>
    <cellStyle name="Normal 3 21" xfId="27119"/>
    <cellStyle name="Normal 3 21 2" xfId="27120"/>
    <cellStyle name="Normal 3 21 2 2" xfId="27121"/>
    <cellStyle name="Normal 3 21 2 3" xfId="27122"/>
    <cellStyle name="Normal 3 21 3" xfId="27123"/>
    <cellStyle name="Normal 3 22" xfId="27124"/>
    <cellStyle name="Normal 3 22 2" xfId="27125"/>
    <cellStyle name="Normal 3 22 2 2" xfId="27126"/>
    <cellStyle name="Normal 3 22 2 3" xfId="27127"/>
    <cellStyle name="Normal 3 22 3" xfId="27128"/>
    <cellStyle name="Normal 3 23" xfId="27129"/>
    <cellStyle name="Normal 3 23 2" xfId="27130"/>
    <cellStyle name="Normal 3 23 2 2" xfId="27131"/>
    <cellStyle name="Normal 3 23 2 3" xfId="27132"/>
    <cellStyle name="Normal 3 23 3" xfId="27133"/>
    <cellStyle name="Normal 3 24" xfId="27134"/>
    <cellStyle name="Normal 3 24 2" xfId="27135"/>
    <cellStyle name="Normal 3 24 2 2" xfId="27136"/>
    <cellStyle name="Normal 3 24 2 3" xfId="27137"/>
    <cellStyle name="Normal 3 24 3" xfId="27138"/>
    <cellStyle name="Normal 3 25" xfId="27139"/>
    <cellStyle name="Normal 3 25 2" xfId="27140"/>
    <cellStyle name="Normal 3 25 2 2" xfId="27141"/>
    <cellStyle name="Normal 3 25 2 3" xfId="27142"/>
    <cellStyle name="Normal 3 25 3" xfId="27143"/>
    <cellStyle name="Normal 3 26" xfId="27144"/>
    <cellStyle name="Normal 3 26 2" xfId="27145"/>
    <cellStyle name="Normal 3 26 2 2" xfId="27146"/>
    <cellStyle name="Normal 3 26 2 3" xfId="27147"/>
    <cellStyle name="Normal 3 26 3" xfId="27148"/>
    <cellStyle name="Normal 3 27" xfId="27149"/>
    <cellStyle name="Normal 3 27 2" xfId="27150"/>
    <cellStyle name="Normal 3 27 2 2" xfId="27151"/>
    <cellStyle name="Normal 3 27 2 3" xfId="27152"/>
    <cellStyle name="Normal 3 27 3" xfId="27153"/>
    <cellStyle name="Normal 3 28" xfId="27154"/>
    <cellStyle name="Normal 3 28 2" xfId="27155"/>
    <cellStyle name="Normal 3 28 2 2" xfId="27156"/>
    <cellStyle name="Normal 3 28 2 3" xfId="27157"/>
    <cellStyle name="Normal 3 28 3" xfId="27158"/>
    <cellStyle name="Normal 3 29" xfId="27159"/>
    <cellStyle name="Normal 3 29 2" xfId="27160"/>
    <cellStyle name="Normal 3 29 2 2" xfId="27161"/>
    <cellStyle name="Normal 3 29 2 3" xfId="27162"/>
    <cellStyle name="Normal 3 29 3" xfId="27163"/>
    <cellStyle name="Normal 3 3" xfId="27164"/>
    <cellStyle name="Normal 3 3 2" xfId="27165"/>
    <cellStyle name="Normal 3 3 2 2" xfId="27166"/>
    <cellStyle name="Normal 3 3 2 3" xfId="27167"/>
    <cellStyle name="Normal 3 3 3" xfId="27168"/>
    <cellStyle name="Normal 3 3 3 2" xfId="27169"/>
    <cellStyle name="Normal 3 30" xfId="27170"/>
    <cellStyle name="Normal 3 30 2" xfId="27171"/>
    <cellStyle name="Normal 3 30 2 2" xfId="27172"/>
    <cellStyle name="Normal 3 30 2 3" xfId="27173"/>
    <cellStyle name="Normal 3 30 3" xfId="27174"/>
    <cellStyle name="Normal 3 31" xfId="27175"/>
    <cellStyle name="Normal 3 31 2" xfId="27176"/>
    <cellStyle name="Normal 3 31 2 2" xfId="27177"/>
    <cellStyle name="Normal 3 31 2 3" xfId="27178"/>
    <cellStyle name="Normal 3 31 3" xfId="27179"/>
    <cellStyle name="Normal 3 32" xfId="27180"/>
    <cellStyle name="Normal 3 32 2" xfId="27181"/>
    <cellStyle name="Normal 3 32 2 2" xfId="27182"/>
    <cellStyle name="Normal 3 32 2 3" xfId="27183"/>
    <cellStyle name="Normal 3 32 3" xfId="27184"/>
    <cellStyle name="Normal 3 33" xfId="27185"/>
    <cellStyle name="Normal 3 33 2" xfId="27186"/>
    <cellStyle name="Normal 3 33 2 2" xfId="27187"/>
    <cellStyle name="Normal 3 33 2 3" xfId="27188"/>
    <cellStyle name="Normal 3 33 3" xfId="27189"/>
    <cellStyle name="Normal 3 34" xfId="27190"/>
    <cellStyle name="Normal 3 34 2" xfId="27191"/>
    <cellStyle name="Normal 3 34 2 2" xfId="27192"/>
    <cellStyle name="Normal 3 34 2 3" xfId="27193"/>
    <cellStyle name="Normal 3 34 3" xfId="27194"/>
    <cellStyle name="Normal 3 35" xfId="27195"/>
    <cellStyle name="Normal 3 35 2" xfId="27196"/>
    <cellStyle name="Normal 3 35 2 2" xfId="27197"/>
    <cellStyle name="Normal 3 35 2 3" xfId="27198"/>
    <cellStyle name="Normal 3 35 3" xfId="27199"/>
    <cellStyle name="Normal 3 36" xfId="27200"/>
    <cellStyle name="Normal 3 36 2" xfId="27201"/>
    <cellStyle name="Normal 3 36 2 2" xfId="27202"/>
    <cellStyle name="Normal 3 36 3" xfId="27203"/>
    <cellStyle name="Normal 3 36 3 2" xfId="27204"/>
    <cellStyle name="Normal 3 36 4" xfId="27205"/>
    <cellStyle name="Normal 3 37" xfId="27206"/>
    <cellStyle name="Normal 3 37 10" xfId="27207"/>
    <cellStyle name="Normal 3 37 2" xfId="27208"/>
    <cellStyle name="Normal 3 37 2 2" xfId="27209"/>
    <cellStyle name="Normal 3 37 2 2 2" xfId="27210"/>
    <cellStyle name="Normal 3 37 2 2 2 2" xfId="27211"/>
    <cellStyle name="Normal 3 37 2 2 2 2 2" xfId="27212"/>
    <cellStyle name="Normal 3 37 2 2 2 2 2 2" xfId="27213"/>
    <cellStyle name="Normal 3 37 2 2 2 2 2 2 2" xfId="27214"/>
    <cellStyle name="Normal 3 37 2 2 2 2 2 3" xfId="27215"/>
    <cellStyle name="Normal 3 37 2 2 2 2 3" xfId="27216"/>
    <cellStyle name="Normal 3 37 2 2 2 2 3 2" xfId="27217"/>
    <cellStyle name="Normal 3 37 2 2 2 2 4" xfId="27218"/>
    <cellStyle name="Normal 3 37 2 2 2 3" xfId="27219"/>
    <cellStyle name="Normal 3 37 2 2 2 3 2" xfId="27220"/>
    <cellStyle name="Normal 3 37 2 2 2 3 2 2" xfId="27221"/>
    <cellStyle name="Normal 3 37 2 2 2 3 3" xfId="27222"/>
    <cellStyle name="Normal 3 37 2 2 2 4" xfId="27223"/>
    <cellStyle name="Normal 3 37 2 2 2 4 2" xfId="27224"/>
    <cellStyle name="Normal 3 37 2 2 2 5" xfId="27225"/>
    <cellStyle name="Normal 3 37 2 2 3" xfId="27226"/>
    <cellStyle name="Normal 3 37 2 2 3 2" xfId="27227"/>
    <cellStyle name="Normal 3 37 2 2 3 2 2" xfId="27228"/>
    <cellStyle name="Normal 3 37 2 2 3 2 2 2" xfId="27229"/>
    <cellStyle name="Normal 3 37 2 2 3 2 3" xfId="27230"/>
    <cellStyle name="Normal 3 37 2 2 3 3" xfId="27231"/>
    <cellStyle name="Normal 3 37 2 2 3 3 2" xfId="27232"/>
    <cellStyle name="Normal 3 37 2 2 3 4" xfId="27233"/>
    <cellStyle name="Normal 3 37 2 2 4" xfId="27234"/>
    <cellStyle name="Normal 3 37 2 2 4 2" xfId="27235"/>
    <cellStyle name="Normal 3 37 2 2 4 2 2" xfId="27236"/>
    <cellStyle name="Normal 3 37 2 2 4 3" xfId="27237"/>
    <cellStyle name="Normal 3 37 2 2 5" xfId="27238"/>
    <cellStyle name="Normal 3 37 2 2 5 2" xfId="27239"/>
    <cellStyle name="Normal 3 37 2 2 6" xfId="27240"/>
    <cellStyle name="Normal 3 37 2 3" xfId="27241"/>
    <cellStyle name="Normal 3 37 2 3 2" xfId="27242"/>
    <cellStyle name="Normal 3 37 2 3 2 2" xfId="27243"/>
    <cellStyle name="Normal 3 37 2 3 2 2 2" xfId="27244"/>
    <cellStyle name="Normal 3 37 2 3 2 2 2 2" xfId="27245"/>
    <cellStyle name="Normal 3 37 2 3 2 2 3" xfId="27246"/>
    <cellStyle name="Normal 3 37 2 3 2 3" xfId="27247"/>
    <cellStyle name="Normal 3 37 2 3 2 3 2" xfId="27248"/>
    <cellStyle name="Normal 3 37 2 3 2 4" xfId="27249"/>
    <cellStyle name="Normal 3 37 2 3 3" xfId="27250"/>
    <cellStyle name="Normal 3 37 2 3 3 2" xfId="27251"/>
    <cellStyle name="Normal 3 37 2 3 3 2 2" xfId="27252"/>
    <cellStyle name="Normal 3 37 2 3 3 3" xfId="27253"/>
    <cellStyle name="Normal 3 37 2 3 4" xfId="27254"/>
    <cellStyle name="Normal 3 37 2 3 4 2" xfId="27255"/>
    <cellStyle name="Normal 3 37 2 3 5" xfId="27256"/>
    <cellStyle name="Normal 3 37 2 4" xfId="27257"/>
    <cellStyle name="Normal 3 37 2 4 2" xfId="27258"/>
    <cellStyle name="Normal 3 37 2 4 2 2" xfId="27259"/>
    <cellStyle name="Normal 3 37 2 4 2 2 2" xfId="27260"/>
    <cellStyle name="Normal 3 37 2 4 2 3" xfId="27261"/>
    <cellStyle name="Normal 3 37 2 4 3" xfId="27262"/>
    <cellStyle name="Normal 3 37 2 4 3 2" xfId="27263"/>
    <cellStyle name="Normal 3 37 2 4 4" xfId="27264"/>
    <cellStyle name="Normal 3 37 2 5" xfId="27265"/>
    <cellStyle name="Normal 3 37 2 5 2" xfId="27266"/>
    <cellStyle name="Normal 3 37 2 5 2 2" xfId="27267"/>
    <cellStyle name="Normal 3 37 2 5 3" xfId="27268"/>
    <cellStyle name="Normal 3 37 2 6" xfId="27269"/>
    <cellStyle name="Normal 3 37 2 6 2" xfId="27270"/>
    <cellStyle name="Normal 3 37 2 7" xfId="27271"/>
    <cellStyle name="Normal 3 37 2 8" xfId="27272"/>
    <cellStyle name="Normal 3 37 3" xfId="27273"/>
    <cellStyle name="Normal 3 37 3 2" xfId="27274"/>
    <cellStyle name="Normal 3 37 3 2 2" xfId="27275"/>
    <cellStyle name="Normal 3 37 3 2 2 2" xfId="27276"/>
    <cellStyle name="Normal 3 37 3 2 2 2 2" xfId="27277"/>
    <cellStyle name="Normal 3 37 3 2 2 2 2 2" xfId="27278"/>
    <cellStyle name="Normal 3 37 3 2 2 2 3" xfId="27279"/>
    <cellStyle name="Normal 3 37 3 2 2 3" xfId="27280"/>
    <cellStyle name="Normal 3 37 3 2 2 3 2" xfId="27281"/>
    <cellStyle name="Normal 3 37 3 2 2 4" xfId="27282"/>
    <cellStyle name="Normal 3 37 3 2 3" xfId="27283"/>
    <cellStyle name="Normal 3 37 3 2 3 2" xfId="27284"/>
    <cellStyle name="Normal 3 37 3 2 3 2 2" xfId="27285"/>
    <cellStyle name="Normal 3 37 3 2 3 3" xfId="27286"/>
    <cellStyle name="Normal 3 37 3 2 4" xfId="27287"/>
    <cellStyle name="Normal 3 37 3 2 4 2" xfId="27288"/>
    <cellStyle name="Normal 3 37 3 2 5" xfId="27289"/>
    <cellStyle name="Normal 3 37 3 3" xfId="27290"/>
    <cellStyle name="Normal 3 37 3 3 2" xfId="27291"/>
    <cellStyle name="Normal 3 37 3 3 2 2" xfId="27292"/>
    <cellStyle name="Normal 3 37 3 3 2 2 2" xfId="27293"/>
    <cellStyle name="Normal 3 37 3 3 2 3" xfId="27294"/>
    <cellStyle name="Normal 3 37 3 3 3" xfId="27295"/>
    <cellStyle name="Normal 3 37 3 3 3 2" xfId="27296"/>
    <cellStyle name="Normal 3 37 3 3 4" xfId="27297"/>
    <cellStyle name="Normal 3 37 3 4" xfId="27298"/>
    <cellStyle name="Normal 3 37 3 4 2" xfId="27299"/>
    <cellStyle name="Normal 3 37 3 4 2 2" xfId="27300"/>
    <cellStyle name="Normal 3 37 3 4 3" xfId="27301"/>
    <cellStyle name="Normal 3 37 3 5" xfId="27302"/>
    <cellStyle name="Normal 3 37 3 5 2" xfId="27303"/>
    <cellStyle name="Normal 3 37 3 6" xfId="27304"/>
    <cellStyle name="Normal 3 37 4" xfId="27305"/>
    <cellStyle name="Normal 3 37 4 2" xfId="27306"/>
    <cellStyle name="Normal 3 37 4 2 2" xfId="27307"/>
    <cellStyle name="Normal 3 37 4 2 2 2" xfId="27308"/>
    <cellStyle name="Normal 3 37 4 2 2 2 2" xfId="27309"/>
    <cellStyle name="Normal 3 37 4 2 2 2 2 2" xfId="27310"/>
    <cellStyle name="Normal 3 37 4 2 2 2 3" xfId="27311"/>
    <cellStyle name="Normal 3 37 4 2 2 3" xfId="27312"/>
    <cellStyle name="Normal 3 37 4 2 2 3 2" xfId="27313"/>
    <cellStyle name="Normal 3 37 4 2 2 4" xfId="27314"/>
    <cellStyle name="Normal 3 37 4 2 3" xfId="27315"/>
    <cellStyle name="Normal 3 37 4 2 3 2" xfId="27316"/>
    <cellStyle name="Normal 3 37 4 2 3 2 2" xfId="27317"/>
    <cellStyle name="Normal 3 37 4 2 3 3" xfId="27318"/>
    <cellStyle name="Normal 3 37 4 2 4" xfId="27319"/>
    <cellStyle name="Normal 3 37 4 2 4 2" xfId="27320"/>
    <cellStyle name="Normal 3 37 4 2 5" xfId="27321"/>
    <cellStyle name="Normal 3 37 4 3" xfId="27322"/>
    <cellStyle name="Normal 3 37 4 3 2" xfId="27323"/>
    <cellStyle name="Normal 3 37 4 3 2 2" xfId="27324"/>
    <cellStyle name="Normal 3 37 4 3 2 2 2" xfId="27325"/>
    <cellStyle name="Normal 3 37 4 3 2 3" xfId="27326"/>
    <cellStyle name="Normal 3 37 4 3 3" xfId="27327"/>
    <cellStyle name="Normal 3 37 4 3 3 2" xfId="27328"/>
    <cellStyle name="Normal 3 37 4 3 4" xfId="27329"/>
    <cellStyle name="Normal 3 37 4 4" xfId="27330"/>
    <cellStyle name="Normal 3 37 4 4 2" xfId="27331"/>
    <cellStyle name="Normal 3 37 4 4 2 2" xfId="27332"/>
    <cellStyle name="Normal 3 37 4 4 3" xfId="27333"/>
    <cellStyle name="Normal 3 37 4 5" xfId="27334"/>
    <cellStyle name="Normal 3 37 4 5 2" xfId="27335"/>
    <cellStyle name="Normal 3 37 4 6" xfId="27336"/>
    <cellStyle name="Normal 3 37 5" xfId="27337"/>
    <cellStyle name="Normal 3 37 5 2" xfId="27338"/>
    <cellStyle name="Normal 3 37 5 2 2" xfId="27339"/>
    <cellStyle name="Normal 3 37 5 2 2 2" xfId="27340"/>
    <cellStyle name="Normal 3 37 5 2 2 2 2" xfId="27341"/>
    <cellStyle name="Normal 3 37 5 2 2 3" xfId="27342"/>
    <cellStyle name="Normal 3 37 5 2 3" xfId="27343"/>
    <cellStyle name="Normal 3 37 5 2 3 2" xfId="27344"/>
    <cellStyle name="Normal 3 37 5 2 4" xfId="27345"/>
    <cellStyle name="Normal 3 37 5 3" xfId="27346"/>
    <cellStyle name="Normal 3 37 5 3 2" xfId="27347"/>
    <cellStyle name="Normal 3 37 5 3 2 2" xfId="27348"/>
    <cellStyle name="Normal 3 37 5 3 3" xfId="27349"/>
    <cellStyle name="Normal 3 37 5 4" xfId="27350"/>
    <cellStyle name="Normal 3 37 5 4 2" xfId="27351"/>
    <cellStyle name="Normal 3 37 5 5" xfId="27352"/>
    <cellStyle name="Normal 3 37 6" xfId="27353"/>
    <cellStyle name="Normal 3 37 6 2" xfId="27354"/>
    <cellStyle name="Normal 3 37 6 2 2" xfId="27355"/>
    <cellStyle name="Normal 3 37 6 2 2 2" xfId="27356"/>
    <cellStyle name="Normal 3 37 6 2 3" xfId="27357"/>
    <cellStyle name="Normal 3 37 6 3" xfId="27358"/>
    <cellStyle name="Normal 3 37 6 3 2" xfId="27359"/>
    <cellStyle name="Normal 3 37 6 4" xfId="27360"/>
    <cellStyle name="Normal 3 37 7" xfId="27361"/>
    <cellStyle name="Normal 3 37 7 2" xfId="27362"/>
    <cellStyle name="Normal 3 37 7 2 2" xfId="27363"/>
    <cellStyle name="Normal 3 37 7 3" xfId="27364"/>
    <cellStyle name="Normal 3 37 8" xfId="27365"/>
    <cellStyle name="Normal 3 37 8 2" xfId="27366"/>
    <cellStyle name="Normal 3 37 9" xfId="27367"/>
    <cellStyle name="Normal 3 38" xfId="27368"/>
    <cellStyle name="Normal 3 38 2" xfId="27369"/>
    <cellStyle name="Normal 3 38 2 2" xfId="27370"/>
    <cellStyle name="Normal 3 38 2 2 2" xfId="27371"/>
    <cellStyle name="Normal 3 38 2 2 2 2" xfId="27372"/>
    <cellStyle name="Normal 3 38 2 2 2 2 2" xfId="27373"/>
    <cellStyle name="Normal 3 38 2 2 2 2 2 2" xfId="27374"/>
    <cellStyle name="Normal 3 38 2 2 2 2 3" xfId="27375"/>
    <cellStyle name="Normal 3 38 2 2 2 3" xfId="27376"/>
    <cellStyle name="Normal 3 38 2 2 2 3 2" xfId="27377"/>
    <cellStyle name="Normal 3 38 2 2 2 4" xfId="27378"/>
    <cellStyle name="Normal 3 38 2 2 3" xfId="27379"/>
    <cellStyle name="Normal 3 38 2 2 3 2" xfId="27380"/>
    <cellStyle name="Normal 3 38 2 2 3 2 2" xfId="27381"/>
    <cellStyle name="Normal 3 38 2 2 3 3" xfId="27382"/>
    <cellStyle name="Normal 3 38 2 2 4" xfId="27383"/>
    <cellStyle name="Normal 3 38 2 2 4 2" xfId="27384"/>
    <cellStyle name="Normal 3 38 2 2 5" xfId="27385"/>
    <cellStyle name="Normal 3 38 2 3" xfId="27386"/>
    <cellStyle name="Normal 3 38 2 3 2" xfId="27387"/>
    <cellStyle name="Normal 3 38 2 3 2 2" xfId="27388"/>
    <cellStyle name="Normal 3 38 2 3 2 2 2" xfId="27389"/>
    <cellStyle name="Normal 3 38 2 3 2 3" xfId="27390"/>
    <cellStyle name="Normal 3 38 2 3 3" xfId="27391"/>
    <cellStyle name="Normal 3 38 2 3 3 2" xfId="27392"/>
    <cellStyle name="Normal 3 38 2 3 4" xfId="27393"/>
    <cellStyle name="Normal 3 38 2 4" xfId="27394"/>
    <cellStyle name="Normal 3 38 2 4 2" xfId="27395"/>
    <cellStyle name="Normal 3 38 2 4 2 2" xfId="27396"/>
    <cellStyle name="Normal 3 38 2 4 3" xfId="27397"/>
    <cellStyle name="Normal 3 38 2 5" xfId="27398"/>
    <cellStyle name="Normal 3 38 2 5 2" xfId="27399"/>
    <cellStyle name="Normal 3 38 2 6" xfId="27400"/>
    <cellStyle name="Normal 3 38 3" xfId="27401"/>
    <cellStyle name="Normal 3 38 3 2" xfId="27402"/>
    <cellStyle name="Normal 3 38 3 2 2" xfId="27403"/>
    <cellStyle name="Normal 3 38 3 2 2 2" xfId="27404"/>
    <cellStyle name="Normal 3 38 3 2 2 2 2" xfId="27405"/>
    <cellStyle name="Normal 3 38 3 2 2 3" xfId="27406"/>
    <cellStyle name="Normal 3 38 3 2 3" xfId="27407"/>
    <cellStyle name="Normal 3 38 3 2 3 2" xfId="27408"/>
    <cellStyle name="Normal 3 38 3 2 4" xfId="27409"/>
    <cellStyle name="Normal 3 38 3 3" xfId="27410"/>
    <cellStyle name="Normal 3 38 3 3 2" xfId="27411"/>
    <cellStyle name="Normal 3 38 3 3 2 2" xfId="27412"/>
    <cellStyle name="Normal 3 38 3 3 3" xfId="27413"/>
    <cellStyle name="Normal 3 38 3 4" xfId="27414"/>
    <cellStyle name="Normal 3 38 3 4 2" xfId="27415"/>
    <cellStyle name="Normal 3 38 3 5" xfId="27416"/>
    <cellStyle name="Normal 3 38 4" xfId="27417"/>
    <cellStyle name="Normal 3 38 4 2" xfId="27418"/>
    <cellStyle name="Normal 3 38 4 2 2" xfId="27419"/>
    <cellStyle name="Normal 3 38 4 2 2 2" xfId="27420"/>
    <cellStyle name="Normal 3 38 4 2 3" xfId="27421"/>
    <cellStyle name="Normal 3 38 4 3" xfId="27422"/>
    <cellStyle name="Normal 3 38 4 3 2" xfId="27423"/>
    <cellStyle name="Normal 3 38 4 4" xfId="27424"/>
    <cellStyle name="Normal 3 38 5" xfId="27425"/>
    <cellStyle name="Normal 3 38 5 2" xfId="27426"/>
    <cellStyle name="Normal 3 38 5 2 2" xfId="27427"/>
    <cellStyle name="Normal 3 38 5 3" xfId="27428"/>
    <cellStyle name="Normal 3 38 6" xfId="27429"/>
    <cellStyle name="Normal 3 38 6 2" xfId="27430"/>
    <cellStyle name="Normal 3 38 7" xfId="27431"/>
    <cellStyle name="Normal 3 38 8" xfId="27432"/>
    <cellStyle name="Normal 3 39" xfId="27433"/>
    <cellStyle name="Normal 3 39 2" xfId="27434"/>
    <cellStyle name="Normal 3 39 2 2" xfId="27435"/>
    <cellStyle name="Normal 3 39 2 2 2" xfId="27436"/>
    <cellStyle name="Normal 3 39 2 2 2 2" xfId="27437"/>
    <cellStyle name="Normal 3 39 2 2 2 2 2" xfId="27438"/>
    <cellStyle name="Normal 3 39 2 2 2 2 2 2" xfId="27439"/>
    <cellStyle name="Normal 3 39 2 2 2 2 3" xfId="27440"/>
    <cellStyle name="Normal 3 39 2 2 2 3" xfId="27441"/>
    <cellStyle name="Normal 3 39 2 2 2 3 2" xfId="27442"/>
    <cellStyle name="Normal 3 39 2 2 2 4" xfId="27443"/>
    <cellStyle name="Normal 3 39 2 2 3" xfId="27444"/>
    <cellStyle name="Normal 3 39 2 2 3 2" xfId="27445"/>
    <cellStyle name="Normal 3 39 2 2 3 2 2" xfId="27446"/>
    <cellStyle name="Normal 3 39 2 2 3 3" xfId="27447"/>
    <cellStyle name="Normal 3 39 2 2 4" xfId="27448"/>
    <cellStyle name="Normal 3 39 2 2 4 2" xfId="27449"/>
    <cellStyle name="Normal 3 39 2 2 5" xfId="27450"/>
    <cellStyle name="Normal 3 39 2 3" xfId="27451"/>
    <cellStyle name="Normal 3 39 2 3 2" xfId="27452"/>
    <cellStyle name="Normal 3 39 2 3 2 2" xfId="27453"/>
    <cellStyle name="Normal 3 39 2 3 2 2 2" xfId="27454"/>
    <cellStyle name="Normal 3 39 2 3 2 3" xfId="27455"/>
    <cellStyle name="Normal 3 39 2 3 3" xfId="27456"/>
    <cellStyle name="Normal 3 39 2 3 3 2" xfId="27457"/>
    <cellStyle name="Normal 3 39 2 3 4" xfId="27458"/>
    <cellStyle name="Normal 3 39 2 4" xfId="27459"/>
    <cellStyle name="Normal 3 39 2 4 2" xfId="27460"/>
    <cellStyle name="Normal 3 39 2 4 2 2" xfId="27461"/>
    <cellStyle name="Normal 3 39 2 4 3" xfId="27462"/>
    <cellStyle name="Normal 3 39 2 5" xfId="27463"/>
    <cellStyle name="Normal 3 39 2 5 2" xfId="27464"/>
    <cellStyle name="Normal 3 39 2 6" xfId="27465"/>
    <cellStyle name="Normal 3 39 3" xfId="27466"/>
    <cellStyle name="Normal 3 39 3 2" xfId="27467"/>
    <cellStyle name="Normal 3 39 3 2 2" xfId="27468"/>
    <cellStyle name="Normal 3 39 3 2 2 2" xfId="27469"/>
    <cellStyle name="Normal 3 39 3 2 2 2 2" xfId="27470"/>
    <cellStyle name="Normal 3 39 3 2 2 3" xfId="27471"/>
    <cellStyle name="Normal 3 39 3 2 3" xfId="27472"/>
    <cellStyle name="Normal 3 39 3 2 3 2" xfId="27473"/>
    <cellStyle name="Normal 3 39 3 2 4" xfId="27474"/>
    <cellStyle name="Normal 3 39 3 3" xfId="27475"/>
    <cellStyle name="Normal 3 39 3 3 2" xfId="27476"/>
    <cellStyle name="Normal 3 39 3 3 2 2" xfId="27477"/>
    <cellStyle name="Normal 3 39 3 3 3" xfId="27478"/>
    <cellStyle name="Normal 3 39 3 4" xfId="27479"/>
    <cellStyle name="Normal 3 39 3 4 2" xfId="27480"/>
    <cellStyle name="Normal 3 39 3 5" xfId="27481"/>
    <cellStyle name="Normal 3 39 4" xfId="27482"/>
    <cellStyle name="Normal 3 39 4 2" xfId="27483"/>
    <cellStyle name="Normal 3 39 4 2 2" xfId="27484"/>
    <cellStyle name="Normal 3 39 4 2 2 2" xfId="27485"/>
    <cellStyle name="Normal 3 39 4 2 3" xfId="27486"/>
    <cellStyle name="Normal 3 39 4 3" xfId="27487"/>
    <cellStyle name="Normal 3 39 4 3 2" xfId="27488"/>
    <cellStyle name="Normal 3 39 4 4" xfId="27489"/>
    <cellStyle name="Normal 3 39 5" xfId="27490"/>
    <cellStyle name="Normal 3 39 5 2" xfId="27491"/>
    <cellStyle name="Normal 3 39 5 2 2" xfId="27492"/>
    <cellStyle name="Normal 3 39 5 3" xfId="27493"/>
    <cellStyle name="Normal 3 39 6" xfId="27494"/>
    <cellStyle name="Normal 3 39 6 2" xfId="27495"/>
    <cellStyle name="Normal 3 39 7" xfId="27496"/>
    <cellStyle name="Normal 3 39 8" xfId="27497"/>
    <cellStyle name="Normal 3 4" xfId="27498"/>
    <cellStyle name="Normal 3 4 2" xfId="27499"/>
    <cellStyle name="Normal 3 4 2 2" xfId="27500"/>
    <cellStyle name="Normal 3 4 2 3" xfId="27501"/>
    <cellStyle name="Normal 3 4 3" xfId="27502"/>
    <cellStyle name="Normal 3 40" xfId="27503"/>
    <cellStyle name="Normal 3 40 2" xfId="27504"/>
    <cellStyle name="Normal 3 40 2 2" xfId="27505"/>
    <cellStyle name="Normal 3 40 2 2 2" xfId="27506"/>
    <cellStyle name="Normal 3 40 2 2 2 2" xfId="27507"/>
    <cellStyle name="Normal 3 40 2 2 2 2 2" xfId="27508"/>
    <cellStyle name="Normal 3 40 2 2 2 3" xfId="27509"/>
    <cellStyle name="Normal 3 40 2 2 3" xfId="27510"/>
    <cellStyle name="Normal 3 40 2 2 3 2" xfId="27511"/>
    <cellStyle name="Normal 3 40 2 2 4" xfId="27512"/>
    <cellStyle name="Normal 3 40 2 3" xfId="27513"/>
    <cellStyle name="Normal 3 40 2 3 2" xfId="27514"/>
    <cellStyle name="Normal 3 40 2 3 2 2" xfId="27515"/>
    <cellStyle name="Normal 3 40 2 3 3" xfId="27516"/>
    <cellStyle name="Normal 3 40 2 4" xfId="27517"/>
    <cellStyle name="Normal 3 40 2 4 2" xfId="27518"/>
    <cellStyle name="Normal 3 40 2 5" xfId="27519"/>
    <cellStyle name="Normal 3 40 3" xfId="27520"/>
    <cellStyle name="Normal 3 40 3 2" xfId="27521"/>
    <cellStyle name="Normal 3 40 3 2 2" xfId="27522"/>
    <cellStyle name="Normal 3 40 3 2 2 2" xfId="27523"/>
    <cellStyle name="Normal 3 40 3 2 3" xfId="27524"/>
    <cellStyle name="Normal 3 40 3 3" xfId="27525"/>
    <cellStyle name="Normal 3 40 3 3 2" xfId="27526"/>
    <cellStyle name="Normal 3 40 3 4" xfId="27527"/>
    <cellStyle name="Normal 3 40 4" xfId="27528"/>
    <cellStyle name="Normal 3 40 4 2" xfId="27529"/>
    <cellStyle name="Normal 3 40 4 2 2" xfId="27530"/>
    <cellStyle name="Normal 3 40 4 3" xfId="27531"/>
    <cellStyle name="Normal 3 40 5" xfId="27532"/>
    <cellStyle name="Normal 3 40 5 2" xfId="27533"/>
    <cellStyle name="Normal 3 40 6" xfId="27534"/>
    <cellStyle name="Normal 3 41" xfId="27535"/>
    <cellStyle name="Normal 3 41 2" xfId="27536"/>
    <cellStyle name="Normal 3 41 2 2" xfId="27537"/>
    <cellStyle name="Normal 3 41 2 2 2" xfId="27538"/>
    <cellStyle name="Normal 3 41 2 2 2 2" xfId="27539"/>
    <cellStyle name="Normal 3 41 2 2 2 2 2" xfId="27540"/>
    <cellStyle name="Normal 3 41 2 2 2 3" xfId="27541"/>
    <cellStyle name="Normal 3 41 2 2 3" xfId="27542"/>
    <cellStyle name="Normal 3 41 2 2 3 2" xfId="27543"/>
    <cellStyle name="Normal 3 41 2 2 4" xfId="27544"/>
    <cellStyle name="Normal 3 41 2 3" xfId="27545"/>
    <cellStyle name="Normal 3 41 2 3 2" xfId="27546"/>
    <cellStyle name="Normal 3 41 2 3 2 2" xfId="27547"/>
    <cellStyle name="Normal 3 41 2 3 3" xfId="27548"/>
    <cellStyle name="Normal 3 41 2 4" xfId="27549"/>
    <cellStyle name="Normal 3 41 2 4 2" xfId="27550"/>
    <cellStyle name="Normal 3 41 2 5" xfId="27551"/>
    <cellStyle name="Normal 3 41 3" xfId="27552"/>
    <cellStyle name="Normal 3 41 3 2" xfId="27553"/>
    <cellStyle name="Normal 3 41 3 2 2" xfId="27554"/>
    <cellStyle name="Normal 3 41 3 2 2 2" xfId="27555"/>
    <cellStyle name="Normal 3 41 3 2 3" xfId="27556"/>
    <cellStyle name="Normal 3 41 3 3" xfId="27557"/>
    <cellStyle name="Normal 3 41 3 3 2" xfId="27558"/>
    <cellStyle name="Normal 3 41 3 4" xfId="27559"/>
    <cellStyle name="Normal 3 41 4" xfId="27560"/>
    <cellStyle name="Normal 3 41 4 2" xfId="27561"/>
    <cellStyle name="Normal 3 41 4 2 2" xfId="27562"/>
    <cellStyle name="Normal 3 41 4 3" xfId="27563"/>
    <cellStyle name="Normal 3 41 5" xfId="27564"/>
    <cellStyle name="Normal 3 41 5 2" xfId="27565"/>
    <cellStyle name="Normal 3 41 6" xfId="27566"/>
    <cellStyle name="Normal 3 42" xfId="27567"/>
    <cellStyle name="Normal 3 42 2" xfId="27568"/>
    <cellStyle name="Normal 3 42 2 2" xfId="27569"/>
    <cellStyle name="Normal 3 42 2 2 2" xfId="27570"/>
    <cellStyle name="Normal 3 42 2 2 2 2" xfId="27571"/>
    <cellStyle name="Normal 3 42 2 2 3" xfId="27572"/>
    <cellStyle name="Normal 3 42 2 3" xfId="27573"/>
    <cellStyle name="Normal 3 42 2 3 2" xfId="27574"/>
    <cellStyle name="Normal 3 42 2 4" xfId="27575"/>
    <cellStyle name="Normal 3 42 3" xfId="27576"/>
    <cellStyle name="Normal 3 42 3 2" xfId="27577"/>
    <cellStyle name="Normal 3 42 3 2 2" xfId="27578"/>
    <cellStyle name="Normal 3 42 3 3" xfId="27579"/>
    <cellStyle name="Normal 3 42 4" xfId="27580"/>
    <cellStyle name="Normal 3 42 4 2" xfId="27581"/>
    <cellStyle name="Normal 3 42 5" xfId="27582"/>
    <cellStyle name="Normal 3 43" xfId="27583"/>
    <cellStyle name="Normal 3 43 2" xfId="27584"/>
    <cellStyle name="Normal 3 43 2 2" xfId="27585"/>
    <cellStyle name="Normal 3 43 2 2 2" xfId="27586"/>
    <cellStyle name="Normal 3 43 2 3" xfId="27587"/>
    <cellStyle name="Normal 3 43 3" xfId="27588"/>
    <cellStyle name="Normal 3 43 3 2" xfId="27589"/>
    <cellStyle name="Normal 3 43 4" xfId="27590"/>
    <cellStyle name="Normal 3 44" xfId="27591"/>
    <cellStyle name="Normal 3 44 2" xfId="27592"/>
    <cellStyle name="Normal 3 44 2 2" xfId="27593"/>
    <cellStyle name="Normal 3 44 3" xfId="27594"/>
    <cellStyle name="Normal 3 45" xfId="27595"/>
    <cellStyle name="Normal 3 45 2" xfId="27596"/>
    <cellStyle name="Normal 3 45 3" xfId="27597"/>
    <cellStyle name="Normal 3 46" xfId="27598"/>
    <cellStyle name="Normal 3 47" xfId="27599"/>
    <cellStyle name="Normal 3 5" xfId="27600"/>
    <cellStyle name="Normal 3 5 2" xfId="27601"/>
    <cellStyle name="Normal 3 5 2 2" xfId="27602"/>
    <cellStyle name="Normal 3 5 2 3" xfId="27603"/>
    <cellStyle name="Normal 3 5 3" xfId="27604"/>
    <cellStyle name="Normal 3 6" xfId="27605"/>
    <cellStyle name="Normal 3 6 2" xfId="27606"/>
    <cellStyle name="Normal 3 6 2 2" xfId="27607"/>
    <cellStyle name="Normal 3 6 2 3" xfId="27608"/>
    <cellStyle name="Normal 3 6 3" xfId="27609"/>
    <cellStyle name="Normal 3 7" xfId="27610"/>
    <cellStyle name="Normal 3 7 2" xfId="27611"/>
    <cellStyle name="Normal 3 7 2 2" xfId="27612"/>
    <cellStyle name="Normal 3 7 2 3" xfId="27613"/>
    <cellStyle name="Normal 3 7 3" xfId="27614"/>
    <cellStyle name="Normal 3 8" xfId="27615"/>
    <cellStyle name="Normal 3 8 2" xfId="27616"/>
    <cellStyle name="Normal 3 8 2 2" xfId="27617"/>
    <cellStyle name="Normal 3 8 2 3" xfId="27618"/>
    <cellStyle name="Normal 3 8 3" xfId="27619"/>
    <cellStyle name="Normal 3 9" xfId="27620"/>
    <cellStyle name="Normal 3 9 2" xfId="27621"/>
    <cellStyle name="Normal 3 9 2 2" xfId="27622"/>
    <cellStyle name="Normal 3 9 2 3" xfId="27623"/>
    <cellStyle name="Normal 3 9 3" xfId="27624"/>
    <cellStyle name="Normal 3_Triángulo" xfId="27625"/>
    <cellStyle name="Normal 30" xfId="27626"/>
    <cellStyle name="Normal 30 2" xfId="27627"/>
    <cellStyle name="Normal 30 2 2" xfId="27628"/>
    <cellStyle name="Normal 30 2 2 2" xfId="27629"/>
    <cellStyle name="Normal 30 2 2 3" xfId="27630"/>
    <cellStyle name="Normal 30 2 3" xfId="27631"/>
    <cellStyle name="Normal 30 3" xfId="27632"/>
    <cellStyle name="Normal 30 3 2" xfId="27633"/>
    <cellStyle name="Normal 30 3 2 2" xfId="27634"/>
    <cellStyle name="Normal 30 3 2 3" xfId="27635"/>
    <cellStyle name="Normal 30 3 3" xfId="27636"/>
    <cellStyle name="Normal 30 4" xfId="27637"/>
    <cellStyle name="Normal 30 4 2" xfId="27638"/>
    <cellStyle name="Normal 30 4 3" xfId="27639"/>
    <cellStyle name="Normal 30 5" xfId="27640"/>
    <cellStyle name="Normal 300" xfId="27641"/>
    <cellStyle name="Normal 300 2" xfId="27642"/>
    <cellStyle name="Normal 300 2 2" xfId="27643"/>
    <cellStyle name="Normal 300 2 2 2" xfId="27644"/>
    <cellStyle name="Normal 300 3" xfId="27645"/>
    <cellStyle name="Normal 300 3 2" xfId="27646"/>
    <cellStyle name="Normal 300 4" xfId="27647"/>
    <cellStyle name="Normal 301" xfId="27648"/>
    <cellStyle name="Normal 301 2" xfId="27649"/>
    <cellStyle name="Normal 301 2 2" xfId="27650"/>
    <cellStyle name="Normal 301 3" xfId="27651"/>
    <cellStyle name="Normal 301 4" xfId="27652"/>
    <cellStyle name="Normal 301 4 2" xfId="27653"/>
    <cellStyle name="Normal 301 5" xfId="27654"/>
    <cellStyle name="Normal 302" xfId="27655"/>
    <cellStyle name="Normal 302 2" xfId="27656"/>
    <cellStyle name="Normal 302 2 2" xfId="27657"/>
    <cellStyle name="Normal 302 2 2 2" xfId="27658"/>
    <cellStyle name="Normal 302 2 2 2 2" xfId="27659"/>
    <cellStyle name="Normal 302 2 2 2 2 2" xfId="27660"/>
    <cellStyle name="Normal 302 2 2 2 2 2 2" xfId="27661"/>
    <cellStyle name="Normal 302 2 2 2 2 3" xfId="27662"/>
    <cellStyle name="Normal 302 2 2 2 3" xfId="27663"/>
    <cellStyle name="Normal 302 2 2 2 3 2" xfId="27664"/>
    <cellStyle name="Normal 302 2 2 2 4" xfId="27665"/>
    <cellStyle name="Normal 302 2 2 3" xfId="27666"/>
    <cellStyle name="Normal 302 2 2 3 2" xfId="27667"/>
    <cellStyle name="Normal 302 2 2 3 2 2" xfId="27668"/>
    <cellStyle name="Normal 302 2 2 3 3" xfId="27669"/>
    <cellStyle name="Normal 302 2 2 4" xfId="27670"/>
    <cellStyle name="Normal 302 2 2 4 2" xfId="27671"/>
    <cellStyle name="Normal 302 2 2 5" xfId="27672"/>
    <cellStyle name="Normal 302 2 3" xfId="27673"/>
    <cellStyle name="Normal 302 2 3 2" xfId="27674"/>
    <cellStyle name="Normal 302 2 3 2 2" xfId="27675"/>
    <cellStyle name="Normal 302 2 3 2 2 2" xfId="27676"/>
    <cellStyle name="Normal 302 2 3 2 3" xfId="27677"/>
    <cellStyle name="Normal 302 2 3 3" xfId="27678"/>
    <cellStyle name="Normal 302 2 3 3 2" xfId="27679"/>
    <cellStyle name="Normal 302 2 3 4" xfId="27680"/>
    <cellStyle name="Normal 302 2 4" xfId="27681"/>
    <cellStyle name="Normal 302 2 4 2" xfId="27682"/>
    <cellStyle name="Normal 302 2 4 2 2" xfId="27683"/>
    <cellStyle name="Normal 302 2 4 3" xfId="27684"/>
    <cellStyle name="Normal 302 2 5" xfId="27685"/>
    <cellStyle name="Normal 302 2 5 2" xfId="27686"/>
    <cellStyle name="Normal 302 2 5 3" xfId="27687"/>
    <cellStyle name="Normal 302 2 6" xfId="27688"/>
    <cellStyle name="Normal 302 3" xfId="27689"/>
    <cellStyle name="Normal 302 3 2" xfId="27690"/>
    <cellStyle name="Normal 302 3 2 2" xfId="27691"/>
    <cellStyle name="Normal 302 3 2 2 2" xfId="27692"/>
    <cellStyle name="Normal 302 3 2 2 2 2" xfId="27693"/>
    <cellStyle name="Normal 302 3 2 2 3" xfId="27694"/>
    <cellStyle name="Normal 302 3 2 3" xfId="27695"/>
    <cellStyle name="Normal 302 3 2 3 2" xfId="27696"/>
    <cellStyle name="Normal 302 3 2 4" xfId="27697"/>
    <cellStyle name="Normal 302 3 3" xfId="27698"/>
    <cellStyle name="Normal 302 3 3 2" xfId="27699"/>
    <cellStyle name="Normal 302 3 3 2 2" xfId="27700"/>
    <cellStyle name="Normal 302 3 3 3" xfId="27701"/>
    <cellStyle name="Normal 302 3 4" xfId="27702"/>
    <cellStyle name="Normal 302 3 4 2" xfId="27703"/>
    <cellStyle name="Normal 302 3 5" xfId="27704"/>
    <cellStyle name="Normal 302 4" xfId="27705"/>
    <cellStyle name="Normal 302 4 2" xfId="27706"/>
    <cellStyle name="Normal 302 4 2 2" xfId="27707"/>
    <cellStyle name="Normal 302 4 2 2 2" xfId="27708"/>
    <cellStyle name="Normal 302 4 2 3" xfId="27709"/>
    <cellStyle name="Normal 302 4 3" xfId="27710"/>
    <cellStyle name="Normal 302 4 3 2" xfId="27711"/>
    <cellStyle name="Normal 302 4 4" xfId="27712"/>
    <cellStyle name="Normal 302 5" xfId="27713"/>
    <cellStyle name="Normal 302 5 2" xfId="27714"/>
    <cellStyle name="Normal 302 5 2 2" xfId="27715"/>
    <cellStyle name="Normal 302 5 3" xfId="27716"/>
    <cellStyle name="Normal 302 6" xfId="27717"/>
    <cellStyle name="Normal 302 6 2" xfId="27718"/>
    <cellStyle name="Normal 302 7" xfId="27719"/>
    <cellStyle name="Normal 302 8" xfId="27720"/>
    <cellStyle name="Normal 302 9" xfId="27721"/>
    <cellStyle name="Normal 303" xfId="27722"/>
    <cellStyle name="Normal 303 10" xfId="27723"/>
    <cellStyle name="Normal 303 2" xfId="27724"/>
    <cellStyle name="Normal 303 2 2" xfId="27725"/>
    <cellStyle name="Normal 303 2 2 2" xfId="27726"/>
    <cellStyle name="Normal 303 2 2 2 2" xfId="27727"/>
    <cellStyle name="Normal 303 2 2 2 2 2" xfId="27728"/>
    <cellStyle name="Normal 303 2 2 2 2 2 2" xfId="27729"/>
    <cellStyle name="Normal 303 2 2 2 2 3" xfId="27730"/>
    <cellStyle name="Normal 303 2 2 2 3" xfId="27731"/>
    <cellStyle name="Normal 303 2 2 2 3 2" xfId="27732"/>
    <cellStyle name="Normal 303 2 2 2 4" xfId="27733"/>
    <cellStyle name="Normal 303 2 2 3" xfId="27734"/>
    <cellStyle name="Normal 303 2 2 3 2" xfId="27735"/>
    <cellStyle name="Normal 303 2 2 3 2 2" xfId="27736"/>
    <cellStyle name="Normal 303 2 2 3 3" xfId="27737"/>
    <cellStyle name="Normal 303 2 2 4" xfId="27738"/>
    <cellStyle name="Normal 303 2 2 4 2" xfId="27739"/>
    <cellStyle name="Normal 303 2 2 5" xfId="27740"/>
    <cellStyle name="Normal 303 2 3" xfId="27741"/>
    <cellStyle name="Normal 303 2 3 2" xfId="27742"/>
    <cellStyle name="Normal 303 2 3 2 2" xfId="27743"/>
    <cellStyle name="Normal 303 2 3 2 2 2" xfId="27744"/>
    <cellStyle name="Normal 303 2 3 2 3" xfId="27745"/>
    <cellStyle name="Normal 303 2 3 3" xfId="27746"/>
    <cellStyle name="Normal 303 2 3 3 2" xfId="27747"/>
    <cellStyle name="Normal 303 2 3 4" xfId="27748"/>
    <cellStyle name="Normal 303 2 4" xfId="27749"/>
    <cellStyle name="Normal 303 2 4 2" xfId="27750"/>
    <cellStyle name="Normal 303 2 4 2 2" xfId="27751"/>
    <cellStyle name="Normal 303 2 4 3" xfId="27752"/>
    <cellStyle name="Normal 303 2 5" xfId="27753"/>
    <cellStyle name="Normal 303 2 5 2" xfId="27754"/>
    <cellStyle name="Normal 303 2 5 3" xfId="27755"/>
    <cellStyle name="Normal 303 2 6" xfId="27756"/>
    <cellStyle name="Normal 303 3" xfId="27757"/>
    <cellStyle name="Normal 303 3 2" xfId="27758"/>
    <cellStyle name="Normal 303 3 2 2" xfId="27759"/>
    <cellStyle name="Normal 303 3 2 2 2" xfId="27760"/>
    <cellStyle name="Normal 303 3 2 2 2 2" xfId="27761"/>
    <cellStyle name="Normal 303 3 2 2 3" xfId="27762"/>
    <cellStyle name="Normal 303 3 2 3" xfId="27763"/>
    <cellStyle name="Normal 303 3 2 3 2" xfId="27764"/>
    <cellStyle name="Normal 303 3 2 4" xfId="27765"/>
    <cellStyle name="Normal 303 3 3" xfId="27766"/>
    <cellStyle name="Normal 303 3 3 2" xfId="27767"/>
    <cellStyle name="Normal 303 3 3 2 2" xfId="27768"/>
    <cellStyle name="Normal 303 3 3 3" xfId="27769"/>
    <cellStyle name="Normal 303 3 4" xfId="27770"/>
    <cellStyle name="Normal 303 3 4 2" xfId="27771"/>
    <cellStyle name="Normal 303 3 5" xfId="27772"/>
    <cellStyle name="Normal 303 4" xfId="27773"/>
    <cellStyle name="Normal 303 4 2" xfId="27774"/>
    <cellStyle name="Normal 303 4 2 2" xfId="27775"/>
    <cellStyle name="Normal 303 4 2 2 2" xfId="27776"/>
    <cellStyle name="Normal 303 4 2 3" xfId="27777"/>
    <cellStyle name="Normal 303 4 3" xfId="27778"/>
    <cellStyle name="Normal 303 4 3 2" xfId="27779"/>
    <cellStyle name="Normal 303 4 4" xfId="27780"/>
    <cellStyle name="Normal 303 5" xfId="27781"/>
    <cellStyle name="Normal 303 5 2" xfId="27782"/>
    <cellStyle name="Normal 303 5 2 2" xfId="27783"/>
    <cellStyle name="Normal 303 5 3" xfId="27784"/>
    <cellStyle name="Normal 303 6" xfId="27785"/>
    <cellStyle name="Normal 303 6 2" xfId="27786"/>
    <cellStyle name="Normal 303 7" xfId="27787"/>
    <cellStyle name="Normal 303 8" xfId="27788"/>
    <cellStyle name="Normal 303 9" xfId="27789"/>
    <cellStyle name="Normal 304" xfId="27790"/>
    <cellStyle name="Normal 304 2" xfId="27791"/>
    <cellStyle name="Normal 304 2 2" xfId="27792"/>
    <cellStyle name="Normal 304 3" xfId="27793"/>
    <cellStyle name="Normal 305" xfId="27794"/>
    <cellStyle name="Normal 305 2" xfId="27795"/>
    <cellStyle name="Normal 305 2 2" xfId="27796"/>
    <cellStyle name="Normal 305 2 2 2" xfId="27797"/>
    <cellStyle name="Normal 305 2 2 2 2" xfId="27798"/>
    <cellStyle name="Normal 305 2 2 2 2 2" xfId="27799"/>
    <cellStyle name="Normal 305 2 2 2 3" xfId="27800"/>
    <cellStyle name="Normal 305 2 2 3" xfId="27801"/>
    <cellStyle name="Normal 305 2 2 3 2" xfId="27802"/>
    <cellStyle name="Normal 305 2 2 4" xfId="27803"/>
    <cellStyle name="Normal 305 2 3" xfId="27804"/>
    <cellStyle name="Normal 305 2 3 2" xfId="27805"/>
    <cellStyle name="Normal 305 2 3 2 2" xfId="27806"/>
    <cellStyle name="Normal 305 2 3 3" xfId="27807"/>
    <cellStyle name="Normal 305 2 4" xfId="27808"/>
    <cellStyle name="Normal 305 2 4 2" xfId="27809"/>
    <cellStyle name="Normal 305 2 4 3" xfId="27810"/>
    <cellStyle name="Normal 305 2 5" xfId="27811"/>
    <cellStyle name="Normal 305 3" xfId="27812"/>
    <cellStyle name="Normal 305 3 2" xfId="27813"/>
    <cellStyle name="Normal 305 3 2 2" xfId="27814"/>
    <cellStyle name="Normal 305 3 2 2 2" xfId="27815"/>
    <cellStyle name="Normal 305 3 2 3" xfId="27816"/>
    <cellStyle name="Normal 305 3 3" xfId="27817"/>
    <cellStyle name="Normal 305 3 3 2" xfId="27818"/>
    <cellStyle name="Normal 305 3 4" xfId="27819"/>
    <cellStyle name="Normal 305 4" xfId="27820"/>
    <cellStyle name="Normal 305 4 2" xfId="27821"/>
    <cellStyle name="Normal 305 4 2 2" xfId="27822"/>
    <cellStyle name="Normal 305 4 3" xfId="27823"/>
    <cellStyle name="Normal 305 5" xfId="27824"/>
    <cellStyle name="Normal 305 5 2" xfId="27825"/>
    <cellStyle name="Normal 305 6" xfId="27826"/>
    <cellStyle name="Normal 305 7" xfId="27827"/>
    <cellStyle name="Normal 305 8" xfId="27828"/>
    <cellStyle name="Normal 305 9" xfId="27829"/>
    <cellStyle name="Normal 306" xfId="27830"/>
    <cellStyle name="Normal 306 2" xfId="27831"/>
    <cellStyle name="Normal 306 2 2" xfId="27832"/>
    <cellStyle name="Normal 306 2 2 2" xfId="27833"/>
    <cellStyle name="Normal 306 2 2 2 2" xfId="27834"/>
    <cellStyle name="Normal 306 2 2 2 2 2" xfId="27835"/>
    <cellStyle name="Normal 306 2 2 2 3" xfId="27836"/>
    <cellStyle name="Normal 306 2 2 3" xfId="27837"/>
    <cellStyle name="Normal 306 2 2 3 2" xfId="27838"/>
    <cellStyle name="Normal 306 2 2 4" xfId="27839"/>
    <cellStyle name="Normal 306 2 3" xfId="27840"/>
    <cellStyle name="Normal 306 2 3 2" xfId="27841"/>
    <cellStyle name="Normal 306 2 3 2 2" xfId="27842"/>
    <cellStyle name="Normal 306 2 3 3" xfId="27843"/>
    <cellStyle name="Normal 306 2 4" xfId="27844"/>
    <cellStyle name="Normal 306 2 4 2" xfId="27845"/>
    <cellStyle name="Normal 306 2 4 3" xfId="27846"/>
    <cellStyle name="Normal 306 2 5" xfId="27847"/>
    <cellStyle name="Normal 306 3" xfId="27848"/>
    <cellStyle name="Normal 306 3 2" xfId="27849"/>
    <cellStyle name="Normal 306 3 2 2" xfId="27850"/>
    <cellStyle name="Normal 306 3 2 2 2" xfId="27851"/>
    <cellStyle name="Normal 306 3 2 3" xfId="27852"/>
    <cellStyle name="Normal 306 3 3" xfId="27853"/>
    <cellStyle name="Normal 306 3 3 2" xfId="27854"/>
    <cellStyle name="Normal 306 3 4" xfId="27855"/>
    <cellStyle name="Normal 306 4" xfId="27856"/>
    <cellStyle name="Normal 306 4 2" xfId="27857"/>
    <cellStyle name="Normal 306 4 2 2" xfId="27858"/>
    <cellStyle name="Normal 306 4 3" xfId="27859"/>
    <cellStyle name="Normal 306 5" xfId="27860"/>
    <cellStyle name="Normal 306 5 2" xfId="27861"/>
    <cellStyle name="Normal 306 6" xfId="27862"/>
    <cellStyle name="Normal 306 7" xfId="27863"/>
    <cellStyle name="Normal 306 8" xfId="27864"/>
    <cellStyle name="Normal 306 9" xfId="27865"/>
    <cellStyle name="Normal 307" xfId="27866"/>
    <cellStyle name="Normal 307 10" xfId="27867"/>
    <cellStyle name="Normal 307 2" xfId="27868"/>
    <cellStyle name="Normal 307 2 2" xfId="27869"/>
    <cellStyle name="Normal 307 2 2 2" xfId="27870"/>
    <cellStyle name="Normal 307 2 2 2 2" xfId="27871"/>
    <cellStyle name="Normal 307 2 2 2 2 2" xfId="27872"/>
    <cellStyle name="Normal 307 2 2 2 3" xfId="27873"/>
    <cellStyle name="Normal 307 2 2 3" xfId="27874"/>
    <cellStyle name="Normal 307 2 2 3 2" xfId="27875"/>
    <cellStyle name="Normal 307 2 2 4" xfId="27876"/>
    <cellStyle name="Normal 307 2 3" xfId="27877"/>
    <cellStyle name="Normal 307 2 3 2" xfId="27878"/>
    <cellStyle name="Normal 307 2 3 2 2" xfId="27879"/>
    <cellStyle name="Normal 307 2 3 3" xfId="27880"/>
    <cellStyle name="Normal 307 2 4" xfId="27881"/>
    <cellStyle name="Normal 307 2 4 2" xfId="27882"/>
    <cellStyle name="Normal 307 2 4 3" xfId="27883"/>
    <cellStyle name="Normal 307 2 5" xfId="27884"/>
    <cellStyle name="Normal 307 3" xfId="27885"/>
    <cellStyle name="Normal 307 3 2" xfId="27886"/>
    <cellStyle name="Normal 307 3 2 2" xfId="27887"/>
    <cellStyle name="Normal 307 3 2 2 2" xfId="27888"/>
    <cellStyle name="Normal 307 3 2 3" xfId="27889"/>
    <cellStyle name="Normal 307 3 3" xfId="27890"/>
    <cellStyle name="Normal 307 3 3 2" xfId="27891"/>
    <cellStyle name="Normal 307 3 4" xfId="27892"/>
    <cellStyle name="Normal 307 4" xfId="27893"/>
    <cellStyle name="Normal 307 4 2" xfId="27894"/>
    <cellStyle name="Normal 307 4 2 2" xfId="27895"/>
    <cellStyle name="Normal 307 4 3" xfId="27896"/>
    <cellStyle name="Normal 307 5" xfId="27897"/>
    <cellStyle name="Normal 307 5 2" xfId="27898"/>
    <cellStyle name="Normal 307 6" xfId="27899"/>
    <cellStyle name="Normal 307 7" xfId="27900"/>
    <cellStyle name="Normal 307 8" xfId="27901"/>
    <cellStyle name="Normal 307 9" xfId="27902"/>
    <cellStyle name="Normal 308" xfId="27903"/>
    <cellStyle name="Normal 308 2" xfId="27904"/>
    <cellStyle name="Normal 308 2 2" xfId="27905"/>
    <cellStyle name="Normal 308 2 2 2" xfId="27906"/>
    <cellStyle name="Normal 308 2 2 2 2" xfId="27907"/>
    <cellStyle name="Normal 308 2 2 2 2 2" xfId="27908"/>
    <cellStyle name="Normal 308 2 2 2 3" xfId="27909"/>
    <cellStyle name="Normal 308 2 2 3" xfId="27910"/>
    <cellStyle name="Normal 308 2 2 3 2" xfId="27911"/>
    <cellStyle name="Normal 308 2 2 4" xfId="27912"/>
    <cellStyle name="Normal 308 2 3" xfId="27913"/>
    <cellStyle name="Normal 308 2 3 2" xfId="27914"/>
    <cellStyle name="Normal 308 2 3 2 2" xfId="27915"/>
    <cellStyle name="Normal 308 2 3 3" xfId="27916"/>
    <cellStyle name="Normal 308 2 4" xfId="27917"/>
    <cellStyle name="Normal 308 2 4 2" xfId="27918"/>
    <cellStyle name="Normal 308 2 5" xfId="27919"/>
    <cellStyle name="Normal 308 3" xfId="27920"/>
    <cellStyle name="Normal 308 3 2" xfId="27921"/>
    <cellStyle name="Normal 308 3 2 2" xfId="27922"/>
    <cellStyle name="Normal 308 3 2 2 2" xfId="27923"/>
    <cellStyle name="Normal 308 3 2 3" xfId="27924"/>
    <cellStyle name="Normal 308 3 3" xfId="27925"/>
    <cellStyle name="Normal 308 3 3 2" xfId="27926"/>
    <cellStyle name="Normal 308 3 4" xfId="27927"/>
    <cellStyle name="Normal 308 4" xfId="27928"/>
    <cellStyle name="Normal 308 4 2" xfId="27929"/>
    <cellStyle name="Normal 308 4 2 2" xfId="27930"/>
    <cellStyle name="Normal 308 4 3" xfId="27931"/>
    <cellStyle name="Normal 308 5" xfId="27932"/>
    <cellStyle name="Normal 308 5 2" xfId="27933"/>
    <cellStyle name="Normal 308 5 3" xfId="27934"/>
    <cellStyle name="Normal 308 6" xfId="27935"/>
    <cellStyle name="Normal 308 7" xfId="27936"/>
    <cellStyle name="Normal 308 8" xfId="27937"/>
    <cellStyle name="Normal 308 9" xfId="27938"/>
    <cellStyle name="Normal 309" xfId="27939"/>
    <cellStyle name="Normal 309 2" xfId="27940"/>
    <cellStyle name="Normal 309 2 2" xfId="27941"/>
    <cellStyle name="Normal 309 2 2 2" xfId="27942"/>
    <cellStyle name="Normal 309 2 2 2 2" xfId="27943"/>
    <cellStyle name="Normal 309 2 2 2 2 2" xfId="27944"/>
    <cellStyle name="Normal 309 2 2 2 3" xfId="27945"/>
    <cellStyle name="Normal 309 2 2 3" xfId="27946"/>
    <cellStyle name="Normal 309 2 2 3 2" xfId="27947"/>
    <cellStyle name="Normal 309 2 2 4" xfId="27948"/>
    <cellStyle name="Normal 309 2 3" xfId="27949"/>
    <cellStyle name="Normal 309 2 3 2" xfId="27950"/>
    <cellStyle name="Normal 309 2 3 2 2" xfId="27951"/>
    <cellStyle name="Normal 309 2 3 3" xfId="27952"/>
    <cellStyle name="Normal 309 2 4" xfId="27953"/>
    <cellStyle name="Normal 309 2 4 2" xfId="27954"/>
    <cellStyle name="Normal 309 2 5" xfId="27955"/>
    <cellStyle name="Normal 309 3" xfId="27956"/>
    <cellStyle name="Normal 309 3 2" xfId="27957"/>
    <cellStyle name="Normal 309 3 2 2" xfId="27958"/>
    <cellStyle name="Normal 309 3 2 2 2" xfId="27959"/>
    <cellStyle name="Normal 309 3 2 3" xfId="27960"/>
    <cellStyle name="Normal 309 3 3" xfId="27961"/>
    <cellStyle name="Normal 309 3 3 2" xfId="27962"/>
    <cellStyle name="Normal 309 3 4" xfId="27963"/>
    <cellStyle name="Normal 309 4" xfId="27964"/>
    <cellStyle name="Normal 309 4 2" xfId="27965"/>
    <cellStyle name="Normal 309 4 2 2" xfId="27966"/>
    <cellStyle name="Normal 309 4 3" xfId="27967"/>
    <cellStyle name="Normal 309 5" xfId="27968"/>
    <cellStyle name="Normal 309 5 2" xfId="27969"/>
    <cellStyle name="Normal 309 5 3" xfId="27970"/>
    <cellStyle name="Normal 309 6" xfId="27971"/>
    <cellStyle name="Normal 309 7" xfId="27972"/>
    <cellStyle name="Normal 309 8" xfId="27973"/>
    <cellStyle name="Normal 309 9" xfId="27974"/>
    <cellStyle name="Normal 31" xfId="27975"/>
    <cellStyle name="Normal 31 2" xfId="27976"/>
    <cellStyle name="Normal 31 2 2" xfId="27977"/>
    <cellStyle name="Normal 31 2 2 2" xfId="27978"/>
    <cellStyle name="Normal 31 2 2 3" xfId="27979"/>
    <cellStyle name="Normal 31 2 3" xfId="27980"/>
    <cellStyle name="Normal 31 3" xfId="27981"/>
    <cellStyle name="Normal 31 3 2" xfId="27982"/>
    <cellStyle name="Normal 31 3 3" xfId="27983"/>
    <cellStyle name="Normal 31 4" xfId="27984"/>
    <cellStyle name="Normal 310" xfId="27985"/>
    <cellStyle name="Normal 310 2" xfId="27986"/>
    <cellStyle name="Normal 310 2 2" xfId="27987"/>
    <cellStyle name="Normal 310 2 2 2" xfId="27988"/>
    <cellStyle name="Normal 310 2 2 2 2" xfId="27989"/>
    <cellStyle name="Normal 310 2 2 2 2 2" xfId="27990"/>
    <cellStyle name="Normal 310 2 2 2 3" xfId="27991"/>
    <cellStyle name="Normal 310 2 2 3" xfId="27992"/>
    <cellStyle name="Normal 310 2 2 3 2" xfId="27993"/>
    <cellStyle name="Normal 310 2 2 4" xfId="27994"/>
    <cellStyle name="Normal 310 2 3" xfId="27995"/>
    <cellStyle name="Normal 310 2 3 2" xfId="27996"/>
    <cellStyle name="Normal 310 2 3 2 2" xfId="27997"/>
    <cellStyle name="Normal 310 2 3 3" xfId="27998"/>
    <cellStyle name="Normal 310 2 4" xfId="27999"/>
    <cellStyle name="Normal 310 2 4 2" xfId="28000"/>
    <cellStyle name="Normal 310 2 5" xfId="28001"/>
    <cellStyle name="Normal 310 3" xfId="28002"/>
    <cellStyle name="Normal 310 3 2" xfId="28003"/>
    <cellStyle name="Normal 310 3 2 2" xfId="28004"/>
    <cellStyle name="Normal 310 3 2 2 2" xfId="28005"/>
    <cellStyle name="Normal 310 3 2 3" xfId="28006"/>
    <cellStyle name="Normal 310 3 3" xfId="28007"/>
    <cellStyle name="Normal 310 3 3 2" xfId="28008"/>
    <cellStyle name="Normal 310 3 4" xfId="28009"/>
    <cellStyle name="Normal 310 4" xfId="28010"/>
    <cellStyle name="Normal 310 4 2" xfId="28011"/>
    <cellStyle name="Normal 310 4 2 2" xfId="28012"/>
    <cellStyle name="Normal 310 4 3" xfId="28013"/>
    <cellStyle name="Normal 310 5" xfId="28014"/>
    <cellStyle name="Normal 310 5 2" xfId="28015"/>
    <cellStyle name="Normal 310 5 3" xfId="28016"/>
    <cellStyle name="Normal 310 6" xfId="28017"/>
    <cellStyle name="Normal 310 7" xfId="28018"/>
    <cellStyle name="Normal 310 8" xfId="28019"/>
    <cellStyle name="Normal 310 9" xfId="28020"/>
    <cellStyle name="Normal 311" xfId="28021"/>
    <cellStyle name="Normal 311 2" xfId="28022"/>
    <cellStyle name="Normal 311 2 2" xfId="28023"/>
    <cellStyle name="Normal 311 2 2 2" xfId="28024"/>
    <cellStyle name="Normal 311 2 2 2 2" xfId="28025"/>
    <cellStyle name="Normal 311 2 2 2 2 2" xfId="28026"/>
    <cellStyle name="Normal 311 2 2 2 3" xfId="28027"/>
    <cellStyle name="Normal 311 2 2 3" xfId="28028"/>
    <cellStyle name="Normal 311 2 2 3 2" xfId="28029"/>
    <cellStyle name="Normal 311 2 2 4" xfId="28030"/>
    <cellStyle name="Normal 311 2 3" xfId="28031"/>
    <cellStyle name="Normal 311 2 3 2" xfId="28032"/>
    <cellStyle name="Normal 311 2 3 2 2" xfId="28033"/>
    <cellStyle name="Normal 311 2 3 3" xfId="28034"/>
    <cellStyle name="Normal 311 2 4" xfId="28035"/>
    <cellStyle name="Normal 311 2 4 2" xfId="28036"/>
    <cellStyle name="Normal 311 2 5" xfId="28037"/>
    <cellStyle name="Normal 311 3" xfId="28038"/>
    <cellStyle name="Normal 311 3 2" xfId="28039"/>
    <cellStyle name="Normal 311 3 2 2" xfId="28040"/>
    <cellStyle name="Normal 311 3 2 2 2" xfId="28041"/>
    <cellStyle name="Normal 311 3 2 3" xfId="28042"/>
    <cellStyle name="Normal 311 3 3" xfId="28043"/>
    <cellStyle name="Normal 311 3 3 2" xfId="28044"/>
    <cellStyle name="Normal 311 3 4" xfId="28045"/>
    <cellStyle name="Normal 311 4" xfId="28046"/>
    <cellStyle name="Normal 311 4 2" xfId="28047"/>
    <cellStyle name="Normal 311 4 2 2" xfId="28048"/>
    <cellStyle name="Normal 311 4 3" xfId="28049"/>
    <cellStyle name="Normal 311 5" xfId="28050"/>
    <cellStyle name="Normal 311 5 2" xfId="28051"/>
    <cellStyle name="Normal 311 5 3" xfId="28052"/>
    <cellStyle name="Normal 311 6" xfId="28053"/>
    <cellStyle name="Normal 311 7" xfId="28054"/>
    <cellStyle name="Normal 311 8" xfId="28055"/>
    <cellStyle name="Normal 312" xfId="28056"/>
    <cellStyle name="Normal 312 2" xfId="28057"/>
    <cellStyle name="Normal 312 2 2" xfId="28058"/>
    <cellStyle name="Normal 312 2 2 2" xfId="28059"/>
    <cellStyle name="Normal 312 2 2 2 2" xfId="28060"/>
    <cellStyle name="Normal 312 2 2 2 2 2" xfId="28061"/>
    <cellStyle name="Normal 312 2 2 2 3" xfId="28062"/>
    <cellStyle name="Normal 312 2 2 3" xfId="28063"/>
    <cellStyle name="Normal 312 2 2 3 2" xfId="28064"/>
    <cellStyle name="Normal 312 2 2 4" xfId="28065"/>
    <cellStyle name="Normal 312 2 3" xfId="28066"/>
    <cellStyle name="Normal 312 2 3 2" xfId="28067"/>
    <cellStyle name="Normal 312 2 3 2 2" xfId="28068"/>
    <cellStyle name="Normal 312 2 3 3" xfId="28069"/>
    <cellStyle name="Normal 312 2 4" xfId="28070"/>
    <cellStyle name="Normal 312 2 4 2" xfId="28071"/>
    <cellStyle name="Normal 312 2 5" xfId="28072"/>
    <cellStyle name="Normal 312 3" xfId="28073"/>
    <cellStyle name="Normal 312 3 2" xfId="28074"/>
    <cellStyle name="Normal 312 3 2 2" xfId="28075"/>
    <cellStyle name="Normal 312 3 2 2 2" xfId="28076"/>
    <cellStyle name="Normal 312 3 2 3" xfId="28077"/>
    <cellStyle name="Normal 312 3 3" xfId="28078"/>
    <cellStyle name="Normal 312 3 3 2" xfId="28079"/>
    <cellStyle name="Normal 312 3 4" xfId="28080"/>
    <cellStyle name="Normal 312 4" xfId="28081"/>
    <cellStyle name="Normal 312 4 2" xfId="28082"/>
    <cellStyle name="Normal 312 4 2 2" xfId="28083"/>
    <cellStyle name="Normal 312 4 3" xfId="28084"/>
    <cellStyle name="Normal 312 5" xfId="28085"/>
    <cellStyle name="Normal 312 5 2" xfId="28086"/>
    <cellStyle name="Normal 312 5 3" xfId="28087"/>
    <cellStyle name="Normal 312 6" xfId="28088"/>
    <cellStyle name="Normal 312 7" xfId="28089"/>
    <cellStyle name="Normal 312 8" xfId="28090"/>
    <cellStyle name="Normal 313" xfId="28091"/>
    <cellStyle name="Normal 313 2" xfId="28092"/>
    <cellStyle name="Normal 313 2 2" xfId="28093"/>
    <cellStyle name="Normal 313 2 2 2" xfId="28094"/>
    <cellStyle name="Normal 313 2 2 2 2" xfId="28095"/>
    <cellStyle name="Normal 313 2 2 2 2 2" xfId="28096"/>
    <cellStyle name="Normal 313 2 2 2 3" xfId="28097"/>
    <cellStyle name="Normal 313 2 2 3" xfId="28098"/>
    <cellStyle name="Normal 313 2 2 3 2" xfId="28099"/>
    <cellStyle name="Normal 313 2 2 4" xfId="28100"/>
    <cellStyle name="Normal 313 2 3" xfId="28101"/>
    <cellStyle name="Normal 313 2 3 2" xfId="28102"/>
    <cellStyle name="Normal 313 2 3 2 2" xfId="28103"/>
    <cellStyle name="Normal 313 2 3 3" xfId="28104"/>
    <cellStyle name="Normal 313 2 4" xfId="28105"/>
    <cellStyle name="Normal 313 2 4 2" xfId="28106"/>
    <cellStyle name="Normal 313 2 5" xfId="28107"/>
    <cellStyle name="Normal 313 3" xfId="28108"/>
    <cellStyle name="Normal 313 3 2" xfId="28109"/>
    <cellStyle name="Normal 313 3 2 2" xfId="28110"/>
    <cellStyle name="Normal 313 3 2 2 2" xfId="28111"/>
    <cellStyle name="Normal 313 3 2 3" xfId="28112"/>
    <cellStyle name="Normal 313 3 3" xfId="28113"/>
    <cellStyle name="Normal 313 3 3 2" xfId="28114"/>
    <cellStyle name="Normal 313 3 4" xfId="28115"/>
    <cellStyle name="Normal 313 4" xfId="28116"/>
    <cellStyle name="Normal 313 4 2" xfId="28117"/>
    <cellStyle name="Normal 313 4 2 2" xfId="28118"/>
    <cellStyle name="Normal 313 4 3" xfId="28119"/>
    <cellStyle name="Normal 313 5" xfId="28120"/>
    <cellStyle name="Normal 313 5 2" xfId="28121"/>
    <cellStyle name="Normal 313 5 3" xfId="28122"/>
    <cellStyle name="Normal 313 6" xfId="28123"/>
    <cellStyle name="Normal 313 7" xfId="28124"/>
    <cellStyle name="Normal 313 8" xfId="28125"/>
    <cellStyle name="Normal 314" xfId="28126"/>
    <cellStyle name="Normal 314 2" xfId="28127"/>
    <cellStyle name="Normal 314 2 2" xfId="28128"/>
    <cellStyle name="Normal 314 2 2 2" xfId="28129"/>
    <cellStyle name="Normal 314 2 2 2 2" xfId="28130"/>
    <cellStyle name="Normal 314 2 2 2 2 2" xfId="28131"/>
    <cellStyle name="Normal 314 2 2 2 3" xfId="28132"/>
    <cellStyle name="Normal 314 2 2 3" xfId="28133"/>
    <cellStyle name="Normal 314 2 2 3 2" xfId="28134"/>
    <cellStyle name="Normal 314 2 2 4" xfId="28135"/>
    <cellStyle name="Normal 314 2 3" xfId="28136"/>
    <cellStyle name="Normal 314 2 3 2" xfId="28137"/>
    <cellStyle name="Normal 314 2 3 2 2" xfId="28138"/>
    <cellStyle name="Normal 314 2 3 3" xfId="28139"/>
    <cellStyle name="Normal 314 2 4" xfId="28140"/>
    <cellStyle name="Normal 314 2 4 2" xfId="28141"/>
    <cellStyle name="Normal 314 2 5" xfId="28142"/>
    <cellStyle name="Normal 314 3" xfId="28143"/>
    <cellStyle name="Normal 314 3 2" xfId="28144"/>
    <cellStyle name="Normal 314 3 2 2" xfId="28145"/>
    <cellStyle name="Normal 314 3 2 2 2" xfId="28146"/>
    <cellStyle name="Normal 314 3 2 3" xfId="28147"/>
    <cellStyle name="Normal 314 3 3" xfId="28148"/>
    <cellStyle name="Normal 314 3 3 2" xfId="28149"/>
    <cellStyle name="Normal 314 3 4" xfId="28150"/>
    <cellStyle name="Normal 314 4" xfId="28151"/>
    <cellStyle name="Normal 314 4 2" xfId="28152"/>
    <cellStyle name="Normal 314 4 2 2" xfId="28153"/>
    <cellStyle name="Normal 314 4 3" xfId="28154"/>
    <cellStyle name="Normal 314 5" xfId="28155"/>
    <cellStyle name="Normal 314 5 2" xfId="28156"/>
    <cellStyle name="Normal 314 5 3" xfId="28157"/>
    <cellStyle name="Normal 314 6" xfId="28158"/>
    <cellStyle name="Normal 314 7" xfId="28159"/>
    <cellStyle name="Normal 314 8" xfId="28160"/>
    <cellStyle name="Normal 315" xfId="28161"/>
    <cellStyle name="Normal 315 2" xfId="28162"/>
    <cellStyle name="Normal 315 2 2" xfId="28163"/>
    <cellStyle name="Normal 315 2 2 2" xfId="28164"/>
    <cellStyle name="Normal 315 2 2 2 2" xfId="28165"/>
    <cellStyle name="Normal 315 2 2 2 2 2" xfId="28166"/>
    <cellStyle name="Normal 315 2 2 2 3" xfId="28167"/>
    <cellStyle name="Normal 315 2 2 3" xfId="28168"/>
    <cellStyle name="Normal 315 2 2 3 2" xfId="28169"/>
    <cellStyle name="Normal 315 2 2 4" xfId="28170"/>
    <cellStyle name="Normal 315 2 3" xfId="28171"/>
    <cellStyle name="Normal 315 2 3 2" xfId="28172"/>
    <cellStyle name="Normal 315 2 3 2 2" xfId="28173"/>
    <cellStyle name="Normal 315 2 3 3" xfId="28174"/>
    <cellStyle name="Normal 315 2 4" xfId="28175"/>
    <cellStyle name="Normal 315 2 4 2" xfId="28176"/>
    <cellStyle name="Normal 315 2 5" xfId="28177"/>
    <cellStyle name="Normal 315 3" xfId="28178"/>
    <cellStyle name="Normal 315 3 2" xfId="28179"/>
    <cellStyle name="Normal 315 3 2 2" xfId="28180"/>
    <cellStyle name="Normal 315 3 2 2 2" xfId="28181"/>
    <cellStyle name="Normal 315 3 2 3" xfId="28182"/>
    <cellStyle name="Normal 315 3 3" xfId="28183"/>
    <cellStyle name="Normal 315 3 3 2" xfId="28184"/>
    <cellStyle name="Normal 315 3 4" xfId="28185"/>
    <cellStyle name="Normal 315 4" xfId="28186"/>
    <cellStyle name="Normal 315 4 2" xfId="28187"/>
    <cellStyle name="Normal 315 4 2 2" xfId="28188"/>
    <cellStyle name="Normal 315 4 3" xfId="28189"/>
    <cellStyle name="Normal 315 5" xfId="28190"/>
    <cellStyle name="Normal 315 5 2" xfId="28191"/>
    <cellStyle name="Normal 315 5 3" xfId="28192"/>
    <cellStyle name="Normal 315 6" xfId="28193"/>
    <cellStyle name="Normal 315 7" xfId="28194"/>
    <cellStyle name="Normal 315 8" xfId="28195"/>
    <cellStyle name="Normal 316" xfId="28196"/>
    <cellStyle name="Normal 316 2" xfId="28197"/>
    <cellStyle name="Normal 316 2 2" xfId="28198"/>
    <cellStyle name="Normal 316 2 2 2" xfId="28199"/>
    <cellStyle name="Normal 316 2 2 2 2" xfId="28200"/>
    <cellStyle name="Normal 316 2 2 2 2 2" xfId="28201"/>
    <cellStyle name="Normal 316 2 2 2 3" xfId="28202"/>
    <cellStyle name="Normal 316 2 2 3" xfId="28203"/>
    <cellStyle name="Normal 316 2 2 3 2" xfId="28204"/>
    <cellStyle name="Normal 316 2 2 4" xfId="28205"/>
    <cellStyle name="Normal 316 2 3" xfId="28206"/>
    <cellStyle name="Normal 316 2 3 2" xfId="28207"/>
    <cellStyle name="Normal 316 2 3 2 2" xfId="28208"/>
    <cellStyle name="Normal 316 2 3 3" xfId="28209"/>
    <cellStyle name="Normal 316 2 4" xfId="28210"/>
    <cellStyle name="Normal 316 2 4 2" xfId="28211"/>
    <cellStyle name="Normal 316 2 5" xfId="28212"/>
    <cellStyle name="Normal 316 3" xfId="28213"/>
    <cellStyle name="Normal 316 3 2" xfId="28214"/>
    <cellStyle name="Normal 316 3 2 2" xfId="28215"/>
    <cellStyle name="Normal 316 3 2 2 2" xfId="28216"/>
    <cellStyle name="Normal 316 3 2 3" xfId="28217"/>
    <cellStyle name="Normal 316 3 3" xfId="28218"/>
    <cellStyle name="Normal 316 3 3 2" xfId="28219"/>
    <cellStyle name="Normal 316 3 4" xfId="28220"/>
    <cellStyle name="Normal 316 4" xfId="28221"/>
    <cellStyle name="Normal 316 4 2" xfId="28222"/>
    <cellStyle name="Normal 316 4 2 2" xfId="28223"/>
    <cellStyle name="Normal 316 4 3" xfId="28224"/>
    <cellStyle name="Normal 316 5" xfId="28225"/>
    <cellStyle name="Normal 316 5 2" xfId="28226"/>
    <cellStyle name="Normal 316 5 3" xfId="28227"/>
    <cellStyle name="Normal 316 6" xfId="28228"/>
    <cellStyle name="Normal 316 7" xfId="28229"/>
    <cellStyle name="Normal 316 8" xfId="28230"/>
    <cellStyle name="Normal 317" xfId="28231"/>
    <cellStyle name="Normal 317 2" xfId="28232"/>
    <cellStyle name="Normal 317 2 2" xfId="28233"/>
    <cellStyle name="Normal 317 2 2 2" xfId="28234"/>
    <cellStyle name="Normal 317 2 2 2 2" xfId="28235"/>
    <cellStyle name="Normal 317 2 2 2 2 2" xfId="28236"/>
    <cellStyle name="Normal 317 2 2 2 3" xfId="28237"/>
    <cellStyle name="Normal 317 2 2 3" xfId="28238"/>
    <cellStyle name="Normal 317 2 2 3 2" xfId="28239"/>
    <cellStyle name="Normal 317 2 2 4" xfId="28240"/>
    <cellStyle name="Normal 317 2 3" xfId="28241"/>
    <cellStyle name="Normal 317 2 3 2" xfId="28242"/>
    <cellStyle name="Normal 317 2 3 2 2" xfId="28243"/>
    <cellStyle name="Normal 317 2 3 3" xfId="28244"/>
    <cellStyle name="Normal 317 2 4" xfId="28245"/>
    <cellStyle name="Normal 317 2 4 2" xfId="28246"/>
    <cellStyle name="Normal 317 2 5" xfId="28247"/>
    <cellStyle name="Normal 317 3" xfId="28248"/>
    <cellStyle name="Normal 317 3 2" xfId="28249"/>
    <cellStyle name="Normal 317 3 2 2" xfId="28250"/>
    <cellStyle name="Normal 317 3 2 2 2" xfId="28251"/>
    <cellStyle name="Normal 317 3 2 3" xfId="28252"/>
    <cellStyle name="Normal 317 3 3" xfId="28253"/>
    <cellStyle name="Normal 317 3 3 2" xfId="28254"/>
    <cellStyle name="Normal 317 3 4" xfId="28255"/>
    <cellStyle name="Normal 317 4" xfId="28256"/>
    <cellStyle name="Normal 317 4 2" xfId="28257"/>
    <cellStyle name="Normal 317 4 2 2" xfId="28258"/>
    <cellStyle name="Normal 317 4 3" xfId="28259"/>
    <cellStyle name="Normal 317 5" xfId="28260"/>
    <cellStyle name="Normal 317 5 2" xfId="28261"/>
    <cellStyle name="Normal 317 5 3" xfId="28262"/>
    <cellStyle name="Normal 317 6" xfId="28263"/>
    <cellStyle name="Normal 317 7" xfId="28264"/>
    <cellStyle name="Normal 317 8" xfId="28265"/>
    <cellStyle name="Normal 318" xfId="28266"/>
    <cellStyle name="Normal 318 2" xfId="28267"/>
    <cellStyle name="Normal 318 2 2" xfId="28268"/>
    <cellStyle name="Normal 318 2 2 2" xfId="28269"/>
    <cellStyle name="Normal 318 2 2 2 2" xfId="28270"/>
    <cellStyle name="Normal 318 2 2 2 2 2" xfId="28271"/>
    <cellStyle name="Normal 318 2 2 2 3" xfId="28272"/>
    <cellStyle name="Normal 318 2 2 3" xfId="28273"/>
    <cellStyle name="Normal 318 2 2 3 2" xfId="28274"/>
    <cellStyle name="Normal 318 2 2 4" xfId="28275"/>
    <cellStyle name="Normal 318 2 3" xfId="28276"/>
    <cellStyle name="Normal 318 2 3 2" xfId="28277"/>
    <cellStyle name="Normal 318 2 3 2 2" xfId="28278"/>
    <cellStyle name="Normal 318 2 3 3" xfId="28279"/>
    <cellStyle name="Normal 318 2 4" xfId="28280"/>
    <cellStyle name="Normal 318 2 4 2" xfId="28281"/>
    <cellStyle name="Normal 318 2 5" xfId="28282"/>
    <cellStyle name="Normal 318 3" xfId="28283"/>
    <cellStyle name="Normal 318 3 2" xfId="28284"/>
    <cellStyle name="Normal 318 3 2 2" xfId="28285"/>
    <cellStyle name="Normal 318 3 2 2 2" xfId="28286"/>
    <cellStyle name="Normal 318 3 2 3" xfId="28287"/>
    <cellStyle name="Normal 318 3 3" xfId="28288"/>
    <cellStyle name="Normal 318 3 3 2" xfId="28289"/>
    <cellStyle name="Normal 318 3 4" xfId="28290"/>
    <cellStyle name="Normal 318 4" xfId="28291"/>
    <cellStyle name="Normal 318 4 2" xfId="28292"/>
    <cellStyle name="Normal 318 4 2 2" xfId="28293"/>
    <cellStyle name="Normal 318 4 3" xfId="28294"/>
    <cellStyle name="Normal 318 5" xfId="28295"/>
    <cellStyle name="Normal 318 5 2" xfId="28296"/>
    <cellStyle name="Normal 318 5 3" xfId="28297"/>
    <cellStyle name="Normal 318 6" xfId="28298"/>
    <cellStyle name="Normal 318 7" xfId="28299"/>
    <cellStyle name="Normal 318 8" xfId="28300"/>
    <cellStyle name="Normal 319" xfId="28301"/>
    <cellStyle name="Normal 319 2" xfId="28302"/>
    <cellStyle name="Normal 319 2 2" xfId="28303"/>
    <cellStyle name="Normal 319 2 2 2" xfId="28304"/>
    <cellStyle name="Normal 319 2 2 2 2" xfId="28305"/>
    <cellStyle name="Normal 319 2 2 2 2 2" xfId="28306"/>
    <cellStyle name="Normal 319 2 2 2 3" xfId="28307"/>
    <cellStyle name="Normal 319 2 2 3" xfId="28308"/>
    <cellStyle name="Normal 319 2 2 3 2" xfId="28309"/>
    <cellStyle name="Normal 319 2 2 4" xfId="28310"/>
    <cellStyle name="Normal 319 2 3" xfId="28311"/>
    <cellStyle name="Normal 319 2 3 2" xfId="28312"/>
    <cellStyle name="Normal 319 2 3 2 2" xfId="28313"/>
    <cellStyle name="Normal 319 2 3 3" xfId="28314"/>
    <cellStyle name="Normal 319 2 4" xfId="28315"/>
    <cellStyle name="Normal 319 2 4 2" xfId="28316"/>
    <cellStyle name="Normal 319 2 5" xfId="28317"/>
    <cellStyle name="Normal 319 3" xfId="28318"/>
    <cellStyle name="Normal 319 3 2" xfId="28319"/>
    <cellStyle name="Normal 319 3 2 2" xfId="28320"/>
    <cellStyle name="Normal 319 3 2 2 2" xfId="28321"/>
    <cellStyle name="Normal 319 3 2 3" xfId="28322"/>
    <cellStyle name="Normal 319 3 3" xfId="28323"/>
    <cellStyle name="Normal 319 3 3 2" xfId="28324"/>
    <cellStyle name="Normal 319 3 4" xfId="28325"/>
    <cellStyle name="Normal 319 4" xfId="28326"/>
    <cellStyle name="Normal 319 4 2" xfId="28327"/>
    <cellStyle name="Normal 319 4 2 2" xfId="28328"/>
    <cellStyle name="Normal 319 4 3" xfId="28329"/>
    <cellStyle name="Normal 319 5" xfId="28330"/>
    <cellStyle name="Normal 319 5 2" xfId="28331"/>
    <cellStyle name="Normal 319 5 3" xfId="28332"/>
    <cellStyle name="Normal 319 6" xfId="28333"/>
    <cellStyle name="Normal 319 7" xfId="28334"/>
    <cellStyle name="Normal 319 8" xfId="28335"/>
    <cellStyle name="Normal 32" xfId="28336"/>
    <cellStyle name="Normal 32 2" xfId="28337"/>
    <cellStyle name="Normal 32 2 2" xfId="28338"/>
    <cellStyle name="Normal 32 2 2 2" xfId="28339"/>
    <cellStyle name="Normal 32 2 2 3" xfId="28340"/>
    <cellStyle name="Normal 32 2 3" xfId="28341"/>
    <cellStyle name="Normal 32 3" xfId="28342"/>
    <cellStyle name="Normal 32 3 2" xfId="28343"/>
    <cellStyle name="Normal 32 3 3" xfId="28344"/>
    <cellStyle name="Normal 32 4" xfId="28345"/>
    <cellStyle name="Normal 320" xfId="28346"/>
    <cellStyle name="Normal 320 2" xfId="28347"/>
    <cellStyle name="Normal 320 2 2" xfId="28348"/>
    <cellStyle name="Normal 320 2 2 2" xfId="28349"/>
    <cellStyle name="Normal 320 2 2 2 2" xfId="28350"/>
    <cellStyle name="Normal 320 2 2 2 2 2" xfId="28351"/>
    <cellStyle name="Normal 320 2 2 2 3" xfId="28352"/>
    <cellStyle name="Normal 320 2 2 3" xfId="28353"/>
    <cellStyle name="Normal 320 2 2 3 2" xfId="28354"/>
    <cellStyle name="Normal 320 2 2 4" xfId="28355"/>
    <cellStyle name="Normal 320 2 3" xfId="28356"/>
    <cellStyle name="Normal 320 2 3 2" xfId="28357"/>
    <cellStyle name="Normal 320 2 3 2 2" xfId="28358"/>
    <cellStyle name="Normal 320 2 3 3" xfId="28359"/>
    <cellStyle name="Normal 320 2 4" xfId="28360"/>
    <cellStyle name="Normal 320 2 4 2" xfId="28361"/>
    <cellStyle name="Normal 320 2 5" xfId="28362"/>
    <cellStyle name="Normal 320 2 6" xfId="28363"/>
    <cellStyle name="Normal 320 3" xfId="28364"/>
    <cellStyle name="Normal 320 3 2" xfId="28365"/>
    <cellStyle name="Normal 320 3 2 2" xfId="28366"/>
    <cellStyle name="Normal 320 3 2 2 2" xfId="28367"/>
    <cellStyle name="Normal 320 3 2 3" xfId="28368"/>
    <cellStyle name="Normal 320 3 3" xfId="28369"/>
    <cellStyle name="Normal 320 3 3 2" xfId="28370"/>
    <cellStyle name="Normal 320 3 4" xfId="28371"/>
    <cellStyle name="Normal 320 4" xfId="28372"/>
    <cellStyle name="Normal 320 4 2" xfId="28373"/>
    <cellStyle name="Normal 320 4 2 2" xfId="28374"/>
    <cellStyle name="Normal 320 4 3" xfId="28375"/>
    <cellStyle name="Normal 320 5" xfId="28376"/>
    <cellStyle name="Normal 320 5 2" xfId="28377"/>
    <cellStyle name="Normal 320 5 3" xfId="28378"/>
    <cellStyle name="Normal 320 6" xfId="28379"/>
    <cellStyle name="Normal 320 7" xfId="28380"/>
    <cellStyle name="Normal 320 8" xfId="28381"/>
    <cellStyle name="Normal 321" xfId="28382"/>
    <cellStyle name="Normal 321 2" xfId="28383"/>
    <cellStyle name="Normal 321 2 2" xfId="28384"/>
    <cellStyle name="Normal 321 2 2 2" xfId="28385"/>
    <cellStyle name="Normal 321 2 2 2 2" xfId="28386"/>
    <cellStyle name="Normal 321 2 2 2 2 2" xfId="28387"/>
    <cellStyle name="Normal 321 2 2 2 3" xfId="28388"/>
    <cellStyle name="Normal 321 2 2 3" xfId="28389"/>
    <cellStyle name="Normal 321 2 2 3 2" xfId="28390"/>
    <cellStyle name="Normal 321 2 2 4" xfId="28391"/>
    <cellStyle name="Normal 321 2 3" xfId="28392"/>
    <cellStyle name="Normal 321 2 3 2" xfId="28393"/>
    <cellStyle name="Normal 321 2 3 2 2" xfId="28394"/>
    <cellStyle name="Normal 321 2 3 3" xfId="28395"/>
    <cellStyle name="Normal 321 2 4" xfId="28396"/>
    <cellStyle name="Normal 321 2 4 2" xfId="28397"/>
    <cellStyle name="Normal 321 2 5" xfId="28398"/>
    <cellStyle name="Normal 321 2 6" xfId="28399"/>
    <cellStyle name="Normal 321 3" xfId="28400"/>
    <cellStyle name="Normal 321 3 2" xfId="28401"/>
    <cellStyle name="Normal 321 3 2 2" xfId="28402"/>
    <cellStyle name="Normal 321 3 2 2 2" xfId="28403"/>
    <cellStyle name="Normal 321 3 2 3" xfId="28404"/>
    <cellStyle name="Normal 321 3 3" xfId="28405"/>
    <cellStyle name="Normal 321 3 3 2" xfId="28406"/>
    <cellStyle name="Normal 321 3 4" xfId="28407"/>
    <cellStyle name="Normal 321 4" xfId="28408"/>
    <cellStyle name="Normal 321 4 2" xfId="28409"/>
    <cellStyle name="Normal 321 4 2 2" xfId="28410"/>
    <cellStyle name="Normal 321 4 3" xfId="28411"/>
    <cellStyle name="Normal 321 5" xfId="28412"/>
    <cellStyle name="Normal 321 5 2" xfId="28413"/>
    <cellStyle name="Normal 321 5 3" xfId="28414"/>
    <cellStyle name="Normal 321 6" xfId="28415"/>
    <cellStyle name="Normal 321 7" xfId="28416"/>
    <cellStyle name="Normal 321 8" xfId="28417"/>
    <cellStyle name="Normal 322" xfId="28418"/>
    <cellStyle name="Normal 322 2" xfId="28419"/>
    <cellStyle name="Normal 322 2 2" xfId="28420"/>
    <cellStyle name="Normal 322 2 2 2" xfId="28421"/>
    <cellStyle name="Normal 322 2 2 2 2" xfId="28422"/>
    <cellStyle name="Normal 322 2 2 2 2 2" xfId="28423"/>
    <cellStyle name="Normal 322 2 2 2 3" xfId="28424"/>
    <cellStyle name="Normal 322 2 2 3" xfId="28425"/>
    <cellStyle name="Normal 322 2 2 3 2" xfId="28426"/>
    <cellStyle name="Normal 322 2 2 4" xfId="28427"/>
    <cellStyle name="Normal 322 2 3" xfId="28428"/>
    <cellStyle name="Normal 322 2 3 2" xfId="28429"/>
    <cellStyle name="Normal 322 2 3 2 2" xfId="28430"/>
    <cellStyle name="Normal 322 2 3 3" xfId="28431"/>
    <cellStyle name="Normal 322 2 4" xfId="28432"/>
    <cellStyle name="Normal 322 2 4 2" xfId="28433"/>
    <cellStyle name="Normal 322 2 5" xfId="28434"/>
    <cellStyle name="Normal 322 3" xfId="28435"/>
    <cellStyle name="Normal 322 3 2" xfId="28436"/>
    <cellStyle name="Normal 322 3 2 2" xfId="28437"/>
    <cellStyle name="Normal 322 3 2 2 2" xfId="28438"/>
    <cellStyle name="Normal 322 3 2 3" xfId="28439"/>
    <cellStyle name="Normal 322 3 3" xfId="28440"/>
    <cellStyle name="Normal 322 3 3 2" xfId="28441"/>
    <cellStyle name="Normal 322 3 4" xfId="28442"/>
    <cellStyle name="Normal 322 4" xfId="28443"/>
    <cellStyle name="Normal 322 4 2" xfId="28444"/>
    <cellStyle name="Normal 322 4 2 2" xfId="28445"/>
    <cellStyle name="Normal 322 4 3" xfId="28446"/>
    <cellStyle name="Normal 322 5" xfId="28447"/>
    <cellStyle name="Normal 322 5 2" xfId="28448"/>
    <cellStyle name="Normal 322 5 3" xfId="28449"/>
    <cellStyle name="Normal 322 6" xfId="28450"/>
    <cellStyle name="Normal 322 7" xfId="28451"/>
    <cellStyle name="Normal 322 8" xfId="28452"/>
    <cellStyle name="Normal 323" xfId="28453"/>
    <cellStyle name="Normal 323 2" xfId="28454"/>
    <cellStyle name="Normal 323 2 2" xfId="28455"/>
    <cellStyle name="Normal 323 2 2 2" xfId="28456"/>
    <cellStyle name="Normal 323 2 2 2 2" xfId="28457"/>
    <cellStyle name="Normal 323 2 2 2 2 2" xfId="28458"/>
    <cellStyle name="Normal 323 2 2 2 3" xfId="28459"/>
    <cellStyle name="Normal 323 2 2 3" xfId="28460"/>
    <cellStyle name="Normal 323 2 2 3 2" xfId="28461"/>
    <cellStyle name="Normal 323 2 2 4" xfId="28462"/>
    <cellStyle name="Normal 323 2 3" xfId="28463"/>
    <cellStyle name="Normal 323 2 3 2" xfId="28464"/>
    <cellStyle name="Normal 323 2 3 2 2" xfId="28465"/>
    <cellStyle name="Normal 323 2 3 3" xfId="28466"/>
    <cellStyle name="Normal 323 2 4" xfId="28467"/>
    <cellStyle name="Normal 323 2 4 2" xfId="28468"/>
    <cellStyle name="Normal 323 2 5" xfId="28469"/>
    <cellStyle name="Normal 323 3" xfId="28470"/>
    <cellStyle name="Normal 323 3 2" xfId="28471"/>
    <cellStyle name="Normal 323 3 2 2" xfId="28472"/>
    <cellStyle name="Normal 323 3 2 2 2" xfId="28473"/>
    <cellStyle name="Normal 323 3 2 3" xfId="28474"/>
    <cellStyle name="Normal 323 3 3" xfId="28475"/>
    <cellStyle name="Normal 323 3 3 2" xfId="28476"/>
    <cellStyle name="Normal 323 3 4" xfId="28477"/>
    <cellStyle name="Normal 323 4" xfId="28478"/>
    <cellStyle name="Normal 323 4 2" xfId="28479"/>
    <cellStyle name="Normal 323 4 2 2" xfId="28480"/>
    <cellStyle name="Normal 323 4 3" xfId="28481"/>
    <cellStyle name="Normal 323 5" xfId="28482"/>
    <cellStyle name="Normal 323 5 2" xfId="28483"/>
    <cellStyle name="Normal 323 5 3" xfId="28484"/>
    <cellStyle name="Normal 323 6" xfId="28485"/>
    <cellStyle name="Normal 323 7" xfId="28486"/>
    <cellStyle name="Normal 323 8" xfId="28487"/>
    <cellStyle name="Normal 324" xfId="28488"/>
    <cellStyle name="Normal 324 2" xfId="28489"/>
    <cellStyle name="Normal 324 2 2" xfId="28490"/>
    <cellStyle name="Normal 324 2 2 2" xfId="28491"/>
    <cellStyle name="Normal 324 2 2 2 2" xfId="28492"/>
    <cellStyle name="Normal 324 2 2 2 2 2" xfId="28493"/>
    <cellStyle name="Normal 324 2 2 2 3" xfId="28494"/>
    <cellStyle name="Normal 324 2 2 3" xfId="28495"/>
    <cellStyle name="Normal 324 2 2 3 2" xfId="28496"/>
    <cellStyle name="Normal 324 2 2 4" xfId="28497"/>
    <cellStyle name="Normal 324 2 3" xfId="28498"/>
    <cellStyle name="Normal 324 2 3 2" xfId="28499"/>
    <cellStyle name="Normal 324 2 3 2 2" xfId="28500"/>
    <cellStyle name="Normal 324 2 3 3" xfId="28501"/>
    <cellStyle name="Normal 324 2 4" xfId="28502"/>
    <cellStyle name="Normal 324 2 4 2" xfId="28503"/>
    <cellStyle name="Normal 324 2 5" xfId="28504"/>
    <cellStyle name="Normal 324 3" xfId="28505"/>
    <cellStyle name="Normal 324 3 2" xfId="28506"/>
    <cellStyle name="Normal 324 3 2 2" xfId="28507"/>
    <cellStyle name="Normal 324 3 2 2 2" xfId="28508"/>
    <cellStyle name="Normal 324 3 2 3" xfId="28509"/>
    <cellStyle name="Normal 324 3 3" xfId="28510"/>
    <cellStyle name="Normal 324 3 3 2" xfId="28511"/>
    <cellStyle name="Normal 324 3 4" xfId="28512"/>
    <cellStyle name="Normal 324 4" xfId="28513"/>
    <cellStyle name="Normal 324 4 2" xfId="28514"/>
    <cellStyle name="Normal 324 4 2 2" xfId="28515"/>
    <cellStyle name="Normal 324 4 3" xfId="28516"/>
    <cellStyle name="Normal 324 5" xfId="28517"/>
    <cellStyle name="Normal 324 5 2" xfId="28518"/>
    <cellStyle name="Normal 324 5 3" xfId="28519"/>
    <cellStyle name="Normal 324 6" xfId="28520"/>
    <cellStyle name="Normal 324 7" xfId="28521"/>
    <cellStyle name="Normal 324 8" xfId="28522"/>
    <cellStyle name="Normal 325" xfId="28523"/>
    <cellStyle name="Normal 325 2" xfId="28524"/>
    <cellStyle name="Normal 325 2 2" xfId="28525"/>
    <cellStyle name="Normal 325 2 2 2" xfId="28526"/>
    <cellStyle name="Normal 325 2 2 2 2" xfId="28527"/>
    <cellStyle name="Normal 325 2 2 2 2 2" xfId="28528"/>
    <cellStyle name="Normal 325 2 2 2 3" xfId="28529"/>
    <cellStyle name="Normal 325 2 2 3" xfId="28530"/>
    <cellStyle name="Normal 325 2 2 3 2" xfId="28531"/>
    <cellStyle name="Normal 325 2 2 4" xfId="28532"/>
    <cellStyle name="Normal 325 2 3" xfId="28533"/>
    <cellStyle name="Normal 325 2 3 2" xfId="28534"/>
    <cellStyle name="Normal 325 2 3 2 2" xfId="28535"/>
    <cellStyle name="Normal 325 2 3 3" xfId="28536"/>
    <cellStyle name="Normal 325 2 4" xfId="28537"/>
    <cellStyle name="Normal 325 2 4 2" xfId="28538"/>
    <cellStyle name="Normal 325 2 5" xfId="28539"/>
    <cellStyle name="Normal 325 3" xfId="28540"/>
    <cellStyle name="Normal 325 3 2" xfId="28541"/>
    <cellStyle name="Normal 325 3 2 2" xfId="28542"/>
    <cellStyle name="Normal 325 3 2 2 2" xfId="28543"/>
    <cellStyle name="Normal 325 3 2 3" xfId="28544"/>
    <cellStyle name="Normal 325 3 3" xfId="28545"/>
    <cellStyle name="Normal 325 3 3 2" xfId="28546"/>
    <cellStyle name="Normal 325 3 4" xfId="28547"/>
    <cellStyle name="Normal 325 4" xfId="28548"/>
    <cellStyle name="Normal 325 4 2" xfId="28549"/>
    <cellStyle name="Normal 325 4 2 2" xfId="28550"/>
    <cellStyle name="Normal 325 4 3" xfId="28551"/>
    <cellStyle name="Normal 325 5" xfId="28552"/>
    <cellStyle name="Normal 325 5 2" xfId="28553"/>
    <cellStyle name="Normal 325 5 3" xfId="28554"/>
    <cellStyle name="Normal 325 6" xfId="28555"/>
    <cellStyle name="Normal 325 7" xfId="28556"/>
    <cellStyle name="Normal 325 8" xfId="28557"/>
    <cellStyle name="Normal 326" xfId="28558"/>
    <cellStyle name="Normal 326 2" xfId="28559"/>
    <cellStyle name="Normal 326 2 2" xfId="28560"/>
    <cellStyle name="Normal 326 2 2 2" xfId="28561"/>
    <cellStyle name="Normal 326 2 2 2 2" xfId="28562"/>
    <cellStyle name="Normal 326 2 2 2 2 2" xfId="28563"/>
    <cellStyle name="Normal 326 2 2 2 3" xfId="28564"/>
    <cellStyle name="Normal 326 2 2 3" xfId="28565"/>
    <cellStyle name="Normal 326 2 2 3 2" xfId="28566"/>
    <cellStyle name="Normal 326 2 2 4" xfId="28567"/>
    <cellStyle name="Normal 326 2 3" xfId="28568"/>
    <cellStyle name="Normal 326 2 3 2" xfId="28569"/>
    <cellStyle name="Normal 326 2 3 2 2" xfId="28570"/>
    <cellStyle name="Normal 326 2 3 3" xfId="28571"/>
    <cellStyle name="Normal 326 2 4" xfId="28572"/>
    <cellStyle name="Normal 326 2 4 2" xfId="28573"/>
    <cellStyle name="Normal 326 2 5" xfId="28574"/>
    <cellStyle name="Normal 326 3" xfId="28575"/>
    <cellStyle name="Normal 326 3 2" xfId="28576"/>
    <cellStyle name="Normal 326 3 2 2" xfId="28577"/>
    <cellStyle name="Normal 326 3 2 2 2" xfId="28578"/>
    <cellStyle name="Normal 326 3 2 3" xfId="28579"/>
    <cellStyle name="Normal 326 3 3" xfId="28580"/>
    <cellStyle name="Normal 326 3 3 2" xfId="28581"/>
    <cellStyle name="Normal 326 3 4" xfId="28582"/>
    <cellStyle name="Normal 326 4" xfId="28583"/>
    <cellStyle name="Normal 326 4 2" xfId="28584"/>
    <cellStyle name="Normal 326 4 2 2" xfId="28585"/>
    <cellStyle name="Normal 326 4 3" xfId="28586"/>
    <cellStyle name="Normal 326 5" xfId="28587"/>
    <cellStyle name="Normal 326 5 2" xfId="28588"/>
    <cellStyle name="Normal 326 5 3" xfId="28589"/>
    <cellStyle name="Normal 326 6" xfId="28590"/>
    <cellStyle name="Normal 326 7" xfId="28591"/>
    <cellStyle name="Normal 326 8" xfId="28592"/>
    <cellStyle name="Normal 327" xfId="28593"/>
    <cellStyle name="Normal 327 2" xfId="28594"/>
    <cellStyle name="Normal 327 2 2" xfId="28595"/>
    <cellStyle name="Normal 327 2 2 2" xfId="28596"/>
    <cellStyle name="Normal 327 2 2 2 2" xfId="28597"/>
    <cellStyle name="Normal 327 2 2 2 2 2" xfId="28598"/>
    <cellStyle name="Normal 327 2 2 2 3" xfId="28599"/>
    <cellStyle name="Normal 327 2 2 3" xfId="28600"/>
    <cellStyle name="Normal 327 2 2 3 2" xfId="28601"/>
    <cellStyle name="Normal 327 2 2 4" xfId="28602"/>
    <cellStyle name="Normal 327 2 3" xfId="28603"/>
    <cellStyle name="Normal 327 2 3 2" xfId="28604"/>
    <cellStyle name="Normal 327 2 3 2 2" xfId="28605"/>
    <cellStyle name="Normal 327 2 3 3" xfId="28606"/>
    <cellStyle name="Normal 327 2 4" xfId="28607"/>
    <cellStyle name="Normal 327 2 4 2" xfId="28608"/>
    <cellStyle name="Normal 327 2 5" xfId="28609"/>
    <cellStyle name="Normal 327 3" xfId="28610"/>
    <cellStyle name="Normal 327 3 2" xfId="28611"/>
    <cellStyle name="Normal 327 3 2 2" xfId="28612"/>
    <cellStyle name="Normal 327 3 2 2 2" xfId="28613"/>
    <cellStyle name="Normal 327 3 2 3" xfId="28614"/>
    <cellStyle name="Normal 327 3 3" xfId="28615"/>
    <cellStyle name="Normal 327 3 3 2" xfId="28616"/>
    <cellStyle name="Normal 327 3 4" xfId="28617"/>
    <cellStyle name="Normal 327 4" xfId="28618"/>
    <cellStyle name="Normal 327 4 2" xfId="28619"/>
    <cellStyle name="Normal 327 4 2 2" xfId="28620"/>
    <cellStyle name="Normal 327 4 3" xfId="28621"/>
    <cellStyle name="Normal 327 5" xfId="28622"/>
    <cellStyle name="Normal 327 5 2" xfId="28623"/>
    <cellStyle name="Normal 327 5 3" xfId="28624"/>
    <cellStyle name="Normal 327 6" xfId="28625"/>
    <cellStyle name="Normal 327 7" xfId="28626"/>
    <cellStyle name="Normal 327 8" xfId="28627"/>
    <cellStyle name="Normal 328" xfId="28628"/>
    <cellStyle name="Normal 328 2" xfId="28629"/>
    <cellStyle name="Normal 328 2 2" xfId="28630"/>
    <cellStyle name="Normal 328 2 2 2" xfId="28631"/>
    <cellStyle name="Normal 328 2 2 2 2" xfId="28632"/>
    <cellStyle name="Normal 328 2 2 2 2 2" xfId="28633"/>
    <cellStyle name="Normal 328 2 2 2 3" xfId="28634"/>
    <cellStyle name="Normal 328 2 2 3" xfId="28635"/>
    <cellStyle name="Normal 328 2 2 3 2" xfId="28636"/>
    <cellStyle name="Normal 328 2 2 4" xfId="28637"/>
    <cellStyle name="Normal 328 2 3" xfId="28638"/>
    <cellStyle name="Normal 328 2 3 2" xfId="28639"/>
    <cellStyle name="Normal 328 2 3 2 2" xfId="28640"/>
    <cellStyle name="Normal 328 2 3 3" xfId="28641"/>
    <cellStyle name="Normal 328 2 4" xfId="28642"/>
    <cellStyle name="Normal 328 2 4 2" xfId="28643"/>
    <cellStyle name="Normal 328 2 5" xfId="28644"/>
    <cellStyle name="Normal 328 3" xfId="28645"/>
    <cellStyle name="Normal 328 3 2" xfId="28646"/>
    <cellStyle name="Normal 328 3 2 2" xfId="28647"/>
    <cellStyle name="Normal 328 3 2 2 2" xfId="28648"/>
    <cellStyle name="Normal 328 3 2 3" xfId="28649"/>
    <cellStyle name="Normal 328 3 3" xfId="28650"/>
    <cellStyle name="Normal 328 3 3 2" xfId="28651"/>
    <cellStyle name="Normal 328 3 4" xfId="28652"/>
    <cellStyle name="Normal 328 4" xfId="28653"/>
    <cellStyle name="Normal 328 4 2" xfId="28654"/>
    <cellStyle name="Normal 328 4 2 2" xfId="28655"/>
    <cellStyle name="Normal 328 4 3" xfId="28656"/>
    <cellStyle name="Normal 328 5" xfId="28657"/>
    <cellStyle name="Normal 328 5 2" xfId="28658"/>
    <cellStyle name="Normal 328 5 3" xfId="28659"/>
    <cellStyle name="Normal 328 6" xfId="28660"/>
    <cellStyle name="Normal 328 7" xfId="28661"/>
    <cellStyle name="Normal 328 8" xfId="28662"/>
    <cellStyle name="Normal 329" xfId="28663"/>
    <cellStyle name="Normal 329 2" xfId="28664"/>
    <cellStyle name="Normal 329 2 2" xfId="28665"/>
    <cellStyle name="Normal 329 2 2 2" xfId="28666"/>
    <cellStyle name="Normal 329 2 2 2 2" xfId="28667"/>
    <cellStyle name="Normal 329 2 2 2 2 2" xfId="28668"/>
    <cellStyle name="Normal 329 2 2 2 3" xfId="28669"/>
    <cellStyle name="Normal 329 2 2 3" xfId="28670"/>
    <cellStyle name="Normal 329 2 2 3 2" xfId="28671"/>
    <cellStyle name="Normal 329 2 2 4" xfId="28672"/>
    <cellStyle name="Normal 329 2 3" xfId="28673"/>
    <cellStyle name="Normal 329 2 3 2" xfId="28674"/>
    <cellStyle name="Normal 329 2 3 2 2" xfId="28675"/>
    <cellStyle name="Normal 329 2 3 3" xfId="28676"/>
    <cellStyle name="Normal 329 2 4" xfId="28677"/>
    <cellStyle name="Normal 329 2 4 2" xfId="28678"/>
    <cellStyle name="Normal 329 2 5" xfId="28679"/>
    <cellStyle name="Normal 329 3" xfId="28680"/>
    <cellStyle name="Normal 329 3 2" xfId="28681"/>
    <cellStyle name="Normal 329 3 2 2" xfId="28682"/>
    <cellStyle name="Normal 329 3 2 2 2" xfId="28683"/>
    <cellStyle name="Normal 329 3 2 3" xfId="28684"/>
    <cellStyle name="Normal 329 3 3" xfId="28685"/>
    <cellStyle name="Normal 329 3 3 2" xfId="28686"/>
    <cellStyle name="Normal 329 3 4" xfId="28687"/>
    <cellStyle name="Normal 329 4" xfId="28688"/>
    <cellStyle name="Normal 329 4 2" xfId="28689"/>
    <cellStyle name="Normal 329 4 2 2" xfId="28690"/>
    <cellStyle name="Normal 329 4 3" xfId="28691"/>
    <cellStyle name="Normal 329 5" xfId="28692"/>
    <cellStyle name="Normal 329 5 2" xfId="28693"/>
    <cellStyle name="Normal 329 5 3" xfId="28694"/>
    <cellStyle name="Normal 329 6" xfId="28695"/>
    <cellStyle name="Normal 329 7" xfId="28696"/>
    <cellStyle name="Normal 329 8" xfId="28697"/>
    <cellStyle name="Normal 33" xfId="28698"/>
    <cellStyle name="Normal 33 2" xfId="28699"/>
    <cellStyle name="Normal 33 2 2" xfId="28700"/>
    <cellStyle name="Normal 33 2 2 2" xfId="28701"/>
    <cellStyle name="Normal 33 2 2 3" xfId="28702"/>
    <cellStyle name="Normal 33 2 3" xfId="28703"/>
    <cellStyle name="Normal 33 3" xfId="28704"/>
    <cellStyle name="Normal 33 3 2" xfId="28705"/>
    <cellStyle name="Normal 33 3 2 2" xfId="28706"/>
    <cellStyle name="Normal 33 3 2 3" xfId="28707"/>
    <cellStyle name="Normal 33 3 3" xfId="28708"/>
    <cellStyle name="Normal 33 4" xfId="28709"/>
    <cellStyle name="Normal 33 4 2" xfId="28710"/>
    <cellStyle name="Normal 33 4 3" xfId="28711"/>
    <cellStyle name="Normal 33 5" xfId="28712"/>
    <cellStyle name="Normal 330" xfId="28713"/>
    <cellStyle name="Normal 330 2" xfId="28714"/>
    <cellStyle name="Normal 330 2 2" xfId="28715"/>
    <cellStyle name="Normal 330 2 2 2" xfId="28716"/>
    <cellStyle name="Normal 330 2 2 2 2" xfId="28717"/>
    <cellStyle name="Normal 330 2 2 2 2 2" xfId="28718"/>
    <cellStyle name="Normal 330 2 2 2 3" xfId="28719"/>
    <cellStyle name="Normal 330 2 2 3" xfId="28720"/>
    <cellStyle name="Normal 330 2 2 3 2" xfId="28721"/>
    <cellStyle name="Normal 330 2 2 4" xfId="28722"/>
    <cellStyle name="Normal 330 2 3" xfId="28723"/>
    <cellStyle name="Normal 330 2 3 2" xfId="28724"/>
    <cellStyle name="Normal 330 2 3 2 2" xfId="28725"/>
    <cellStyle name="Normal 330 2 3 3" xfId="28726"/>
    <cellStyle name="Normal 330 2 4" xfId="28727"/>
    <cellStyle name="Normal 330 2 4 2" xfId="28728"/>
    <cellStyle name="Normal 330 2 5" xfId="28729"/>
    <cellStyle name="Normal 330 3" xfId="28730"/>
    <cellStyle name="Normal 330 3 2" xfId="28731"/>
    <cellStyle name="Normal 330 3 2 2" xfId="28732"/>
    <cellStyle name="Normal 330 3 2 2 2" xfId="28733"/>
    <cellStyle name="Normal 330 3 2 3" xfId="28734"/>
    <cellStyle name="Normal 330 3 3" xfId="28735"/>
    <cellStyle name="Normal 330 3 3 2" xfId="28736"/>
    <cellStyle name="Normal 330 3 4" xfId="28737"/>
    <cellStyle name="Normal 330 4" xfId="28738"/>
    <cellStyle name="Normal 330 4 2" xfId="28739"/>
    <cellStyle name="Normal 330 4 2 2" xfId="28740"/>
    <cellStyle name="Normal 330 4 3" xfId="28741"/>
    <cellStyle name="Normal 330 5" xfId="28742"/>
    <cellStyle name="Normal 330 5 2" xfId="28743"/>
    <cellStyle name="Normal 330 5 3" xfId="28744"/>
    <cellStyle name="Normal 330 6" xfId="28745"/>
    <cellStyle name="Normal 330 7" xfId="28746"/>
    <cellStyle name="Normal 330 8" xfId="28747"/>
    <cellStyle name="Normal 331" xfId="28748"/>
    <cellStyle name="Normal 331 2" xfId="28749"/>
    <cellStyle name="Normal 331 2 2" xfId="28750"/>
    <cellStyle name="Normal 331 3" xfId="28751"/>
    <cellStyle name="Normal 331 4" xfId="28752"/>
    <cellStyle name="Normal 332" xfId="28753"/>
    <cellStyle name="Normal 332 2" xfId="28754"/>
    <cellStyle name="Normal 332 2 2" xfId="28755"/>
    <cellStyle name="Normal 332 3" xfId="28756"/>
    <cellStyle name="Normal 332 4" xfId="28757"/>
    <cellStyle name="Normal 333" xfId="28758"/>
    <cellStyle name="Normal 333 2" xfId="28759"/>
    <cellStyle name="Normal 333 2 2" xfId="28760"/>
    <cellStyle name="Normal 333 2 2 2" xfId="28761"/>
    <cellStyle name="Normal 333 2 2 2 2" xfId="28762"/>
    <cellStyle name="Normal 333 2 2 3" xfId="28763"/>
    <cellStyle name="Normal 333 2 3" xfId="28764"/>
    <cellStyle name="Normal 333 2 3 2" xfId="28765"/>
    <cellStyle name="Normal 333 2 4" xfId="28766"/>
    <cellStyle name="Normal 333 3" xfId="28767"/>
    <cellStyle name="Normal 333 3 2" xfId="28768"/>
    <cellStyle name="Normal 333 3 2 2" xfId="28769"/>
    <cellStyle name="Normal 333 3 3" xfId="28770"/>
    <cellStyle name="Normal 333 4" xfId="28771"/>
    <cellStyle name="Normal 333 4 2" xfId="28772"/>
    <cellStyle name="Normal 333 4 3" xfId="28773"/>
    <cellStyle name="Normal 333 5" xfId="28774"/>
    <cellStyle name="Normal 333 6" xfId="28775"/>
    <cellStyle name="Normal 333 7" xfId="28776"/>
    <cellStyle name="Normal 334" xfId="28777"/>
    <cellStyle name="Normal 334 2" xfId="28778"/>
    <cellStyle name="Normal 334 2 2" xfId="28779"/>
    <cellStyle name="Normal 334 2 2 2" xfId="28780"/>
    <cellStyle name="Normal 334 2 2 2 2" xfId="28781"/>
    <cellStyle name="Normal 334 2 2 3" xfId="28782"/>
    <cellStyle name="Normal 334 2 3" xfId="28783"/>
    <cellStyle name="Normal 334 2 3 2" xfId="28784"/>
    <cellStyle name="Normal 334 2 4" xfId="28785"/>
    <cellStyle name="Normal 334 3" xfId="28786"/>
    <cellStyle name="Normal 334 3 2" xfId="28787"/>
    <cellStyle name="Normal 334 3 2 2" xfId="28788"/>
    <cellStyle name="Normal 334 3 3" xfId="28789"/>
    <cellStyle name="Normal 334 4" xfId="28790"/>
    <cellStyle name="Normal 334 4 2" xfId="28791"/>
    <cellStyle name="Normal 334 4 3" xfId="28792"/>
    <cellStyle name="Normal 334 5" xfId="28793"/>
    <cellStyle name="Normal 334 6" xfId="28794"/>
    <cellStyle name="Normal 334 7" xfId="28795"/>
    <cellStyle name="Normal 335" xfId="28796"/>
    <cellStyle name="Normal 335 2" xfId="28797"/>
    <cellStyle name="Normal 335 2 2" xfId="28798"/>
    <cellStyle name="Normal 335 2 2 2" xfId="28799"/>
    <cellStyle name="Normal 335 2 2 2 2" xfId="28800"/>
    <cellStyle name="Normal 335 2 2 3" xfId="28801"/>
    <cellStyle name="Normal 335 2 3" xfId="28802"/>
    <cellStyle name="Normal 335 2 3 2" xfId="28803"/>
    <cellStyle name="Normal 335 2 4" xfId="28804"/>
    <cellStyle name="Normal 335 3" xfId="28805"/>
    <cellStyle name="Normal 335 3 2" xfId="28806"/>
    <cellStyle name="Normal 335 3 2 2" xfId="28807"/>
    <cellStyle name="Normal 335 3 3" xfId="28808"/>
    <cellStyle name="Normal 335 4" xfId="28809"/>
    <cellStyle name="Normal 335 4 2" xfId="28810"/>
    <cellStyle name="Normal 335 4 3" xfId="28811"/>
    <cellStyle name="Normal 335 5" xfId="28812"/>
    <cellStyle name="Normal 335 6" xfId="28813"/>
    <cellStyle name="Normal 335 7" xfId="28814"/>
    <cellStyle name="Normal 336" xfId="28815"/>
    <cellStyle name="Normal 336 2" xfId="28816"/>
    <cellStyle name="Normal 336 2 2" xfId="28817"/>
    <cellStyle name="Normal 336 2 2 2" xfId="28818"/>
    <cellStyle name="Normal 336 2 3" xfId="28819"/>
    <cellStyle name="Normal 336 3" xfId="28820"/>
    <cellStyle name="Normal 336 3 2" xfId="28821"/>
    <cellStyle name="Normal 336 3 3" xfId="28822"/>
    <cellStyle name="Normal 336 4" xfId="28823"/>
    <cellStyle name="Normal 337" xfId="28824"/>
    <cellStyle name="Normal 337 2" xfId="28825"/>
    <cellStyle name="Normal 337 2 2" xfId="28826"/>
    <cellStyle name="Normal 337 2 2 2" xfId="28827"/>
    <cellStyle name="Normal 337 2 3" xfId="28828"/>
    <cellStyle name="Normal 337 3" xfId="28829"/>
    <cellStyle name="Normal 337 3 2" xfId="28830"/>
    <cellStyle name="Normal 337 3 3" xfId="28831"/>
    <cellStyle name="Normal 337 4" xfId="28832"/>
    <cellStyle name="Normal 338" xfId="28833"/>
    <cellStyle name="Normal 338 2" xfId="28834"/>
    <cellStyle name="Normal 338 2 2" xfId="28835"/>
    <cellStyle name="Normal 338 2 2 2" xfId="28836"/>
    <cellStyle name="Normal 338 2 3" xfId="28837"/>
    <cellStyle name="Normal 338 3" xfId="28838"/>
    <cellStyle name="Normal 338 3 2" xfId="28839"/>
    <cellStyle name="Normal 338 3 3" xfId="28840"/>
    <cellStyle name="Normal 338 4" xfId="28841"/>
    <cellStyle name="Normal 339" xfId="28842"/>
    <cellStyle name="Normal 339 2" xfId="28843"/>
    <cellStyle name="Normal 339 2 2" xfId="28844"/>
    <cellStyle name="Normal 339 2 2 2" xfId="28845"/>
    <cellStyle name="Normal 339 2 3" xfId="28846"/>
    <cellStyle name="Normal 339 3" xfId="28847"/>
    <cellStyle name="Normal 339 3 2" xfId="28848"/>
    <cellStyle name="Normal 339 3 3" xfId="28849"/>
    <cellStyle name="Normal 339 4" xfId="28850"/>
    <cellStyle name="Normal 34" xfId="28851"/>
    <cellStyle name="Normal 34 2" xfId="28852"/>
    <cellStyle name="Normal 34 2 2" xfId="28853"/>
    <cellStyle name="Normal 34 2 2 2" xfId="28854"/>
    <cellStyle name="Normal 34 2 2 2 2" xfId="28855"/>
    <cellStyle name="Normal 34 2 2 2 2 2" xfId="28856"/>
    <cellStyle name="Normal 34 2 2 2 2 2 2" xfId="28857"/>
    <cellStyle name="Normal 34 2 2 2 2 3" xfId="28858"/>
    <cellStyle name="Normal 34 2 2 2 3" xfId="28859"/>
    <cellStyle name="Normal 34 2 2 2 3 2" xfId="28860"/>
    <cellStyle name="Normal 34 2 2 2 4" xfId="28861"/>
    <cellStyle name="Normal 34 2 2 3" xfId="28862"/>
    <cellStyle name="Normal 34 2 3" xfId="28863"/>
    <cellStyle name="Normal 34 2 3 2" xfId="28864"/>
    <cellStyle name="Normal 34 2 3 2 2" xfId="28865"/>
    <cellStyle name="Normal 34 2 3 2 2 2" xfId="28866"/>
    <cellStyle name="Normal 34 2 3 2 3" xfId="28867"/>
    <cellStyle name="Normal 34 2 3 3" xfId="28868"/>
    <cellStyle name="Normal 34 2 3 3 2" xfId="28869"/>
    <cellStyle name="Normal 34 2 3 3 3" xfId="28870"/>
    <cellStyle name="Normal 34 2 3 4" xfId="28871"/>
    <cellStyle name="Normal 34 2 3 5" xfId="28872"/>
    <cellStyle name="Normal 34 3" xfId="28873"/>
    <cellStyle name="Normal 34 3 2" xfId="28874"/>
    <cellStyle name="Normal 34 3 2 2" xfId="28875"/>
    <cellStyle name="Normal 34 3 2 2 2" xfId="28876"/>
    <cellStyle name="Normal 34 3 2 2 2 2" xfId="28877"/>
    <cellStyle name="Normal 34 3 2 2 2 2 2" xfId="28878"/>
    <cellStyle name="Normal 34 3 2 2 2 3" xfId="28879"/>
    <cellStyle name="Normal 34 3 2 2 3" xfId="28880"/>
    <cellStyle name="Normal 34 3 2 2 3 2" xfId="28881"/>
    <cellStyle name="Normal 34 3 2 2 4" xfId="28882"/>
    <cellStyle name="Normal 34 3 2 3" xfId="28883"/>
    <cellStyle name="Normal 34 3 3" xfId="28884"/>
    <cellStyle name="Normal 34 3 3 2" xfId="28885"/>
    <cellStyle name="Normal 34 3 3 2 2" xfId="28886"/>
    <cellStyle name="Normal 34 3 3 2 2 2" xfId="28887"/>
    <cellStyle name="Normal 34 3 3 2 3" xfId="28888"/>
    <cellStyle name="Normal 34 3 3 3" xfId="28889"/>
    <cellStyle name="Normal 34 3 3 3 2" xfId="28890"/>
    <cellStyle name="Normal 34 3 3 4" xfId="28891"/>
    <cellStyle name="Normal 34 3 3 5" xfId="28892"/>
    <cellStyle name="Normal 34 4" xfId="28893"/>
    <cellStyle name="Normal 34 4 2" xfId="28894"/>
    <cellStyle name="Normal 34 4 2 2" xfId="28895"/>
    <cellStyle name="Normal 34 4 2 2 2" xfId="28896"/>
    <cellStyle name="Normal 34 4 2 2 2 2" xfId="28897"/>
    <cellStyle name="Normal 34 4 2 2 3" xfId="28898"/>
    <cellStyle name="Normal 34 4 2 3" xfId="28899"/>
    <cellStyle name="Normal 34 4 2 3 2" xfId="28900"/>
    <cellStyle name="Normal 34 4 2 4" xfId="28901"/>
    <cellStyle name="Normal 34 4 3" xfId="28902"/>
    <cellStyle name="Normal 34 5" xfId="28903"/>
    <cellStyle name="Normal 34 5 2" xfId="28904"/>
    <cellStyle name="Normal 34 5 2 2" xfId="28905"/>
    <cellStyle name="Normal 34 5 2 2 2" xfId="28906"/>
    <cellStyle name="Normal 34 5 2 3" xfId="28907"/>
    <cellStyle name="Normal 34 5 3" xfId="28908"/>
    <cellStyle name="Normal 34 5 3 2" xfId="28909"/>
    <cellStyle name="Normal 34 5 3 3" xfId="28910"/>
    <cellStyle name="Normal 34 5 4" xfId="28911"/>
    <cellStyle name="Normal 34 6" xfId="28912"/>
    <cellStyle name="Normal 340" xfId="28913"/>
    <cellStyle name="Normal 340 2" xfId="28914"/>
    <cellStyle name="Normal 340 2 2" xfId="28915"/>
    <cellStyle name="Normal 340 2 2 2" xfId="28916"/>
    <cellStyle name="Normal 340 2 3" xfId="28917"/>
    <cellStyle name="Normal 340 3" xfId="28918"/>
    <cellStyle name="Normal 340 3 2" xfId="28919"/>
    <cellStyle name="Normal 340 3 3" xfId="28920"/>
    <cellStyle name="Normal 340 4" xfId="28921"/>
    <cellStyle name="Normal 341" xfId="28922"/>
    <cellStyle name="Normal 341 2" xfId="28923"/>
    <cellStyle name="Normal 341 2 2" xfId="28924"/>
    <cellStyle name="Normal 341 2 2 2" xfId="28925"/>
    <cellStyle name="Normal 341 2 3" xfId="28926"/>
    <cellStyle name="Normal 341 3" xfId="28927"/>
    <cellStyle name="Normal 341 3 2" xfId="28928"/>
    <cellStyle name="Normal 341 3 3" xfId="28929"/>
    <cellStyle name="Normal 341 4" xfId="28930"/>
    <cellStyle name="Normal 342" xfId="28931"/>
    <cellStyle name="Normal 342 2" xfId="28932"/>
    <cellStyle name="Normal 342 2 2" xfId="28933"/>
    <cellStyle name="Normal 342 2 3" xfId="28934"/>
    <cellStyle name="Normal 342 3" xfId="28935"/>
    <cellStyle name="Normal 343" xfId="28936"/>
    <cellStyle name="Normal 343 2" xfId="28937"/>
    <cellStyle name="Normal 343 2 2" xfId="28938"/>
    <cellStyle name="Normal 343 3" xfId="28939"/>
    <cellStyle name="Normal 343 4" xfId="28940"/>
    <cellStyle name="Normal 344" xfId="28941"/>
    <cellStyle name="Normal 344 2" xfId="28942"/>
    <cellStyle name="Normal 344 2 2" xfId="28943"/>
    <cellStyle name="Normal 344 2 3" xfId="28944"/>
    <cellStyle name="Normal 344 3" xfId="28945"/>
    <cellStyle name="Normal 345" xfId="28946"/>
    <cellStyle name="Normal 345 2" xfId="28947"/>
    <cellStyle name="Normal 345 2 2" xfId="28948"/>
    <cellStyle name="Normal 345 2 3" xfId="28949"/>
    <cellStyle name="Normal 345 3" xfId="28950"/>
    <cellStyle name="Normal 346" xfId="28951"/>
    <cellStyle name="Normal 346 2" xfId="28952"/>
    <cellStyle name="Normal 346 2 2" xfId="28953"/>
    <cellStyle name="Normal 346 2 3" xfId="28954"/>
    <cellStyle name="Normal 346 3" xfId="28955"/>
    <cellStyle name="Normal 347" xfId="28956"/>
    <cellStyle name="Normal 347 2" xfId="28957"/>
    <cellStyle name="Normal 347 3" xfId="28958"/>
    <cellStyle name="Normal 348" xfId="28959"/>
    <cellStyle name="Normal 348 2" xfId="28960"/>
    <cellStyle name="Normal 348 3" xfId="28961"/>
    <cellStyle name="Normal 349" xfId="28962"/>
    <cellStyle name="Normal 349 2" xfId="28963"/>
    <cellStyle name="Normal 349 3" xfId="28964"/>
    <cellStyle name="Normal 35" xfId="28965"/>
    <cellStyle name="Normal 35 2" xfId="28966"/>
    <cellStyle name="Normal 35 2 2" xfId="28967"/>
    <cellStyle name="Normal 35 2 2 2" xfId="28968"/>
    <cellStyle name="Normal 35 2 2 2 2" xfId="28969"/>
    <cellStyle name="Normal 35 2 2 2 2 2" xfId="28970"/>
    <cellStyle name="Normal 35 2 2 2 2 2 2" xfId="28971"/>
    <cellStyle name="Normal 35 2 2 2 2 3" xfId="28972"/>
    <cellStyle name="Normal 35 2 2 2 3" xfId="28973"/>
    <cellStyle name="Normal 35 2 2 2 3 2" xfId="28974"/>
    <cellStyle name="Normal 35 2 2 2 4" xfId="28975"/>
    <cellStyle name="Normal 35 2 2 3" xfId="28976"/>
    <cellStyle name="Normal 35 2 3" xfId="28977"/>
    <cellStyle name="Normal 35 2 3 2" xfId="28978"/>
    <cellStyle name="Normal 35 2 3 2 2" xfId="28979"/>
    <cellStyle name="Normal 35 2 3 2 2 2" xfId="28980"/>
    <cellStyle name="Normal 35 2 3 2 3" xfId="28981"/>
    <cellStyle name="Normal 35 2 3 3" xfId="28982"/>
    <cellStyle name="Normal 35 2 3 3 2" xfId="28983"/>
    <cellStyle name="Normal 35 2 3 4" xfId="28984"/>
    <cellStyle name="Normal 35 2 3 5" xfId="28985"/>
    <cellStyle name="Normal 35 3" xfId="28986"/>
    <cellStyle name="Normal 35 3 2" xfId="28987"/>
    <cellStyle name="Normal 35 3 2 2" xfId="28988"/>
    <cellStyle name="Normal 35 3 2 2 2" xfId="28989"/>
    <cellStyle name="Normal 35 3 2 2 2 2" xfId="28990"/>
    <cellStyle name="Normal 35 3 2 2 3" xfId="28991"/>
    <cellStyle name="Normal 35 3 2 3" xfId="28992"/>
    <cellStyle name="Normal 35 3 2 3 2" xfId="28993"/>
    <cellStyle name="Normal 35 3 2 4" xfId="28994"/>
    <cellStyle name="Normal 35 3 3" xfId="28995"/>
    <cellStyle name="Normal 35 4" xfId="28996"/>
    <cellStyle name="Normal 35 4 2" xfId="28997"/>
    <cellStyle name="Normal 35 4 2 2" xfId="28998"/>
    <cellStyle name="Normal 35 4 2 2 2" xfId="28999"/>
    <cellStyle name="Normal 35 4 2 3" xfId="29000"/>
    <cellStyle name="Normal 35 4 3" xfId="29001"/>
    <cellStyle name="Normal 35 4 3 2" xfId="29002"/>
    <cellStyle name="Normal 35 4 4" xfId="29003"/>
    <cellStyle name="Normal 35 4 5" xfId="29004"/>
    <cellStyle name="Normal 350" xfId="29005"/>
    <cellStyle name="Normal 350 2" xfId="29006"/>
    <cellStyle name="Normal 351" xfId="29007"/>
    <cellStyle name="Normal 351 2" xfId="29008"/>
    <cellStyle name="Normal 352" xfId="29009"/>
    <cellStyle name="Normal 352 2" xfId="29010"/>
    <cellStyle name="Normal 352 3" xfId="29011"/>
    <cellStyle name="Normal 353" xfId="29012"/>
    <cellStyle name="Normal 353 2" xfId="29013"/>
    <cellStyle name="Normal 354" xfId="29014"/>
    <cellStyle name="Normal 354 2" xfId="29015"/>
    <cellStyle name="Normal 355" xfId="29016"/>
    <cellStyle name="Normal 355 2" xfId="29017"/>
    <cellStyle name="Normal 356" xfId="29018"/>
    <cellStyle name="Normal 357" xfId="29019"/>
    <cellStyle name="Normal 358" xfId="29020"/>
    <cellStyle name="Normal 359" xfId="29021"/>
    <cellStyle name="Normal 36" xfId="29022"/>
    <cellStyle name="Normal 36 2" xfId="29023"/>
    <cellStyle name="Normal 36 2 2" xfId="29024"/>
    <cellStyle name="Normal 36 2 2 2" xfId="29025"/>
    <cellStyle name="Normal 36 2 2 2 2" xfId="29026"/>
    <cellStyle name="Normal 36 2 2 2 2 2" xfId="29027"/>
    <cellStyle name="Normal 36 2 2 2 2 2 2" xfId="29028"/>
    <cellStyle name="Normal 36 2 2 2 2 3" xfId="29029"/>
    <cellStyle name="Normal 36 2 2 2 3" xfId="29030"/>
    <cellStyle name="Normal 36 2 2 2 3 2" xfId="29031"/>
    <cellStyle name="Normal 36 2 2 2 4" xfId="29032"/>
    <cellStyle name="Normal 36 2 2 3" xfId="29033"/>
    <cellStyle name="Normal 36 2 3" xfId="29034"/>
    <cellStyle name="Normal 36 2 3 2" xfId="29035"/>
    <cellStyle name="Normal 36 2 3 2 2" xfId="29036"/>
    <cellStyle name="Normal 36 2 3 2 2 2" xfId="29037"/>
    <cellStyle name="Normal 36 2 3 2 3" xfId="29038"/>
    <cellStyle name="Normal 36 2 3 3" xfId="29039"/>
    <cellStyle name="Normal 36 2 3 3 2" xfId="29040"/>
    <cellStyle name="Normal 36 2 3 3 3" xfId="29041"/>
    <cellStyle name="Normal 36 2 3 4" xfId="29042"/>
    <cellStyle name="Normal 36 2 3 5" xfId="29043"/>
    <cellStyle name="Normal 36 3" xfId="29044"/>
    <cellStyle name="Normal 36 3 2" xfId="29045"/>
    <cellStyle name="Normal 36 3 2 2" xfId="29046"/>
    <cellStyle name="Normal 36 3 2 2 2" xfId="29047"/>
    <cellStyle name="Normal 36 3 2 2 2 2" xfId="29048"/>
    <cellStyle name="Normal 36 3 2 2 3" xfId="29049"/>
    <cellStyle name="Normal 36 3 2 3" xfId="29050"/>
    <cellStyle name="Normal 36 3 2 3 2" xfId="29051"/>
    <cellStyle name="Normal 36 3 2 4" xfId="29052"/>
    <cellStyle name="Normal 36 3 3" xfId="29053"/>
    <cellStyle name="Normal 36 4" xfId="29054"/>
    <cellStyle name="Normal 36 4 2" xfId="29055"/>
    <cellStyle name="Normal 36 4 2 2" xfId="29056"/>
    <cellStyle name="Normal 36 4 2 2 2" xfId="29057"/>
    <cellStyle name="Normal 36 4 2 3" xfId="29058"/>
    <cellStyle name="Normal 36 4 3" xfId="29059"/>
    <cellStyle name="Normal 36 4 3 2" xfId="29060"/>
    <cellStyle name="Normal 36 4 3 3" xfId="29061"/>
    <cellStyle name="Normal 36 4 4" xfId="29062"/>
    <cellStyle name="Normal 36 4 5" xfId="29063"/>
    <cellStyle name="Normal 360" xfId="29064"/>
    <cellStyle name="Normal 361" xfId="29065"/>
    <cellStyle name="Normal 361 2" xfId="29066"/>
    <cellStyle name="Normal 362" xfId="29067"/>
    <cellStyle name="Normal 363" xfId="29068"/>
    <cellStyle name="Normal 364" xfId="29069"/>
    <cellStyle name="Normal 365" xfId="29070"/>
    <cellStyle name="Normal 366" xfId="29071"/>
    <cellStyle name="Normal 367" xfId="29072"/>
    <cellStyle name="Normal 368" xfId="29073"/>
    <cellStyle name="Normal 369" xfId="29074"/>
    <cellStyle name="Normal 37" xfId="29075"/>
    <cellStyle name="Normal 37 2" xfId="29076"/>
    <cellStyle name="Normal 37 2 2" xfId="29077"/>
    <cellStyle name="Normal 37 2 2 2" xfId="29078"/>
    <cellStyle name="Normal 37 2 2 2 2" xfId="29079"/>
    <cellStyle name="Normal 37 2 2 2 2 2" xfId="29080"/>
    <cellStyle name="Normal 37 2 2 2 2 2 2" xfId="29081"/>
    <cellStyle name="Normal 37 2 2 2 2 3" xfId="29082"/>
    <cellStyle name="Normal 37 2 2 2 3" xfId="29083"/>
    <cellStyle name="Normal 37 2 2 2 3 2" xfId="29084"/>
    <cellStyle name="Normal 37 2 2 2 4" xfId="29085"/>
    <cellStyle name="Normal 37 2 2 3" xfId="29086"/>
    <cellStyle name="Normal 37 2 3" xfId="29087"/>
    <cellStyle name="Normal 37 2 3 2" xfId="29088"/>
    <cellStyle name="Normal 37 2 3 2 2" xfId="29089"/>
    <cellStyle name="Normal 37 2 3 2 2 2" xfId="29090"/>
    <cellStyle name="Normal 37 2 3 2 3" xfId="29091"/>
    <cellStyle name="Normal 37 2 3 3" xfId="29092"/>
    <cellStyle name="Normal 37 2 3 3 2" xfId="29093"/>
    <cellStyle name="Normal 37 2 3 4" xfId="29094"/>
    <cellStyle name="Normal 37 2 3 5" xfId="29095"/>
    <cellStyle name="Normal 37 3" xfId="29096"/>
    <cellStyle name="Normal 37 3 2" xfId="29097"/>
    <cellStyle name="Normal 37 3 2 2" xfId="29098"/>
    <cellStyle name="Normal 37 3 2 2 2" xfId="29099"/>
    <cellStyle name="Normal 37 3 2 2 2 2" xfId="29100"/>
    <cellStyle name="Normal 37 3 2 2 3" xfId="29101"/>
    <cellStyle name="Normal 37 3 2 3" xfId="29102"/>
    <cellStyle name="Normal 37 3 2 3 2" xfId="29103"/>
    <cellStyle name="Normal 37 3 2 4" xfId="29104"/>
    <cellStyle name="Normal 37 3 3" xfId="29105"/>
    <cellStyle name="Normal 37 4" xfId="29106"/>
    <cellStyle name="Normal 37 4 2" xfId="29107"/>
    <cellStyle name="Normal 37 4 2 2" xfId="29108"/>
    <cellStyle name="Normal 37 4 2 2 2" xfId="29109"/>
    <cellStyle name="Normal 37 4 2 3" xfId="29110"/>
    <cellStyle name="Normal 37 4 3" xfId="29111"/>
    <cellStyle name="Normal 37 4 3 2" xfId="29112"/>
    <cellStyle name="Normal 37 4 4" xfId="29113"/>
    <cellStyle name="Normal 37 4 5" xfId="29114"/>
    <cellStyle name="Normal 370" xfId="29115"/>
    <cellStyle name="Normal 371" xfId="29116"/>
    <cellStyle name="Normal 372" xfId="29117"/>
    <cellStyle name="Normal 373" xfId="29118"/>
    <cellStyle name="Normal 374" xfId="29119"/>
    <cellStyle name="Normal 375" xfId="29120"/>
    <cellStyle name="Normal 376" xfId="29121"/>
    <cellStyle name="Normal 377" xfId="29122"/>
    <cellStyle name="Normal 378" xfId="29123"/>
    <cellStyle name="Normal 379" xfId="29124"/>
    <cellStyle name="Normal 38" xfId="29125"/>
    <cellStyle name="Normal 38 2" xfId="29126"/>
    <cellStyle name="Normal 38 2 2" xfId="29127"/>
    <cellStyle name="Normal 38 2 2 2" xfId="29128"/>
    <cellStyle name="Normal 38 2 2 2 2" xfId="29129"/>
    <cellStyle name="Normal 38 2 2 2 2 2" xfId="29130"/>
    <cellStyle name="Normal 38 2 2 2 2 2 2" xfId="29131"/>
    <cellStyle name="Normal 38 2 2 2 2 3" xfId="29132"/>
    <cellStyle name="Normal 38 2 2 2 3" xfId="29133"/>
    <cellStyle name="Normal 38 2 2 2 3 2" xfId="29134"/>
    <cellStyle name="Normal 38 2 2 2 4" xfId="29135"/>
    <cellStyle name="Normal 38 2 2 3" xfId="29136"/>
    <cellStyle name="Normal 38 2 3" xfId="29137"/>
    <cellStyle name="Normal 38 2 3 2" xfId="29138"/>
    <cellStyle name="Normal 38 2 3 2 2" xfId="29139"/>
    <cellStyle name="Normal 38 2 3 2 2 2" xfId="29140"/>
    <cellStyle name="Normal 38 2 3 2 3" xfId="29141"/>
    <cellStyle name="Normal 38 2 3 3" xfId="29142"/>
    <cellStyle name="Normal 38 2 3 3 2" xfId="29143"/>
    <cellStyle name="Normal 38 2 3 4" xfId="29144"/>
    <cellStyle name="Normal 38 2 3 5" xfId="29145"/>
    <cellStyle name="Normal 38 3" xfId="29146"/>
    <cellStyle name="Normal 38 3 2" xfId="29147"/>
    <cellStyle name="Normal 38 3 2 2" xfId="29148"/>
    <cellStyle name="Normal 38 3 2 2 2" xfId="29149"/>
    <cellStyle name="Normal 38 3 2 2 2 2" xfId="29150"/>
    <cellStyle name="Normal 38 3 2 2 2 2 2" xfId="29151"/>
    <cellStyle name="Normal 38 3 2 2 2 3" xfId="29152"/>
    <cellStyle name="Normal 38 3 2 2 3" xfId="29153"/>
    <cellStyle name="Normal 38 3 2 2 3 2" xfId="29154"/>
    <cellStyle name="Normal 38 3 2 2 4" xfId="29155"/>
    <cellStyle name="Normal 38 3 2 3" xfId="29156"/>
    <cellStyle name="Normal 38 3 3" xfId="29157"/>
    <cellStyle name="Normal 38 3 3 2" xfId="29158"/>
    <cellStyle name="Normal 38 3 3 2 2" xfId="29159"/>
    <cellStyle name="Normal 38 3 3 2 2 2" xfId="29160"/>
    <cellStyle name="Normal 38 3 3 2 3" xfId="29161"/>
    <cellStyle name="Normal 38 3 3 3" xfId="29162"/>
    <cellStyle name="Normal 38 3 3 3 2" xfId="29163"/>
    <cellStyle name="Normal 38 3 3 4" xfId="29164"/>
    <cellStyle name="Normal 38 3 3 5" xfId="29165"/>
    <cellStyle name="Normal 38 4" xfId="29166"/>
    <cellStyle name="Normal 38 4 2" xfId="29167"/>
    <cellStyle name="Normal 38 4 2 2" xfId="29168"/>
    <cellStyle name="Normal 38 4 2 2 2" xfId="29169"/>
    <cellStyle name="Normal 38 4 2 2 2 2" xfId="29170"/>
    <cellStyle name="Normal 38 4 2 2 3" xfId="29171"/>
    <cellStyle name="Normal 38 4 2 3" xfId="29172"/>
    <cellStyle name="Normal 38 4 2 3 2" xfId="29173"/>
    <cellStyle name="Normal 38 4 2 4" xfId="29174"/>
    <cellStyle name="Normal 38 4 3" xfId="29175"/>
    <cellStyle name="Normal 38 5" xfId="29176"/>
    <cellStyle name="Normal 38 5 2" xfId="29177"/>
    <cellStyle name="Normal 38 5 2 2" xfId="29178"/>
    <cellStyle name="Normal 38 5 2 2 2" xfId="29179"/>
    <cellStyle name="Normal 38 5 2 3" xfId="29180"/>
    <cellStyle name="Normal 38 5 3" xfId="29181"/>
    <cellStyle name="Normal 38 5 3 2" xfId="29182"/>
    <cellStyle name="Normal 38 5 4" xfId="29183"/>
    <cellStyle name="Normal 38 5 5" xfId="29184"/>
    <cellStyle name="Normal 38 6" xfId="29185"/>
    <cellStyle name="Normal 380" xfId="29186"/>
    <cellStyle name="Normal 381" xfId="29187"/>
    <cellStyle name="Normal 382" xfId="29188"/>
    <cellStyle name="Normal 383" xfId="29189"/>
    <cellStyle name="Normal 384" xfId="29190"/>
    <cellStyle name="Normal 385" xfId="29191"/>
    <cellStyle name="Normal 386" xfId="29192"/>
    <cellStyle name="Normal 387" xfId="29193"/>
    <cellStyle name="Normal 387 2" xfId="29194"/>
    <cellStyle name="Normal 387 3" xfId="29195"/>
    <cellStyle name="Normal 388" xfId="29196"/>
    <cellStyle name="Normal 389" xfId="29197"/>
    <cellStyle name="Normal 39" xfId="29198"/>
    <cellStyle name="Normal 39 2" xfId="29199"/>
    <cellStyle name="Normal 39 2 2" xfId="29200"/>
    <cellStyle name="Normal 39 2 2 2" xfId="29201"/>
    <cellStyle name="Normal 39 2 2 2 2" xfId="29202"/>
    <cellStyle name="Normal 39 2 2 2 2 2" xfId="29203"/>
    <cellStyle name="Normal 39 2 2 2 2 2 2" xfId="29204"/>
    <cellStyle name="Normal 39 2 2 2 2 3" xfId="29205"/>
    <cellStyle name="Normal 39 2 2 2 3" xfId="29206"/>
    <cellStyle name="Normal 39 2 2 2 3 2" xfId="29207"/>
    <cellStyle name="Normal 39 2 2 2 4" xfId="29208"/>
    <cellStyle name="Normal 39 2 2 3" xfId="29209"/>
    <cellStyle name="Normal 39 2 3" xfId="29210"/>
    <cellStyle name="Normal 39 2 3 2" xfId="29211"/>
    <cellStyle name="Normal 39 2 3 2 2" xfId="29212"/>
    <cellStyle name="Normal 39 2 3 2 2 2" xfId="29213"/>
    <cellStyle name="Normal 39 2 3 2 3" xfId="29214"/>
    <cellStyle name="Normal 39 2 3 3" xfId="29215"/>
    <cellStyle name="Normal 39 2 3 3 2" xfId="29216"/>
    <cellStyle name="Normal 39 2 3 4" xfId="29217"/>
    <cellStyle name="Normal 39 2 3 5" xfId="29218"/>
    <cellStyle name="Normal 39 3" xfId="29219"/>
    <cellStyle name="Normal 39 3 2" xfId="29220"/>
    <cellStyle name="Normal 39 3 2 2" xfId="29221"/>
    <cellStyle name="Normal 39 3 2 2 2" xfId="29222"/>
    <cellStyle name="Normal 39 3 2 2 2 2" xfId="29223"/>
    <cellStyle name="Normal 39 3 2 2 3" xfId="29224"/>
    <cellStyle name="Normal 39 3 2 3" xfId="29225"/>
    <cellStyle name="Normal 39 3 2 3 2" xfId="29226"/>
    <cellStyle name="Normal 39 3 2 4" xfId="29227"/>
    <cellStyle name="Normal 39 3 3" xfId="29228"/>
    <cellStyle name="Normal 39 4" xfId="29229"/>
    <cellStyle name="Normal 39 4 2" xfId="29230"/>
    <cellStyle name="Normal 39 4 2 2" xfId="29231"/>
    <cellStyle name="Normal 39 4 2 2 2" xfId="29232"/>
    <cellStyle name="Normal 39 4 2 3" xfId="29233"/>
    <cellStyle name="Normal 39 4 3" xfId="29234"/>
    <cellStyle name="Normal 39 4 3 2" xfId="29235"/>
    <cellStyle name="Normal 39 4 4" xfId="29236"/>
    <cellStyle name="Normal 39 4 5" xfId="29237"/>
    <cellStyle name="Normal 390" xfId="29238"/>
    <cellStyle name="Normal 391" xfId="29239"/>
    <cellStyle name="Normal 392" xfId="29240"/>
    <cellStyle name="Normal 393" xfId="29241"/>
    <cellStyle name="Normal 394" xfId="29242"/>
    <cellStyle name="Normal 395" xfId="29243"/>
    <cellStyle name="Normal 396" xfId="29244"/>
    <cellStyle name="Normal 397" xfId="29245"/>
    <cellStyle name="Normal 398" xfId="29246"/>
    <cellStyle name="Normal 399" xfId="29247"/>
    <cellStyle name="Normal 4" xfId="29248"/>
    <cellStyle name="Normal 4 2" xfId="29249"/>
    <cellStyle name="Normal 4 2 2" xfId="29250"/>
    <cellStyle name="Normal 4 2 2 2" xfId="29251"/>
    <cellStyle name="Normal 4 2 2 2 2" xfId="29252"/>
    <cellStyle name="Normal 4 2 2 2 2 2" xfId="29253"/>
    <cellStyle name="Normal 4 2 2 2 2 2 2" xfId="29254"/>
    <cellStyle name="Normal 4 2 2 2 2 3" xfId="29255"/>
    <cellStyle name="Normal 4 2 2 2 3" xfId="29256"/>
    <cellStyle name="Normal 4 2 2 2 3 2" xfId="29257"/>
    <cellStyle name="Normal 4 2 2 2 4" xfId="29258"/>
    <cellStyle name="Normal 4 2 2 3" xfId="29259"/>
    <cellStyle name="Normal 4 2 3" xfId="29260"/>
    <cellStyle name="Normal 4 2 3 2" xfId="29261"/>
    <cellStyle name="Normal 4 2 3 2 2" xfId="29262"/>
    <cellStyle name="Normal 4 2 3 2 2 2" xfId="29263"/>
    <cellStyle name="Normal 4 2 3 2 2 2 2" xfId="29264"/>
    <cellStyle name="Normal 4 2 3 2 2 3" xfId="29265"/>
    <cellStyle name="Normal 4 2 3 2 3" xfId="29266"/>
    <cellStyle name="Normal 4 2 3 2 3 2" xfId="29267"/>
    <cellStyle name="Normal 4 2 3 2 4" xfId="29268"/>
    <cellStyle name="Normal 4 2 3 3" xfId="29269"/>
    <cellStyle name="Normal 4 2 3 3 2" xfId="29270"/>
    <cellStyle name="Normal 4 2 3 3 2 2" xfId="29271"/>
    <cellStyle name="Normal 4 2 3 3 3" xfId="29272"/>
    <cellStyle name="Normal 4 2 3 4" xfId="29273"/>
    <cellStyle name="Normal 4 2 3 4 2" xfId="29274"/>
    <cellStyle name="Normal 4 2 3 5" xfId="29275"/>
    <cellStyle name="Normal 4 2 3 6" xfId="29276"/>
    <cellStyle name="Normal 4 2 4" xfId="29277"/>
    <cellStyle name="Normal 4 2 4 2" xfId="29278"/>
    <cellStyle name="Normal 4 2 4 2 2" xfId="29279"/>
    <cellStyle name="Normal 4 2 4 2 2 2" xfId="29280"/>
    <cellStyle name="Normal 4 2 4 2 3" xfId="29281"/>
    <cellStyle name="Normal 4 2 4 3" xfId="29282"/>
    <cellStyle name="Normal 4 2 4 3 2" xfId="29283"/>
    <cellStyle name="Normal 4 2 4 4" xfId="29284"/>
    <cellStyle name="Normal 4 3" xfId="29285"/>
    <cellStyle name="Normal 4 3 2" xfId="29286"/>
    <cellStyle name="Normal 4 3 2 2" xfId="29287"/>
    <cellStyle name="Normal 4 3 2 2 2" xfId="29288"/>
    <cellStyle name="Normal 4 3 2 2 2 2" xfId="29289"/>
    <cellStyle name="Normal 4 3 2 2 2 2 2" xfId="29290"/>
    <cellStyle name="Normal 4 3 2 2 2 3" xfId="29291"/>
    <cellStyle name="Normal 4 3 2 2 3" xfId="29292"/>
    <cellStyle name="Normal 4 3 2 2 3 2" xfId="29293"/>
    <cellStyle name="Normal 4 3 2 2 4" xfId="29294"/>
    <cellStyle name="Normal 4 3 2 3" xfId="29295"/>
    <cellStyle name="Normal 4 3 3" xfId="29296"/>
    <cellStyle name="Normal 4 3 3 2" xfId="29297"/>
    <cellStyle name="Normal 4 3 3 2 2" xfId="29298"/>
    <cellStyle name="Normal 4 3 3 2 2 2" xfId="29299"/>
    <cellStyle name="Normal 4 3 3 2 3" xfId="29300"/>
    <cellStyle name="Normal 4 3 3 3" xfId="29301"/>
    <cellStyle name="Normal 4 3 3 3 2" xfId="29302"/>
    <cellStyle name="Normal 4 3 3 4" xfId="29303"/>
    <cellStyle name="Normal 4 3 3 5" xfId="29304"/>
    <cellStyle name="Normal 4 4" xfId="29305"/>
    <cellStyle name="Normal 4 4 2" xfId="29306"/>
    <cellStyle name="Normal 4 4 2 2" xfId="29307"/>
    <cellStyle name="Normal 4 4 2 2 2" xfId="29308"/>
    <cellStyle name="Normal 4 4 2 2 2 2" xfId="29309"/>
    <cellStyle name="Normal 4 4 2 2 3" xfId="29310"/>
    <cellStyle name="Normal 4 4 2 3" xfId="29311"/>
    <cellStyle name="Normal 4 4 2 3 2" xfId="29312"/>
    <cellStyle name="Normal 4 4 2 4" xfId="29313"/>
    <cellStyle name="Normal 4 4 3" xfId="29314"/>
    <cellStyle name="Normal 4 5" xfId="29315"/>
    <cellStyle name="Normal 4 5 2" xfId="29316"/>
    <cellStyle name="Normal 4 5 2 2" xfId="29317"/>
    <cellStyle name="Normal 4 5 2 2 2" xfId="29318"/>
    <cellStyle name="Normal 4 5 2 3" xfId="29319"/>
    <cellStyle name="Normal 4 5 3" xfId="29320"/>
    <cellStyle name="Normal 4 5 3 2" xfId="29321"/>
    <cellStyle name="Normal 4 5 4" xfId="29322"/>
    <cellStyle name="Normal 4 5 5" xfId="29323"/>
    <cellStyle name="Normal 4 6" xfId="29324"/>
    <cellStyle name="Normal 4 7" xfId="29325"/>
    <cellStyle name="Normal 40" xfId="29326"/>
    <cellStyle name="Normal 40 2" xfId="29327"/>
    <cellStyle name="Normal 40 2 2" xfId="29328"/>
    <cellStyle name="Normal 40 2 2 2" xfId="29329"/>
    <cellStyle name="Normal 40 2 2 2 2" xfId="29330"/>
    <cellStyle name="Normal 40 2 2 2 2 2" xfId="29331"/>
    <cellStyle name="Normal 40 2 2 2 2 2 2" xfId="29332"/>
    <cellStyle name="Normal 40 2 2 2 2 3" xfId="29333"/>
    <cellStyle name="Normal 40 2 2 2 3" xfId="29334"/>
    <cellStyle name="Normal 40 2 2 2 3 2" xfId="29335"/>
    <cellStyle name="Normal 40 2 2 2 4" xfId="29336"/>
    <cellStyle name="Normal 40 2 2 3" xfId="29337"/>
    <cellStyle name="Normal 40 2 3" xfId="29338"/>
    <cellStyle name="Normal 40 2 3 2" xfId="29339"/>
    <cellStyle name="Normal 40 2 3 2 2" xfId="29340"/>
    <cellStyle name="Normal 40 2 3 2 2 2" xfId="29341"/>
    <cellStyle name="Normal 40 2 3 2 3" xfId="29342"/>
    <cellStyle name="Normal 40 2 3 3" xfId="29343"/>
    <cellStyle name="Normal 40 2 3 3 2" xfId="29344"/>
    <cellStyle name="Normal 40 2 3 4" xfId="29345"/>
    <cellStyle name="Normal 40 2 3 5" xfId="29346"/>
    <cellStyle name="Normal 40 3" xfId="29347"/>
    <cellStyle name="Normal 40 3 2" xfId="29348"/>
    <cellStyle name="Normal 40 3 2 2" xfId="29349"/>
    <cellStyle name="Normal 40 3 2 2 2" xfId="29350"/>
    <cellStyle name="Normal 40 3 2 2 2 2" xfId="29351"/>
    <cellStyle name="Normal 40 3 2 2 3" xfId="29352"/>
    <cellStyle name="Normal 40 3 2 3" xfId="29353"/>
    <cellStyle name="Normal 40 3 2 3 2" xfId="29354"/>
    <cellStyle name="Normal 40 3 2 4" xfId="29355"/>
    <cellStyle name="Normal 40 3 3" xfId="29356"/>
    <cellStyle name="Normal 40 4" xfId="29357"/>
    <cellStyle name="Normal 40 4 2" xfId="29358"/>
    <cellStyle name="Normal 40 4 2 2" xfId="29359"/>
    <cellStyle name="Normal 40 4 2 2 2" xfId="29360"/>
    <cellStyle name="Normal 40 4 2 3" xfId="29361"/>
    <cellStyle name="Normal 40 4 3" xfId="29362"/>
    <cellStyle name="Normal 40 4 3 2" xfId="29363"/>
    <cellStyle name="Normal 40 4 4" xfId="29364"/>
    <cellStyle name="Normal 40 4 5" xfId="29365"/>
    <cellStyle name="Normal 40 5" xfId="29366"/>
    <cellStyle name="Normal 400" xfId="29367"/>
    <cellStyle name="Normal 401" xfId="29368"/>
    <cellStyle name="Normal 402" xfId="29369"/>
    <cellStyle name="Normal 403" xfId="29370"/>
    <cellStyle name="Normal 404" xfId="29371"/>
    <cellStyle name="Normal 405" xfId="29372"/>
    <cellStyle name="Normal 406" xfId="29373"/>
    <cellStyle name="Normal 407" xfId="29374"/>
    <cellStyle name="Normal 408" xfId="29375"/>
    <cellStyle name="Normal 409" xfId="29376"/>
    <cellStyle name="Normal 41" xfId="29377"/>
    <cellStyle name="Normal 41 2" xfId="29378"/>
    <cellStyle name="Normal 41 2 2" xfId="29379"/>
    <cellStyle name="Normal 41 2 2 2" xfId="29380"/>
    <cellStyle name="Normal 41 2 2 2 2" xfId="29381"/>
    <cellStyle name="Normal 41 2 2 2 2 2" xfId="29382"/>
    <cellStyle name="Normal 41 2 2 2 2 2 2" xfId="29383"/>
    <cellStyle name="Normal 41 2 2 2 2 3" xfId="29384"/>
    <cellStyle name="Normal 41 2 2 2 3" xfId="29385"/>
    <cellStyle name="Normal 41 2 2 2 3 2" xfId="29386"/>
    <cellStyle name="Normal 41 2 2 2 4" xfId="29387"/>
    <cellStyle name="Normal 41 2 2 3" xfId="29388"/>
    <cellStyle name="Normal 41 2 3" xfId="29389"/>
    <cellStyle name="Normal 41 2 3 2" xfId="29390"/>
    <cellStyle name="Normal 41 2 3 2 2" xfId="29391"/>
    <cellStyle name="Normal 41 2 3 2 2 2" xfId="29392"/>
    <cellStyle name="Normal 41 2 3 2 3" xfId="29393"/>
    <cellStyle name="Normal 41 2 3 3" xfId="29394"/>
    <cellStyle name="Normal 41 2 3 3 2" xfId="29395"/>
    <cellStyle name="Normal 41 2 3 4" xfId="29396"/>
    <cellStyle name="Normal 41 2 3 5" xfId="29397"/>
    <cellStyle name="Normal 41 3" xfId="29398"/>
    <cellStyle name="Normal 41 3 2" xfId="29399"/>
    <cellStyle name="Normal 41 3 2 2" xfId="29400"/>
    <cellStyle name="Normal 41 3 2 2 2" xfId="29401"/>
    <cellStyle name="Normal 41 3 2 2 2 2" xfId="29402"/>
    <cellStyle name="Normal 41 3 2 2 2 2 2" xfId="29403"/>
    <cellStyle name="Normal 41 3 2 2 2 3" xfId="29404"/>
    <cellStyle name="Normal 41 3 2 2 3" xfId="29405"/>
    <cellStyle name="Normal 41 3 2 2 3 2" xfId="29406"/>
    <cellStyle name="Normal 41 3 2 2 4" xfId="29407"/>
    <cellStyle name="Normal 41 3 2 3" xfId="29408"/>
    <cellStyle name="Normal 41 3 3" xfId="29409"/>
    <cellStyle name="Normal 41 3 3 2" xfId="29410"/>
    <cellStyle name="Normal 41 3 3 2 2" xfId="29411"/>
    <cellStyle name="Normal 41 3 3 2 2 2" xfId="29412"/>
    <cellStyle name="Normal 41 3 3 2 3" xfId="29413"/>
    <cellStyle name="Normal 41 3 3 3" xfId="29414"/>
    <cellStyle name="Normal 41 3 3 3 2" xfId="29415"/>
    <cellStyle name="Normal 41 3 3 4" xfId="29416"/>
    <cellStyle name="Normal 41 3 3 5" xfId="29417"/>
    <cellStyle name="Normal 41 4" xfId="29418"/>
    <cellStyle name="Normal 41 4 2" xfId="29419"/>
    <cellStyle name="Normal 41 4 2 2" xfId="29420"/>
    <cellStyle name="Normal 41 4 2 2 2" xfId="29421"/>
    <cellStyle name="Normal 41 4 2 2 2 2" xfId="29422"/>
    <cellStyle name="Normal 41 4 2 2 3" xfId="29423"/>
    <cellStyle name="Normal 41 4 2 3" xfId="29424"/>
    <cellStyle name="Normal 41 4 2 3 2" xfId="29425"/>
    <cellStyle name="Normal 41 4 2 4" xfId="29426"/>
    <cellStyle name="Normal 41 4 3" xfId="29427"/>
    <cellStyle name="Normal 41 5" xfId="29428"/>
    <cellStyle name="Normal 41 5 2" xfId="29429"/>
    <cellStyle name="Normal 41 5 2 2" xfId="29430"/>
    <cellStyle name="Normal 41 5 2 2 2" xfId="29431"/>
    <cellStyle name="Normal 41 5 2 3" xfId="29432"/>
    <cellStyle name="Normal 41 5 3" xfId="29433"/>
    <cellStyle name="Normal 41 5 3 2" xfId="29434"/>
    <cellStyle name="Normal 41 5 4" xfId="29435"/>
    <cellStyle name="Normal 41 5 5" xfId="29436"/>
    <cellStyle name="Normal 41 6" xfId="29437"/>
    <cellStyle name="Normal 410" xfId="29438"/>
    <cellStyle name="Normal 411" xfId="29439"/>
    <cellStyle name="Normal 412" xfId="29440"/>
    <cellStyle name="Normal 413" xfId="29441"/>
    <cellStyle name="Normal 414" xfId="29442"/>
    <cellStyle name="Normal 415" xfId="29443"/>
    <cellStyle name="Normal 416" xfId="29444"/>
    <cellStyle name="Normal 417" xfId="29445"/>
    <cellStyle name="Normal 418" xfId="29446"/>
    <cellStyle name="Normal 419" xfId="29447"/>
    <cellStyle name="Normal 42" xfId="29448"/>
    <cellStyle name="Normal 42 2" xfId="29449"/>
    <cellStyle name="Normal 42 2 2" xfId="29450"/>
    <cellStyle name="Normal 42 2 2 2" xfId="29451"/>
    <cellStyle name="Normal 42 2 2 2 2" xfId="29452"/>
    <cellStyle name="Normal 42 2 2 2 2 2" xfId="29453"/>
    <cellStyle name="Normal 42 2 2 2 2 2 2" xfId="29454"/>
    <cellStyle name="Normal 42 2 2 2 2 3" xfId="29455"/>
    <cellStyle name="Normal 42 2 2 2 3" xfId="29456"/>
    <cellStyle name="Normal 42 2 2 2 3 2" xfId="29457"/>
    <cellStyle name="Normal 42 2 2 2 4" xfId="29458"/>
    <cellStyle name="Normal 42 2 2 3" xfId="29459"/>
    <cellStyle name="Normal 42 2 3" xfId="29460"/>
    <cellStyle name="Normal 42 2 3 2" xfId="29461"/>
    <cellStyle name="Normal 42 2 3 2 2" xfId="29462"/>
    <cellStyle name="Normal 42 2 3 2 2 2" xfId="29463"/>
    <cellStyle name="Normal 42 2 3 2 3" xfId="29464"/>
    <cellStyle name="Normal 42 2 3 3" xfId="29465"/>
    <cellStyle name="Normal 42 2 3 3 2" xfId="29466"/>
    <cellStyle name="Normal 42 2 3 3 3" xfId="29467"/>
    <cellStyle name="Normal 42 2 3 4" xfId="29468"/>
    <cellStyle name="Normal 42 2 3 5" xfId="29469"/>
    <cellStyle name="Normal 42 3" xfId="29470"/>
    <cellStyle name="Normal 42 3 2" xfId="29471"/>
    <cellStyle name="Normal 42 3 2 2" xfId="29472"/>
    <cellStyle name="Normal 42 3 2 2 2" xfId="29473"/>
    <cellStyle name="Normal 42 3 2 2 2 2" xfId="29474"/>
    <cellStyle name="Normal 42 3 2 2 3" xfId="29475"/>
    <cellStyle name="Normal 42 3 2 3" xfId="29476"/>
    <cellStyle name="Normal 42 3 2 3 2" xfId="29477"/>
    <cellStyle name="Normal 42 3 2 4" xfId="29478"/>
    <cellStyle name="Normal 42 3 3" xfId="29479"/>
    <cellStyle name="Normal 42 4" xfId="29480"/>
    <cellStyle name="Normal 42 4 2" xfId="29481"/>
    <cellStyle name="Normal 42 4 2 2" xfId="29482"/>
    <cellStyle name="Normal 42 4 2 2 2" xfId="29483"/>
    <cellStyle name="Normal 42 4 2 3" xfId="29484"/>
    <cellStyle name="Normal 42 4 3" xfId="29485"/>
    <cellStyle name="Normal 42 4 3 2" xfId="29486"/>
    <cellStyle name="Normal 42 4 3 3" xfId="29487"/>
    <cellStyle name="Normal 42 4 4" xfId="29488"/>
    <cellStyle name="Normal 42 4 5" xfId="29489"/>
    <cellStyle name="Normal 420" xfId="29490"/>
    <cellStyle name="Normal 421" xfId="29491"/>
    <cellStyle name="Normal 422" xfId="29492"/>
    <cellStyle name="Normal 423" xfId="29493"/>
    <cellStyle name="Normal 424" xfId="29494"/>
    <cellStyle name="Normal 425" xfId="29495"/>
    <cellStyle name="Normal 426" xfId="29496"/>
    <cellStyle name="Normal 427" xfId="29497"/>
    <cellStyle name="Normal 428" xfId="29498"/>
    <cellStyle name="Normal 43" xfId="29499"/>
    <cellStyle name="Normal 43 2" xfId="29500"/>
    <cellStyle name="Normal 43 2 2" xfId="29501"/>
    <cellStyle name="Normal 43 2 2 2" xfId="29502"/>
    <cellStyle name="Normal 43 2 2 2 2" xfId="29503"/>
    <cellStyle name="Normal 43 2 2 2 2 2" xfId="29504"/>
    <cellStyle name="Normal 43 2 2 2 2 2 2" xfId="29505"/>
    <cellStyle name="Normal 43 2 2 2 2 3" xfId="29506"/>
    <cellStyle name="Normal 43 2 2 2 3" xfId="29507"/>
    <cellStyle name="Normal 43 2 2 2 3 2" xfId="29508"/>
    <cellStyle name="Normal 43 2 2 2 4" xfId="29509"/>
    <cellStyle name="Normal 43 2 2 3" xfId="29510"/>
    <cellStyle name="Normal 43 2 3" xfId="29511"/>
    <cellStyle name="Normal 43 2 3 2" xfId="29512"/>
    <cellStyle name="Normal 43 2 3 2 2" xfId="29513"/>
    <cellStyle name="Normal 43 2 3 2 2 2" xfId="29514"/>
    <cellStyle name="Normal 43 2 3 2 3" xfId="29515"/>
    <cellStyle name="Normal 43 2 3 3" xfId="29516"/>
    <cellStyle name="Normal 43 2 3 3 2" xfId="29517"/>
    <cellStyle name="Normal 43 2 3 4" xfId="29518"/>
    <cellStyle name="Normal 43 2 3 5" xfId="29519"/>
    <cellStyle name="Normal 43 3" xfId="29520"/>
    <cellStyle name="Normal 43 3 2" xfId="29521"/>
    <cellStyle name="Normal 43 3 2 2" xfId="29522"/>
    <cellStyle name="Normal 43 3 2 2 2" xfId="29523"/>
    <cellStyle name="Normal 43 3 2 2 2 2" xfId="29524"/>
    <cellStyle name="Normal 43 3 2 2 3" xfId="29525"/>
    <cellStyle name="Normal 43 3 2 3" xfId="29526"/>
    <cellStyle name="Normal 43 3 2 3 2" xfId="29527"/>
    <cellStyle name="Normal 43 3 2 4" xfId="29528"/>
    <cellStyle name="Normal 43 3 3" xfId="29529"/>
    <cellStyle name="Normal 43 4" xfId="29530"/>
    <cellStyle name="Normal 43 4 2" xfId="29531"/>
    <cellStyle name="Normal 43 4 2 2" xfId="29532"/>
    <cellStyle name="Normal 43 4 2 2 2" xfId="29533"/>
    <cellStyle name="Normal 43 4 2 3" xfId="29534"/>
    <cellStyle name="Normal 43 4 3" xfId="29535"/>
    <cellStyle name="Normal 43 4 3 2" xfId="29536"/>
    <cellStyle name="Normal 43 4 4" xfId="29537"/>
    <cellStyle name="Normal 43 4 5" xfId="29538"/>
    <cellStyle name="Normal 44" xfId="29539"/>
    <cellStyle name="Normal 44 2" xfId="29540"/>
    <cellStyle name="Normal 44 2 2" xfId="29541"/>
    <cellStyle name="Normal 44 2 2 2" xfId="29542"/>
    <cellStyle name="Normal 44 2 2 2 2" xfId="29543"/>
    <cellStyle name="Normal 44 2 2 2 2 2" xfId="29544"/>
    <cellStyle name="Normal 44 2 2 2 2 2 2" xfId="29545"/>
    <cellStyle name="Normal 44 2 2 2 2 3" xfId="29546"/>
    <cellStyle name="Normal 44 2 2 2 3" xfId="29547"/>
    <cellStyle name="Normal 44 2 2 2 3 2" xfId="29548"/>
    <cellStyle name="Normal 44 2 2 2 4" xfId="29549"/>
    <cellStyle name="Normal 44 2 2 3" xfId="29550"/>
    <cellStyle name="Normal 44 2 3" xfId="29551"/>
    <cellStyle name="Normal 44 2 3 2" xfId="29552"/>
    <cellStyle name="Normal 44 2 3 2 2" xfId="29553"/>
    <cellStyle name="Normal 44 2 3 2 2 2" xfId="29554"/>
    <cellStyle name="Normal 44 2 3 2 3" xfId="29555"/>
    <cellStyle name="Normal 44 2 3 3" xfId="29556"/>
    <cellStyle name="Normal 44 2 3 3 2" xfId="29557"/>
    <cellStyle name="Normal 44 2 3 4" xfId="29558"/>
    <cellStyle name="Normal 44 2 3 5" xfId="29559"/>
    <cellStyle name="Normal 44 3" xfId="29560"/>
    <cellStyle name="Normal 44 3 2" xfId="29561"/>
    <cellStyle name="Normal 44 3 2 2" xfId="29562"/>
    <cellStyle name="Normal 44 3 2 2 2" xfId="29563"/>
    <cellStyle name="Normal 44 3 2 2 2 2" xfId="29564"/>
    <cellStyle name="Normal 44 3 2 2 2 2 2" xfId="29565"/>
    <cellStyle name="Normal 44 3 2 2 2 3" xfId="29566"/>
    <cellStyle name="Normal 44 3 2 2 3" xfId="29567"/>
    <cellStyle name="Normal 44 3 2 2 3 2" xfId="29568"/>
    <cellStyle name="Normal 44 3 2 2 4" xfId="29569"/>
    <cellStyle name="Normal 44 3 2 3" xfId="29570"/>
    <cellStyle name="Normal 44 3 3" xfId="29571"/>
    <cellStyle name="Normal 44 3 3 2" xfId="29572"/>
    <cellStyle name="Normal 44 3 3 2 2" xfId="29573"/>
    <cellStyle name="Normal 44 3 3 2 2 2" xfId="29574"/>
    <cellStyle name="Normal 44 3 3 2 3" xfId="29575"/>
    <cellStyle name="Normal 44 3 3 3" xfId="29576"/>
    <cellStyle name="Normal 44 3 3 3 2" xfId="29577"/>
    <cellStyle name="Normal 44 3 3 4" xfId="29578"/>
    <cellStyle name="Normal 44 3 3 5" xfId="29579"/>
    <cellStyle name="Normal 44 4" xfId="29580"/>
    <cellStyle name="Normal 44 4 2" xfId="29581"/>
    <cellStyle name="Normal 44 4 2 2" xfId="29582"/>
    <cellStyle name="Normal 44 4 2 2 2" xfId="29583"/>
    <cellStyle name="Normal 44 4 2 2 2 2" xfId="29584"/>
    <cellStyle name="Normal 44 4 2 2 3" xfId="29585"/>
    <cellStyle name="Normal 44 4 2 3" xfId="29586"/>
    <cellStyle name="Normal 44 4 2 3 2" xfId="29587"/>
    <cellStyle name="Normal 44 4 2 4" xfId="29588"/>
    <cellStyle name="Normal 44 4 3" xfId="29589"/>
    <cellStyle name="Normal 44 5" xfId="29590"/>
    <cellStyle name="Normal 44 5 2" xfId="29591"/>
    <cellStyle name="Normal 44 5 2 2" xfId="29592"/>
    <cellStyle name="Normal 44 5 2 2 2" xfId="29593"/>
    <cellStyle name="Normal 44 5 2 3" xfId="29594"/>
    <cellStyle name="Normal 44 5 3" xfId="29595"/>
    <cellStyle name="Normal 44 5 3 2" xfId="29596"/>
    <cellStyle name="Normal 44 5 4" xfId="29597"/>
    <cellStyle name="Normal 44 5 5" xfId="29598"/>
    <cellStyle name="Normal 44 6" xfId="29599"/>
    <cellStyle name="Normal 45" xfId="29600"/>
    <cellStyle name="Normal 45 2" xfId="29601"/>
    <cellStyle name="Normal 45 2 2" xfId="29602"/>
    <cellStyle name="Normal 45 2 2 2" xfId="29603"/>
    <cellStyle name="Normal 45 2 2 2 2" xfId="29604"/>
    <cellStyle name="Normal 45 2 2 2 2 2" xfId="29605"/>
    <cellStyle name="Normal 45 2 2 2 2 2 2" xfId="29606"/>
    <cellStyle name="Normal 45 2 2 2 2 3" xfId="29607"/>
    <cellStyle name="Normal 45 2 2 2 3" xfId="29608"/>
    <cellStyle name="Normal 45 2 2 2 3 2" xfId="29609"/>
    <cellStyle name="Normal 45 2 2 2 4" xfId="29610"/>
    <cellStyle name="Normal 45 2 2 3" xfId="29611"/>
    <cellStyle name="Normal 45 2 3" xfId="29612"/>
    <cellStyle name="Normal 45 2 3 2" xfId="29613"/>
    <cellStyle name="Normal 45 2 3 2 2" xfId="29614"/>
    <cellStyle name="Normal 45 2 3 2 2 2" xfId="29615"/>
    <cellStyle name="Normal 45 2 3 2 3" xfId="29616"/>
    <cellStyle name="Normal 45 2 3 3" xfId="29617"/>
    <cellStyle name="Normal 45 2 3 3 2" xfId="29618"/>
    <cellStyle name="Normal 45 2 3 4" xfId="29619"/>
    <cellStyle name="Normal 45 2 3 5" xfId="29620"/>
    <cellStyle name="Normal 45 3" xfId="29621"/>
    <cellStyle name="Normal 45 3 2" xfId="29622"/>
    <cellStyle name="Normal 45 3 2 2" xfId="29623"/>
    <cellStyle name="Normal 45 3 2 2 2" xfId="29624"/>
    <cellStyle name="Normal 45 3 2 2 2 2" xfId="29625"/>
    <cellStyle name="Normal 45 3 2 2 3" xfId="29626"/>
    <cellStyle name="Normal 45 3 2 3" xfId="29627"/>
    <cellStyle name="Normal 45 3 2 3 2" xfId="29628"/>
    <cellStyle name="Normal 45 3 2 4" xfId="29629"/>
    <cellStyle name="Normal 45 3 3" xfId="29630"/>
    <cellStyle name="Normal 45 4" xfId="29631"/>
    <cellStyle name="Normal 45 4 2" xfId="29632"/>
    <cellStyle name="Normal 45 4 2 2" xfId="29633"/>
    <cellStyle name="Normal 45 4 2 2 2" xfId="29634"/>
    <cellStyle name="Normal 45 4 2 3" xfId="29635"/>
    <cellStyle name="Normal 45 4 3" xfId="29636"/>
    <cellStyle name="Normal 45 4 3 2" xfId="29637"/>
    <cellStyle name="Normal 45 4 4" xfId="29638"/>
    <cellStyle name="Normal 45 4 5" xfId="29639"/>
    <cellStyle name="Normal 46" xfId="29640"/>
    <cellStyle name="Normal 46 2" xfId="29641"/>
    <cellStyle name="Normal 46 2 2" xfId="29642"/>
    <cellStyle name="Normal 46 2 2 2" xfId="29643"/>
    <cellStyle name="Normal 46 2 2 2 2" xfId="29644"/>
    <cellStyle name="Normal 46 2 2 2 2 2" xfId="29645"/>
    <cellStyle name="Normal 46 2 2 2 2 2 2" xfId="29646"/>
    <cellStyle name="Normal 46 2 2 2 2 3" xfId="29647"/>
    <cellStyle name="Normal 46 2 2 2 3" xfId="29648"/>
    <cellStyle name="Normal 46 2 2 2 3 2" xfId="29649"/>
    <cellStyle name="Normal 46 2 2 2 4" xfId="29650"/>
    <cellStyle name="Normal 46 2 2 3" xfId="29651"/>
    <cellStyle name="Normal 46 2 3" xfId="29652"/>
    <cellStyle name="Normal 46 2 3 2" xfId="29653"/>
    <cellStyle name="Normal 46 2 3 2 2" xfId="29654"/>
    <cellStyle name="Normal 46 2 3 2 2 2" xfId="29655"/>
    <cellStyle name="Normal 46 2 3 2 3" xfId="29656"/>
    <cellStyle name="Normal 46 2 3 3" xfId="29657"/>
    <cellStyle name="Normal 46 2 3 3 2" xfId="29658"/>
    <cellStyle name="Normal 46 2 3 4" xfId="29659"/>
    <cellStyle name="Normal 46 2 3 5" xfId="29660"/>
    <cellStyle name="Normal 46 3" xfId="29661"/>
    <cellStyle name="Normal 46 3 2" xfId="29662"/>
    <cellStyle name="Normal 46 3 2 2" xfId="29663"/>
    <cellStyle name="Normal 46 3 2 2 2" xfId="29664"/>
    <cellStyle name="Normal 46 3 2 2 2 2" xfId="29665"/>
    <cellStyle name="Normal 46 3 2 2 3" xfId="29666"/>
    <cellStyle name="Normal 46 3 2 3" xfId="29667"/>
    <cellStyle name="Normal 46 3 2 3 2" xfId="29668"/>
    <cellStyle name="Normal 46 3 2 4" xfId="29669"/>
    <cellStyle name="Normal 46 3 3" xfId="29670"/>
    <cellStyle name="Normal 46 4" xfId="29671"/>
    <cellStyle name="Normal 46 4 2" xfId="29672"/>
    <cellStyle name="Normal 46 4 2 2" xfId="29673"/>
    <cellStyle name="Normal 46 4 2 2 2" xfId="29674"/>
    <cellStyle name="Normal 46 4 2 3" xfId="29675"/>
    <cellStyle name="Normal 46 4 3" xfId="29676"/>
    <cellStyle name="Normal 46 4 3 2" xfId="29677"/>
    <cellStyle name="Normal 46 4 4" xfId="29678"/>
    <cellStyle name="Normal 46 4 5" xfId="29679"/>
    <cellStyle name="Normal 47" xfId="29680"/>
    <cellStyle name="Normal 47 2" xfId="29681"/>
    <cellStyle name="Normal 47 2 2" xfId="29682"/>
    <cellStyle name="Normal 47 2 2 2" xfId="29683"/>
    <cellStyle name="Normal 47 2 2 2 2" xfId="29684"/>
    <cellStyle name="Normal 47 2 2 2 2 2" xfId="29685"/>
    <cellStyle name="Normal 47 2 2 2 2 2 2" xfId="29686"/>
    <cellStyle name="Normal 47 2 2 2 2 3" xfId="29687"/>
    <cellStyle name="Normal 47 2 2 2 3" xfId="29688"/>
    <cellStyle name="Normal 47 2 2 2 3 2" xfId="29689"/>
    <cellStyle name="Normal 47 2 2 2 4" xfId="29690"/>
    <cellStyle name="Normal 47 2 2 3" xfId="29691"/>
    <cellStyle name="Normal 47 2 3" xfId="29692"/>
    <cellStyle name="Normal 47 2 3 2" xfId="29693"/>
    <cellStyle name="Normal 47 2 3 2 2" xfId="29694"/>
    <cellStyle name="Normal 47 2 3 2 2 2" xfId="29695"/>
    <cellStyle name="Normal 47 2 3 2 3" xfId="29696"/>
    <cellStyle name="Normal 47 2 3 3" xfId="29697"/>
    <cellStyle name="Normal 47 2 3 3 2" xfId="29698"/>
    <cellStyle name="Normal 47 2 3 3 3" xfId="29699"/>
    <cellStyle name="Normal 47 2 3 4" xfId="29700"/>
    <cellStyle name="Normal 47 2 3 5" xfId="29701"/>
    <cellStyle name="Normal 47 3" xfId="29702"/>
    <cellStyle name="Normal 47 3 2" xfId="29703"/>
    <cellStyle name="Normal 47 3 2 2" xfId="29704"/>
    <cellStyle name="Normal 47 3 2 2 2" xfId="29705"/>
    <cellStyle name="Normal 47 3 2 2 2 2" xfId="29706"/>
    <cellStyle name="Normal 47 3 2 2 3" xfId="29707"/>
    <cellStyle name="Normal 47 3 2 3" xfId="29708"/>
    <cellStyle name="Normal 47 3 2 3 2" xfId="29709"/>
    <cellStyle name="Normal 47 3 2 4" xfId="29710"/>
    <cellStyle name="Normal 47 3 3" xfId="29711"/>
    <cellStyle name="Normal 47 4" xfId="29712"/>
    <cellStyle name="Normal 47 4 2" xfId="29713"/>
    <cellStyle name="Normal 47 4 2 2" xfId="29714"/>
    <cellStyle name="Normal 47 4 2 2 2" xfId="29715"/>
    <cellStyle name="Normal 47 4 2 3" xfId="29716"/>
    <cellStyle name="Normal 47 4 3" xfId="29717"/>
    <cellStyle name="Normal 47 4 3 2" xfId="29718"/>
    <cellStyle name="Normal 47 4 3 3" xfId="29719"/>
    <cellStyle name="Normal 47 4 4" xfId="29720"/>
    <cellStyle name="Normal 47 4 5" xfId="29721"/>
    <cellStyle name="Normal 48" xfId="29722"/>
    <cellStyle name="Normal 48 2" xfId="29723"/>
    <cellStyle name="Normal 48 2 2" xfId="29724"/>
    <cellStyle name="Normal 48 2 2 2" xfId="29725"/>
    <cellStyle name="Normal 48 2 2 2 2" xfId="29726"/>
    <cellStyle name="Normal 48 2 2 2 2 2" xfId="29727"/>
    <cellStyle name="Normal 48 2 2 2 2 2 2" xfId="29728"/>
    <cellStyle name="Normal 48 2 2 2 2 3" xfId="29729"/>
    <cellStyle name="Normal 48 2 2 2 3" xfId="29730"/>
    <cellStyle name="Normal 48 2 2 2 3 2" xfId="29731"/>
    <cellStyle name="Normal 48 2 2 2 4" xfId="29732"/>
    <cellStyle name="Normal 48 2 2 3" xfId="29733"/>
    <cellStyle name="Normal 48 2 3" xfId="29734"/>
    <cellStyle name="Normal 48 2 3 2" xfId="29735"/>
    <cellStyle name="Normal 48 2 3 2 2" xfId="29736"/>
    <cellStyle name="Normal 48 2 3 2 2 2" xfId="29737"/>
    <cellStyle name="Normal 48 2 3 2 3" xfId="29738"/>
    <cellStyle name="Normal 48 2 3 3" xfId="29739"/>
    <cellStyle name="Normal 48 2 3 3 2" xfId="29740"/>
    <cellStyle name="Normal 48 2 3 4" xfId="29741"/>
    <cellStyle name="Normal 48 2 3 5" xfId="29742"/>
    <cellStyle name="Normal 48 3" xfId="29743"/>
    <cellStyle name="Normal 48 3 2" xfId="29744"/>
    <cellStyle name="Normal 48 3 2 2" xfId="29745"/>
    <cellStyle name="Normal 48 3 2 2 2" xfId="29746"/>
    <cellStyle name="Normal 48 3 2 2 2 2" xfId="29747"/>
    <cellStyle name="Normal 48 3 2 2 3" xfId="29748"/>
    <cellStyle name="Normal 48 3 2 3" xfId="29749"/>
    <cellStyle name="Normal 48 3 2 3 2" xfId="29750"/>
    <cellStyle name="Normal 48 3 2 4" xfId="29751"/>
    <cellStyle name="Normal 48 3 3" xfId="29752"/>
    <cellStyle name="Normal 48 4" xfId="29753"/>
    <cellStyle name="Normal 48 4 2" xfId="29754"/>
    <cellStyle name="Normal 48 4 2 2" xfId="29755"/>
    <cellStyle name="Normal 48 4 2 2 2" xfId="29756"/>
    <cellStyle name="Normal 48 4 2 3" xfId="29757"/>
    <cellStyle name="Normal 48 4 3" xfId="29758"/>
    <cellStyle name="Normal 48 4 3 2" xfId="29759"/>
    <cellStyle name="Normal 48 4 4" xfId="29760"/>
    <cellStyle name="Normal 48 4 5" xfId="29761"/>
    <cellStyle name="Normal 49" xfId="29762"/>
    <cellStyle name="Normal 49 2" xfId="29763"/>
    <cellStyle name="Normal 49 2 2" xfId="29764"/>
    <cellStyle name="Normal 49 2 2 2" xfId="29765"/>
    <cellStyle name="Normal 49 2 2 2 2" xfId="29766"/>
    <cellStyle name="Normal 49 2 2 2 2 2" xfId="29767"/>
    <cellStyle name="Normal 49 2 2 2 2 2 2" xfId="29768"/>
    <cellStyle name="Normal 49 2 2 2 2 3" xfId="29769"/>
    <cellStyle name="Normal 49 2 2 2 3" xfId="29770"/>
    <cellStyle name="Normal 49 2 2 2 3 2" xfId="29771"/>
    <cellStyle name="Normal 49 2 2 2 4" xfId="29772"/>
    <cellStyle name="Normal 49 2 2 3" xfId="29773"/>
    <cellStyle name="Normal 49 2 3" xfId="29774"/>
    <cellStyle name="Normal 49 2 3 2" xfId="29775"/>
    <cellStyle name="Normal 49 2 3 2 2" xfId="29776"/>
    <cellStyle name="Normal 49 2 3 2 2 2" xfId="29777"/>
    <cellStyle name="Normal 49 2 3 2 3" xfId="29778"/>
    <cellStyle name="Normal 49 2 3 3" xfId="29779"/>
    <cellStyle name="Normal 49 2 3 3 2" xfId="29780"/>
    <cellStyle name="Normal 49 2 3 4" xfId="29781"/>
    <cellStyle name="Normal 49 2 3 5" xfId="29782"/>
    <cellStyle name="Normal 49 3" xfId="29783"/>
    <cellStyle name="Normal 49 3 2" xfId="29784"/>
    <cellStyle name="Normal 49 3 2 2" xfId="29785"/>
    <cellStyle name="Normal 49 3 2 2 2" xfId="29786"/>
    <cellStyle name="Normal 49 3 2 2 2 2" xfId="29787"/>
    <cellStyle name="Normal 49 3 2 2 3" xfId="29788"/>
    <cellStyle name="Normal 49 3 2 3" xfId="29789"/>
    <cellStyle name="Normal 49 3 2 3 2" xfId="29790"/>
    <cellStyle name="Normal 49 3 2 4" xfId="29791"/>
    <cellStyle name="Normal 49 3 3" xfId="29792"/>
    <cellStyle name="Normal 49 4" xfId="29793"/>
    <cellStyle name="Normal 49 4 2" xfId="29794"/>
    <cellStyle name="Normal 49 4 2 2" xfId="29795"/>
    <cellStyle name="Normal 49 4 2 2 2" xfId="29796"/>
    <cellStyle name="Normal 49 4 2 3" xfId="29797"/>
    <cellStyle name="Normal 49 4 3" xfId="29798"/>
    <cellStyle name="Normal 49 4 3 2" xfId="29799"/>
    <cellStyle name="Normal 49 4 4" xfId="29800"/>
    <cellStyle name="Normal 49 4 5" xfId="29801"/>
    <cellStyle name="Normal 5" xfId="29802"/>
    <cellStyle name="Normal 5 2" xfId="29803"/>
    <cellStyle name="Normal 5 2 2" xfId="29804"/>
    <cellStyle name="Normal 5 2 2 2" xfId="29805"/>
    <cellStyle name="Normal 5 2 2 2 2" xfId="29806"/>
    <cellStyle name="Normal 5 2 2 2 2 2" xfId="29807"/>
    <cellStyle name="Normal 5 2 2 2 2 2 2" xfId="29808"/>
    <cellStyle name="Normal 5 2 2 2 2 3" xfId="29809"/>
    <cellStyle name="Normal 5 2 2 2 3" xfId="29810"/>
    <cellStyle name="Normal 5 2 2 2 3 2" xfId="29811"/>
    <cellStyle name="Normal 5 2 2 2 4" xfId="29812"/>
    <cellStyle name="Normal 5 2 2 3" xfId="29813"/>
    <cellStyle name="Normal 5 2 3" xfId="29814"/>
    <cellStyle name="Normal 5 2 3 2" xfId="29815"/>
    <cellStyle name="Normal 5 2 3 2 2" xfId="29816"/>
    <cellStyle name="Normal 5 2 3 2 2 2" xfId="29817"/>
    <cellStyle name="Normal 5 2 3 2 3" xfId="29818"/>
    <cellStyle name="Normal 5 2 3 3" xfId="29819"/>
    <cellStyle name="Normal 5 2 3 3 2" xfId="29820"/>
    <cellStyle name="Normal 5 2 3 4" xfId="29821"/>
    <cellStyle name="Normal 5 2 3 5" xfId="29822"/>
    <cellStyle name="Normal 5 3" xfId="29823"/>
    <cellStyle name="Normal 5 3 2" xfId="29824"/>
    <cellStyle name="Normal 5 3 2 2" xfId="29825"/>
    <cellStyle name="Normal 5 3 2 2 2" xfId="29826"/>
    <cellStyle name="Normal 5 3 2 2 2 2" xfId="29827"/>
    <cellStyle name="Normal 5 3 2 2 3" xfId="29828"/>
    <cellStyle name="Normal 5 3 2 3" xfId="29829"/>
    <cellStyle name="Normal 5 3 2 3 2" xfId="29830"/>
    <cellStyle name="Normal 5 3 2 4" xfId="29831"/>
    <cellStyle name="Normal 5 3 3" xfId="29832"/>
    <cellStyle name="Normal 5 4" xfId="29833"/>
    <cellStyle name="Normal 5 4 2" xfId="29834"/>
    <cellStyle name="Normal 5 4 2 2" xfId="29835"/>
    <cellStyle name="Normal 5 4 2 2 2" xfId="29836"/>
    <cellStyle name="Normal 5 4 2 3" xfId="29837"/>
    <cellStyle name="Normal 5 4 3" xfId="29838"/>
    <cellStyle name="Normal 5 4 3 2" xfId="29839"/>
    <cellStyle name="Normal 5 4 4" xfId="29840"/>
    <cellStyle name="Normal 5 4 5" xfId="29841"/>
    <cellStyle name="Normal 5 5" xfId="29842"/>
    <cellStyle name="Normal 5 6" xfId="29843"/>
    <cellStyle name="Normal 50" xfId="29844"/>
    <cellStyle name="Normal 50 2" xfId="29845"/>
    <cellStyle name="Normal 50 2 2" xfId="29846"/>
    <cellStyle name="Normal 50 2 2 2" xfId="29847"/>
    <cellStyle name="Normal 50 2 2 2 2" xfId="29848"/>
    <cellStyle name="Normal 50 2 2 2 2 2" xfId="29849"/>
    <cellStyle name="Normal 50 2 2 2 2 2 2" xfId="29850"/>
    <cellStyle name="Normal 50 2 2 2 2 3" xfId="29851"/>
    <cellStyle name="Normal 50 2 2 2 3" xfId="29852"/>
    <cellStyle name="Normal 50 2 2 2 3 2" xfId="29853"/>
    <cellStyle name="Normal 50 2 2 2 4" xfId="29854"/>
    <cellStyle name="Normal 50 2 2 3" xfId="29855"/>
    <cellStyle name="Normal 50 2 3" xfId="29856"/>
    <cellStyle name="Normal 50 2 3 2" xfId="29857"/>
    <cellStyle name="Normal 50 2 3 2 2" xfId="29858"/>
    <cellStyle name="Normal 50 2 3 2 2 2" xfId="29859"/>
    <cellStyle name="Normal 50 2 3 2 3" xfId="29860"/>
    <cellStyle name="Normal 50 2 3 3" xfId="29861"/>
    <cellStyle name="Normal 50 2 3 3 2" xfId="29862"/>
    <cellStyle name="Normal 50 2 3 4" xfId="29863"/>
    <cellStyle name="Normal 50 2 3 5" xfId="29864"/>
    <cellStyle name="Normal 50 3" xfId="29865"/>
    <cellStyle name="Normal 50 3 2" xfId="29866"/>
    <cellStyle name="Normal 50 3 2 2" xfId="29867"/>
    <cellStyle name="Normal 50 3 2 2 2" xfId="29868"/>
    <cellStyle name="Normal 50 3 2 2 2 2" xfId="29869"/>
    <cellStyle name="Normal 50 3 2 2 3" xfId="29870"/>
    <cellStyle name="Normal 50 3 2 3" xfId="29871"/>
    <cellStyle name="Normal 50 3 2 3 2" xfId="29872"/>
    <cellStyle name="Normal 50 3 2 4" xfId="29873"/>
    <cellStyle name="Normal 50 3 3" xfId="29874"/>
    <cellStyle name="Normal 50 4" xfId="29875"/>
    <cellStyle name="Normal 50 4 2" xfId="29876"/>
    <cellStyle name="Normal 50 4 2 2" xfId="29877"/>
    <cellStyle name="Normal 50 4 2 2 2" xfId="29878"/>
    <cellStyle name="Normal 50 4 2 3" xfId="29879"/>
    <cellStyle name="Normal 50 4 3" xfId="29880"/>
    <cellStyle name="Normal 50 4 3 2" xfId="29881"/>
    <cellStyle name="Normal 50 4 4" xfId="29882"/>
    <cellStyle name="Normal 50 4 5" xfId="29883"/>
    <cellStyle name="Normal 51" xfId="29884"/>
    <cellStyle name="Normal 51 2" xfId="29885"/>
    <cellStyle name="Normal 51 2 2" xfId="29886"/>
    <cellStyle name="Normal 51 2 2 2" xfId="29887"/>
    <cellStyle name="Normal 51 2 2 2 2" xfId="29888"/>
    <cellStyle name="Normal 51 2 2 2 2 2" xfId="29889"/>
    <cellStyle name="Normal 51 2 2 2 2 2 2" xfId="29890"/>
    <cellStyle name="Normal 51 2 2 2 2 3" xfId="29891"/>
    <cellStyle name="Normal 51 2 2 2 3" xfId="29892"/>
    <cellStyle name="Normal 51 2 2 2 3 2" xfId="29893"/>
    <cellStyle name="Normal 51 2 2 2 4" xfId="29894"/>
    <cellStyle name="Normal 51 2 2 3" xfId="29895"/>
    <cellStyle name="Normal 51 2 3" xfId="29896"/>
    <cellStyle name="Normal 51 2 3 2" xfId="29897"/>
    <cellStyle name="Normal 51 2 3 2 2" xfId="29898"/>
    <cellStyle name="Normal 51 2 3 2 2 2" xfId="29899"/>
    <cellStyle name="Normal 51 2 3 2 3" xfId="29900"/>
    <cellStyle name="Normal 51 2 3 3" xfId="29901"/>
    <cellStyle name="Normal 51 2 3 3 2" xfId="29902"/>
    <cellStyle name="Normal 51 2 3 4" xfId="29903"/>
    <cellStyle name="Normal 51 2 3 5" xfId="29904"/>
    <cellStyle name="Normal 51 3" xfId="29905"/>
    <cellStyle name="Normal 51 3 2" xfId="29906"/>
    <cellStyle name="Normal 51 3 2 2" xfId="29907"/>
    <cellStyle name="Normal 51 3 2 2 2" xfId="29908"/>
    <cellStyle name="Normal 51 3 2 2 2 2" xfId="29909"/>
    <cellStyle name="Normal 51 3 2 2 3" xfId="29910"/>
    <cellStyle name="Normal 51 3 2 3" xfId="29911"/>
    <cellStyle name="Normal 51 3 2 3 2" xfId="29912"/>
    <cellStyle name="Normal 51 3 2 4" xfId="29913"/>
    <cellStyle name="Normal 51 3 3" xfId="29914"/>
    <cellStyle name="Normal 51 4" xfId="29915"/>
    <cellStyle name="Normal 51 4 2" xfId="29916"/>
    <cellStyle name="Normal 51 4 2 2" xfId="29917"/>
    <cellStyle name="Normal 51 4 2 2 2" xfId="29918"/>
    <cellStyle name="Normal 51 4 2 3" xfId="29919"/>
    <cellStyle name="Normal 51 4 3" xfId="29920"/>
    <cellStyle name="Normal 51 4 3 2" xfId="29921"/>
    <cellStyle name="Normal 51 4 4" xfId="29922"/>
    <cellStyle name="Normal 51 4 5" xfId="29923"/>
    <cellStyle name="Normal 52" xfId="29924"/>
    <cellStyle name="Normal 52 2" xfId="29925"/>
    <cellStyle name="Normal 52 2 2" xfId="29926"/>
    <cellStyle name="Normal 52 2 2 2" xfId="29927"/>
    <cellStyle name="Normal 52 2 2 2 2" xfId="29928"/>
    <cellStyle name="Normal 52 2 2 2 2 2" xfId="29929"/>
    <cellStyle name="Normal 52 2 2 2 2 2 2" xfId="29930"/>
    <cellStyle name="Normal 52 2 2 2 2 3" xfId="29931"/>
    <cellStyle name="Normal 52 2 2 2 3" xfId="29932"/>
    <cellStyle name="Normal 52 2 2 2 3 2" xfId="29933"/>
    <cellStyle name="Normal 52 2 2 2 4" xfId="29934"/>
    <cellStyle name="Normal 52 2 2 3" xfId="29935"/>
    <cellStyle name="Normal 52 2 3" xfId="29936"/>
    <cellStyle name="Normal 52 2 3 2" xfId="29937"/>
    <cellStyle name="Normal 52 2 3 2 2" xfId="29938"/>
    <cellStyle name="Normal 52 2 3 2 2 2" xfId="29939"/>
    <cellStyle name="Normal 52 2 3 2 3" xfId="29940"/>
    <cellStyle name="Normal 52 2 3 3" xfId="29941"/>
    <cellStyle name="Normal 52 2 3 3 2" xfId="29942"/>
    <cellStyle name="Normal 52 2 3 4" xfId="29943"/>
    <cellStyle name="Normal 52 2 3 5" xfId="29944"/>
    <cellStyle name="Normal 52 3" xfId="29945"/>
    <cellStyle name="Normal 52 3 2" xfId="29946"/>
    <cellStyle name="Normal 52 3 2 2" xfId="29947"/>
    <cellStyle name="Normal 52 3 2 2 2" xfId="29948"/>
    <cellStyle name="Normal 52 3 2 2 2 2" xfId="29949"/>
    <cellStyle name="Normal 52 3 2 2 3" xfId="29950"/>
    <cellStyle name="Normal 52 3 2 3" xfId="29951"/>
    <cellStyle name="Normal 52 3 2 3 2" xfId="29952"/>
    <cellStyle name="Normal 52 3 2 4" xfId="29953"/>
    <cellStyle name="Normal 52 3 3" xfId="29954"/>
    <cellStyle name="Normal 52 4" xfId="29955"/>
    <cellStyle name="Normal 52 4 2" xfId="29956"/>
    <cellStyle name="Normal 52 4 2 2" xfId="29957"/>
    <cellStyle name="Normal 52 4 2 2 2" xfId="29958"/>
    <cellStyle name="Normal 52 4 2 3" xfId="29959"/>
    <cellStyle name="Normal 52 4 3" xfId="29960"/>
    <cellStyle name="Normal 52 4 3 2" xfId="29961"/>
    <cellStyle name="Normal 52 4 4" xfId="29962"/>
    <cellStyle name="Normal 52 4 5" xfId="29963"/>
    <cellStyle name="Normal 53" xfId="29964"/>
    <cellStyle name="Normal 53 2" xfId="29965"/>
    <cellStyle name="Normal 53 2 2" xfId="29966"/>
    <cellStyle name="Normal 53 2 2 2" xfId="29967"/>
    <cellStyle name="Normal 53 2 2 2 2" xfId="29968"/>
    <cellStyle name="Normal 53 2 2 2 2 2" xfId="29969"/>
    <cellStyle name="Normal 53 2 2 2 2 2 2" xfId="29970"/>
    <cellStyle name="Normal 53 2 2 2 2 3" xfId="29971"/>
    <cellStyle name="Normal 53 2 2 2 3" xfId="29972"/>
    <cellStyle name="Normal 53 2 2 2 3 2" xfId="29973"/>
    <cellStyle name="Normal 53 2 2 2 4" xfId="29974"/>
    <cellStyle name="Normal 53 2 2 3" xfId="29975"/>
    <cellStyle name="Normal 53 2 3" xfId="29976"/>
    <cellStyle name="Normal 53 2 3 2" xfId="29977"/>
    <cellStyle name="Normal 53 2 3 2 2" xfId="29978"/>
    <cellStyle name="Normal 53 2 3 2 2 2" xfId="29979"/>
    <cellStyle name="Normal 53 2 3 2 3" xfId="29980"/>
    <cellStyle name="Normal 53 2 3 3" xfId="29981"/>
    <cellStyle name="Normal 53 2 3 3 2" xfId="29982"/>
    <cellStyle name="Normal 53 2 3 4" xfId="29983"/>
    <cellStyle name="Normal 53 2 3 5" xfId="29984"/>
    <cellStyle name="Normal 53 3" xfId="29985"/>
    <cellStyle name="Normal 53 3 2" xfId="29986"/>
    <cellStyle name="Normal 53 3 2 2" xfId="29987"/>
    <cellStyle name="Normal 53 3 2 2 2" xfId="29988"/>
    <cellStyle name="Normal 53 3 2 2 2 2" xfId="29989"/>
    <cellStyle name="Normal 53 3 2 2 3" xfId="29990"/>
    <cellStyle name="Normal 53 3 2 3" xfId="29991"/>
    <cellStyle name="Normal 53 3 2 3 2" xfId="29992"/>
    <cellStyle name="Normal 53 3 2 4" xfId="29993"/>
    <cellStyle name="Normal 53 3 3" xfId="29994"/>
    <cellStyle name="Normal 53 4" xfId="29995"/>
    <cellStyle name="Normal 53 4 2" xfId="29996"/>
    <cellStyle name="Normal 53 4 2 2" xfId="29997"/>
    <cellStyle name="Normal 53 4 2 2 2" xfId="29998"/>
    <cellStyle name="Normal 53 4 2 3" xfId="29999"/>
    <cellStyle name="Normal 53 4 3" xfId="30000"/>
    <cellStyle name="Normal 53 4 3 2" xfId="30001"/>
    <cellStyle name="Normal 53 4 4" xfId="30002"/>
    <cellStyle name="Normal 53 4 5" xfId="30003"/>
    <cellStyle name="Normal 54" xfId="30004"/>
    <cellStyle name="Normal 54 2" xfId="30005"/>
    <cellStyle name="Normal 54 2 2" xfId="30006"/>
    <cellStyle name="Normal 54 2 2 2" xfId="30007"/>
    <cellStyle name="Normal 54 2 2 2 2" xfId="30008"/>
    <cellStyle name="Normal 54 2 2 2 2 2" xfId="30009"/>
    <cellStyle name="Normal 54 2 2 2 2 2 2" xfId="30010"/>
    <cellStyle name="Normal 54 2 2 2 2 3" xfId="30011"/>
    <cellStyle name="Normal 54 2 2 2 3" xfId="30012"/>
    <cellStyle name="Normal 54 2 2 2 3 2" xfId="30013"/>
    <cellStyle name="Normal 54 2 2 2 4" xfId="30014"/>
    <cellStyle name="Normal 54 2 2 3" xfId="30015"/>
    <cellStyle name="Normal 54 2 3" xfId="30016"/>
    <cellStyle name="Normal 54 2 3 2" xfId="30017"/>
    <cellStyle name="Normal 54 2 3 2 2" xfId="30018"/>
    <cellStyle name="Normal 54 2 3 2 2 2" xfId="30019"/>
    <cellStyle name="Normal 54 2 3 2 3" xfId="30020"/>
    <cellStyle name="Normal 54 2 3 3" xfId="30021"/>
    <cellStyle name="Normal 54 2 3 3 2" xfId="30022"/>
    <cellStyle name="Normal 54 2 3 4" xfId="30023"/>
    <cellStyle name="Normal 54 2 3 5" xfId="30024"/>
    <cellStyle name="Normal 54 3" xfId="30025"/>
    <cellStyle name="Normal 54 3 2" xfId="30026"/>
    <cellStyle name="Normal 54 3 2 2" xfId="30027"/>
    <cellStyle name="Normal 54 3 2 2 2" xfId="30028"/>
    <cellStyle name="Normal 54 3 2 2 2 2" xfId="30029"/>
    <cellStyle name="Normal 54 3 2 2 3" xfId="30030"/>
    <cellStyle name="Normal 54 3 2 3" xfId="30031"/>
    <cellStyle name="Normal 54 3 2 3 2" xfId="30032"/>
    <cellStyle name="Normal 54 3 2 4" xfId="30033"/>
    <cellStyle name="Normal 54 3 3" xfId="30034"/>
    <cellStyle name="Normal 54 4" xfId="30035"/>
    <cellStyle name="Normal 54 4 2" xfId="30036"/>
    <cellStyle name="Normal 54 4 2 2" xfId="30037"/>
    <cellStyle name="Normal 54 4 2 2 2" xfId="30038"/>
    <cellStyle name="Normal 54 4 2 3" xfId="30039"/>
    <cellStyle name="Normal 54 4 3" xfId="30040"/>
    <cellStyle name="Normal 54 4 3 2" xfId="30041"/>
    <cellStyle name="Normal 54 4 4" xfId="30042"/>
    <cellStyle name="Normal 54 4 5" xfId="30043"/>
    <cellStyle name="Normal 55" xfId="30044"/>
    <cellStyle name="Normal 55 2" xfId="30045"/>
    <cellStyle name="Normal 55 2 2" xfId="30046"/>
    <cellStyle name="Normal 55 2 2 2" xfId="30047"/>
    <cellStyle name="Normal 55 2 2 2 2" xfId="30048"/>
    <cellStyle name="Normal 55 2 2 2 2 2" xfId="30049"/>
    <cellStyle name="Normal 55 2 2 2 3" xfId="30050"/>
    <cellStyle name="Normal 55 2 2 3" xfId="30051"/>
    <cellStyle name="Normal 55 2 2 3 2" xfId="30052"/>
    <cellStyle name="Normal 55 2 2 4" xfId="30053"/>
    <cellStyle name="Normal 55 2 3" xfId="30054"/>
    <cellStyle name="Normal 55 3" xfId="30055"/>
    <cellStyle name="Normal 55 3 2" xfId="30056"/>
    <cellStyle name="Normal 55 3 2 2" xfId="30057"/>
    <cellStyle name="Normal 55 3 2 2 2" xfId="30058"/>
    <cellStyle name="Normal 55 3 2 3" xfId="30059"/>
    <cellStyle name="Normal 55 3 3" xfId="30060"/>
    <cellStyle name="Normal 55 3 3 2" xfId="30061"/>
    <cellStyle name="Normal 55 3 4" xfId="30062"/>
    <cellStyle name="Normal 55 3 5" xfId="30063"/>
    <cellStyle name="Normal 56" xfId="30064"/>
    <cellStyle name="Normal 56 2" xfId="30065"/>
    <cellStyle name="Normal 56 2 2" xfId="30066"/>
    <cellStyle name="Normal 56 2 2 2" xfId="30067"/>
    <cellStyle name="Normal 56 2 2 2 2" xfId="30068"/>
    <cellStyle name="Normal 56 2 2 2 2 2" xfId="30069"/>
    <cellStyle name="Normal 56 2 2 2 2 2 2" xfId="30070"/>
    <cellStyle name="Normal 56 2 2 2 2 3" xfId="30071"/>
    <cellStyle name="Normal 56 2 2 2 3" xfId="30072"/>
    <cellStyle name="Normal 56 2 2 2 3 2" xfId="30073"/>
    <cellStyle name="Normal 56 2 2 2 4" xfId="30074"/>
    <cellStyle name="Normal 56 2 2 3" xfId="30075"/>
    <cellStyle name="Normal 56 2 3" xfId="30076"/>
    <cellStyle name="Normal 56 2 3 2" xfId="30077"/>
    <cellStyle name="Normal 56 2 3 2 2" xfId="30078"/>
    <cellStyle name="Normal 56 2 3 2 2 2" xfId="30079"/>
    <cellStyle name="Normal 56 2 3 2 3" xfId="30080"/>
    <cellStyle name="Normal 56 2 3 3" xfId="30081"/>
    <cellStyle name="Normal 56 2 3 3 2" xfId="30082"/>
    <cellStyle name="Normal 56 2 3 3 3" xfId="30083"/>
    <cellStyle name="Normal 56 2 3 4" xfId="30084"/>
    <cellStyle name="Normal 56 2 3 5" xfId="30085"/>
    <cellStyle name="Normal 56 3" xfId="30086"/>
    <cellStyle name="Normal 56 3 2" xfId="30087"/>
    <cellStyle name="Normal 56 3 2 2" xfId="30088"/>
    <cellStyle name="Normal 56 3 2 2 2" xfId="30089"/>
    <cellStyle name="Normal 56 3 2 2 2 2" xfId="30090"/>
    <cellStyle name="Normal 56 3 2 2 3" xfId="30091"/>
    <cellStyle name="Normal 56 3 2 3" xfId="30092"/>
    <cellStyle name="Normal 56 3 2 3 2" xfId="30093"/>
    <cellStyle name="Normal 56 3 2 4" xfId="30094"/>
    <cellStyle name="Normal 56 3 3" xfId="30095"/>
    <cellStyle name="Normal 56 4" xfId="30096"/>
    <cellStyle name="Normal 56 4 2" xfId="30097"/>
    <cellStyle name="Normal 56 4 2 2" xfId="30098"/>
    <cellStyle name="Normal 56 4 2 2 2" xfId="30099"/>
    <cellStyle name="Normal 56 4 2 3" xfId="30100"/>
    <cellStyle name="Normal 56 4 3" xfId="30101"/>
    <cellStyle name="Normal 56 4 3 2" xfId="30102"/>
    <cellStyle name="Normal 56 4 3 3" xfId="30103"/>
    <cellStyle name="Normal 56 4 4" xfId="30104"/>
    <cellStyle name="Normal 56 4 5" xfId="30105"/>
    <cellStyle name="Normal 57" xfId="30106"/>
    <cellStyle name="Normal 57 2" xfId="30107"/>
    <cellStyle name="Normal 57 2 2" xfId="30108"/>
    <cellStyle name="Normal 57 2 2 2" xfId="30109"/>
    <cellStyle name="Normal 57 2 2 2 2" xfId="30110"/>
    <cellStyle name="Normal 57 2 2 2 2 2" xfId="30111"/>
    <cellStyle name="Normal 57 2 2 2 2 2 2" xfId="30112"/>
    <cellStyle name="Normal 57 2 2 2 2 3" xfId="30113"/>
    <cellStyle name="Normal 57 2 2 2 3" xfId="30114"/>
    <cellStyle name="Normal 57 2 2 2 3 2" xfId="30115"/>
    <cellStyle name="Normal 57 2 2 2 4" xfId="30116"/>
    <cellStyle name="Normal 57 2 2 3" xfId="30117"/>
    <cellStyle name="Normal 57 2 3" xfId="30118"/>
    <cellStyle name="Normal 57 2 3 2" xfId="30119"/>
    <cellStyle name="Normal 57 2 3 2 2" xfId="30120"/>
    <cellStyle name="Normal 57 2 3 2 2 2" xfId="30121"/>
    <cellStyle name="Normal 57 2 3 2 3" xfId="30122"/>
    <cellStyle name="Normal 57 2 3 3" xfId="30123"/>
    <cellStyle name="Normal 57 2 3 3 2" xfId="30124"/>
    <cellStyle name="Normal 57 2 3 4" xfId="30125"/>
    <cellStyle name="Normal 57 2 3 5" xfId="30126"/>
    <cellStyle name="Normal 57 3" xfId="30127"/>
    <cellStyle name="Normal 57 3 2" xfId="30128"/>
    <cellStyle name="Normal 57 3 2 2" xfId="30129"/>
    <cellStyle name="Normal 57 3 2 2 2" xfId="30130"/>
    <cellStyle name="Normal 57 3 2 2 2 2" xfId="30131"/>
    <cellStyle name="Normal 57 3 2 2 3" xfId="30132"/>
    <cellStyle name="Normal 57 3 2 3" xfId="30133"/>
    <cellStyle name="Normal 57 3 2 3 2" xfId="30134"/>
    <cellStyle name="Normal 57 3 2 4" xfId="30135"/>
    <cellStyle name="Normal 57 3 3" xfId="30136"/>
    <cellStyle name="Normal 57 4" xfId="30137"/>
    <cellStyle name="Normal 57 4 2" xfId="30138"/>
    <cellStyle name="Normal 57 4 2 2" xfId="30139"/>
    <cellStyle name="Normal 57 4 2 2 2" xfId="30140"/>
    <cellStyle name="Normal 57 4 2 3" xfId="30141"/>
    <cellStyle name="Normal 57 4 3" xfId="30142"/>
    <cellStyle name="Normal 57 4 3 2" xfId="30143"/>
    <cellStyle name="Normal 57 4 4" xfId="30144"/>
    <cellStyle name="Normal 57 4 5" xfId="30145"/>
    <cellStyle name="Normal 58" xfId="30146"/>
    <cellStyle name="Normal 58 2" xfId="30147"/>
    <cellStyle name="Normal 58 2 2" xfId="30148"/>
    <cellStyle name="Normal 58 2 2 2" xfId="30149"/>
    <cellStyle name="Normal 58 2 2 2 2" xfId="30150"/>
    <cellStyle name="Normal 58 2 2 2 2 2" xfId="30151"/>
    <cellStyle name="Normal 58 2 2 2 2 2 2" xfId="30152"/>
    <cellStyle name="Normal 58 2 2 2 2 3" xfId="30153"/>
    <cellStyle name="Normal 58 2 2 2 3" xfId="30154"/>
    <cellStyle name="Normal 58 2 2 2 3 2" xfId="30155"/>
    <cellStyle name="Normal 58 2 2 2 4" xfId="30156"/>
    <cellStyle name="Normal 58 2 2 3" xfId="30157"/>
    <cellStyle name="Normal 58 2 3" xfId="30158"/>
    <cellStyle name="Normal 58 2 3 2" xfId="30159"/>
    <cellStyle name="Normal 58 2 3 2 2" xfId="30160"/>
    <cellStyle name="Normal 58 2 3 2 2 2" xfId="30161"/>
    <cellStyle name="Normal 58 2 3 2 3" xfId="30162"/>
    <cellStyle name="Normal 58 2 3 3" xfId="30163"/>
    <cellStyle name="Normal 58 2 3 3 2" xfId="30164"/>
    <cellStyle name="Normal 58 2 3 4" xfId="30165"/>
    <cellStyle name="Normal 58 2 3 5" xfId="30166"/>
    <cellStyle name="Normal 58 3" xfId="30167"/>
    <cellStyle name="Normal 58 3 2" xfId="30168"/>
    <cellStyle name="Normal 58 3 2 2" xfId="30169"/>
    <cellStyle name="Normal 58 3 2 2 2" xfId="30170"/>
    <cellStyle name="Normal 58 3 2 2 2 2" xfId="30171"/>
    <cellStyle name="Normal 58 3 2 2 3" xfId="30172"/>
    <cellStyle name="Normal 58 3 2 3" xfId="30173"/>
    <cellStyle name="Normal 58 3 2 3 2" xfId="30174"/>
    <cellStyle name="Normal 58 3 2 4" xfId="30175"/>
    <cellStyle name="Normal 58 3 3" xfId="30176"/>
    <cellStyle name="Normal 58 4" xfId="30177"/>
    <cellStyle name="Normal 58 4 2" xfId="30178"/>
    <cellStyle name="Normal 58 4 2 2" xfId="30179"/>
    <cellStyle name="Normal 58 4 2 2 2" xfId="30180"/>
    <cellStyle name="Normal 58 4 2 3" xfId="30181"/>
    <cellStyle name="Normal 58 4 3" xfId="30182"/>
    <cellStyle name="Normal 58 4 3 2" xfId="30183"/>
    <cellStyle name="Normal 58 4 4" xfId="30184"/>
    <cellStyle name="Normal 58 4 5" xfId="30185"/>
    <cellStyle name="Normal 59" xfId="30186"/>
    <cellStyle name="Normal 59 2" xfId="30187"/>
    <cellStyle name="Normal 59 2 2" xfId="30188"/>
    <cellStyle name="Normal 59 2 2 2" xfId="30189"/>
    <cellStyle name="Normal 59 2 2 2 2" xfId="30190"/>
    <cellStyle name="Normal 59 2 2 2 2 2" xfId="30191"/>
    <cellStyle name="Normal 59 2 2 2 2 2 2" xfId="30192"/>
    <cellStyle name="Normal 59 2 2 2 2 3" xfId="30193"/>
    <cellStyle name="Normal 59 2 2 2 3" xfId="30194"/>
    <cellStyle name="Normal 59 2 2 2 3 2" xfId="30195"/>
    <cellStyle name="Normal 59 2 2 2 4" xfId="30196"/>
    <cellStyle name="Normal 59 2 2 3" xfId="30197"/>
    <cellStyle name="Normal 59 2 3" xfId="30198"/>
    <cellStyle name="Normal 59 2 3 2" xfId="30199"/>
    <cellStyle name="Normal 59 2 3 2 2" xfId="30200"/>
    <cellStyle name="Normal 59 2 3 2 2 2" xfId="30201"/>
    <cellStyle name="Normal 59 2 3 2 3" xfId="30202"/>
    <cellStyle name="Normal 59 2 3 3" xfId="30203"/>
    <cellStyle name="Normal 59 2 3 3 2" xfId="30204"/>
    <cellStyle name="Normal 59 2 3 4" xfId="30205"/>
    <cellStyle name="Normal 59 2 3 5" xfId="30206"/>
    <cellStyle name="Normal 59 3" xfId="30207"/>
    <cellStyle name="Normal 59 3 2" xfId="30208"/>
    <cellStyle name="Normal 59 3 2 2" xfId="30209"/>
    <cellStyle name="Normal 59 3 2 2 2" xfId="30210"/>
    <cellStyle name="Normal 59 3 2 2 2 2" xfId="30211"/>
    <cellStyle name="Normal 59 3 2 2 3" xfId="30212"/>
    <cellStyle name="Normal 59 3 2 3" xfId="30213"/>
    <cellStyle name="Normal 59 3 2 3 2" xfId="30214"/>
    <cellStyle name="Normal 59 3 2 4" xfId="30215"/>
    <cellStyle name="Normal 59 3 3" xfId="30216"/>
    <cellStyle name="Normal 59 4" xfId="30217"/>
    <cellStyle name="Normal 59 4 2" xfId="30218"/>
    <cellStyle name="Normal 59 4 2 2" xfId="30219"/>
    <cellStyle name="Normal 59 4 2 2 2" xfId="30220"/>
    <cellStyle name="Normal 59 4 2 3" xfId="30221"/>
    <cellStyle name="Normal 59 4 3" xfId="30222"/>
    <cellStyle name="Normal 59 4 3 2" xfId="30223"/>
    <cellStyle name="Normal 59 4 4" xfId="30224"/>
    <cellStyle name="Normal 59 4 5" xfId="30225"/>
    <cellStyle name="Normal 6" xfId="30226"/>
    <cellStyle name="Normal 6 10" xfId="30227"/>
    <cellStyle name="Normal 6 10 2" xfId="30228"/>
    <cellStyle name="Normal 6 10 2 2" xfId="30229"/>
    <cellStyle name="Normal 6 10 2 2 2" xfId="30230"/>
    <cellStyle name="Normal 6 10 2 2 2 2" xfId="30231"/>
    <cellStyle name="Normal 6 10 2 2 3" xfId="30232"/>
    <cellStyle name="Normal 6 10 2 3" xfId="30233"/>
    <cellStyle name="Normal 6 10 2 3 2" xfId="30234"/>
    <cellStyle name="Normal 6 10 2 4" xfId="30235"/>
    <cellStyle name="Normal 6 10 3" xfId="30236"/>
    <cellStyle name="Normal 6 11" xfId="30237"/>
    <cellStyle name="Normal 6 11 2" xfId="30238"/>
    <cellStyle name="Normal 6 11 2 2" xfId="30239"/>
    <cellStyle name="Normal 6 11 2 2 2" xfId="30240"/>
    <cellStyle name="Normal 6 11 2 3" xfId="30241"/>
    <cellStyle name="Normal 6 11 3" xfId="30242"/>
    <cellStyle name="Normal 6 11 3 2" xfId="30243"/>
    <cellStyle name="Normal 6 11 3 3" xfId="30244"/>
    <cellStyle name="Normal 6 11 4" xfId="30245"/>
    <cellStyle name="Normal 6 12" xfId="30246"/>
    <cellStyle name="Normal 6 13" xfId="30247"/>
    <cellStyle name="Normal 6 2" xfId="30248"/>
    <cellStyle name="Normal 6 2 10" xfId="30249"/>
    <cellStyle name="Normal 6 2 10 2" xfId="30250"/>
    <cellStyle name="Normal 6 2 10 2 2" xfId="30251"/>
    <cellStyle name="Normal 6 2 10 3" xfId="30252"/>
    <cellStyle name="Normal 6 2 11" xfId="30253"/>
    <cellStyle name="Normal 6 2 11 2" xfId="30254"/>
    <cellStyle name="Normal 6 2 12" xfId="30255"/>
    <cellStyle name="Normal 6 2 2" xfId="30256"/>
    <cellStyle name="Normal 6 2 2 2" xfId="30257"/>
    <cellStyle name="Normal 6 2 2 2 2" xfId="30258"/>
    <cellStyle name="Normal 6 2 2 2 2 2" xfId="30259"/>
    <cellStyle name="Normal 6 2 2 2 2 2 2" xfId="30260"/>
    <cellStyle name="Normal 6 2 2 2 2 2 2 2" xfId="30261"/>
    <cellStyle name="Normal 6 2 2 2 2 2 3" xfId="30262"/>
    <cellStyle name="Normal 6 2 2 2 2 3" xfId="30263"/>
    <cellStyle name="Normal 6 2 2 2 2 3 2" xfId="30264"/>
    <cellStyle name="Normal 6 2 2 2 2 4" xfId="30265"/>
    <cellStyle name="Normal 6 2 2 2 3" xfId="30266"/>
    <cellStyle name="Normal 6 2 2 3" xfId="30267"/>
    <cellStyle name="Normal 6 2 2 3 2" xfId="30268"/>
    <cellStyle name="Normal 6 2 2 3 2 2" xfId="30269"/>
    <cellStyle name="Normal 6 2 2 3 2 2 2" xfId="30270"/>
    <cellStyle name="Normal 6 2 2 3 2 3" xfId="30271"/>
    <cellStyle name="Normal 6 2 2 3 3" xfId="30272"/>
    <cellStyle name="Normal 6 2 2 3 3 2" xfId="30273"/>
    <cellStyle name="Normal 6 2 2 3 4" xfId="30274"/>
    <cellStyle name="Normal 6 2 2 3 5" xfId="30275"/>
    <cellStyle name="Normal 6 2 3" xfId="30276"/>
    <cellStyle name="Normal 6 2 3 10" xfId="30277"/>
    <cellStyle name="Normal 6 2 3 2" xfId="30278"/>
    <cellStyle name="Normal 6 2 3 2 2" xfId="30279"/>
    <cellStyle name="Normal 6 2 3 2 2 2" xfId="30280"/>
    <cellStyle name="Normal 6 2 3 2 2 2 2" xfId="30281"/>
    <cellStyle name="Normal 6 2 3 2 2 2 2 2" xfId="30282"/>
    <cellStyle name="Normal 6 2 3 2 2 2 2 2 2" xfId="30283"/>
    <cellStyle name="Normal 6 2 3 2 2 2 2 2 2 2" xfId="30284"/>
    <cellStyle name="Normal 6 2 3 2 2 2 2 2 3" xfId="30285"/>
    <cellStyle name="Normal 6 2 3 2 2 2 2 3" xfId="30286"/>
    <cellStyle name="Normal 6 2 3 2 2 2 2 3 2" xfId="30287"/>
    <cellStyle name="Normal 6 2 3 2 2 2 2 4" xfId="30288"/>
    <cellStyle name="Normal 6 2 3 2 2 2 3" xfId="30289"/>
    <cellStyle name="Normal 6 2 3 2 2 2 3 2" xfId="30290"/>
    <cellStyle name="Normal 6 2 3 2 2 2 3 2 2" xfId="30291"/>
    <cellStyle name="Normal 6 2 3 2 2 2 3 3" xfId="30292"/>
    <cellStyle name="Normal 6 2 3 2 2 2 4" xfId="30293"/>
    <cellStyle name="Normal 6 2 3 2 2 2 4 2" xfId="30294"/>
    <cellStyle name="Normal 6 2 3 2 2 2 5" xfId="30295"/>
    <cellStyle name="Normal 6 2 3 2 2 3" xfId="30296"/>
    <cellStyle name="Normal 6 2 3 2 2 3 2" xfId="30297"/>
    <cellStyle name="Normal 6 2 3 2 2 3 2 2" xfId="30298"/>
    <cellStyle name="Normal 6 2 3 2 2 3 2 2 2" xfId="30299"/>
    <cellStyle name="Normal 6 2 3 2 2 3 2 3" xfId="30300"/>
    <cellStyle name="Normal 6 2 3 2 2 3 3" xfId="30301"/>
    <cellStyle name="Normal 6 2 3 2 2 3 3 2" xfId="30302"/>
    <cellStyle name="Normal 6 2 3 2 2 3 4" xfId="30303"/>
    <cellStyle name="Normal 6 2 3 2 2 4" xfId="30304"/>
    <cellStyle name="Normal 6 2 3 2 2 4 2" xfId="30305"/>
    <cellStyle name="Normal 6 2 3 2 2 4 2 2" xfId="30306"/>
    <cellStyle name="Normal 6 2 3 2 2 4 3" xfId="30307"/>
    <cellStyle name="Normal 6 2 3 2 2 5" xfId="30308"/>
    <cellStyle name="Normal 6 2 3 2 2 5 2" xfId="30309"/>
    <cellStyle name="Normal 6 2 3 2 2 6" xfId="30310"/>
    <cellStyle name="Normal 6 2 3 2 3" xfId="30311"/>
    <cellStyle name="Normal 6 2 3 2 3 2" xfId="30312"/>
    <cellStyle name="Normal 6 2 3 2 3 2 2" xfId="30313"/>
    <cellStyle name="Normal 6 2 3 2 3 2 2 2" xfId="30314"/>
    <cellStyle name="Normal 6 2 3 2 3 2 2 2 2" xfId="30315"/>
    <cellStyle name="Normal 6 2 3 2 3 2 2 3" xfId="30316"/>
    <cellStyle name="Normal 6 2 3 2 3 2 3" xfId="30317"/>
    <cellStyle name="Normal 6 2 3 2 3 2 3 2" xfId="30318"/>
    <cellStyle name="Normal 6 2 3 2 3 2 4" xfId="30319"/>
    <cellStyle name="Normal 6 2 3 2 3 3" xfId="30320"/>
    <cellStyle name="Normal 6 2 3 2 3 3 2" xfId="30321"/>
    <cellStyle name="Normal 6 2 3 2 3 3 2 2" xfId="30322"/>
    <cellStyle name="Normal 6 2 3 2 3 3 3" xfId="30323"/>
    <cellStyle name="Normal 6 2 3 2 3 4" xfId="30324"/>
    <cellStyle name="Normal 6 2 3 2 3 4 2" xfId="30325"/>
    <cellStyle name="Normal 6 2 3 2 3 5" xfId="30326"/>
    <cellStyle name="Normal 6 2 3 2 4" xfId="30327"/>
    <cellStyle name="Normal 6 2 3 2 4 2" xfId="30328"/>
    <cellStyle name="Normal 6 2 3 2 4 2 2" xfId="30329"/>
    <cellStyle name="Normal 6 2 3 2 4 2 2 2" xfId="30330"/>
    <cellStyle name="Normal 6 2 3 2 4 2 3" xfId="30331"/>
    <cellStyle name="Normal 6 2 3 2 4 3" xfId="30332"/>
    <cellStyle name="Normal 6 2 3 2 4 3 2" xfId="30333"/>
    <cellStyle name="Normal 6 2 3 2 4 4" xfId="30334"/>
    <cellStyle name="Normal 6 2 3 2 5" xfId="30335"/>
    <cellStyle name="Normal 6 2 3 2 5 2" xfId="30336"/>
    <cellStyle name="Normal 6 2 3 2 5 2 2" xfId="30337"/>
    <cellStyle name="Normal 6 2 3 2 5 3" xfId="30338"/>
    <cellStyle name="Normal 6 2 3 2 6" xfId="30339"/>
    <cellStyle name="Normal 6 2 3 2 6 2" xfId="30340"/>
    <cellStyle name="Normal 6 2 3 2 7" xfId="30341"/>
    <cellStyle name="Normal 6 2 3 2 8" xfId="30342"/>
    <cellStyle name="Normal 6 2 3 3" xfId="30343"/>
    <cellStyle name="Normal 6 2 3 3 2" xfId="30344"/>
    <cellStyle name="Normal 6 2 3 3 2 2" xfId="30345"/>
    <cellStyle name="Normal 6 2 3 3 2 2 2" xfId="30346"/>
    <cellStyle name="Normal 6 2 3 3 2 2 2 2" xfId="30347"/>
    <cellStyle name="Normal 6 2 3 3 2 2 2 2 2" xfId="30348"/>
    <cellStyle name="Normal 6 2 3 3 2 2 2 3" xfId="30349"/>
    <cellStyle name="Normal 6 2 3 3 2 2 3" xfId="30350"/>
    <cellStyle name="Normal 6 2 3 3 2 2 3 2" xfId="30351"/>
    <cellStyle name="Normal 6 2 3 3 2 2 4" xfId="30352"/>
    <cellStyle name="Normal 6 2 3 3 2 3" xfId="30353"/>
    <cellStyle name="Normal 6 2 3 3 2 3 2" xfId="30354"/>
    <cellStyle name="Normal 6 2 3 3 2 3 2 2" xfId="30355"/>
    <cellStyle name="Normal 6 2 3 3 2 3 3" xfId="30356"/>
    <cellStyle name="Normal 6 2 3 3 2 4" xfId="30357"/>
    <cellStyle name="Normal 6 2 3 3 2 4 2" xfId="30358"/>
    <cellStyle name="Normal 6 2 3 3 2 5" xfId="30359"/>
    <cellStyle name="Normal 6 2 3 3 3" xfId="30360"/>
    <cellStyle name="Normal 6 2 3 3 3 2" xfId="30361"/>
    <cellStyle name="Normal 6 2 3 3 3 2 2" xfId="30362"/>
    <cellStyle name="Normal 6 2 3 3 3 2 2 2" xfId="30363"/>
    <cellStyle name="Normal 6 2 3 3 3 2 3" xfId="30364"/>
    <cellStyle name="Normal 6 2 3 3 3 3" xfId="30365"/>
    <cellStyle name="Normal 6 2 3 3 3 3 2" xfId="30366"/>
    <cellStyle name="Normal 6 2 3 3 3 4" xfId="30367"/>
    <cellStyle name="Normal 6 2 3 3 4" xfId="30368"/>
    <cellStyle name="Normal 6 2 3 3 4 2" xfId="30369"/>
    <cellStyle name="Normal 6 2 3 3 4 2 2" xfId="30370"/>
    <cellStyle name="Normal 6 2 3 3 4 3" xfId="30371"/>
    <cellStyle name="Normal 6 2 3 3 5" xfId="30372"/>
    <cellStyle name="Normal 6 2 3 3 5 2" xfId="30373"/>
    <cellStyle name="Normal 6 2 3 3 6" xfId="30374"/>
    <cellStyle name="Normal 6 2 3 4" xfId="30375"/>
    <cellStyle name="Normal 6 2 3 4 2" xfId="30376"/>
    <cellStyle name="Normal 6 2 3 4 2 2" xfId="30377"/>
    <cellStyle name="Normal 6 2 3 4 2 2 2" xfId="30378"/>
    <cellStyle name="Normal 6 2 3 4 2 2 2 2" xfId="30379"/>
    <cellStyle name="Normal 6 2 3 4 2 2 2 2 2" xfId="30380"/>
    <cellStyle name="Normal 6 2 3 4 2 2 2 3" xfId="30381"/>
    <cellStyle name="Normal 6 2 3 4 2 2 3" xfId="30382"/>
    <cellStyle name="Normal 6 2 3 4 2 2 3 2" xfId="30383"/>
    <cellStyle name="Normal 6 2 3 4 2 2 4" xfId="30384"/>
    <cellStyle name="Normal 6 2 3 4 2 3" xfId="30385"/>
    <cellStyle name="Normal 6 2 3 4 2 3 2" xfId="30386"/>
    <cellStyle name="Normal 6 2 3 4 2 3 2 2" xfId="30387"/>
    <cellStyle name="Normal 6 2 3 4 2 3 3" xfId="30388"/>
    <cellStyle name="Normal 6 2 3 4 2 4" xfId="30389"/>
    <cellStyle name="Normal 6 2 3 4 2 4 2" xfId="30390"/>
    <cellStyle name="Normal 6 2 3 4 2 5" xfId="30391"/>
    <cellStyle name="Normal 6 2 3 4 3" xfId="30392"/>
    <cellStyle name="Normal 6 2 3 4 3 2" xfId="30393"/>
    <cellStyle name="Normal 6 2 3 4 3 2 2" xfId="30394"/>
    <cellStyle name="Normal 6 2 3 4 3 2 2 2" xfId="30395"/>
    <cellStyle name="Normal 6 2 3 4 3 2 3" xfId="30396"/>
    <cellStyle name="Normal 6 2 3 4 3 3" xfId="30397"/>
    <cellStyle name="Normal 6 2 3 4 3 3 2" xfId="30398"/>
    <cellStyle name="Normal 6 2 3 4 3 4" xfId="30399"/>
    <cellStyle name="Normal 6 2 3 4 4" xfId="30400"/>
    <cellStyle name="Normal 6 2 3 4 4 2" xfId="30401"/>
    <cellStyle name="Normal 6 2 3 4 4 2 2" xfId="30402"/>
    <cellStyle name="Normal 6 2 3 4 4 3" xfId="30403"/>
    <cellStyle name="Normal 6 2 3 4 5" xfId="30404"/>
    <cellStyle name="Normal 6 2 3 4 5 2" xfId="30405"/>
    <cellStyle name="Normal 6 2 3 4 6" xfId="30406"/>
    <cellStyle name="Normal 6 2 3 5" xfId="30407"/>
    <cellStyle name="Normal 6 2 3 5 2" xfId="30408"/>
    <cellStyle name="Normal 6 2 3 5 2 2" xfId="30409"/>
    <cellStyle name="Normal 6 2 3 5 2 2 2" xfId="30410"/>
    <cellStyle name="Normal 6 2 3 5 2 2 2 2" xfId="30411"/>
    <cellStyle name="Normal 6 2 3 5 2 2 3" xfId="30412"/>
    <cellStyle name="Normal 6 2 3 5 2 3" xfId="30413"/>
    <cellStyle name="Normal 6 2 3 5 2 3 2" xfId="30414"/>
    <cellStyle name="Normal 6 2 3 5 2 4" xfId="30415"/>
    <cellStyle name="Normal 6 2 3 5 3" xfId="30416"/>
    <cellStyle name="Normal 6 2 3 5 3 2" xfId="30417"/>
    <cellStyle name="Normal 6 2 3 5 3 2 2" xfId="30418"/>
    <cellStyle name="Normal 6 2 3 5 3 3" xfId="30419"/>
    <cellStyle name="Normal 6 2 3 5 4" xfId="30420"/>
    <cellStyle name="Normal 6 2 3 5 4 2" xfId="30421"/>
    <cellStyle name="Normal 6 2 3 5 5" xfId="30422"/>
    <cellStyle name="Normal 6 2 3 6" xfId="30423"/>
    <cellStyle name="Normal 6 2 3 6 2" xfId="30424"/>
    <cellStyle name="Normal 6 2 3 6 2 2" xfId="30425"/>
    <cellStyle name="Normal 6 2 3 6 2 2 2" xfId="30426"/>
    <cellStyle name="Normal 6 2 3 6 2 3" xfId="30427"/>
    <cellStyle name="Normal 6 2 3 6 3" xfId="30428"/>
    <cellStyle name="Normal 6 2 3 6 3 2" xfId="30429"/>
    <cellStyle name="Normal 6 2 3 6 4" xfId="30430"/>
    <cellStyle name="Normal 6 2 3 7" xfId="30431"/>
    <cellStyle name="Normal 6 2 3 7 2" xfId="30432"/>
    <cellStyle name="Normal 6 2 3 7 2 2" xfId="30433"/>
    <cellStyle name="Normal 6 2 3 7 3" xfId="30434"/>
    <cellStyle name="Normal 6 2 3 8" xfId="30435"/>
    <cellStyle name="Normal 6 2 3 8 2" xfId="30436"/>
    <cellStyle name="Normal 6 2 3 9" xfId="30437"/>
    <cellStyle name="Normal 6 2 4" xfId="30438"/>
    <cellStyle name="Normal 6 2 4 2" xfId="30439"/>
    <cellStyle name="Normal 6 2 4 2 2" xfId="30440"/>
    <cellStyle name="Normal 6 2 4 2 2 2" xfId="30441"/>
    <cellStyle name="Normal 6 2 4 2 2 2 2" xfId="30442"/>
    <cellStyle name="Normal 6 2 4 2 2 2 2 2" xfId="30443"/>
    <cellStyle name="Normal 6 2 4 2 2 2 2 2 2" xfId="30444"/>
    <cellStyle name="Normal 6 2 4 2 2 2 2 3" xfId="30445"/>
    <cellStyle name="Normal 6 2 4 2 2 2 3" xfId="30446"/>
    <cellStyle name="Normal 6 2 4 2 2 2 3 2" xfId="30447"/>
    <cellStyle name="Normal 6 2 4 2 2 2 4" xfId="30448"/>
    <cellStyle name="Normal 6 2 4 2 2 3" xfId="30449"/>
    <cellStyle name="Normal 6 2 4 2 2 3 2" xfId="30450"/>
    <cellStyle name="Normal 6 2 4 2 2 3 2 2" xfId="30451"/>
    <cellStyle name="Normal 6 2 4 2 2 3 3" xfId="30452"/>
    <cellStyle name="Normal 6 2 4 2 2 4" xfId="30453"/>
    <cellStyle name="Normal 6 2 4 2 2 4 2" xfId="30454"/>
    <cellStyle name="Normal 6 2 4 2 2 5" xfId="30455"/>
    <cellStyle name="Normal 6 2 4 2 3" xfId="30456"/>
    <cellStyle name="Normal 6 2 4 2 3 2" xfId="30457"/>
    <cellStyle name="Normal 6 2 4 2 3 2 2" xfId="30458"/>
    <cellStyle name="Normal 6 2 4 2 3 2 2 2" xfId="30459"/>
    <cellStyle name="Normal 6 2 4 2 3 2 3" xfId="30460"/>
    <cellStyle name="Normal 6 2 4 2 3 3" xfId="30461"/>
    <cellStyle name="Normal 6 2 4 2 3 3 2" xfId="30462"/>
    <cellStyle name="Normal 6 2 4 2 3 4" xfId="30463"/>
    <cellStyle name="Normal 6 2 4 2 4" xfId="30464"/>
    <cellStyle name="Normal 6 2 4 2 4 2" xfId="30465"/>
    <cellStyle name="Normal 6 2 4 2 4 2 2" xfId="30466"/>
    <cellStyle name="Normal 6 2 4 2 4 3" xfId="30467"/>
    <cellStyle name="Normal 6 2 4 2 5" xfId="30468"/>
    <cellStyle name="Normal 6 2 4 2 5 2" xfId="30469"/>
    <cellStyle name="Normal 6 2 4 2 6" xfId="30470"/>
    <cellStyle name="Normal 6 2 4 3" xfId="30471"/>
    <cellStyle name="Normal 6 2 4 3 2" xfId="30472"/>
    <cellStyle name="Normal 6 2 4 3 2 2" xfId="30473"/>
    <cellStyle name="Normal 6 2 4 3 2 2 2" xfId="30474"/>
    <cellStyle name="Normal 6 2 4 3 2 2 2 2" xfId="30475"/>
    <cellStyle name="Normal 6 2 4 3 2 2 3" xfId="30476"/>
    <cellStyle name="Normal 6 2 4 3 2 3" xfId="30477"/>
    <cellStyle name="Normal 6 2 4 3 2 3 2" xfId="30478"/>
    <cellStyle name="Normal 6 2 4 3 2 4" xfId="30479"/>
    <cellStyle name="Normal 6 2 4 3 3" xfId="30480"/>
    <cellStyle name="Normal 6 2 4 3 3 2" xfId="30481"/>
    <cellStyle name="Normal 6 2 4 3 3 2 2" xfId="30482"/>
    <cellStyle name="Normal 6 2 4 3 3 3" xfId="30483"/>
    <cellStyle name="Normal 6 2 4 3 4" xfId="30484"/>
    <cellStyle name="Normal 6 2 4 3 4 2" xfId="30485"/>
    <cellStyle name="Normal 6 2 4 3 5" xfId="30486"/>
    <cellStyle name="Normal 6 2 4 4" xfId="30487"/>
    <cellStyle name="Normal 6 2 4 4 2" xfId="30488"/>
    <cellStyle name="Normal 6 2 4 4 2 2" xfId="30489"/>
    <cellStyle name="Normal 6 2 4 4 2 2 2" xfId="30490"/>
    <cellStyle name="Normal 6 2 4 4 2 3" xfId="30491"/>
    <cellStyle name="Normal 6 2 4 4 3" xfId="30492"/>
    <cellStyle name="Normal 6 2 4 4 3 2" xfId="30493"/>
    <cellStyle name="Normal 6 2 4 4 4" xfId="30494"/>
    <cellStyle name="Normal 6 2 4 5" xfId="30495"/>
    <cellStyle name="Normal 6 2 4 5 2" xfId="30496"/>
    <cellStyle name="Normal 6 2 4 5 2 2" xfId="30497"/>
    <cellStyle name="Normal 6 2 4 5 3" xfId="30498"/>
    <cellStyle name="Normal 6 2 4 6" xfId="30499"/>
    <cellStyle name="Normal 6 2 4 6 2" xfId="30500"/>
    <cellStyle name="Normal 6 2 4 7" xfId="30501"/>
    <cellStyle name="Normal 6 2 4 8" xfId="30502"/>
    <cellStyle name="Normal 6 2 5" xfId="30503"/>
    <cellStyle name="Normal 6 2 5 2" xfId="30504"/>
    <cellStyle name="Normal 6 2 5 2 2" xfId="30505"/>
    <cellStyle name="Normal 6 2 5 2 2 2" xfId="30506"/>
    <cellStyle name="Normal 6 2 5 2 2 2 2" xfId="30507"/>
    <cellStyle name="Normal 6 2 5 2 2 2 2 2" xfId="30508"/>
    <cellStyle name="Normal 6 2 5 2 2 2 2 2 2" xfId="30509"/>
    <cellStyle name="Normal 6 2 5 2 2 2 2 3" xfId="30510"/>
    <cellStyle name="Normal 6 2 5 2 2 2 3" xfId="30511"/>
    <cellStyle name="Normal 6 2 5 2 2 2 3 2" xfId="30512"/>
    <cellStyle name="Normal 6 2 5 2 2 2 4" xfId="30513"/>
    <cellStyle name="Normal 6 2 5 2 2 3" xfId="30514"/>
    <cellStyle name="Normal 6 2 5 2 2 3 2" xfId="30515"/>
    <cellStyle name="Normal 6 2 5 2 2 3 2 2" xfId="30516"/>
    <cellStyle name="Normal 6 2 5 2 2 3 3" xfId="30517"/>
    <cellStyle name="Normal 6 2 5 2 2 4" xfId="30518"/>
    <cellStyle name="Normal 6 2 5 2 2 4 2" xfId="30519"/>
    <cellStyle name="Normal 6 2 5 2 2 5" xfId="30520"/>
    <cellStyle name="Normal 6 2 5 2 3" xfId="30521"/>
    <cellStyle name="Normal 6 2 5 2 3 2" xfId="30522"/>
    <cellStyle name="Normal 6 2 5 2 3 2 2" xfId="30523"/>
    <cellStyle name="Normal 6 2 5 2 3 2 2 2" xfId="30524"/>
    <cellStyle name="Normal 6 2 5 2 3 2 3" xfId="30525"/>
    <cellStyle name="Normal 6 2 5 2 3 3" xfId="30526"/>
    <cellStyle name="Normal 6 2 5 2 3 3 2" xfId="30527"/>
    <cellStyle name="Normal 6 2 5 2 3 4" xfId="30528"/>
    <cellStyle name="Normal 6 2 5 2 4" xfId="30529"/>
    <cellStyle name="Normal 6 2 5 2 4 2" xfId="30530"/>
    <cellStyle name="Normal 6 2 5 2 4 2 2" xfId="30531"/>
    <cellStyle name="Normal 6 2 5 2 4 3" xfId="30532"/>
    <cellStyle name="Normal 6 2 5 2 5" xfId="30533"/>
    <cellStyle name="Normal 6 2 5 2 5 2" xfId="30534"/>
    <cellStyle name="Normal 6 2 5 2 6" xfId="30535"/>
    <cellStyle name="Normal 6 2 5 3" xfId="30536"/>
    <cellStyle name="Normal 6 2 5 3 2" xfId="30537"/>
    <cellStyle name="Normal 6 2 5 3 2 2" xfId="30538"/>
    <cellStyle name="Normal 6 2 5 3 2 2 2" xfId="30539"/>
    <cellStyle name="Normal 6 2 5 3 2 2 2 2" xfId="30540"/>
    <cellStyle name="Normal 6 2 5 3 2 2 3" xfId="30541"/>
    <cellStyle name="Normal 6 2 5 3 2 3" xfId="30542"/>
    <cellStyle name="Normal 6 2 5 3 2 3 2" xfId="30543"/>
    <cellStyle name="Normal 6 2 5 3 2 4" xfId="30544"/>
    <cellStyle name="Normal 6 2 5 3 3" xfId="30545"/>
    <cellStyle name="Normal 6 2 5 3 3 2" xfId="30546"/>
    <cellStyle name="Normal 6 2 5 3 3 2 2" xfId="30547"/>
    <cellStyle name="Normal 6 2 5 3 3 3" xfId="30548"/>
    <cellStyle name="Normal 6 2 5 3 4" xfId="30549"/>
    <cellStyle name="Normal 6 2 5 3 4 2" xfId="30550"/>
    <cellStyle name="Normal 6 2 5 3 5" xfId="30551"/>
    <cellStyle name="Normal 6 2 5 4" xfId="30552"/>
    <cellStyle name="Normal 6 2 5 4 2" xfId="30553"/>
    <cellStyle name="Normal 6 2 5 4 2 2" xfId="30554"/>
    <cellStyle name="Normal 6 2 5 4 2 2 2" xfId="30555"/>
    <cellStyle name="Normal 6 2 5 4 2 3" xfId="30556"/>
    <cellStyle name="Normal 6 2 5 4 3" xfId="30557"/>
    <cellStyle name="Normal 6 2 5 4 3 2" xfId="30558"/>
    <cellStyle name="Normal 6 2 5 4 4" xfId="30559"/>
    <cellStyle name="Normal 6 2 5 5" xfId="30560"/>
    <cellStyle name="Normal 6 2 5 5 2" xfId="30561"/>
    <cellStyle name="Normal 6 2 5 5 2 2" xfId="30562"/>
    <cellStyle name="Normal 6 2 5 5 3" xfId="30563"/>
    <cellStyle name="Normal 6 2 5 6" xfId="30564"/>
    <cellStyle name="Normal 6 2 5 6 2" xfId="30565"/>
    <cellStyle name="Normal 6 2 5 7" xfId="30566"/>
    <cellStyle name="Normal 6 2 6" xfId="30567"/>
    <cellStyle name="Normal 6 2 6 2" xfId="30568"/>
    <cellStyle name="Normal 6 2 6 2 2" xfId="30569"/>
    <cellStyle name="Normal 6 2 6 2 2 2" xfId="30570"/>
    <cellStyle name="Normal 6 2 6 2 2 2 2" xfId="30571"/>
    <cellStyle name="Normal 6 2 6 2 2 2 2 2" xfId="30572"/>
    <cellStyle name="Normal 6 2 6 2 2 2 3" xfId="30573"/>
    <cellStyle name="Normal 6 2 6 2 2 3" xfId="30574"/>
    <cellStyle name="Normal 6 2 6 2 2 3 2" xfId="30575"/>
    <cellStyle name="Normal 6 2 6 2 2 4" xfId="30576"/>
    <cellStyle name="Normal 6 2 6 2 3" xfId="30577"/>
    <cellStyle name="Normal 6 2 6 2 3 2" xfId="30578"/>
    <cellStyle name="Normal 6 2 6 2 3 2 2" xfId="30579"/>
    <cellStyle name="Normal 6 2 6 2 3 3" xfId="30580"/>
    <cellStyle name="Normal 6 2 6 2 4" xfId="30581"/>
    <cellStyle name="Normal 6 2 6 2 4 2" xfId="30582"/>
    <cellStyle name="Normal 6 2 6 2 5" xfId="30583"/>
    <cellStyle name="Normal 6 2 6 3" xfId="30584"/>
    <cellStyle name="Normal 6 2 6 3 2" xfId="30585"/>
    <cellStyle name="Normal 6 2 6 3 2 2" xfId="30586"/>
    <cellStyle name="Normal 6 2 6 3 2 2 2" xfId="30587"/>
    <cellStyle name="Normal 6 2 6 3 2 3" xfId="30588"/>
    <cellStyle name="Normal 6 2 6 3 3" xfId="30589"/>
    <cellStyle name="Normal 6 2 6 3 3 2" xfId="30590"/>
    <cellStyle name="Normal 6 2 6 3 4" xfId="30591"/>
    <cellStyle name="Normal 6 2 6 4" xfId="30592"/>
    <cellStyle name="Normal 6 2 6 4 2" xfId="30593"/>
    <cellStyle name="Normal 6 2 6 4 2 2" xfId="30594"/>
    <cellStyle name="Normal 6 2 6 4 3" xfId="30595"/>
    <cellStyle name="Normal 6 2 6 5" xfId="30596"/>
    <cellStyle name="Normal 6 2 6 5 2" xfId="30597"/>
    <cellStyle name="Normal 6 2 6 6" xfId="30598"/>
    <cellStyle name="Normal 6 2 7" xfId="30599"/>
    <cellStyle name="Normal 6 2 7 2" xfId="30600"/>
    <cellStyle name="Normal 6 2 7 2 2" xfId="30601"/>
    <cellStyle name="Normal 6 2 7 2 2 2" xfId="30602"/>
    <cellStyle name="Normal 6 2 7 2 2 2 2" xfId="30603"/>
    <cellStyle name="Normal 6 2 7 2 2 2 2 2" xfId="30604"/>
    <cellStyle name="Normal 6 2 7 2 2 2 3" xfId="30605"/>
    <cellStyle name="Normal 6 2 7 2 2 3" xfId="30606"/>
    <cellStyle name="Normal 6 2 7 2 2 3 2" xfId="30607"/>
    <cellStyle name="Normal 6 2 7 2 2 4" xfId="30608"/>
    <cellStyle name="Normal 6 2 7 2 3" xfId="30609"/>
    <cellStyle name="Normal 6 2 7 2 3 2" xfId="30610"/>
    <cellStyle name="Normal 6 2 7 2 3 2 2" xfId="30611"/>
    <cellStyle name="Normal 6 2 7 2 3 3" xfId="30612"/>
    <cellStyle name="Normal 6 2 7 2 4" xfId="30613"/>
    <cellStyle name="Normal 6 2 7 2 4 2" xfId="30614"/>
    <cellStyle name="Normal 6 2 7 2 5" xfId="30615"/>
    <cellStyle name="Normal 6 2 7 3" xfId="30616"/>
    <cellStyle name="Normal 6 2 7 3 2" xfId="30617"/>
    <cellStyle name="Normal 6 2 7 3 2 2" xfId="30618"/>
    <cellStyle name="Normal 6 2 7 3 2 2 2" xfId="30619"/>
    <cellStyle name="Normal 6 2 7 3 2 3" xfId="30620"/>
    <cellStyle name="Normal 6 2 7 3 3" xfId="30621"/>
    <cellStyle name="Normal 6 2 7 3 3 2" xfId="30622"/>
    <cellStyle name="Normal 6 2 7 3 4" xfId="30623"/>
    <cellStyle name="Normal 6 2 7 4" xfId="30624"/>
    <cellStyle name="Normal 6 2 7 4 2" xfId="30625"/>
    <cellStyle name="Normal 6 2 7 4 2 2" xfId="30626"/>
    <cellStyle name="Normal 6 2 7 4 3" xfId="30627"/>
    <cellStyle name="Normal 6 2 7 5" xfId="30628"/>
    <cellStyle name="Normal 6 2 7 5 2" xfId="30629"/>
    <cellStyle name="Normal 6 2 7 6" xfId="30630"/>
    <cellStyle name="Normal 6 2 8" xfId="30631"/>
    <cellStyle name="Normal 6 2 8 2" xfId="30632"/>
    <cellStyle name="Normal 6 2 8 2 2" xfId="30633"/>
    <cellStyle name="Normal 6 2 8 2 2 2" xfId="30634"/>
    <cellStyle name="Normal 6 2 8 2 2 2 2" xfId="30635"/>
    <cellStyle name="Normal 6 2 8 2 2 3" xfId="30636"/>
    <cellStyle name="Normal 6 2 8 2 3" xfId="30637"/>
    <cellStyle name="Normal 6 2 8 2 3 2" xfId="30638"/>
    <cellStyle name="Normal 6 2 8 2 4" xfId="30639"/>
    <cellStyle name="Normal 6 2 8 3" xfId="30640"/>
    <cellStyle name="Normal 6 2 8 3 2" xfId="30641"/>
    <cellStyle name="Normal 6 2 8 3 2 2" xfId="30642"/>
    <cellStyle name="Normal 6 2 8 3 3" xfId="30643"/>
    <cellStyle name="Normal 6 2 8 4" xfId="30644"/>
    <cellStyle name="Normal 6 2 8 4 2" xfId="30645"/>
    <cellStyle name="Normal 6 2 8 4 3" xfId="30646"/>
    <cellStyle name="Normal 6 2 8 5" xfId="30647"/>
    <cellStyle name="Normal 6 2 9" xfId="30648"/>
    <cellStyle name="Normal 6 2 9 2" xfId="30649"/>
    <cellStyle name="Normal 6 2 9 2 2" xfId="30650"/>
    <cellStyle name="Normal 6 2 9 2 2 2" xfId="30651"/>
    <cellStyle name="Normal 6 2 9 2 3" xfId="30652"/>
    <cellStyle name="Normal 6 2 9 3" xfId="30653"/>
    <cellStyle name="Normal 6 2 9 3 2" xfId="30654"/>
    <cellStyle name="Normal 6 2 9 4" xfId="30655"/>
    <cellStyle name="Normal 6 2_Triángulo" xfId="30656"/>
    <cellStyle name="Normal 6 3" xfId="30657"/>
    <cellStyle name="Normal 6 3 2" xfId="30658"/>
    <cellStyle name="Normal 6 3 2 2" xfId="30659"/>
    <cellStyle name="Normal 6 3 2 2 2" xfId="30660"/>
    <cellStyle name="Normal 6 3 2 2 2 2" xfId="30661"/>
    <cellStyle name="Normal 6 3 2 2 2 2 2" xfId="30662"/>
    <cellStyle name="Normal 6 3 2 2 2 3" xfId="30663"/>
    <cellStyle name="Normal 6 3 2 2 3" xfId="30664"/>
    <cellStyle name="Normal 6 3 2 2 3 2" xfId="30665"/>
    <cellStyle name="Normal 6 3 2 2 4" xfId="30666"/>
    <cellStyle name="Normal 6 3 2 3" xfId="30667"/>
    <cellStyle name="Normal 6 3 3" xfId="30668"/>
    <cellStyle name="Normal 6 3 3 2" xfId="30669"/>
    <cellStyle name="Normal 6 3 3 2 2" xfId="30670"/>
    <cellStyle name="Normal 6 3 3 2 2 2" xfId="30671"/>
    <cellStyle name="Normal 6 3 3 2 3" xfId="30672"/>
    <cellStyle name="Normal 6 3 3 3" xfId="30673"/>
    <cellStyle name="Normal 6 3 3 3 2" xfId="30674"/>
    <cellStyle name="Normal 6 3 3 3 3" xfId="30675"/>
    <cellStyle name="Normal 6 3 3 4" xfId="30676"/>
    <cellStyle name="Normal 6 3 3 5" xfId="30677"/>
    <cellStyle name="Normal 6 4" xfId="30678"/>
    <cellStyle name="Normal 6 4 10" xfId="30679"/>
    <cellStyle name="Normal 6 4 10 2" xfId="30680"/>
    <cellStyle name="Normal 6 4 11" xfId="30681"/>
    <cellStyle name="Normal 6 4 12" xfId="30682"/>
    <cellStyle name="Normal 6 4 2" xfId="30683"/>
    <cellStyle name="Normal 6 4 2 10" xfId="30684"/>
    <cellStyle name="Normal 6 4 2 2" xfId="30685"/>
    <cellStyle name="Normal 6 4 2 2 2" xfId="30686"/>
    <cellStyle name="Normal 6 4 2 2 2 2" xfId="30687"/>
    <cellStyle name="Normal 6 4 2 2 2 2 2" xfId="30688"/>
    <cellStyle name="Normal 6 4 2 2 2 2 2 2" xfId="30689"/>
    <cellStyle name="Normal 6 4 2 2 2 2 2 2 2" xfId="30690"/>
    <cellStyle name="Normal 6 4 2 2 2 2 2 2 2 2" xfId="30691"/>
    <cellStyle name="Normal 6 4 2 2 2 2 2 2 3" xfId="30692"/>
    <cellStyle name="Normal 6 4 2 2 2 2 2 3" xfId="30693"/>
    <cellStyle name="Normal 6 4 2 2 2 2 2 3 2" xfId="30694"/>
    <cellStyle name="Normal 6 4 2 2 2 2 2 4" xfId="30695"/>
    <cellStyle name="Normal 6 4 2 2 2 2 3" xfId="30696"/>
    <cellStyle name="Normal 6 4 2 2 2 2 3 2" xfId="30697"/>
    <cellStyle name="Normal 6 4 2 2 2 2 3 2 2" xfId="30698"/>
    <cellStyle name="Normal 6 4 2 2 2 2 3 3" xfId="30699"/>
    <cellStyle name="Normal 6 4 2 2 2 2 4" xfId="30700"/>
    <cellStyle name="Normal 6 4 2 2 2 2 4 2" xfId="30701"/>
    <cellStyle name="Normal 6 4 2 2 2 2 5" xfId="30702"/>
    <cellStyle name="Normal 6 4 2 2 2 3" xfId="30703"/>
    <cellStyle name="Normal 6 4 2 2 2 3 2" xfId="30704"/>
    <cellStyle name="Normal 6 4 2 2 2 3 2 2" xfId="30705"/>
    <cellStyle name="Normal 6 4 2 2 2 3 2 2 2" xfId="30706"/>
    <cellStyle name="Normal 6 4 2 2 2 3 2 3" xfId="30707"/>
    <cellStyle name="Normal 6 4 2 2 2 3 3" xfId="30708"/>
    <cellStyle name="Normal 6 4 2 2 2 3 3 2" xfId="30709"/>
    <cellStyle name="Normal 6 4 2 2 2 3 4" xfId="30710"/>
    <cellStyle name="Normal 6 4 2 2 2 4" xfId="30711"/>
    <cellStyle name="Normal 6 4 2 2 2 4 2" xfId="30712"/>
    <cellStyle name="Normal 6 4 2 2 2 4 2 2" xfId="30713"/>
    <cellStyle name="Normal 6 4 2 2 2 4 3" xfId="30714"/>
    <cellStyle name="Normal 6 4 2 2 2 5" xfId="30715"/>
    <cellStyle name="Normal 6 4 2 2 2 5 2" xfId="30716"/>
    <cellStyle name="Normal 6 4 2 2 2 6" xfId="30717"/>
    <cellStyle name="Normal 6 4 2 2 3" xfId="30718"/>
    <cellStyle name="Normal 6 4 2 2 3 2" xfId="30719"/>
    <cellStyle name="Normal 6 4 2 2 3 2 2" xfId="30720"/>
    <cellStyle name="Normal 6 4 2 2 3 2 2 2" xfId="30721"/>
    <cellStyle name="Normal 6 4 2 2 3 2 2 2 2" xfId="30722"/>
    <cellStyle name="Normal 6 4 2 2 3 2 2 3" xfId="30723"/>
    <cellStyle name="Normal 6 4 2 2 3 2 3" xfId="30724"/>
    <cellStyle name="Normal 6 4 2 2 3 2 3 2" xfId="30725"/>
    <cellStyle name="Normal 6 4 2 2 3 2 4" xfId="30726"/>
    <cellStyle name="Normal 6 4 2 2 3 3" xfId="30727"/>
    <cellStyle name="Normal 6 4 2 2 3 3 2" xfId="30728"/>
    <cellStyle name="Normal 6 4 2 2 3 3 2 2" xfId="30729"/>
    <cellStyle name="Normal 6 4 2 2 3 3 3" xfId="30730"/>
    <cellStyle name="Normal 6 4 2 2 3 4" xfId="30731"/>
    <cellStyle name="Normal 6 4 2 2 3 4 2" xfId="30732"/>
    <cellStyle name="Normal 6 4 2 2 3 5" xfId="30733"/>
    <cellStyle name="Normal 6 4 2 2 4" xfId="30734"/>
    <cellStyle name="Normal 6 4 2 2 4 2" xfId="30735"/>
    <cellStyle name="Normal 6 4 2 2 4 2 2" xfId="30736"/>
    <cellStyle name="Normal 6 4 2 2 4 2 2 2" xfId="30737"/>
    <cellStyle name="Normal 6 4 2 2 4 2 3" xfId="30738"/>
    <cellStyle name="Normal 6 4 2 2 4 3" xfId="30739"/>
    <cellStyle name="Normal 6 4 2 2 4 3 2" xfId="30740"/>
    <cellStyle name="Normal 6 4 2 2 4 4" xfId="30741"/>
    <cellStyle name="Normal 6 4 2 2 5" xfId="30742"/>
    <cellStyle name="Normal 6 4 2 2 5 2" xfId="30743"/>
    <cellStyle name="Normal 6 4 2 2 5 2 2" xfId="30744"/>
    <cellStyle name="Normal 6 4 2 2 5 3" xfId="30745"/>
    <cellStyle name="Normal 6 4 2 2 6" xfId="30746"/>
    <cellStyle name="Normal 6 4 2 2 6 2" xfId="30747"/>
    <cellStyle name="Normal 6 4 2 2 7" xfId="30748"/>
    <cellStyle name="Normal 6 4 2 2 8" xfId="30749"/>
    <cellStyle name="Normal 6 4 2 3" xfId="30750"/>
    <cellStyle name="Normal 6 4 2 3 2" xfId="30751"/>
    <cellStyle name="Normal 6 4 2 3 2 2" xfId="30752"/>
    <cellStyle name="Normal 6 4 2 3 2 2 2" xfId="30753"/>
    <cellStyle name="Normal 6 4 2 3 2 2 2 2" xfId="30754"/>
    <cellStyle name="Normal 6 4 2 3 2 2 2 2 2" xfId="30755"/>
    <cellStyle name="Normal 6 4 2 3 2 2 2 3" xfId="30756"/>
    <cellStyle name="Normal 6 4 2 3 2 2 3" xfId="30757"/>
    <cellStyle name="Normal 6 4 2 3 2 2 3 2" xfId="30758"/>
    <cellStyle name="Normal 6 4 2 3 2 2 4" xfId="30759"/>
    <cellStyle name="Normal 6 4 2 3 2 3" xfId="30760"/>
    <cellStyle name="Normal 6 4 2 3 2 3 2" xfId="30761"/>
    <cellStyle name="Normal 6 4 2 3 2 3 2 2" xfId="30762"/>
    <cellStyle name="Normal 6 4 2 3 2 3 3" xfId="30763"/>
    <cellStyle name="Normal 6 4 2 3 2 4" xfId="30764"/>
    <cellStyle name="Normal 6 4 2 3 2 4 2" xfId="30765"/>
    <cellStyle name="Normal 6 4 2 3 2 5" xfId="30766"/>
    <cellStyle name="Normal 6 4 2 3 3" xfId="30767"/>
    <cellStyle name="Normal 6 4 2 3 3 2" xfId="30768"/>
    <cellStyle name="Normal 6 4 2 3 3 2 2" xfId="30769"/>
    <cellStyle name="Normal 6 4 2 3 3 2 2 2" xfId="30770"/>
    <cellStyle name="Normal 6 4 2 3 3 2 3" xfId="30771"/>
    <cellStyle name="Normal 6 4 2 3 3 3" xfId="30772"/>
    <cellStyle name="Normal 6 4 2 3 3 3 2" xfId="30773"/>
    <cellStyle name="Normal 6 4 2 3 3 4" xfId="30774"/>
    <cellStyle name="Normal 6 4 2 3 4" xfId="30775"/>
    <cellStyle name="Normal 6 4 2 3 4 2" xfId="30776"/>
    <cellStyle name="Normal 6 4 2 3 4 2 2" xfId="30777"/>
    <cellStyle name="Normal 6 4 2 3 4 3" xfId="30778"/>
    <cellStyle name="Normal 6 4 2 3 5" xfId="30779"/>
    <cellStyle name="Normal 6 4 2 3 5 2" xfId="30780"/>
    <cellStyle name="Normal 6 4 2 3 6" xfId="30781"/>
    <cellStyle name="Normal 6 4 2 4" xfId="30782"/>
    <cellStyle name="Normal 6 4 2 4 2" xfId="30783"/>
    <cellStyle name="Normal 6 4 2 4 2 2" xfId="30784"/>
    <cellStyle name="Normal 6 4 2 4 2 2 2" xfId="30785"/>
    <cellStyle name="Normal 6 4 2 4 2 2 2 2" xfId="30786"/>
    <cellStyle name="Normal 6 4 2 4 2 2 2 2 2" xfId="30787"/>
    <cellStyle name="Normal 6 4 2 4 2 2 2 3" xfId="30788"/>
    <cellStyle name="Normal 6 4 2 4 2 2 3" xfId="30789"/>
    <cellStyle name="Normal 6 4 2 4 2 2 3 2" xfId="30790"/>
    <cellStyle name="Normal 6 4 2 4 2 2 4" xfId="30791"/>
    <cellStyle name="Normal 6 4 2 4 2 3" xfId="30792"/>
    <cellStyle name="Normal 6 4 2 4 2 3 2" xfId="30793"/>
    <cellStyle name="Normal 6 4 2 4 2 3 2 2" xfId="30794"/>
    <cellStyle name="Normal 6 4 2 4 2 3 3" xfId="30795"/>
    <cellStyle name="Normal 6 4 2 4 2 4" xfId="30796"/>
    <cellStyle name="Normal 6 4 2 4 2 4 2" xfId="30797"/>
    <cellStyle name="Normal 6 4 2 4 2 5" xfId="30798"/>
    <cellStyle name="Normal 6 4 2 4 3" xfId="30799"/>
    <cellStyle name="Normal 6 4 2 4 3 2" xfId="30800"/>
    <cellStyle name="Normal 6 4 2 4 3 2 2" xfId="30801"/>
    <cellStyle name="Normal 6 4 2 4 3 2 2 2" xfId="30802"/>
    <cellStyle name="Normal 6 4 2 4 3 2 3" xfId="30803"/>
    <cellStyle name="Normal 6 4 2 4 3 3" xfId="30804"/>
    <cellStyle name="Normal 6 4 2 4 3 3 2" xfId="30805"/>
    <cellStyle name="Normal 6 4 2 4 3 4" xfId="30806"/>
    <cellStyle name="Normal 6 4 2 4 4" xfId="30807"/>
    <cellStyle name="Normal 6 4 2 4 4 2" xfId="30808"/>
    <cellStyle name="Normal 6 4 2 4 4 2 2" xfId="30809"/>
    <cellStyle name="Normal 6 4 2 4 4 3" xfId="30810"/>
    <cellStyle name="Normal 6 4 2 4 5" xfId="30811"/>
    <cellStyle name="Normal 6 4 2 4 5 2" xfId="30812"/>
    <cellStyle name="Normal 6 4 2 4 6" xfId="30813"/>
    <cellStyle name="Normal 6 4 2 5" xfId="30814"/>
    <cellStyle name="Normal 6 4 2 5 2" xfId="30815"/>
    <cellStyle name="Normal 6 4 2 5 2 2" xfId="30816"/>
    <cellStyle name="Normal 6 4 2 5 2 2 2" xfId="30817"/>
    <cellStyle name="Normal 6 4 2 5 2 2 2 2" xfId="30818"/>
    <cellStyle name="Normal 6 4 2 5 2 2 3" xfId="30819"/>
    <cellStyle name="Normal 6 4 2 5 2 3" xfId="30820"/>
    <cellStyle name="Normal 6 4 2 5 2 3 2" xfId="30821"/>
    <cellStyle name="Normal 6 4 2 5 2 4" xfId="30822"/>
    <cellStyle name="Normal 6 4 2 5 3" xfId="30823"/>
    <cellStyle name="Normal 6 4 2 5 3 2" xfId="30824"/>
    <cellStyle name="Normal 6 4 2 5 3 2 2" xfId="30825"/>
    <cellStyle name="Normal 6 4 2 5 3 3" xfId="30826"/>
    <cellStyle name="Normal 6 4 2 5 4" xfId="30827"/>
    <cellStyle name="Normal 6 4 2 5 4 2" xfId="30828"/>
    <cellStyle name="Normal 6 4 2 5 5" xfId="30829"/>
    <cellStyle name="Normal 6 4 2 6" xfId="30830"/>
    <cellStyle name="Normal 6 4 2 6 2" xfId="30831"/>
    <cellStyle name="Normal 6 4 2 6 2 2" xfId="30832"/>
    <cellStyle name="Normal 6 4 2 6 2 2 2" xfId="30833"/>
    <cellStyle name="Normal 6 4 2 6 2 3" xfId="30834"/>
    <cellStyle name="Normal 6 4 2 6 3" xfId="30835"/>
    <cellStyle name="Normal 6 4 2 6 3 2" xfId="30836"/>
    <cellStyle name="Normal 6 4 2 6 4" xfId="30837"/>
    <cellStyle name="Normal 6 4 2 7" xfId="30838"/>
    <cellStyle name="Normal 6 4 2 7 2" xfId="30839"/>
    <cellStyle name="Normal 6 4 2 7 2 2" xfId="30840"/>
    <cellStyle name="Normal 6 4 2 7 3" xfId="30841"/>
    <cellStyle name="Normal 6 4 2 8" xfId="30842"/>
    <cellStyle name="Normal 6 4 2 8 2" xfId="30843"/>
    <cellStyle name="Normal 6 4 2 9" xfId="30844"/>
    <cellStyle name="Normal 6 4 3" xfId="30845"/>
    <cellStyle name="Normal 6 4 3 2" xfId="30846"/>
    <cellStyle name="Normal 6 4 3 2 2" xfId="30847"/>
    <cellStyle name="Normal 6 4 3 2 2 2" xfId="30848"/>
    <cellStyle name="Normal 6 4 3 2 2 2 2" xfId="30849"/>
    <cellStyle name="Normal 6 4 3 2 2 2 2 2" xfId="30850"/>
    <cellStyle name="Normal 6 4 3 2 2 2 2 2 2" xfId="30851"/>
    <cellStyle name="Normal 6 4 3 2 2 2 2 3" xfId="30852"/>
    <cellStyle name="Normal 6 4 3 2 2 2 3" xfId="30853"/>
    <cellStyle name="Normal 6 4 3 2 2 2 3 2" xfId="30854"/>
    <cellStyle name="Normal 6 4 3 2 2 2 4" xfId="30855"/>
    <cellStyle name="Normal 6 4 3 2 2 3" xfId="30856"/>
    <cellStyle name="Normal 6 4 3 2 2 3 2" xfId="30857"/>
    <cellStyle name="Normal 6 4 3 2 2 3 2 2" xfId="30858"/>
    <cellStyle name="Normal 6 4 3 2 2 3 3" xfId="30859"/>
    <cellStyle name="Normal 6 4 3 2 2 4" xfId="30860"/>
    <cellStyle name="Normal 6 4 3 2 2 4 2" xfId="30861"/>
    <cellStyle name="Normal 6 4 3 2 2 5" xfId="30862"/>
    <cellStyle name="Normal 6 4 3 2 3" xfId="30863"/>
    <cellStyle name="Normal 6 4 3 2 3 2" xfId="30864"/>
    <cellStyle name="Normal 6 4 3 2 3 2 2" xfId="30865"/>
    <cellStyle name="Normal 6 4 3 2 3 2 2 2" xfId="30866"/>
    <cellStyle name="Normal 6 4 3 2 3 2 3" xfId="30867"/>
    <cellStyle name="Normal 6 4 3 2 3 3" xfId="30868"/>
    <cellStyle name="Normal 6 4 3 2 3 3 2" xfId="30869"/>
    <cellStyle name="Normal 6 4 3 2 3 4" xfId="30870"/>
    <cellStyle name="Normal 6 4 3 2 4" xfId="30871"/>
    <cellStyle name="Normal 6 4 3 2 4 2" xfId="30872"/>
    <cellStyle name="Normal 6 4 3 2 4 2 2" xfId="30873"/>
    <cellStyle name="Normal 6 4 3 2 4 3" xfId="30874"/>
    <cellStyle name="Normal 6 4 3 2 5" xfId="30875"/>
    <cellStyle name="Normal 6 4 3 2 5 2" xfId="30876"/>
    <cellStyle name="Normal 6 4 3 2 6" xfId="30877"/>
    <cellStyle name="Normal 6 4 3 3" xfId="30878"/>
    <cellStyle name="Normal 6 4 3 3 2" xfId="30879"/>
    <cellStyle name="Normal 6 4 3 3 2 2" xfId="30880"/>
    <cellStyle name="Normal 6 4 3 3 2 2 2" xfId="30881"/>
    <cellStyle name="Normal 6 4 3 3 2 2 2 2" xfId="30882"/>
    <cellStyle name="Normal 6 4 3 3 2 2 3" xfId="30883"/>
    <cellStyle name="Normal 6 4 3 3 2 3" xfId="30884"/>
    <cellStyle name="Normal 6 4 3 3 2 3 2" xfId="30885"/>
    <cellStyle name="Normal 6 4 3 3 2 4" xfId="30886"/>
    <cellStyle name="Normal 6 4 3 3 3" xfId="30887"/>
    <cellStyle name="Normal 6 4 3 3 3 2" xfId="30888"/>
    <cellStyle name="Normal 6 4 3 3 3 2 2" xfId="30889"/>
    <cellStyle name="Normal 6 4 3 3 3 3" xfId="30890"/>
    <cellStyle name="Normal 6 4 3 3 4" xfId="30891"/>
    <cellStyle name="Normal 6 4 3 3 4 2" xfId="30892"/>
    <cellStyle name="Normal 6 4 3 3 5" xfId="30893"/>
    <cellStyle name="Normal 6 4 3 4" xfId="30894"/>
    <cellStyle name="Normal 6 4 3 4 2" xfId="30895"/>
    <cellStyle name="Normal 6 4 3 4 2 2" xfId="30896"/>
    <cellStyle name="Normal 6 4 3 4 2 2 2" xfId="30897"/>
    <cellStyle name="Normal 6 4 3 4 2 3" xfId="30898"/>
    <cellStyle name="Normal 6 4 3 4 3" xfId="30899"/>
    <cellStyle name="Normal 6 4 3 4 3 2" xfId="30900"/>
    <cellStyle name="Normal 6 4 3 4 4" xfId="30901"/>
    <cellStyle name="Normal 6 4 3 5" xfId="30902"/>
    <cellStyle name="Normal 6 4 3 5 2" xfId="30903"/>
    <cellStyle name="Normal 6 4 3 5 2 2" xfId="30904"/>
    <cellStyle name="Normal 6 4 3 5 3" xfId="30905"/>
    <cellStyle name="Normal 6 4 3 6" xfId="30906"/>
    <cellStyle name="Normal 6 4 3 6 2" xfId="30907"/>
    <cellStyle name="Normal 6 4 3 7" xfId="30908"/>
    <cellStyle name="Normal 6 4 3 8" xfId="30909"/>
    <cellStyle name="Normal 6 4 4" xfId="30910"/>
    <cellStyle name="Normal 6 4 4 2" xfId="30911"/>
    <cellStyle name="Normal 6 4 4 2 2" xfId="30912"/>
    <cellStyle name="Normal 6 4 4 2 2 2" xfId="30913"/>
    <cellStyle name="Normal 6 4 4 2 2 2 2" xfId="30914"/>
    <cellStyle name="Normal 6 4 4 2 2 2 2 2" xfId="30915"/>
    <cellStyle name="Normal 6 4 4 2 2 2 2 2 2" xfId="30916"/>
    <cellStyle name="Normal 6 4 4 2 2 2 2 3" xfId="30917"/>
    <cellStyle name="Normal 6 4 4 2 2 2 3" xfId="30918"/>
    <cellStyle name="Normal 6 4 4 2 2 2 3 2" xfId="30919"/>
    <cellStyle name="Normal 6 4 4 2 2 2 4" xfId="30920"/>
    <cellStyle name="Normal 6 4 4 2 2 3" xfId="30921"/>
    <cellStyle name="Normal 6 4 4 2 2 3 2" xfId="30922"/>
    <cellStyle name="Normal 6 4 4 2 2 3 2 2" xfId="30923"/>
    <cellStyle name="Normal 6 4 4 2 2 3 3" xfId="30924"/>
    <cellStyle name="Normal 6 4 4 2 2 4" xfId="30925"/>
    <cellStyle name="Normal 6 4 4 2 2 4 2" xfId="30926"/>
    <cellStyle name="Normal 6 4 4 2 2 5" xfId="30927"/>
    <cellStyle name="Normal 6 4 4 2 3" xfId="30928"/>
    <cellStyle name="Normal 6 4 4 2 3 2" xfId="30929"/>
    <cellStyle name="Normal 6 4 4 2 3 2 2" xfId="30930"/>
    <cellStyle name="Normal 6 4 4 2 3 2 2 2" xfId="30931"/>
    <cellStyle name="Normal 6 4 4 2 3 2 3" xfId="30932"/>
    <cellStyle name="Normal 6 4 4 2 3 3" xfId="30933"/>
    <cellStyle name="Normal 6 4 4 2 3 3 2" xfId="30934"/>
    <cellStyle name="Normal 6 4 4 2 3 4" xfId="30935"/>
    <cellStyle name="Normal 6 4 4 2 4" xfId="30936"/>
    <cellStyle name="Normal 6 4 4 2 4 2" xfId="30937"/>
    <cellStyle name="Normal 6 4 4 2 4 2 2" xfId="30938"/>
    <cellStyle name="Normal 6 4 4 2 4 3" xfId="30939"/>
    <cellStyle name="Normal 6 4 4 2 5" xfId="30940"/>
    <cellStyle name="Normal 6 4 4 2 5 2" xfId="30941"/>
    <cellStyle name="Normal 6 4 4 2 6" xfId="30942"/>
    <cellStyle name="Normal 6 4 4 3" xfId="30943"/>
    <cellStyle name="Normal 6 4 4 3 2" xfId="30944"/>
    <cellStyle name="Normal 6 4 4 3 2 2" xfId="30945"/>
    <cellStyle name="Normal 6 4 4 3 2 2 2" xfId="30946"/>
    <cellStyle name="Normal 6 4 4 3 2 2 2 2" xfId="30947"/>
    <cellStyle name="Normal 6 4 4 3 2 2 3" xfId="30948"/>
    <cellStyle name="Normal 6 4 4 3 2 3" xfId="30949"/>
    <cellStyle name="Normal 6 4 4 3 2 3 2" xfId="30950"/>
    <cellStyle name="Normal 6 4 4 3 2 4" xfId="30951"/>
    <cellStyle name="Normal 6 4 4 3 3" xfId="30952"/>
    <cellStyle name="Normal 6 4 4 3 3 2" xfId="30953"/>
    <cellStyle name="Normal 6 4 4 3 3 2 2" xfId="30954"/>
    <cellStyle name="Normal 6 4 4 3 3 3" xfId="30955"/>
    <cellStyle name="Normal 6 4 4 3 4" xfId="30956"/>
    <cellStyle name="Normal 6 4 4 3 4 2" xfId="30957"/>
    <cellStyle name="Normal 6 4 4 3 5" xfId="30958"/>
    <cellStyle name="Normal 6 4 4 4" xfId="30959"/>
    <cellStyle name="Normal 6 4 4 4 2" xfId="30960"/>
    <cellStyle name="Normal 6 4 4 4 2 2" xfId="30961"/>
    <cellStyle name="Normal 6 4 4 4 2 2 2" xfId="30962"/>
    <cellStyle name="Normal 6 4 4 4 2 3" xfId="30963"/>
    <cellStyle name="Normal 6 4 4 4 3" xfId="30964"/>
    <cellStyle name="Normal 6 4 4 4 3 2" xfId="30965"/>
    <cellStyle name="Normal 6 4 4 4 4" xfId="30966"/>
    <cellStyle name="Normal 6 4 4 5" xfId="30967"/>
    <cellStyle name="Normal 6 4 4 5 2" xfId="30968"/>
    <cellStyle name="Normal 6 4 4 5 2 2" xfId="30969"/>
    <cellStyle name="Normal 6 4 4 5 3" xfId="30970"/>
    <cellStyle name="Normal 6 4 4 6" xfId="30971"/>
    <cellStyle name="Normal 6 4 4 6 2" xfId="30972"/>
    <cellStyle name="Normal 6 4 4 7" xfId="30973"/>
    <cellStyle name="Normal 6 4 5" xfId="30974"/>
    <cellStyle name="Normal 6 4 5 2" xfId="30975"/>
    <cellStyle name="Normal 6 4 5 2 2" xfId="30976"/>
    <cellStyle name="Normal 6 4 5 2 2 2" xfId="30977"/>
    <cellStyle name="Normal 6 4 5 2 2 2 2" xfId="30978"/>
    <cellStyle name="Normal 6 4 5 2 2 2 2 2" xfId="30979"/>
    <cellStyle name="Normal 6 4 5 2 2 2 3" xfId="30980"/>
    <cellStyle name="Normal 6 4 5 2 2 3" xfId="30981"/>
    <cellStyle name="Normal 6 4 5 2 2 3 2" xfId="30982"/>
    <cellStyle name="Normal 6 4 5 2 2 4" xfId="30983"/>
    <cellStyle name="Normal 6 4 5 2 3" xfId="30984"/>
    <cellStyle name="Normal 6 4 5 2 3 2" xfId="30985"/>
    <cellStyle name="Normal 6 4 5 2 3 2 2" xfId="30986"/>
    <cellStyle name="Normal 6 4 5 2 3 3" xfId="30987"/>
    <cellStyle name="Normal 6 4 5 2 4" xfId="30988"/>
    <cellStyle name="Normal 6 4 5 2 4 2" xfId="30989"/>
    <cellStyle name="Normal 6 4 5 2 5" xfId="30990"/>
    <cellStyle name="Normal 6 4 5 3" xfId="30991"/>
    <cellStyle name="Normal 6 4 5 3 2" xfId="30992"/>
    <cellStyle name="Normal 6 4 5 3 2 2" xfId="30993"/>
    <cellStyle name="Normal 6 4 5 3 2 2 2" xfId="30994"/>
    <cellStyle name="Normal 6 4 5 3 2 3" xfId="30995"/>
    <cellStyle name="Normal 6 4 5 3 3" xfId="30996"/>
    <cellStyle name="Normal 6 4 5 3 3 2" xfId="30997"/>
    <cellStyle name="Normal 6 4 5 3 4" xfId="30998"/>
    <cellStyle name="Normal 6 4 5 4" xfId="30999"/>
    <cellStyle name="Normal 6 4 5 4 2" xfId="31000"/>
    <cellStyle name="Normal 6 4 5 4 2 2" xfId="31001"/>
    <cellStyle name="Normal 6 4 5 4 3" xfId="31002"/>
    <cellStyle name="Normal 6 4 5 5" xfId="31003"/>
    <cellStyle name="Normal 6 4 5 5 2" xfId="31004"/>
    <cellStyle name="Normal 6 4 5 6" xfId="31005"/>
    <cellStyle name="Normal 6 4 6" xfId="31006"/>
    <cellStyle name="Normal 6 4 6 2" xfId="31007"/>
    <cellStyle name="Normal 6 4 6 2 2" xfId="31008"/>
    <cellStyle name="Normal 6 4 6 2 2 2" xfId="31009"/>
    <cellStyle name="Normal 6 4 6 2 2 2 2" xfId="31010"/>
    <cellStyle name="Normal 6 4 6 2 2 2 2 2" xfId="31011"/>
    <cellStyle name="Normal 6 4 6 2 2 2 3" xfId="31012"/>
    <cellStyle name="Normal 6 4 6 2 2 3" xfId="31013"/>
    <cellStyle name="Normal 6 4 6 2 2 3 2" xfId="31014"/>
    <cellStyle name="Normal 6 4 6 2 2 4" xfId="31015"/>
    <cellStyle name="Normal 6 4 6 2 3" xfId="31016"/>
    <cellStyle name="Normal 6 4 6 2 3 2" xfId="31017"/>
    <cellStyle name="Normal 6 4 6 2 3 2 2" xfId="31018"/>
    <cellStyle name="Normal 6 4 6 2 3 3" xfId="31019"/>
    <cellStyle name="Normal 6 4 6 2 4" xfId="31020"/>
    <cellStyle name="Normal 6 4 6 2 4 2" xfId="31021"/>
    <cellStyle name="Normal 6 4 6 2 5" xfId="31022"/>
    <cellStyle name="Normal 6 4 6 3" xfId="31023"/>
    <cellStyle name="Normal 6 4 6 3 2" xfId="31024"/>
    <cellStyle name="Normal 6 4 6 3 2 2" xfId="31025"/>
    <cellStyle name="Normal 6 4 6 3 2 2 2" xfId="31026"/>
    <cellStyle name="Normal 6 4 6 3 2 3" xfId="31027"/>
    <cellStyle name="Normal 6 4 6 3 3" xfId="31028"/>
    <cellStyle name="Normal 6 4 6 3 3 2" xfId="31029"/>
    <cellStyle name="Normal 6 4 6 3 4" xfId="31030"/>
    <cellStyle name="Normal 6 4 6 4" xfId="31031"/>
    <cellStyle name="Normal 6 4 6 4 2" xfId="31032"/>
    <cellStyle name="Normal 6 4 6 4 2 2" xfId="31033"/>
    <cellStyle name="Normal 6 4 6 4 3" xfId="31034"/>
    <cellStyle name="Normal 6 4 6 5" xfId="31035"/>
    <cellStyle name="Normal 6 4 6 5 2" xfId="31036"/>
    <cellStyle name="Normal 6 4 6 6" xfId="31037"/>
    <cellStyle name="Normal 6 4 7" xfId="31038"/>
    <cellStyle name="Normal 6 4 7 2" xfId="31039"/>
    <cellStyle name="Normal 6 4 7 2 2" xfId="31040"/>
    <cellStyle name="Normal 6 4 7 2 2 2" xfId="31041"/>
    <cellStyle name="Normal 6 4 7 2 2 2 2" xfId="31042"/>
    <cellStyle name="Normal 6 4 7 2 2 3" xfId="31043"/>
    <cellStyle name="Normal 6 4 7 2 3" xfId="31044"/>
    <cellStyle name="Normal 6 4 7 2 3 2" xfId="31045"/>
    <cellStyle name="Normal 6 4 7 2 4" xfId="31046"/>
    <cellStyle name="Normal 6 4 7 3" xfId="31047"/>
    <cellStyle name="Normal 6 4 7 3 2" xfId="31048"/>
    <cellStyle name="Normal 6 4 7 3 2 2" xfId="31049"/>
    <cellStyle name="Normal 6 4 7 3 3" xfId="31050"/>
    <cellStyle name="Normal 6 4 7 4" xfId="31051"/>
    <cellStyle name="Normal 6 4 7 4 2" xfId="31052"/>
    <cellStyle name="Normal 6 4 7 5" xfId="31053"/>
    <cellStyle name="Normal 6 4 8" xfId="31054"/>
    <cellStyle name="Normal 6 4 8 2" xfId="31055"/>
    <cellStyle name="Normal 6 4 8 2 2" xfId="31056"/>
    <cellStyle name="Normal 6 4 8 2 2 2" xfId="31057"/>
    <cellStyle name="Normal 6 4 8 2 3" xfId="31058"/>
    <cellStyle name="Normal 6 4 8 3" xfId="31059"/>
    <cellStyle name="Normal 6 4 8 3 2" xfId="31060"/>
    <cellStyle name="Normal 6 4 8 4" xfId="31061"/>
    <cellStyle name="Normal 6 4 9" xfId="31062"/>
    <cellStyle name="Normal 6 4 9 2" xfId="31063"/>
    <cellStyle name="Normal 6 4 9 2 2" xfId="31064"/>
    <cellStyle name="Normal 6 4 9 3" xfId="31065"/>
    <cellStyle name="Normal 6 5" xfId="31066"/>
    <cellStyle name="Normal 6 5 2" xfId="31067"/>
    <cellStyle name="Normal 6 5 2 2" xfId="31068"/>
    <cellStyle name="Normal 6 5 2 2 2" xfId="31069"/>
    <cellStyle name="Normal 6 5 2 2 2 2" xfId="31070"/>
    <cellStyle name="Normal 6 5 2 2 3" xfId="31071"/>
    <cellStyle name="Normal 6 5 2 3" xfId="31072"/>
    <cellStyle name="Normal 6 5 2 3 2" xfId="31073"/>
    <cellStyle name="Normal 6 5 2 4" xfId="31074"/>
    <cellStyle name="Normal 6 6" xfId="31075"/>
    <cellStyle name="Normal 6 6 2" xfId="31076"/>
    <cellStyle name="Normal 6 6 2 2" xfId="31077"/>
    <cellStyle name="Normal 6 6 2 2 2" xfId="31078"/>
    <cellStyle name="Normal 6 6 2 2 2 2" xfId="31079"/>
    <cellStyle name="Normal 6 6 2 2 3" xfId="31080"/>
    <cellStyle name="Normal 6 6 2 3" xfId="31081"/>
    <cellStyle name="Normal 6 6 2 3 2" xfId="31082"/>
    <cellStyle name="Normal 6 6 2 4" xfId="31083"/>
    <cellStyle name="Normal 6 7" xfId="31084"/>
    <cellStyle name="Normal 6 7 2" xfId="31085"/>
    <cellStyle name="Normal 6 7 2 2" xfId="31086"/>
    <cellStyle name="Normal 6 7 2 2 2" xfId="31087"/>
    <cellStyle name="Normal 6 7 2 2 2 2" xfId="31088"/>
    <cellStyle name="Normal 6 7 2 2 3" xfId="31089"/>
    <cellStyle name="Normal 6 7 2 3" xfId="31090"/>
    <cellStyle name="Normal 6 7 2 3 2" xfId="31091"/>
    <cellStyle name="Normal 6 7 2 4" xfId="31092"/>
    <cellStyle name="Normal 6 7 3" xfId="31093"/>
    <cellStyle name="Normal 6 8" xfId="31094"/>
    <cellStyle name="Normal 6 8 2" xfId="31095"/>
    <cellStyle name="Normal 6 8 2 2" xfId="31096"/>
    <cellStyle name="Normal 6 8 2 2 2" xfId="31097"/>
    <cellStyle name="Normal 6 8 2 2 2 2" xfId="31098"/>
    <cellStyle name="Normal 6 8 2 2 3" xfId="31099"/>
    <cellStyle name="Normal 6 8 2 3" xfId="31100"/>
    <cellStyle name="Normal 6 8 2 3 2" xfId="31101"/>
    <cellStyle name="Normal 6 8 2 4" xfId="31102"/>
    <cellStyle name="Normal 6 8 3" xfId="31103"/>
    <cellStyle name="Normal 6 9" xfId="31104"/>
    <cellStyle name="Normal 6 9 2" xfId="31105"/>
    <cellStyle name="Normal 6 9 2 2" xfId="31106"/>
    <cellStyle name="Normal 6 9 2 2 2" xfId="31107"/>
    <cellStyle name="Normal 6 9 2 2 2 2" xfId="31108"/>
    <cellStyle name="Normal 6 9 2 2 3" xfId="31109"/>
    <cellStyle name="Normal 6 9 2 3" xfId="31110"/>
    <cellStyle name="Normal 6 9 2 3 2" xfId="31111"/>
    <cellStyle name="Normal 6 9 2 4" xfId="31112"/>
    <cellStyle name="Normal 6 9 3" xfId="31113"/>
    <cellStyle name="Normal 60" xfId="31114"/>
    <cellStyle name="Normal 60 2" xfId="31115"/>
    <cellStyle name="Normal 60 2 2" xfId="31116"/>
    <cellStyle name="Normal 60 2 2 2" xfId="31117"/>
    <cellStyle name="Normal 60 2 2 2 2" xfId="31118"/>
    <cellStyle name="Normal 60 2 2 2 2 2" xfId="31119"/>
    <cellStyle name="Normal 60 2 2 2 2 2 2" xfId="31120"/>
    <cellStyle name="Normal 60 2 2 2 2 3" xfId="31121"/>
    <cellStyle name="Normal 60 2 2 2 3" xfId="31122"/>
    <cellStyle name="Normal 60 2 2 2 3 2" xfId="31123"/>
    <cellStyle name="Normal 60 2 2 2 4" xfId="31124"/>
    <cellStyle name="Normal 60 2 2 3" xfId="31125"/>
    <cellStyle name="Normal 60 2 3" xfId="31126"/>
    <cellStyle name="Normal 60 2 3 2" xfId="31127"/>
    <cellStyle name="Normal 60 2 3 2 2" xfId="31128"/>
    <cellStyle name="Normal 60 2 3 2 2 2" xfId="31129"/>
    <cellStyle name="Normal 60 2 3 2 3" xfId="31130"/>
    <cellStyle name="Normal 60 2 3 3" xfId="31131"/>
    <cellStyle name="Normal 60 2 3 3 2" xfId="31132"/>
    <cellStyle name="Normal 60 2 3 4" xfId="31133"/>
    <cellStyle name="Normal 60 2 3 5" xfId="31134"/>
    <cellStyle name="Normal 60 3" xfId="31135"/>
    <cellStyle name="Normal 60 3 2" xfId="31136"/>
    <cellStyle name="Normal 60 3 2 2" xfId="31137"/>
    <cellStyle name="Normal 60 3 2 2 2" xfId="31138"/>
    <cellStyle name="Normal 60 3 2 2 2 2" xfId="31139"/>
    <cellStyle name="Normal 60 3 2 2 3" xfId="31140"/>
    <cellStyle name="Normal 60 3 2 3" xfId="31141"/>
    <cellStyle name="Normal 60 3 2 3 2" xfId="31142"/>
    <cellStyle name="Normal 60 3 2 4" xfId="31143"/>
    <cellStyle name="Normal 60 3 3" xfId="31144"/>
    <cellStyle name="Normal 60 4" xfId="31145"/>
    <cellStyle name="Normal 60 4 2" xfId="31146"/>
    <cellStyle name="Normal 60 4 2 2" xfId="31147"/>
    <cellStyle name="Normal 60 4 2 2 2" xfId="31148"/>
    <cellStyle name="Normal 60 4 2 3" xfId="31149"/>
    <cellStyle name="Normal 60 4 3" xfId="31150"/>
    <cellStyle name="Normal 60 4 3 2" xfId="31151"/>
    <cellStyle name="Normal 60 4 4" xfId="31152"/>
    <cellStyle name="Normal 60 4 5" xfId="31153"/>
    <cellStyle name="Normal 61" xfId="31154"/>
    <cellStyle name="Normal 61 2" xfId="31155"/>
    <cellStyle name="Normal 61 2 2" xfId="31156"/>
    <cellStyle name="Normal 61 2 2 2" xfId="31157"/>
    <cellStyle name="Normal 61 2 2 2 2" xfId="31158"/>
    <cellStyle name="Normal 61 2 2 2 2 2" xfId="31159"/>
    <cellStyle name="Normal 61 2 2 2 2 2 2" xfId="31160"/>
    <cellStyle name="Normal 61 2 2 2 2 3" xfId="31161"/>
    <cellStyle name="Normal 61 2 2 2 3" xfId="31162"/>
    <cellStyle name="Normal 61 2 2 2 3 2" xfId="31163"/>
    <cellStyle name="Normal 61 2 2 2 4" xfId="31164"/>
    <cellStyle name="Normal 61 2 2 3" xfId="31165"/>
    <cellStyle name="Normal 61 2 3" xfId="31166"/>
    <cellStyle name="Normal 61 2 3 2" xfId="31167"/>
    <cellStyle name="Normal 61 2 3 2 2" xfId="31168"/>
    <cellStyle name="Normal 61 2 3 2 2 2" xfId="31169"/>
    <cellStyle name="Normal 61 2 3 2 3" xfId="31170"/>
    <cellStyle name="Normal 61 2 3 3" xfId="31171"/>
    <cellStyle name="Normal 61 2 3 3 2" xfId="31172"/>
    <cellStyle name="Normal 61 2 3 4" xfId="31173"/>
    <cellStyle name="Normal 61 2 3 5" xfId="31174"/>
    <cellStyle name="Normal 61 3" xfId="31175"/>
    <cellStyle name="Normal 61 3 2" xfId="31176"/>
    <cellStyle name="Normal 61 3 2 2" xfId="31177"/>
    <cellStyle name="Normal 61 3 2 2 2" xfId="31178"/>
    <cellStyle name="Normal 61 3 2 2 2 2" xfId="31179"/>
    <cellStyle name="Normal 61 3 2 2 3" xfId="31180"/>
    <cellStyle name="Normal 61 3 2 3" xfId="31181"/>
    <cellStyle name="Normal 61 3 2 3 2" xfId="31182"/>
    <cellStyle name="Normal 61 3 2 4" xfId="31183"/>
    <cellStyle name="Normal 61 3 3" xfId="31184"/>
    <cellStyle name="Normal 61 4" xfId="31185"/>
    <cellStyle name="Normal 61 4 2" xfId="31186"/>
    <cellStyle name="Normal 61 4 2 2" xfId="31187"/>
    <cellStyle name="Normal 61 4 2 2 2" xfId="31188"/>
    <cellStyle name="Normal 61 4 2 3" xfId="31189"/>
    <cellStyle name="Normal 61 4 3" xfId="31190"/>
    <cellStyle name="Normal 61 4 3 2" xfId="31191"/>
    <cellStyle name="Normal 61 4 4" xfId="31192"/>
    <cellStyle name="Normal 61 4 5" xfId="31193"/>
    <cellStyle name="Normal 62" xfId="31194"/>
    <cellStyle name="Normal 62 2" xfId="31195"/>
    <cellStyle name="Normal 62 2 2" xfId="31196"/>
    <cellStyle name="Normal 62 2 2 2" xfId="31197"/>
    <cellStyle name="Normal 62 2 2 2 2" xfId="31198"/>
    <cellStyle name="Normal 62 2 2 2 2 2" xfId="31199"/>
    <cellStyle name="Normal 62 2 2 2 2 2 2" xfId="31200"/>
    <cellStyle name="Normal 62 2 2 2 2 3" xfId="31201"/>
    <cellStyle name="Normal 62 2 2 2 3" xfId="31202"/>
    <cellStyle name="Normal 62 2 2 2 3 2" xfId="31203"/>
    <cellStyle name="Normal 62 2 2 2 4" xfId="31204"/>
    <cellStyle name="Normal 62 2 2 3" xfId="31205"/>
    <cellStyle name="Normal 62 2 3" xfId="31206"/>
    <cellStyle name="Normal 62 2 3 2" xfId="31207"/>
    <cellStyle name="Normal 62 2 3 2 2" xfId="31208"/>
    <cellStyle name="Normal 62 2 3 2 2 2" xfId="31209"/>
    <cellStyle name="Normal 62 2 3 2 3" xfId="31210"/>
    <cellStyle name="Normal 62 2 3 3" xfId="31211"/>
    <cellStyle name="Normal 62 2 3 3 2" xfId="31212"/>
    <cellStyle name="Normal 62 2 3 4" xfId="31213"/>
    <cellStyle name="Normal 62 2 3 5" xfId="31214"/>
    <cellStyle name="Normal 62 3" xfId="31215"/>
    <cellStyle name="Normal 62 3 2" xfId="31216"/>
    <cellStyle name="Normal 62 3 2 2" xfId="31217"/>
    <cellStyle name="Normal 62 3 2 2 2" xfId="31218"/>
    <cellStyle name="Normal 62 3 2 2 2 2" xfId="31219"/>
    <cellStyle name="Normal 62 3 2 2 3" xfId="31220"/>
    <cellStyle name="Normal 62 3 2 3" xfId="31221"/>
    <cellStyle name="Normal 62 3 2 3 2" xfId="31222"/>
    <cellStyle name="Normal 62 3 2 4" xfId="31223"/>
    <cellStyle name="Normal 62 3 3" xfId="31224"/>
    <cellStyle name="Normal 62 4" xfId="31225"/>
    <cellStyle name="Normal 62 4 2" xfId="31226"/>
    <cellStyle name="Normal 62 4 2 2" xfId="31227"/>
    <cellStyle name="Normal 62 4 2 2 2" xfId="31228"/>
    <cellStyle name="Normal 62 4 2 3" xfId="31229"/>
    <cellStyle name="Normal 62 4 3" xfId="31230"/>
    <cellStyle name="Normal 62 4 3 2" xfId="31231"/>
    <cellStyle name="Normal 62 4 4" xfId="31232"/>
    <cellStyle name="Normal 62 4 5" xfId="31233"/>
    <cellStyle name="Normal 63" xfId="31234"/>
    <cellStyle name="Normal 63 2" xfId="31235"/>
    <cellStyle name="Normal 63 2 2" xfId="31236"/>
    <cellStyle name="Normal 63 2 2 2" xfId="31237"/>
    <cellStyle name="Normal 63 2 2 2 2" xfId="31238"/>
    <cellStyle name="Normal 63 2 2 2 2 2" xfId="31239"/>
    <cellStyle name="Normal 63 2 2 2 2 2 2" xfId="31240"/>
    <cellStyle name="Normal 63 2 2 2 2 3" xfId="31241"/>
    <cellStyle name="Normal 63 2 2 2 3" xfId="31242"/>
    <cellStyle name="Normal 63 2 2 2 3 2" xfId="31243"/>
    <cellStyle name="Normal 63 2 2 2 4" xfId="31244"/>
    <cellStyle name="Normal 63 2 2 3" xfId="31245"/>
    <cellStyle name="Normal 63 2 3" xfId="31246"/>
    <cellStyle name="Normal 63 2 3 2" xfId="31247"/>
    <cellStyle name="Normal 63 2 3 2 2" xfId="31248"/>
    <cellStyle name="Normal 63 2 3 2 2 2" xfId="31249"/>
    <cellStyle name="Normal 63 2 3 2 3" xfId="31250"/>
    <cellStyle name="Normal 63 2 3 3" xfId="31251"/>
    <cellStyle name="Normal 63 2 3 3 2" xfId="31252"/>
    <cellStyle name="Normal 63 2 3 3 3" xfId="31253"/>
    <cellStyle name="Normal 63 2 3 4" xfId="31254"/>
    <cellStyle name="Normal 63 2 3 5" xfId="31255"/>
    <cellStyle name="Normal 63 3" xfId="31256"/>
    <cellStyle name="Normal 63 3 2" xfId="31257"/>
    <cellStyle name="Normal 63 3 2 2" xfId="31258"/>
    <cellStyle name="Normal 63 3 2 2 2" xfId="31259"/>
    <cellStyle name="Normal 63 3 2 2 2 2" xfId="31260"/>
    <cellStyle name="Normal 63 3 2 2 3" xfId="31261"/>
    <cellStyle name="Normal 63 3 2 3" xfId="31262"/>
    <cellStyle name="Normal 63 3 2 3 2" xfId="31263"/>
    <cellStyle name="Normal 63 3 2 4" xfId="31264"/>
    <cellStyle name="Normal 63 3 3" xfId="31265"/>
    <cellStyle name="Normal 63 4" xfId="31266"/>
    <cellStyle name="Normal 63 4 2" xfId="31267"/>
    <cellStyle name="Normal 63 4 2 2" xfId="31268"/>
    <cellStyle name="Normal 63 4 2 2 2" xfId="31269"/>
    <cellStyle name="Normal 63 4 2 3" xfId="31270"/>
    <cellStyle name="Normal 63 4 3" xfId="31271"/>
    <cellStyle name="Normal 63 4 3 2" xfId="31272"/>
    <cellStyle name="Normal 63 4 3 3" xfId="31273"/>
    <cellStyle name="Normal 63 4 4" xfId="31274"/>
    <cellStyle name="Normal 63 4 5" xfId="31275"/>
    <cellStyle name="Normal 64" xfId="31276"/>
    <cellStyle name="Normal 64 2" xfId="31277"/>
    <cellStyle name="Normal 64 2 2" xfId="31278"/>
    <cellStyle name="Normal 64 2 2 2" xfId="31279"/>
    <cellStyle name="Normal 64 2 2 2 2" xfId="31280"/>
    <cellStyle name="Normal 64 2 2 2 2 2" xfId="31281"/>
    <cellStyle name="Normal 64 2 2 2 2 2 2" xfId="31282"/>
    <cellStyle name="Normal 64 2 2 2 2 3" xfId="31283"/>
    <cellStyle name="Normal 64 2 2 2 3" xfId="31284"/>
    <cellStyle name="Normal 64 2 2 2 3 2" xfId="31285"/>
    <cellStyle name="Normal 64 2 2 2 4" xfId="31286"/>
    <cellStyle name="Normal 64 2 2 3" xfId="31287"/>
    <cellStyle name="Normal 64 2 3" xfId="31288"/>
    <cellStyle name="Normal 64 2 3 2" xfId="31289"/>
    <cellStyle name="Normal 64 2 3 2 2" xfId="31290"/>
    <cellStyle name="Normal 64 2 3 2 2 2" xfId="31291"/>
    <cellStyle name="Normal 64 2 3 2 3" xfId="31292"/>
    <cellStyle name="Normal 64 2 3 3" xfId="31293"/>
    <cellStyle name="Normal 64 2 3 3 2" xfId="31294"/>
    <cellStyle name="Normal 64 2 3 4" xfId="31295"/>
    <cellStyle name="Normal 64 2 3 5" xfId="31296"/>
    <cellStyle name="Normal 64 3" xfId="31297"/>
    <cellStyle name="Normal 64 3 2" xfId="31298"/>
    <cellStyle name="Normal 64 3 2 2" xfId="31299"/>
    <cellStyle name="Normal 64 3 2 2 2" xfId="31300"/>
    <cellStyle name="Normal 64 3 2 2 2 2" xfId="31301"/>
    <cellStyle name="Normal 64 3 2 2 3" xfId="31302"/>
    <cellStyle name="Normal 64 3 2 3" xfId="31303"/>
    <cellStyle name="Normal 64 3 2 3 2" xfId="31304"/>
    <cellStyle name="Normal 64 3 2 4" xfId="31305"/>
    <cellStyle name="Normal 64 3 3" xfId="31306"/>
    <cellStyle name="Normal 64 4" xfId="31307"/>
    <cellStyle name="Normal 64 4 2" xfId="31308"/>
    <cellStyle name="Normal 64 4 2 2" xfId="31309"/>
    <cellStyle name="Normal 64 4 2 2 2" xfId="31310"/>
    <cellStyle name="Normal 64 4 2 3" xfId="31311"/>
    <cellStyle name="Normal 64 4 3" xfId="31312"/>
    <cellStyle name="Normal 64 4 3 2" xfId="31313"/>
    <cellStyle name="Normal 64 4 4" xfId="31314"/>
    <cellStyle name="Normal 64 4 5" xfId="31315"/>
    <cellStyle name="Normal 65" xfId="31316"/>
    <cellStyle name="Normal 65 2" xfId="31317"/>
    <cellStyle name="Normal 65 2 2" xfId="31318"/>
    <cellStyle name="Normal 65 2 2 2" xfId="31319"/>
    <cellStyle name="Normal 65 2 2 2 2" xfId="31320"/>
    <cellStyle name="Normal 65 2 2 2 2 2" xfId="31321"/>
    <cellStyle name="Normal 65 2 2 2 2 2 2" xfId="31322"/>
    <cellStyle name="Normal 65 2 2 2 2 3" xfId="31323"/>
    <cellStyle name="Normal 65 2 2 2 3" xfId="31324"/>
    <cellStyle name="Normal 65 2 2 2 3 2" xfId="31325"/>
    <cellStyle name="Normal 65 2 2 2 4" xfId="31326"/>
    <cellStyle name="Normal 65 2 2 3" xfId="31327"/>
    <cellStyle name="Normal 65 2 3" xfId="31328"/>
    <cellStyle name="Normal 65 2 3 2" xfId="31329"/>
    <cellStyle name="Normal 65 2 3 2 2" xfId="31330"/>
    <cellStyle name="Normal 65 2 3 2 2 2" xfId="31331"/>
    <cellStyle name="Normal 65 2 3 2 3" xfId="31332"/>
    <cellStyle name="Normal 65 2 3 3" xfId="31333"/>
    <cellStyle name="Normal 65 2 3 3 2" xfId="31334"/>
    <cellStyle name="Normal 65 2 3 4" xfId="31335"/>
    <cellStyle name="Normal 65 2 3 5" xfId="31336"/>
    <cellStyle name="Normal 65 3" xfId="31337"/>
    <cellStyle name="Normal 65 3 2" xfId="31338"/>
    <cellStyle name="Normal 65 3 2 2" xfId="31339"/>
    <cellStyle name="Normal 65 3 2 2 2" xfId="31340"/>
    <cellStyle name="Normal 65 3 2 2 2 2" xfId="31341"/>
    <cellStyle name="Normal 65 3 2 2 3" xfId="31342"/>
    <cellStyle name="Normal 65 3 2 3" xfId="31343"/>
    <cellStyle name="Normal 65 3 2 3 2" xfId="31344"/>
    <cellStyle name="Normal 65 3 2 4" xfId="31345"/>
    <cellStyle name="Normal 65 3 3" xfId="31346"/>
    <cellStyle name="Normal 65 4" xfId="31347"/>
    <cellStyle name="Normal 65 4 2" xfId="31348"/>
    <cellStyle name="Normal 65 4 2 2" xfId="31349"/>
    <cellStyle name="Normal 65 4 2 2 2" xfId="31350"/>
    <cellStyle name="Normal 65 4 2 3" xfId="31351"/>
    <cellStyle name="Normal 65 4 3" xfId="31352"/>
    <cellStyle name="Normal 65 4 3 2" xfId="31353"/>
    <cellStyle name="Normal 65 4 4" xfId="31354"/>
    <cellStyle name="Normal 65 4 5" xfId="31355"/>
    <cellStyle name="Normal 66" xfId="31356"/>
    <cellStyle name="Normal 66 2" xfId="31357"/>
    <cellStyle name="Normal 66 2 2" xfId="31358"/>
    <cellStyle name="Normal 66 2 2 2" xfId="31359"/>
    <cellStyle name="Normal 66 2 2 2 2" xfId="31360"/>
    <cellStyle name="Normal 66 2 2 2 2 2" xfId="31361"/>
    <cellStyle name="Normal 66 2 2 2 2 2 2" xfId="31362"/>
    <cellStyle name="Normal 66 2 2 2 2 3" xfId="31363"/>
    <cellStyle name="Normal 66 2 2 2 3" xfId="31364"/>
    <cellStyle name="Normal 66 2 2 2 3 2" xfId="31365"/>
    <cellStyle name="Normal 66 2 2 2 4" xfId="31366"/>
    <cellStyle name="Normal 66 2 2 3" xfId="31367"/>
    <cellStyle name="Normal 66 2 3" xfId="31368"/>
    <cellStyle name="Normal 66 2 3 2" xfId="31369"/>
    <cellStyle name="Normal 66 2 3 2 2" xfId="31370"/>
    <cellStyle name="Normal 66 2 3 2 2 2" xfId="31371"/>
    <cellStyle name="Normal 66 2 3 2 3" xfId="31372"/>
    <cellStyle name="Normal 66 2 3 3" xfId="31373"/>
    <cellStyle name="Normal 66 2 3 3 2" xfId="31374"/>
    <cellStyle name="Normal 66 2 3 4" xfId="31375"/>
    <cellStyle name="Normal 66 2 3 5" xfId="31376"/>
    <cellStyle name="Normal 66 3" xfId="31377"/>
    <cellStyle name="Normal 66 3 2" xfId="31378"/>
    <cellStyle name="Normal 66 3 2 2" xfId="31379"/>
    <cellStyle name="Normal 66 3 2 2 2" xfId="31380"/>
    <cellStyle name="Normal 66 3 2 2 2 2" xfId="31381"/>
    <cellStyle name="Normal 66 3 2 2 3" xfId="31382"/>
    <cellStyle name="Normal 66 3 2 3" xfId="31383"/>
    <cellStyle name="Normal 66 3 2 3 2" xfId="31384"/>
    <cellStyle name="Normal 66 3 2 4" xfId="31385"/>
    <cellStyle name="Normal 66 3 3" xfId="31386"/>
    <cellStyle name="Normal 66 4" xfId="31387"/>
    <cellStyle name="Normal 66 4 2" xfId="31388"/>
    <cellStyle name="Normal 66 4 2 2" xfId="31389"/>
    <cellStyle name="Normal 66 4 2 2 2" xfId="31390"/>
    <cellStyle name="Normal 66 4 2 3" xfId="31391"/>
    <cellStyle name="Normal 66 4 3" xfId="31392"/>
    <cellStyle name="Normal 66 4 3 2" xfId="31393"/>
    <cellStyle name="Normal 66 4 4" xfId="31394"/>
    <cellStyle name="Normal 66 4 5" xfId="31395"/>
    <cellStyle name="Normal 67" xfId="31396"/>
    <cellStyle name="Normal 67 2" xfId="31397"/>
    <cellStyle name="Normal 67 2 2" xfId="31398"/>
    <cellStyle name="Normal 67 2 2 2" xfId="31399"/>
    <cellStyle name="Normal 67 2 2 2 2" xfId="31400"/>
    <cellStyle name="Normal 67 2 2 2 2 2" xfId="31401"/>
    <cellStyle name="Normal 67 2 2 2 2 2 2" xfId="31402"/>
    <cellStyle name="Normal 67 2 2 2 2 3" xfId="31403"/>
    <cellStyle name="Normal 67 2 2 2 3" xfId="31404"/>
    <cellStyle name="Normal 67 2 2 2 3 2" xfId="31405"/>
    <cellStyle name="Normal 67 2 2 2 4" xfId="31406"/>
    <cellStyle name="Normal 67 2 2 3" xfId="31407"/>
    <cellStyle name="Normal 67 2 3" xfId="31408"/>
    <cellStyle name="Normal 67 2 3 2" xfId="31409"/>
    <cellStyle name="Normal 67 2 3 2 2" xfId="31410"/>
    <cellStyle name="Normal 67 2 3 2 2 2" xfId="31411"/>
    <cellStyle name="Normal 67 2 3 2 3" xfId="31412"/>
    <cellStyle name="Normal 67 2 3 3" xfId="31413"/>
    <cellStyle name="Normal 67 2 3 3 2" xfId="31414"/>
    <cellStyle name="Normal 67 2 3 4" xfId="31415"/>
    <cellStyle name="Normal 67 2 3 5" xfId="31416"/>
    <cellStyle name="Normal 67 3" xfId="31417"/>
    <cellStyle name="Normal 67 3 2" xfId="31418"/>
    <cellStyle name="Normal 67 3 2 2" xfId="31419"/>
    <cellStyle name="Normal 67 3 2 2 2" xfId="31420"/>
    <cellStyle name="Normal 67 3 2 2 2 2" xfId="31421"/>
    <cellStyle name="Normal 67 3 2 2 3" xfId="31422"/>
    <cellStyle name="Normal 67 3 2 3" xfId="31423"/>
    <cellStyle name="Normal 67 3 2 3 2" xfId="31424"/>
    <cellStyle name="Normal 67 3 2 4" xfId="31425"/>
    <cellStyle name="Normal 67 3 3" xfId="31426"/>
    <cellStyle name="Normal 67 4" xfId="31427"/>
    <cellStyle name="Normal 67 4 2" xfId="31428"/>
    <cellStyle name="Normal 67 4 2 2" xfId="31429"/>
    <cellStyle name="Normal 67 4 2 2 2" xfId="31430"/>
    <cellStyle name="Normal 67 4 2 3" xfId="31431"/>
    <cellStyle name="Normal 67 4 3" xfId="31432"/>
    <cellStyle name="Normal 67 4 3 2" xfId="31433"/>
    <cellStyle name="Normal 67 4 4" xfId="31434"/>
    <cellStyle name="Normal 67 4 5" xfId="31435"/>
    <cellStyle name="Normal 68" xfId="31436"/>
    <cellStyle name="Normal 68 2" xfId="31437"/>
    <cellStyle name="Normal 68 2 2" xfId="31438"/>
    <cellStyle name="Normal 68 2 2 2" xfId="31439"/>
    <cellStyle name="Normal 68 2 2 2 2" xfId="31440"/>
    <cellStyle name="Normal 68 2 2 2 2 2" xfId="31441"/>
    <cellStyle name="Normal 68 2 2 2 2 2 2" xfId="31442"/>
    <cellStyle name="Normal 68 2 2 2 2 3" xfId="31443"/>
    <cellStyle name="Normal 68 2 2 2 3" xfId="31444"/>
    <cellStyle name="Normal 68 2 2 2 3 2" xfId="31445"/>
    <cellStyle name="Normal 68 2 2 2 4" xfId="31446"/>
    <cellStyle name="Normal 68 2 2 3" xfId="31447"/>
    <cellStyle name="Normal 68 2 3" xfId="31448"/>
    <cellStyle name="Normal 68 2 3 2" xfId="31449"/>
    <cellStyle name="Normal 68 2 3 2 2" xfId="31450"/>
    <cellStyle name="Normal 68 2 3 2 2 2" xfId="31451"/>
    <cellStyle name="Normal 68 2 3 2 3" xfId="31452"/>
    <cellStyle name="Normal 68 2 3 3" xfId="31453"/>
    <cellStyle name="Normal 68 2 3 3 2" xfId="31454"/>
    <cellStyle name="Normal 68 2 3 4" xfId="31455"/>
    <cellStyle name="Normal 68 2 3 5" xfId="31456"/>
    <cellStyle name="Normal 68 3" xfId="31457"/>
    <cellStyle name="Normal 68 3 2" xfId="31458"/>
    <cellStyle name="Normal 68 3 2 2" xfId="31459"/>
    <cellStyle name="Normal 68 3 2 2 2" xfId="31460"/>
    <cellStyle name="Normal 68 3 2 2 2 2" xfId="31461"/>
    <cellStyle name="Normal 68 3 2 2 3" xfId="31462"/>
    <cellStyle name="Normal 68 3 2 3" xfId="31463"/>
    <cellStyle name="Normal 68 3 2 3 2" xfId="31464"/>
    <cellStyle name="Normal 68 3 2 4" xfId="31465"/>
    <cellStyle name="Normal 68 3 3" xfId="31466"/>
    <cellStyle name="Normal 68 4" xfId="31467"/>
    <cellStyle name="Normal 68 4 2" xfId="31468"/>
    <cellStyle name="Normal 68 4 2 2" xfId="31469"/>
    <cellStyle name="Normal 68 4 2 2 2" xfId="31470"/>
    <cellStyle name="Normal 68 4 2 3" xfId="31471"/>
    <cellStyle name="Normal 68 4 3" xfId="31472"/>
    <cellStyle name="Normal 68 4 3 2" xfId="31473"/>
    <cellStyle name="Normal 68 4 4" xfId="31474"/>
    <cellStyle name="Normal 68 4 5" xfId="31475"/>
    <cellStyle name="Normal 69" xfId="31476"/>
    <cellStyle name="Normal 69 2" xfId="31477"/>
    <cellStyle name="Normal 69 2 2" xfId="31478"/>
    <cellStyle name="Normal 69 2 2 2" xfId="31479"/>
    <cellStyle name="Normal 69 2 2 2 2" xfId="31480"/>
    <cellStyle name="Normal 69 2 2 2 2 2" xfId="31481"/>
    <cellStyle name="Normal 69 2 2 2 2 2 2" xfId="31482"/>
    <cellStyle name="Normal 69 2 2 2 2 3" xfId="31483"/>
    <cellStyle name="Normal 69 2 2 2 3" xfId="31484"/>
    <cellStyle name="Normal 69 2 2 2 3 2" xfId="31485"/>
    <cellStyle name="Normal 69 2 2 2 4" xfId="31486"/>
    <cellStyle name="Normal 69 2 2 3" xfId="31487"/>
    <cellStyle name="Normal 69 2 3" xfId="31488"/>
    <cellStyle name="Normal 69 2 3 2" xfId="31489"/>
    <cellStyle name="Normal 69 2 3 2 2" xfId="31490"/>
    <cellStyle name="Normal 69 2 3 2 2 2" xfId="31491"/>
    <cellStyle name="Normal 69 2 3 2 3" xfId="31492"/>
    <cellStyle name="Normal 69 2 3 3" xfId="31493"/>
    <cellStyle name="Normal 69 2 3 3 2" xfId="31494"/>
    <cellStyle name="Normal 69 2 3 4" xfId="31495"/>
    <cellStyle name="Normal 69 2 3 5" xfId="31496"/>
    <cellStyle name="Normal 69 3" xfId="31497"/>
    <cellStyle name="Normal 69 3 2" xfId="31498"/>
    <cellStyle name="Normal 69 3 2 2" xfId="31499"/>
    <cellStyle name="Normal 69 3 2 2 2" xfId="31500"/>
    <cellStyle name="Normal 69 3 2 2 2 2" xfId="31501"/>
    <cellStyle name="Normal 69 3 2 2 3" xfId="31502"/>
    <cellStyle name="Normal 69 3 2 3" xfId="31503"/>
    <cellStyle name="Normal 69 3 2 3 2" xfId="31504"/>
    <cellStyle name="Normal 69 3 2 4" xfId="31505"/>
    <cellStyle name="Normal 69 3 3" xfId="31506"/>
    <cellStyle name="Normal 69 4" xfId="31507"/>
    <cellStyle name="Normal 69 4 2" xfId="31508"/>
    <cellStyle name="Normal 69 4 2 2" xfId="31509"/>
    <cellStyle name="Normal 69 4 2 2 2" xfId="31510"/>
    <cellStyle name="Normal 69 4 2 3" xfId="31511"/>
    <cellStyle name="Normal 69 4 3" xfId="31512"/>
    <cellStyle name="Normal 69 4 3 2" xfId="31513"/>
    <cellStyle name="Normal 69 4 4" xfId="31514"/>
    <cellStyle name="Normal 69 4 5" xfId="31515"/>
    <cellStyle name="Normal 7" xfId="31516"/>
    <cellStyle name="Normal 7 2" xfId="31517"/>
    <cellStyle name="Normal 7 2 2" xfId="31518"/>
    <cellStyle name="Normal 7 2 2 2" xfId="31519"/>
    <cellStyle name="Normal 7 2 2 2 2" xfId="31520"/>
    <cellStyle name="Normal 7 2 2 2 2 2" xfId="31521"/>
    <cellStyle name="Normal 7 2 2 2 2 2 2" xfId="31522"/>
    <cellStyle name="Normal 7 2 2 2 2 2 2 2" xfId="31523"/>
    <cellStyle name="Normal 7 2 2 2 2 2 3" xfId="31524"/>
    <cellStyle name="Normal 7 2 2 2 2 3" xfId="31525"/>
    <cellStyle name="Normal 7 2 2 2 2 3 2" xfId="31526"/>
    <cellStyle name="Normal 7 2 2 2 2 4" xfId="31527"/>
    <cellStyle name="Normal 7 2 2 2 3" xfId="31528"/>
    <cellStyle name="Normal 7 2 2 3" xfId="31529"/>
    <cellStyle name="Normal 7 2 2 3 2" xfId="31530"/>
    <cellStyle name="Normal 7 2 2 3 2 2" xfId="31531"/>
    <cellStyle name="Normal 7 2 2 3 2 2 2" xfId="31532"/>
    <cellStyle name="Normal 7 2 2 3 2 3" xfId="31533"/>
    <cellStyle name="Normal 7 2 2 3 3" xfId="31534"/>
    <cellStyle name="Normal 7 2 2 3 3 2" xfId="31535"/>
    <cellStyle name="Normal 7 2 2 3 4" xfId="31536"/>
    <cellStyle name="Normal 7 2 2 3 5" xfId="31537"/>
    <cellStyle name="Normal 7 2 3" xfId="31538"/>
    <cellStyle name="Normal 7 2 3 2" xfId="31539"/>
    <cellStyle name="Normal 7 2 3 2 2" xfId="31540"/>
    <cellStyle name="Normal 7 2 3 2 2 2" xfId="31541"/>
    <cellStyle name="Normal 7 2 3 2 2 2 2" xfId="31542"/>
    <cellStyle name="Normal 7 2 3 2 2 3" xfId="31543"/>
    <cellStyle name="Normal 7 2 3 2 3" xfId="31544"/>
    <cellStyle name="Normal 7 2 3 2 3 2" xfId="31545"/>
    <cellStyle name="Normal 7 2 3 2 4" xfId="31546"/>
    <cellStyle name="Normal 7 2 3 3" xfId="31547"/>
    <cellStyle name="Normal 7 2 4" xfId="31548"/>
    <cellStyle name="Normal 7 2 4 2" xfId="31549"/>
    <cellStyle name="Normal 7 2 4 2 2" xfId="31550"/>
    <cellStyle name="Normal 7 2 4 2 2 2" xfId="31551"/>
    <cellStyle name="Normal 7 2 4 2 3" xfId="31552"/>
    <cellStyle name="Normal 7 2 4 3" xfId="31553"/>
    <cellStyle name="Normal 7 2 4 3 2" xfId="31554"/>
    <cellStyle name="Normal 7 2 4 4" xfId="31555"/>
    <cellStyle name="Normal 7 2 4 5" xfId="31556"/>
    <cellStyle name="Normal 7 2 5" xfId="31557"/>
    <cellStyle name="Normal 7 3" xfId="31558"/>
    <cellStyle name="Normal 7 3 2" xfId="31559"/>
    <cellStyle name="Normal 7 3 2 2" xfId="31560"/>
    <cellStyle name="Normal 7 3 2 2 2" xfId="31561"/>
    <cellStyle name="Normal 7 3 2 2 2 2" xfId="31562"/>
    <cellStyle name="Normal 7 3 2 2 3" xfId="31563"/>
    <cellStyle name="Normal 7 3 2 3" xfId="31564"/>
    <cellStyle name="Normal 7 3 2 3 2" xfId="31565"/>
    <cellStyle name="Normal 7 3 2 4" xfId="31566"/>
    <cellStyle name="Normal 7 4" xfId="31567"/>
    <cellStyle name="Normal 7 4 2" xfId="31568"/>
    <cellStyle name="Normal 7 4 2 2" xfId="31569"/>
    <cellStyle name="Normal 7 4 2 2 2" xfId="31570"/>
    <cellStyle name="Normal 7 4 2 3" xfId="31571"/>
    <cellStyle name="Normal 7 4 3" xfId="31572"/>
    <cellStyle name="Normal 7 4 3 2" xfId="31573"/>
    <cellStyle name="Normal 7 4 4" xfId="31574"/>
    <cellStyle name="Normal 7 4 5" xfId="31575"/>
    <cellStyle name="Normal 7 5" xfId="31576"/>
    <cellStyle name="Normal 7 6" xfId="31577"/>
    <cellStyle name="Normal 7 7" xfId="31578"/>
    <cellStyle name="Normal 70" xfId="31579"/>
    <cellStyle name="Normal 70 2" xfId="31580"/>
    <cellStyle name="Normal 70 2 2" xfId="31581"/>
    <cellStyle name="Normal 70 2 2 2" xfId="31582"/>
    <cellStyle name="Normal 70 2 2 2 2" xfId="31583"/>
    <cellStyle name="Normal 70 2 2 2 2 2" xfId="31584"/>
    <cellStyle name="Normal 70 2 2 2 2 2 2" xfId="31585"/>
    <cellStyle name="Normal 70 2 2 2 2 3" xfId="31586"/>
    <cellStyle name="Normal 70 2 2 2 3" xfId="31587"/>
    <cellStyle name="Normal 70 2 2 2 3 2" xfId="31588"/>
    <cellStyle name="Normal 70 2 2 2 4" xfId="31589"/>
    <cellStyle name="Normal 70 2 2 3" xfId="31590"/>
    <cellStyle name="Normal 70 2 3" xfId="31591"/>
    <cellStyle name="Normal 70 2 3 2" xfId="31592"/>
    <cellStyle name="Normal 70 2 3 2 2" xfId="31593"/>
    <cellStyle name="Normal 70 2 3 2 2 2" xfId="31594"/>
    <cellStyle name="Normal 70 2 3 2 3" xfId="31595"/>
    <cellStyle name="Normal 70 2 3 3" xfId="31596"/>
    <cellStyle name="Normal 70 2 3 3 2" xfId="31597"/>
    <cellStyle name="Normal 70 2 3 4" xfId="31598"/>
    <cellStyle name="Normal 70 2 3 5" xfId="31599"/>
    <cellStyle name="Normal 70 3" xfId="31600"/>
    <cellStyle name="Normal 70 3 2" xfId="31601"/>
    <cellStyle name="Normal 70 3 2 2" xfId="31602"/>
    <cellStyle name="Normal 70 3 2 2 2" xfId="31603"/>
    <cellStyle name="Normal 70 3 2 2 2 2" xfId="31604"/>
    <cellStyle name="Normal 70 3 2 2 3" xfId="31605"/>
    <cellStyle name="Normal 70 3 2 3" xfId="31606"/>
    <cellStyle name="Normal 70 3 2 3 2" xfId="31607"/>
    <cellStyle name="Normal 70 3 2 4" xfId="31608"/>
    <cellStyle name="Normal 70 3 3" xfId="31609"/>
    <cellStyle name="Normal 70 4" xfId="31610"/>
    <cellStyle name="Normal 70 4 2" xfId="31611"/>
    <cellStyle name="Normal 70 4 2 2" xfId="31612"/>
    <cellStyle name="Normal 70 4 2 2 2" xfId="31613"/>
    <cellStyle name="Normal 70 4 2 3" xfId="31614"/>
    <cellStyle name="Normal 70 4 3" xfId="31615"/>
    <cellStyle name="Normal 70 4 3 2" xfId="31616"/>
    <cellStyle name="Normal 70 4 4" xfId="31617"/>
    <cellStyle name="Normal 70 4 5" xfId="31618"/>
    <cellStyle name="Normal 71" xfId="31619"/>
    <cellStyle name="Normal 71 2" xfId="31620"/>
    <cellStyle name="Normal 71 2 2" xfId="31621"/>
    <cellStyle name="Normal 71 2 2 2" xfId="31622"/>
    <cellStyle name="Normal 71 2 2 2 2" xfId="31623"/>
    <cellStyle name="Normal 71 2 2 2 2 2" xfId="31624"/>
    <cellStyle name="Normal 71 2 2 2 2 2 2" xfId="31625"/>
    <cellStyle name="Normal 71 2 2 2 2 3" xfId="31626"/>
    <cellStyle name="Normal 71 2 2 2 3" xfId="31627"/>
    <cellStyle name="Normal 71 2 2 2 3 2" xfId="31628"/>
    <cellStyle name="Normal 71 2 2 2 4" xfId="31629"/>
    <cellStyle name="Normal 71 2 2 3" xfId="31630"/>
    <cellStyle name="Normal 71 2 3" xfId="31631"/>
    <cellStyle name="Normal 71 2 3 2" xfId="31632"/>
    <cellStyle name="Normal 71 2 3 2 2" xfId="31633"/>
    <cellStyle name="Normal 71 2 3 2 2 2" xfId="31634"/>
    <cellStyle name="Normal 71 2 3 2 3" xfId="31635"/>
    <cellStyle name="Normal 71 2 3 3" xfId="31636"/>
    <cellStyle name="Normal 71 2 3 3 2" xfId="31637"/>
    <cellStyle name="Normal 71 2 3 4" xfId="31638"/>
    <cellStyle name="Normal 71 2 3 5" xfId="31639"/>
    <cellStyle name="Normal 71 3" xfId="31640"/>
    <cellStyle name="Normal 71 3 2" xfId="31641"/>
    <cellStyle name="Normal 71 3 2 2" xfId="31642"/>
    <cellStyle name="Normal 71 3 2 2 2" xfId="31643"/>
    <cellStyle name="Normal 71 3 2 2 2 2" xfId="31644"/>
    <cellStyle name="Normal 71 3 2 2 3" xfId="31645"/>
    <cellStyle name="Normal 71 3 2 3" xfId="31646"/>
    <cellStyle name="Normal 71 3 2 3 2" xfId="31647"/>
    <cellStyle name="Normal 71 3 2 4" xfId="31648"/>
    <cellStyle name="Normal 71 3 3" xfId="31649"/>
    <cellStyle name="Normal 71 4" xfId="31650"/>
    <cellStyle name="Normal 71 4 2" xfId="31651"/>
    <cellStyle name="Normal 71 4 2 2" xfId="31652"/>
    <cellStyle name="Normal 71 4 2 2 2" xfId="31653"/>
    <cellStyle name="Normal 71 4 2 3" xfId="31654"/>
    <cellStyle name="Normal 71 4 3" xfId="31655"/>
    <cellStyle name="Normal 71 4 3 2" xfId="31656"/>
    <cellStyle name="Normal 71 4 4" xfId="31657"/>
    <cellStyle name="Normal 71 4 5" xfId="31658"/>
    <cellStyle name="Normal 72" xfId="31659"/>
    <cellStyle name="Normal 72 2" xfId="31660"/>
    <cellStyle name="Normal 72 2 2" xfId="31661"/>
    <cellStyle name="Normal 72 2 2 2" xfId="31662"/>
    <cellStyle name="Normal 72 2 2 2 2" xfId="31663"/>
    <cellStyle name="Normal 72 2 2 2 2 2" xfId="31664"/>
    <cellStyle name="Normal 72 2 2 2 2 2 2" xfId="31665"/>
    <cellStyle name="Normal 72 2 2 2 2 3" xfId="31666"/>
    <cellStyle name="Normal 72 2 2 2 3" xfId="31667"/>
    <cellStyle name="Normal 72 2 2 2 3 2" xfId="31668"/>
    <cellStyle name="Normal 72 2 2 2 4" xfId="31669"/>
    <cellStyle name="Normal 72 2 2 3" xfId="31670"/>
    <cellStyle name="Normal 72 2 3" xfId="31671"/>
    <cellStyle name="Normal 72 2 3 2" xfId="31672"/>
    <cellStyle name="Normal 72 2 3 2 2" xfId="31673"/>
    <cellStyle name="Normal 72 2 3 2 2 2" xfId="31674"/>
    <cellStyle name="Normal 72 2 3 2 3" xfId="31675"/>
    <cellStyle name="Normal 72 2 3 3" xfId="31676"/>
    <cellStyle name="Normal 72 2 3 3 2" xfId="31677"/>
    <cellStyle name="Normal 72 2 3 4" xfId="31678"/>
    <cellStyle name="Normal 72 2 3 5" xfId="31679"/>
    <cellStyle name="Normal 72 3" xfId="31680"/>
    <cellStyle name="Normal 72 3 2" xfId="31681"/>
    <cellStyle name="Normal 72 3 2 2" xfId="31682"/>
    <cellStyle name="Normal 72 3 2 2 2" xfId="31683"/>
    <cellStyle name="Normal 72 3 2 2 2 2" xfId="31684"/>
    <cellStyle name="Normal 72 3 2 2 3" xfId="31685"/>
    <cellStyle name="Normal 72 3 2 3" xfId="31686"/>
    <cellStyle name="Normal 72 3 2 3 2" xfId="31687"/>
    <cellStyle name="Normal 72 3 2 4" xfId="31688"/>
    <cellStyle name="Normal 72 3 3" xfId="31689"/>
    <cellStyle name="Normal 72 4" xfId="31690"/>
    <cellStyle name="Normal 72 4 2" xfId="31691"/>
    <cellStyle name="Normal 72 4 2 2" xfId="31692"/>
    <cellStyle name="Normal 72 4 2 2 2" xfId="31693"/>
    <cellStyle name="Normal 72 4 2 3" xfId="31694"/>
    <cellStyle name="Normal 72 4 3" xfId="31695"/>
    <cellStyle name="Normal 72 4 3 2" xfId="31696"/>
    <cellStyle name="Normal 72 4 4" xfId="31697"/>
    <cellStyle name="Normal 72 4 5" xfId="31698"/>
    <cellStyle name="Normal 73" xfId="31699"/>
    <cellStyle name="Normal 73 2" xfId="31700"/>
    <cellStyle name="Normal 73 2 2" xfId="31701"/>
    <cellStyle name="Normal 73 2 2 2" xfId="31702"/>
    <cellStyle name="Normal 73 2 2 2 2" xfId="31703"/>
    <cellStyle name="Normal 73 2 2 2 2 2" xfId="31704"/>
    <cellStyle name="Normal 73 2 2 2 2 2 2" xfId="31705"/>
    <cellStyle name="Normal 73 2 2 2 2 3" xfId="31706"/>
    <cellStyle name="Normal 73 2 2 2 3" xfId="31707"/>
    <cellStyle name="Normal 73 2 2 2 3 2" xfId="31708"/>
    <cellStyle name="Normal 73 2 2 2 4" xfId="31709"/>
    <cellStyle name="Normal 73 2 2 3" xfId="31710"/>
    <cellStyle name="Normal 73 2 3" xfId="31711"/>
    <cellStyle name="Normal 73 2 3 2" xfId="31712"/>
    <cellStyle name="Normal 73 2 3 2 2" xfId="31713"/>
    <cellStyle name="Normal 73 2 3 2 2 2" xfId="31714"/>
    <cellStyle name="Normal 73 2 3 2 3" xfId="31715"/>
    <cellStyle name="Normal 73 2 3 3" xfId="31716"/>
    <cellStyle name="Normal 73 2 3 3 2" xfId="31717"/>
    <cellStyle name="Normal 73 2 3 4" xfId="31718"/>
    <cellStyle name="Normal 73 2 3 5" xfId="31719"/>
    <cellStyle name="Normal 73 3" xfId="31720"/>
    <cellStyle name="Normal 73 3 2" xfId="31721"/>
    <cellStyle name="Normal 73 3 2 2" xfId="31722"/>
    <cellStyle name="Normal 73 3 2 2 2" xfId="31723"/>
    <cellStyle name="Normal 73 3 2 2 2 2" xfId="31724"/>
    <cellStyle name="Normal 73 3 2 2 3" xfId="31725"/>
    <cellStyle name="Normal 73 3 2 3" xfId="31726"/>
    <cellStyle name="Normal 73 3 2 3 2" xfId="31727"/>
    <cellStyle name="Normal 73 3 2 4" xfId="31728"/>
    <cellStyle name="Normal 73 3 3" xfId="31729"/>
    <cellStyle name="Normal 73 4" xfId="31730"/>
    <cellStyle name="Normal 73 4 2" xfId="31731"/>
    <cellStyle name="Normal 73 4 2 2" xfId="31732"/>
    <cellStyle name="Normal 73 4 2 2 2" xfId="31733"/>
    <cellStyle name="Normal 73 4 2 3" xfId="31734"/>
    <cellStyle name="Normal 73 4 3" xfId="31735"/>
    <cellStyle name="Normal 73 4 3 2" xfId="31736"/>
    <cellStyle name="Normal 73 4 4" xfId="31737"/>
    <cellStyle name="Normal 73 4 5" xfId="31738"/>
    <cellStyle name="Normal 74" xfId="31739"/>
    <cellStyle name="Normal 74 2" xfId="31740"/>
    <cellStyle name="Normal 74 2 2" xfId="31741"/>
    <cellStyle name="Normal 74 2 2 2" xfId="31742"/>
    <cellStyle name="Normal 74 2 2 2 2" xfId="31743"/>
    <cellStyle name="Normal 74 2 2 2 2 2" xfId="31744"/>
    <cellStyle name="Normal 74 2 2 2 2 2 2" xfId="31745"/>
    <cellStyle name="Normal 74 2 2 2 2 3" xfId="31746"/>
    <cellStyle name="Normal 74 2 2 2 3" xfId="31747"/>
    <cellStyle name="Normal 74 2 2 2 3 2" xfId="31748"/>
    <cellStyle name="Normal 74 2 2 2 4" xfId="31749"/>
    <cellStyle name="Normal 74 2 2 3" xfId="31750"/>
    <cellStyle name="Normal 74 2 3" xfId="31751"/>
    <cellStyle name="Normal 74 2 3 2" xfId="31752"/>
    <cellStyle name="Normal 74 2 3 2 2" xfId="31753"/>
    <cellStyle name="Normal 74 2 3 2 2 2" xfId="31754"/>
    <cellStyle name="Normal 74 2 3 2 3" xfId="31755"/>
    <cellStyle name="Normal 74 2 3 3" xfId="31756"/>
    <cellStyle name="Normal 74 2 3 3 2" xfId="31757"/>
    <cellStyle name="Normal 74 2 3 3 3" xfId="31758"/>
    <cellStyle name="Normal 74 2 3 4" xfId="31759"/>
    <cellStyle name="Normal 74 2 3 5" xfId="31760"/>
    <cellStyle name="Normal 74 3" xfId="31761"/>
    <cellStyle name="Normal 74 3 2" xfId="31762"/>
    <cellStyle name="Normal 74 3 2 2" xfId="31763"/>
    <cellStyle name="Normal 74 3 2 2 2" xfId="31764"/>
    <cellStyle name="Normal 74 3 2 2 2 2" xfId="31765"/>
    <cellStyle name="Normal 74 3 2 2 3" xfId="31766"/>
    <cellStyle name="Normal 74 3 2 3" xfId="31767"/>
    <cellStyle name="Normal 74 3 2 3 2" xfId="31768"/>
    <cellStyle name="Normal 74 3 2 4" xfId="31769"/>
    <cellStyle name="Normal 74 3 3" xfId="31770"/>
    <cellStyle name="Normal 74 4" xfId="31771"/>
    <cellStyle name="Normal 74 4 2" xfId="31772"/>
    <cellStyle name="Normal 74 4 2 2" xfId="31773"/>
    <cellStyle name="Normal 74 4 2 2 2" xfId="31774"/>
    <cellStyle name="Normal 74 4 2 3" xfId="31775"/>
    <cellStyle name="Normal 74 4 3" xfId="31776"/>
    <cellStyle name="Normal 74 4 3 2" xfId="31777"/>
    <cellStyle name="Normal 74 4 3 3" xfId="31778"/>
    <cellStyle name="Normal 74 4 4" xfId="31779"/>
    <cellStyle name="Normal 74 4 5" xfId="31780"/>
    <cellStyle name="Normal 75" xfId="31781"/>
    <cellStyle name="Normal 75 2" xfId="31782"/>
    <cellStyle name="Normal 75 2 2" xfId="31783"/>
    <cellStyle name="Normal 75 2 2 2" xfId="31784"/>
    <cellStyle name="Normal 75 2 2 2 2" xfId="31785"/>
    <cellStyle name="Normal 75 2 2 2 2 2" xfId="31786"/>
    <cellStyle name="Normal 75 2 2 2 2 2 2" xfId="31787"/>
    <cellStyle name="Normal 75 2 2 2 2 3" xfId="31788"/>
    <cellStyle name="Normal 75 2 2 2 3" xfId="31789"/>
    <cellStyle name="Normal 75 2 2 2 3 2" xfId="31790"/>
    <cellStyle name="Normal 75 2 2 2 4" xfId="31791"/>
    <cellStyle name="Normal 75 2 2 3" xfId="31792"/>
    <cellStyle name="Normal 75 2 3" xfId="31793"/>
    <cellStyle name="Normal 75 2 3 2" xfId="31794"/>
    <cellStyle name="Normal 75 2 3 2 2" xfId="31795"/>
    <cellStyle name="Normal 75 2 3 2 2 2" xfId="31796"/>
    <cellStyle name="Normal 75 2 3 2 3" xfId="31797"/>
    <cellStyle name="Normal 75 2 3 3" xfId="31798"/>
    <cellStyle name="Normal 75 2 3 3 2" xfId="31799"/>
    <cellStyle name="Normal 75 2 3 4" xfId="31800"/>
    <cellStyle name="Normal 75 2 3 5" xfId="31801"/>
    <cellStyle name="Normal 75 3" xfId="31802"/>
    <cellStyle name="Normal 75 3 2" xfId="31803"/>
    <cellStyle name="Normal 75 3 2 2" xfId="31804"/>
    <cellStyle name="Normal 75 3 2 2 2" xfId="31805"/>
    <cellStyle name="Normal 75 3 2 2 2 2" xfId="31806"/>
    <cellStyle name="Normal 75 3 2 2 3" xfId="31807"/>
    <cellStyle name="Normal 75 3 2 3" xfId="31808"/>
    <cellStyle name="Normal 75 3 2 3 2" xfId="31809"/>
    <cellStyle name="Normal 75 3 2 4" xfId="31810"/>
    <cellStyle name="Normal 75 3 3" xfId="31811"/>
    <cellStyle name="Normal 75 4" xfId="31812"/>
    <cellStyle name="Normal 75 4 2" xfId="31813"/>
    <cellStyle name="Normal 75 4 2 2" xfId="31814"/>
    <cellStyle name="Normal 75 4 2 2 2" xfId="31815"/>
    <cellStyle name="Normal 75 4 2 3" xfId="31816"/>
    <cellStyle name="Normal 75 4 3" xfId="31817"/>
    <cellStyle name="Normal 75 4 3 2" xfId="31818"/>
    <cellStyle name="Normal 75 4 4" xfId="31819"/>
    <cellStyle name="Normal 75 4 5" xfId="31820"/>
    <cellStyle name="Normal 76" xfId="31821"/>
    <cellStyle name="Normal 76 2" xfId="31822"/>
    <cellStyle name="Normal 76 2 2" xfId="31823"/>
    <cellStyle name="Normal 76 2 2 2" xfId="31824"/>
    <cellStyle name="Normal 76 2 2 2 2" xfId="31825"/>
    <cellStyle name="Normal 76 2 2 2 2 2" xfId="31826"/>
    <cellStyle name="Normal 76 2 2 2 2 2 2" xfId="31827"/>
    <cellStyle name="Normal 76 2 2 2 2 3" xfId="31828"/>
    <cellStyle name="Normal 76 2 2 2 3" xfId="31829"/>
    <cellStyle name="Normal 76 2 2 2 3 2" xfId="31830"/>
    <cellStyle name="Normal 76 2 2 2 4" xfId="31831"/>
    <cellStyle name="Normal 76 2 2 3" xfId="31832"/>
    <cellStyle name="Normal 76 2 3" xfId="31833"/>
    <cellStyle name="Normal 76 2 3 2" xfId="31834"/>
    <cellStyle name="Normal 76 2 3 2 2" xfId="31835"/>
    <cellStyle name="Normal 76 2 3 2 2 2" xfId="31836"/>
    <cellStyle name="Normal 76 2 3 2 3" xfId="31837"/>
    <cellStyle name="Normal 76 2 3 3" xfId="31838"/>
    <cellStyle name="Normal 76 2 3 3 2" xfId="31839"/>
    <cellStyle name="Normal 76 2 3 4" xfId="31840"/>
    <cellStyle name="Normal 76 2 3 5" xfId="31841"/>
    <cellStyle name="Normal 76 3" xfId="31842"/>
    <cellStyle name="Normal 76 3 2" xfId="31843"/>
    <cellStyle name="Normal 76 3 2 2" xfId="31844"/>
    <cellStyle name="Normal 76 3 2 2 2" xfId="31845"/>
    <cellStyle name="Normal 76 3 2 2 2 2" xfId="31846"/>
    <cellStyle name="Normal 76 3 2 2 3" xfId="31847"/>
    <cellStyle name="Normal 76 3 2 3" xfId="31848"/>
    <cellStyle name="Normal 76 3 2 3 2" xfId="31849"/>
    <cellStyle name="Normal 76 3 2 4" xfId="31850"/>
    <cellStyle name="Normal 76 3 3" xfId="31851"/>
    <cellStyle name="Normal 76 4" xfId="31852"/>
    <cellStyle name="Normal 76 4 2" xfId="31853"/>
    <cellStyle name="Normal 76 4 2 2" xfId="31854"/>
    <cellStyle name="Normal 76 4 2 2 2" xfId="31855"/>
    <cellStyle name="Normal 76 4 2 3" xfId="31856"/>
    <cellStyle name="Normal 76 4 3" xfId="31857"/>
    <cellStyle name="Normal 76 4 3 2" xfId="31858"/>
    <cellStyle name="Normal 76 4 4" xfId="31859"/>
    <cellStyle name="Normal 76 4 5" xfId="31860"/>
    <cellStyle name="Normal 77" xfId="31861"/>
    <cellStyle name="Normal 77 2" xfId="31862"/>
    <cellStyle name="Normal 77 2 2" xfId="31863"/>
    <cellStyle name="Normal 77 2 2 2" xfId="31864"/>
    <cellStyle name="Normal 77 2 2 2 2" xfId="31865"/>
    <cellStyle name="Normal 77 2 2 2 2 2" xfId="31866"/>
    <cellStyle name="Normal 77 2 2 2 2 2 2" xfId="31867"/>
    <cellStyle name="Normal 77 2 2 2 2 3" xfId="31868"/>
    <cellStyle name="Normal 77 2 2 2 3" xfId="31869"/>
    <cellStyle name="Normal 77 2 2 2 3 2" xfId="31870"/>
    <cellStyle name="Normal 77 2 2 2 4" xfId="31871"/>
    <cellStyle name="Normal 77 2 2 3" xfId="31872"/>
    <cellStyle name="Normal 77 2 3" xfId="31873"/>
    <cellStyle name="Normal 77 2 3 2" xfId="31874"/>
    <cellStyle name="Normal 77 2 3 2 2" xfId="31875"/>
    <cellStyle name="Normal 77 2 3 2 2 2" xfId="31876"/>
    <cellStyle name="Normal 77 2 3 2 3" xfId="31877"/>
    <cellStyle name="Normal 77 2 3 3" xfId="31878"/>
    <cellStyle name="Normal 77 2 3 3 2" xfId="31879"/>
    <cellStyle name="Normal 77 2 3 4" xfId="31880"/>
    <cellStyle name="Normal 77 2 3 5" xfId="31881"/>
    <cellStyle name="Normal 77 3" xfId="31882"/>
    <cellStyle name="Normal 77 3 2" xfId="31883"/>
    <cellStyle name="Normal 77 3 2 2" xfId="31884"/>
    <cellStyle name="Normal 77 3 2 2 2" xfId="31885"/>
    <cellStyle name="Normal 77 3 2 2 2 2" xfId="31886"/>
    <cellStyle name="Normal 77 3 2 2 3" xfId="31887"/>
    <cellStyle name="Normal 77 3 2 3" xfId="31888"/>
    <cellStyle name="Normal 77 3 2 3 2" xfId="31889"/>
    <cellStyle name="Normal 77 3 2 4" xfId="31890"/>
    <cellStyle name="Normal 77 3 3" xfId="31891"/>
    <cellStyle name="Normal 77 4" xfId="31892"/>
    <cellStyle name="Normal 77 4 2" xfId="31893"/>
    <cellStyle name="Normal 77 4 2 2" xfId="31894"/>
    <cellStyle name="Normal 77 4 2 2 2" xfId="31895"/>
    <cellStyle name="Normal 77 4 2 3" xfId="31896"/>
    <cellStyle name="Normal 77 4 3" xfId="31897"/>
    <cellStyle name="Normal 77 4 3 2" xfId="31898"/>
    <cellStyle name="Normal 77 4 4" xfId="31899"/>
    <cellStyle name="Normal 77 4 5" xfId="31900"/>
    <cellStyle name="Normal 78" xfId="31901"/>
    <cellStyle name="Normal 78 2" xfId="31902"/>
    <cellStyle name="Normal 78 2 2" xfId="31903"/>
    <cellStyle name="Normal 78 2 2 2" xfId="31904"/>
    <cellStyle name="Normal 78 2 2 2 2" xfId="31905"/>
    <cellStyle name="Normal 78 2 2 2 2 2" xfId="31906"/>
    <cellStyle name="Normal 78 2 2 2 2 2 2" xfId="31907"/>
    <cellStyle name="Normal 78 2 2 2 2 3" xfId="31908"/>
    <cellStyle name="Normal 78 2 2 2 3" xfId="31909"/>
    <cellStyle name="Normal 78 2 2 2 3 2" xfId="31910"/>
    <cellStyle name="Normal 78 2 2 2 4" xfId="31911"/>
    <cellStyle name="Normal 78 2 2 3" xfId="31912"/>
    <cellStyle name="Normal 78 2 3" xfId="31913"/>
    <cellStyle name="Normal 78 2 3 2" xfId="31914"/>
    <cellStyle name="Normal 78 2 3 2 2" xfId="31915"/>
    <cellStyle name="Normal 78 2 3 2 2 2" xfId="31916"/>
    <cellStyle name="Normal 78 2 3 2 3" xfId="31917"/>
    <cellStyle name="Normal 78 2 3 3" xfId="31918"/>
    <cellStyle name="Normal 78 2 3 3 2" xfId="31919"/>
    <cellStyle name="Normal 78 2 3 4" xfId="31920"/>
    <cellStyle name="Normal 78 2 3 5" xfId="31921"/>
    <cellStyle name="Normal 78 3" xfId="31922"/>
    <cellStyle name="Normal 78 3 2" xfId="31923"/>
    <cellStyle name="Normal 78 3 2 2" xfId="31924"/>
    <cellStyle name="Normal 78 3 2 2 2" xfId="31925"/>
    <cellStyle name="Normal 78 3 2 2 2 2" xfId="31926"/>
    <cellStyle name="Normal 78 3 2 2 3" xfId="31927"/>
    <cellStyle name="Normal 78 3 2 3" xfId="31928"/>
    <cellStyle name="Normal 78 3 2 3 2" xfId="31929"/>
    <cellStyle name="Normal 78 3 2 4" xfId="31930"/>
    <cellStyle name="Normal 78 3 3" xfId="31931"/>
    <cellStyle name="Normal 78 4" xfId="31932"/>
    <cellStyle name="Normal 78 4 2" xfId="31933"/>
    <cellStyle name="Normal 78 4 2 2" xfId="31934"/>
    <cellStyle name="Normal 78 4 2 2 2" xfId="31935"/>
    <cellStyle name="Normal 78 4 2 3" xfId="31936"/>
    <cellStyle name="Normal 78 4 3" xfId="31937"/>
    <cellStyle name="Normal 78 4 3 2" xfId="31938"/>
    <cellStyle name="Normal 78 4 4" xfId="31939"/>
    <cellStyle name="Normal 78 4 5" xfId="31940"/>
    <cellStyle name="Normal 79" xfId="31941"/>
    <cellStyle name="Normal 79 2" xfId="31942"/>
    <cellStyle name="Normal 79 2 2" xfId="31943"/>
    <cellStyle name="Normal 79 2 2 2" xfId="31944"/>
    <cellStyle name="Normal 79 2 2 2 2" xfId="31945"/>
    <cellStyle name="Normal 79 2 2 2 2 2" xfId="31946"/>
    <cellStyle name="Normal 79 2 2 2 2 2 2" xfId="31947"/>
    <cellStyle name="Normal 79 2 2 2 2 3" xfId="31948"/>
    <cellStyle name="Normal 79 2 2 2 3" xfId="31949"/>
    <cellStyle name="Normal 79 2 2 2 3 2" xfId="31950"/>
    <cellStyle name="Normal 79 2 2 2 4" xfId="31951"/>
    <cellStyle name="Normal 79 2 2 3" xfId="31952"/>
    <cellStyle name="Normal 79 2 3" xfId="31953"/>
    <cellStyle name="Normal 79 2 3 2" xfId="31954"/>
    <cellStyle name="Normal 79 2 3 2 2" xfId="31955"/>
    <cellStyle name="Normal 79 2 3 2 2 2" xfId="31956"/>
    <cellStyle name="Normal 79 2 3 2 3" xfId="31957"/>
    <cellStyle name="Normal 79 2 3 3" xfId="31958"/>
    <cellStyle name="Normal 79 2 3 3 2" xfId="31959"/>
    <cellStyle name="Normal 79 2 3 4" xfId="31960"/>
    <cellStyle name="Normal 79 2 3 5" xfId="31961"/>
    <cellStyle name="Normal 79 3" xfId="31962"/>
    <cellStyle name="Normal 79 3 2" xfId="31963"/>
    <cellStyle name="Normal 79 3 2 2" xfId="31964"/>
    <cellStyle name="Normal 79 3 2 2 2" xfId="31965"/>
    <cellStyle name="Normal 79 3 2 2 2 2" xfId="31966"/>
    <cellStyle name="Normal 79 3 2 2 3" xfId="31967"/>
    <cellStyle name="Normal 79 3 2 3" xfId="31968"/>
    <cellStyle name="Normal 79 3 2 3 2" xfId="31969"/>
    <cellStyle name="Normal 79 3 2 4" xfId="31970"/>
    <cellStyle name="Normal 79 3 3" xfId="31971"/>
    <cellStyle name="Normal 79 4" xfId="31972"/>
    <cellStyle name="Normal 79 4 2" xfId="31973"/>
    <cellStyle name="Normal 79 4 2 2" xfId="31974"/>
    <cellStyle name="Normal 79 4 2 2 2" xfId="31975"/>
    <cellStyle name="Normal 79 4 2 3" xfId="31976"/>
    <cellStyle name="Normal 79 4 3" xfId="31977"/>
    <cellStyle name="Normal 79 4 3 2" xfId="31978"/>
    <cellStyle name="Normal 79 4 4" xfId="31979"/>
    <cellStyle name="Normal 79 4 5" xfId="31980"/>
    <cellStyle name="Normal 8" xfId="31981"/>
    <cellStyle name="Normal 8 2" xfId="31982"/>
    <cellStyle name="Normal 8 2 2" xfId="31983"/>
    <cellStyle name="Normal 8 2 2 2" xfId="31984"/>
    <cellStyle name="Normal 8 2 2 2 2" xfId="31985"/>
    <cellStyle name="Normal 8 2 2 2 2 2" xfId="31986"/>
    <cellStyle name="Normal 8 2 2 2 2 2 2" xfId="31987"/>
    <cellStyle name="Normal 8 2 2 2 2 3" xfId="31988"/>
    <cellStyle name="Normal 8 2 2 2 3" xfId="31989"/>
    <cellStyle name="Normal 8 2 2 2 3 2" xfId="31990"/>
    <cellStyle name="Normal 8 2 2 2 4" xfId="31991"/>
    <cellStyle name="Normal 8 2 2 3" xfId="31992"/>
    <cellStyle name="Normal 8 2 3" xfId="31993"/>
    <cellStyle name="Normal 8 2 3 2" xfId="31994"/>
    <cellStyle name="Normal 8 2 3 2 2" xfId="31995"/>
    <cellStyle name="Normal 8 2 3 2 2 2" xfId="31996"/>
    <cellStyle name="Normal 8 2 3 2 3" xfId="31997"/>
    <cellStyle name="Normal 8 2 3 3" xfId="31998"/>
    <cellStyle name="Normal 8 2 3 3 2" xfId="31999"/>
    <cellStyle name="Normal 8 2 3 3 3" xfId="32000"/>
    <cellStyle name="Normal 8 2 3 4" xfId="32001"/>
    <cellStyle name="Normal 8 2 3 5" xfId="32002"/>
    <cellStyle name="Normal 8 3" xfId="32003"/>
    <cellStyle name="Normal 8 3 2" xfId="32004"/>
    <cellStyle name="Normal 8 3 2 2" xfId="32005"/>
    <cellStyle name="Normal 8 3 2 2 2" xfId="32006"/>
    <cellStyle name="Normal 8 3 2 2 2 2" xfId="32007"/>
    <cellStyle name="Normal 8 3 2 2 3" xfId="32008"/>
    <cellStyle name="Normal 8 3 2 3" xfId="32009"/>
    <cellStyle name="Normal 8 3 2 3 2" xfId="32010"/>
    <cellStyle name="Normal 8 3 2 3 3" xfId="32011"/>
    <cellStyle name="Normal 8 3 2 4" xfId="32012"/>
    <cellStyle name="Normal 8 3 3" xfId="32013"/>
    <cellStyle name="Normal 8 3 3 2" xfId="32014"/>
    <cellStyle name="Normal 8 3 4" xfId="32015"/>
    <cellStyle name="Normal 8 4" xfId="32016"/>
    <cellStyle name="Normal 8 4 2" xfId="32017"/>
    <cellStyle name="Normal 8 4 2 2" xfId="32018"/>
    <cellStyle name="Normal 8 4 2 2 2" xfId="32019"/>
    <cellStyle name="Normal 8 4 2 3" xfId="32020"/>
    <cellStyle name="Normal 8 4 3" xfId="32021"/>
    <cellStyle name="Normal 8 4 3 2" xfId="32022"/>
    <cellStyle name="Normal 8 4 3 3" xfId="32023"/>
    <cellStyle name="Normal 8 4 4" xfId="32024"/>
    <cellStyle name="Normal 8 5" xfId="32025"/>
    <cellStyle name="Normal 8 5 2" xfId="32026"/>
    <cellStyle name="Normal 8 6" xfId="32027"/>
    <cellStyle name="Normal 8 7" xfId="32028"/>
    <cellStyle name="Normal 80" xfId="32029"/>
    <cellStyle name="Normal 80 2" xfId="32030"/>
    <cellStyle name="Normal 80 2 2" xfId="32031"/>
    <cellStyle name="Normal 80 2 2 2" xfId="32032"/>
    <cellStyle name="Normal 80 2 2 2 2" xfId="32033"/>
    <cellStyle name="Normal 80 2 2 2 2 2" xfId="32034"/>
    <cellStyle name="Normal 80 2 2 2 2 2 2" xfId="32035"/>
    <cellStyle name="Normal 80 2 2 2 2 3" xfId="32036"/>
    <cellStyle name="Normal 80 2 2 2 3" xfId="32037"/>
    <cellStyle name="Normal 80 2 2 2 3 2" xfId="32038"/>
    <cellStyle name="Normal 80 2 2 2 4" xfId="32039"/>
    <cellStyle name="Normal 80 2 2 3" xfId="32040"/>
    <cellStyle name="Normal 80 2 3" xfId="32041"/>
    <cellStyle name="Normal 80 2 3 2" xfId="32042"/>
    <cellStyle name="Normal 80 2 3 2 2" xfId="32043"/>
    <cellStyle name="Normal 80 2 3 2 2 2" xfId="32044"/>
    <cellStyle name="Normal 80 2 3 2 3" xfId="32045"/>
    <cellStyle name="Normal 80 2 3 3" xfId="32046"/>
    <cellStyle name="Normal 80 2 3 3 2" xfId="32047"/>
    <cellStyle name="Normal 80 2 3 4" xfId="32048"/>
    <cellStyle name="Normal 80 2 3 5" xfId="32049"/>
    <cellStyle name="Normal 80 3" xfId="32050"/>
    <cellStyle name="Normal 80 3 2" xfId="32051"/>
    <cellStyle name="Normal 80 3 2 2" xfId="32052"/>
    <cellStyle name="Normal 80 3 2 2 2" xfId="32053"/>
    <cellStyle name="Normal 80 3 2 2 2 2" xfId="32054"/>
    <cellStyle name="Normal 80 3 2 2 3" xfId="32055"/>
    <cellStyle name="Normal 80 3 2 3" xfId="32056"/>
    <cellStyle name="Normal 80 3 2 3 2" xfId="32057"/>
    <cellStyle name="Normal 80 3 2 4" xfId="32058"/>
    <cellStyle name="Normal 80 3 3" xfId="32059"/>
    <cellStyle name="Normal 80 4" xfId="32060"/>
    <cellStyle name="Normal 80 4 2" xfId="32061"/>
    <cellStyle name="Normal 80 4 2 2" xfId="32062"/>
    <cellStyle name="Normal 80 4 2 2 2" xfId="32063"/>
    <cellStyle name="Normal 80 4 2 3" xfId="32064"/>
    <cellStyle name="Normal 80 4 3" xfId="32065"/>
    <cellStyle name="Normal 80 4 3 2" xfId="32066"/>
    <cellStyle name="Normal 80 4 4" xfId="32067"/>
    <cellStyle name="Normal 80 4 5" xfId="32068"/>
    <cellStyle name="Normal 81" xfId="32069"/>
    <cellStyle name="Normal 81 2" xfId="32070"/>
    <cellStyle name="Normal 81 2 2" xfId="32071"/>
    <cellStyle name="Normal 81 2 2 2" xfId="32072"/>
    <cellStyle name="Normal 81 2 2 2 2" xfId="32073"/>
    <cellStyle name="Normal 81 2 2 2 2 2" xfId="32074"/>
    <cellStyle name="Normal 81 2 2 2 2 2 2" xfId="32075"/>
    <cellStyle name="Normal 81 2 2 2 2 3" xfId="32076"/>
    <cellStyle name="Normal 81 2 2 2 3" xfId="32077"/>
    <cellStyle name="Normal 81 2 2 2 3 2" xfId="32078"/>
    <cellStyle name="Normal 81 2 2 2 4" xfId="32079"/>
    <cellStyle name="Normal 81 2 2 3" xfId="32080"/>
    <cellStyle name="Normal 81 2 3" xfId="32081"/>
    <cellStyle name="Normal 81 2 3 2" xfId="32082"/>
    <cellStyle name="Normal 81 2 3 2 2" xfId="32083"/>
    <cellStyle name="Normal 81 2 3 2 2 2" xfId="32084"/>
    <cellStyle name="Normal 81 2 3 2 3" xfId="32085"/>
    <cellStyle name="Normal 81 2 3 3" xfId="32086"/>
    <cellStyle name="Normal 81 2 3 3 2" xfId="32087"/>
    <cellStyle name="Normal 81 2 3 4" xfId="32088"/>
    <cellStyle name="Normal 81 2 3 5" xfId="32089"/>
    <cellStyle name="Normal 81 3" xfId="32090"/>
    <cellStyle name="Normal 81 3 2" xfId="32091"/>
    <cellStyle name="Normal 81 3 2 2" xfId="32092"/>
    <cellStyle name="Normal 81 3 2 2 2" xfId="32093"/>
    <cellStyle name="Normal 81 3 2 2 2 2" xfId="32094"/>
    <cellStyle name="Normal 81 3 2 2 3" xfId="32095"/>
    <cellStyle name="Normal 81 3 2 3" xfId="32096"/>
    <cellStyle name="Normal 81 3 2 3 2" xfId="32097"/>
    <cellStyle name="Normal 81 3 2 4" xfId="32098"/>
    <cellStyle name="Normal 81 3 3" xfId="32099"/>
    <cellStyle name="Normal 81 4" xfId="32100"/>
    <cellStyle name="Normal 81 4 2" xfId="32101"/>
    <cellStyle name="Normal 81 4 2 2" xfId="32102"/>
    <cellStyle name="Normal 81 4 2 2 2" xfId="32103"/>
    <cellStyle name="Normal 81 4 2 3" xfId="32104"/>
    <cellStyle name="Normal 81 4 3" xfId="32105"/>
    <cellStyle name="Normal 81 4 3 2" xfId="32106"/>
    <cellStyle name="Normal 81 4 4" xfId="32107"/>
    <cellStyle name="Normal 81 4 5" xfId="32108"/>
    <cellStyle name="Normal 82" xfId="32109"/>
    <cellStyle name="Normal 82 2" xfId="32110"/>
    <cellStyle name="Normal 82 2 2" xfId="32111"/>
    <cellStyle name="Normal 82 2 2 2" xfId="32112"/>
    <cellStyle name="Normal 82 2 2 2 2" xfId="32113"/>
    <cellStyle name="Normal 82 2 2 2 2 2" xfId="32114"/>
    <cellStyle name="Normal 82 2 2 2 2 2 2" xfId="32115"/>
    <cellStyle name="Normal 82 2 2 2 2 3" xfId="32116"/>
    <cellStyle name="Normal 82 2 2 2 3" xfId="32117"/>
    <cellStyle name="Normal 82 2 2 2 3 2" xfId="32118"/>
    <cellStyle name="Normal 82 2 2 2 4" xfId="32119"/>
    <cellStyle name="Normal 82 2 2 3" xfId="32120"/>
    <cellStyle name="Normal 82 2 3" xfId="32121"/>
    <cellStyle name="Normal 82 2 3 2" xfId="32122"/>
    <cellStyle name="Normal 82 2 3 2 2" xfId="32123"/>
    <cellStyle name="Normal 82 2 3 2 2 2" xfId="32124"/>
    <cellStyle name="Normal 82 2 3 2 3" xfId="32125"/>
    <cellStyle name="Normal 82 2 3 3" xfId="32126"/>
    <cellStyle name="Normal 82 2 3 3 2" xfId="32127"/>
    <cellStyle name="Normal 82 2 3 4" xfId="32128"/>
    <cellStyle name="Normal 82 2 3 5" xfId="32129"/>
    <cellStyle name="Normal 82 3" xfId="32130"/>
    <cellStyle name="Normal 82 3 2" xfId="32131"/>
    <cellStyle name="Normal 82 3 2 2" xfId="32132"/>
    <cellStyle name="Normal 82 3 2 2 2" xfId="32133"/>
    <cellStyle name="Normal 82 3 2 2 2 2" xfId="32134"/>
    <cellStyle name="Normal 82 3 2 2 3" xfId="32135"/>
    <cellStyle name="Normal 82 3 2 3" xfId="32136"/>
    <cellStyle name="Normal 82 3 2 3 2" xfId="32137"/>
    <cellStyle name="Normal 82 3 2 4" xfId="32138"/>
    <cellStyle name="Normal 82 3 3" xfId="32139"/>
    <cellStyle name="Normal 82 4" xfId="32140"/>
    <cellStyle name="Normal 82 4 2" xfId="32141"/>
    <cellStyle name="Normal 82 4 2 2" xfId="32142"/>
    <cellStyle name="Normal 82 4 2 2 2" xfId="32143"/>
    <cellStyle name="Normal 82 4 2 3" xfId="32144"/>
    <cellStyle name="Normal 82 4 3" xfId="32145"/>
    <cellStyle name="Normal 82 4 3 2" xfId="32146"/>
    <cellStyle name="Normal 82 4 4" xfId="32147"/>
    <cellStyle name="Normal 82 4 5" xfId="32148"/>
    <cellStyle name="Normal 83" xfId="32149"/>
    <cellStyle name="Normal 83 2" xfId="32150"/>
    <cellStyle name="Normal 83 2 2" xfId="32151"/>
    <cellStyle name="Normal 83 2 2 2" xfId="32152"/>
    <cellStyle name="Normal 83 2 2 2 2" xfId="32153"/>
    <cellStyle name="Normal 83 2 2 2 2 2" xfId="32154"/>
    <cellStyle name="Normal 83 2 2 2 2 2 2" xfId="32155"/>
    <cellStyle name="Normal 83 2 2 2 2 3" xfId="32156"/>
    <cellStyle name="Normal 83 2 2 2 3" xfId="32157"/>
    <cellStyle name="Normal 83 2 2 2 3 2" xfId="32158"/>
    <cellStyle name="Normal 83 2 2 2 4" xfId="32159"/>
    <cellStyle name="Normal 83 2 2 3" xfId="32160"/>
    <cellStyle name="Normal 83 2 3" xfId="32161"/>
    <cellStyle name="Normal 83 2 3 2" xfId="32162"/>
    <cellStyle name="Normal 83 2 3 2 2" xfId="32163"/>
    <cellStyle name="Normal 83 2 3 2 2 2" xfId="32164"/>
    <cellStyle name="Normal 83 2 3 2 3" xfId="32165"/>
    <cellStyle name="Normal 83 2 3 3" xfId="32166"/>
    <cellStyle name="Normal 83 2 3 3 2" xfId="32167"/>
    <cellStyle name="Normal 83 2 3 4" xfId="32168"/>
    <cellStyle name="Normal 83 2 3 5" xfId="32169"/>
    <cellStyle name="Normal 83 3" xfId="32170"/>
    <cellStyle name="Normal 83 3 2" xfId="32171"/>
    <cellStyle name="Normal 83 3 2 2" xfId="32172"/>
    <cellStyle name="Normal 83 3 2 2 2" xfId="32173"/>
    <cellStyle name="Normal 83 3 2 2 2 2" xfId="32174"/>
    <cellStyle name="Normal 83 3 2 2 3" xfId="32175"/>
    <cellStyle name="Normal 83 3 2 3" xfId="32176"/>
    <cellStyle name="Normal 83 3 2 3 2" xfId="32177"/>
    <cellStyle name="Normal 83 3 2 4" xfId="32178"/>
    <cellStyle name="Normal 83 3 3" xfId="32179"/>
    <cellStyle name="Normal 83 4" xfId="32180"/>
    <cellStyle name="Normal 83 4 2" xfId="32181"/>
    <cellStyle name="Normal 83 4 2 2" xfId="32182"/>
    <cellStyle name="Normal 83 4 2 2 2" xfId="32183"/>
    <cellStyle name="Normal 83 4 2 3" xfId="32184"/>
    <cellStyle name="Normal 83 4 3" xfId="32185"/>
    <cellStyle name="Normal 83 4 3 2" xfId="32186"/>
    <cellStyle name="Normal 83 4 4" xfId="32187"/>
    <cellStyle name="Normal 83 4 5" xfId="32188"/>
    <cellStyle name="Normal 84" xfId="32189"/>
    <cellStyle name="Normal 84 2" xfId="32190"/>
    <cellStyle name="Normal 84 2 2" xfId="32191"/>
    <cellStyle name="Normal 84 2 2 2" xfId="32192"/>
    <cellStyle name="Normal 84 2 2 2 2" xfId="32193"/>
    <cellStyle name="Normal 84 2 2 2 2 2" xfId="32194"/>
    <cellStyle name="Normal 84 2 2 2 2 2 2" xfId="32195"/>
    <cellStyle name="Normal 84 2 2 2 2 3" xfId="32196"/>
    <cellStyle name="Normal 84 2 2 2 3" xfId="32197"/>
    <cellStyle name="Normal 84 2 2 2 3 2" xfId="32198"/>
    <cellStyle name="Normal 84 2 2 2 4" xfId="32199"/>
    <cellStyle name="Normal 84 2 2 3" xfId="32200"/>
    <cellStyle name="Normal 84 2 3" xfId="32201"/>
    <cellStyle name="Normal 84 2 3 2" xfId="32202"/>
    <cellStyle name="Normal 84 2 3 2 2" xfId="32203"/>
    <cellStyle name="Normal 84 2 3 2 2 2" xfId="32204"/>
    <cellStyle name="Normal 84 2 3 2 3" xfId="32205"/>
    <cellStyle name="Normal 84 2 3 3" xfId="32206"/>
    <cellStyle name="Normal 84 2 3 3 2" xfId="32207"/>
    <cellStyle name="Normal 84 2 3 4" xfId="32208"/>
    <cellStyle name="Normal 84 2 3 5" xfId="32209"/>
    <cellStyle name="Normal 84 3" xfId="32210"/>
    <cellStyle name="Normal 84 3 2" xfId="32211"/>
    <cellStyle name="Normal 84 3 2 2" xfId="32212"/>
    <cellStyle name="Normal 84 3 2 2 2" xfId="32213"/>
    <cellStyle name="Normal 84 3 2 2 2 2" xfId="32214"/>
    <cellStyle name="Normal 84 3 2 2 3" xfId="32215"/>
    <cellStyle name="Normal 84 3 2 3" xfId="32216"/>
    <cellStyle name="Normal 84 3 2 3 2" xfId="32217"/>
    <cellStyle name="Normal 84 3 2 4" xfId="32218"/>
    <cellStyle name="Normal 84 3 3" xfId="32219"/>
    <cellStyle name="Normal 84 4" xfId="32220"/>
    <cellStyle name="Normal 84 4 2" xfId="32221"/>
    <cellStyle name="Normal 84 4 2 2" xfId="32222"/>
    <cellStyle name="Normal 84 4 2 2 2" xfId="32223"/>
    <cellStyle name="Normal 84 4 2 3" xfId="32224"/>
    <cellStyle name="Normal 84 4 3" xfId="32225"/>
    <cellStyle name="Normal 84 4 3 2" xfId="32226"/>
    <cellStyle name="Normal 84 4 4" xfId="32227"/>
    <cellStyle name="Normal 84 4 5" xfId="32228"/>
    <cellStyle name="Normal 85" xfId="32229"/>
    <cellStyle name="Normal 85 2" xfId="32230"/>
    <cellStyle name="Normal 85 2 2" xfId="32231"/>
    <cellStyle name="Normal 85 2 2 2" xfId="32232"/>
    <cellStyle name="Normal 85 2 2 2 2" xfId="32233"/>
    <cellStyle name="Normal 85 2 2 2 2 2" xfId="32234"/>
    <cellStyle name="Normal 85 2 2 2 2 2 2" xfId="32235"/>
    <cellStyle name="Normal 85 2 2 2 2 3" xfId="32236"/>
    <cellStyle name="Normal 85 2 2 2 3" xfId="32237"/>
    <cellStyle name="Normal 85 2 2 2 3 2" xfId="32238"/>
    <cellStyle name="Normal 85 2 2 2 4" xfId="32239"/>
    <cellStyle name="Normal 85 2 2 3" xfId="32240"/>
    <cellStyle name="Normal 85 2 3" xfId="32241"/>
    <cellStyle name="Normal 85 2 3 2" xfId="32242"/>
    <cellStyle name="Normal 85 2 3 2 2" xfId="32243"/>
    <cellStyle name="Normal 85 2 3 2 2 2" xfId="32244"/>
    <cellStyle name="Normal 85 2 3 2 3" xfId="32245"/>
    <cellStyle name="Normal 85 2 3 3" xfId="32246"/>
    <cellStyle name="Normal 85 2 3 3 2" xfId="32247"/>
    <cellStyle name="Normal 85 2 3 4" xfId="32248"/>
    <cellStyle name="Normal 85 2 3 5" xfId="32249"/>
    <cellStyle name="Normal 85 3" xfId="32250"/>
    <cellStyle name="Normal 85 3 2" xfId="32251"/>
    <cellStyle name="Normal 85 3 2 2" xfId="32252"/>
    <cellStyle name="Normal 85 3 2 2 2" xfId="32253"/>
    <cellStyle name="Normal 85 3 2 2 2 2" xfId="32254"/>
    <cellStyle name="Normal 85 3 2 2 3" xfId="32255"/>
    <cellStyle name="Normal 85 3 2 3" xfId="32256"/>
    <cellStyle name="Normal 85 3 2 3 2" xfId="32257"/>
    <cellStyle name="Normal 85 3 2 4" xfId="32258"/>
    <cellStyle name="Normal 85 3 3" xfId="32259"/>
    <cellStyle name="Normal 85 4" xfId="32260"/>
    <cellStyle name="Normal 85 4 2" xfId="32261"/>
    <cellStyle name="Normal 85 4 2 2" xfId="32262"/>
    <cellStyle name="Normal 85 4 2 2 2" xfId="32263"/>
    <cellStyle name="Normal 85 4 2 3" xfId="32264"/>
    <cellStyle name="Normal 85 4 3" xfId="32265"/>
    <cellStyle name="Normal 85 4 3 2" xfId="32266"/>
    <cellStyle name="Normal 85 4 4" xfId="32267"/>
    <cellStyle name="Normal 85 4 5" xfId="32268"/>
    <cellStyle name="Normal 86" xfId="32269"/>
    <cellStyle name="Normal 86 2" xfId="32270"/>
    <cellStyle name="Normal 86 2 2" xfId="32271"/>
    <cellStyle name="Normal 86 2 2 2" xfId="32272"/>
    <cellStyle name="Normal 86 2 2 2 2" xfId="32273"/>
    <cellStyle name="Normal 86 2 2 2 2 2" xfId="32274"/>
    <cellStyle name="Normal 86 2 2 2 2 2 2" xfId="32275"/>
    <cellStyle name="Normal 86 2 2 2 2 3" xfId="32276"/>
    <cellStyle name="Normal 86 2 2 2 3" xfId="32277"/>
    <cellStyle name="Normal 86 2 2 2 3 2" xfId="32278"/>
    <cellStyle name="Normal 86 2 2 2 4" xfId="32279"/>
    <cellStyle name="Normal 86 2 2 3" xfId="32280"/>
    <cellStyle name="Normal 86 2 3" xfId="32281"/>
    <cellStyle name="Normal 86 2 3 2" xfId="32282"/>
    <cellStyle name="Normal 86 2 3 2 2" xfId="32283"/>
    <cellStyle name="Normal 86 2 3 2 2 2" xfId="32284"/>
    <cellStyle name="Normal 86 2 3 2 3" xfId="32285"/>
    <cellStyle name="Normal 86 2 3 3" xfId="32286"/>
    <cellStyle name="Normal 86 2 3 3 2" xfId="32287"/>
    <cellStyle name="Normal 86 2 3 4" xfId="32288"/>
    <cellStyle name="Normal 86 2 3 5" xfId="32289"/>
    <cellStyle name="Normal 86 3" xfId="32290"/>
    <cellStyle name="Normal 86 3 2" xfId="32291"/>
    <cellStyle name="Normal 86 3 2 2" xfId="32292"/>
    <cellStyle name="Normal 86 3 2 2 2" xfId="32293"/>
    <cellStyle name="Normal 86 3 2 2 2 2" xfId="32294"/>
    <cellStyle name="Normal 86 3 2 2 3" xfId="32295"/>
    <cellStyle name="Normal 86 3 2 3" xfId="32296"/>
    <cellStyle name="Normal 86 3 2 3 2" xfId="32297"/>
    <cellStyle name="Normal 86 3 2 4" xfId="32298"/>
    <cellStyle name="Normal 86 3 3" xfId="32299"/>
    <cellStyle name="Normal 86 4" xfId="32300"/>
    <cellStyle name="Normal 86 4 2" xfId="32301"/>
    <cellStyle name="Normal 86 4 2 2" xfId="32302"/>
    <cellStyle name="Normal 86 4 2 2 2" xfId="32303"/>
    <cellStyle name="Normal 86 4 2 3" xfId="32304"/>
    <cellStyle name="Normal 86 4 3" xfId="32305"/>
    <cellStyle name="Normal 86 4 3 2" xfId="32306"/>
    <cellStyle name="Normal 86 4 4" xfId="32307"/>
    <cellStyle name="Normal 86 4 5" xfId="32308"/>
    <cellStyle name="Normal 87" xfId="32309"/>
    <cellStyle name="Normal 87 2" xfId="32310"/>
    <cellStyle name="Normal 87 2 2" xfId="32311"/>
    <cellStyle name="Normal 87 2 2 2" xfId="32312"/>
    <cellStyle name="Normal 87 2 2 2 2" xfId="32313"/>
    <cellStyle name="Normal 87 2 2 2 2 2" xfId="32314"/>
    <cellStyle name="Normal 87 2 2 2 2 2 2" xfId="32315"/>
    <cellStyle name="Normal 87 2 2 2 2 3" xfId="32316"/>
    <cellStyle name="Normal 87 2 2 2 3" xfId="32317"/>
    <cellStyle name="Normal 87 2 2 2 3 2" xfId="32318"/>
    <cellStyle name="Normal 87 2 2 2 4" xfId="32319"/>
    <cellStyle name="Normal 87 2 2 3" xfId="32320"/>
    <cellStyle name="Normal 87 2 3" xfId="32321"/>
    <cellStyle name="Normal 87 2 3 2" xfId="32322"/>
    <cellStyle name="Normal 87 2 3 2 2" xfId="32323"/>
    <cellStyle name="Normal 87 2 3 2 2 2" xfId="32324"/>
    <cellStyle name="Normal 87 2 3 2 3" xfId="32325"/>
    <cellStyle name="Normal 87 2 3 3" xfId="32326"/>
    <cellStyle name="Normal 87 2 3 3 2" xfId="32327"/>
    <cellStyle name="Normal 87 2 3 4" xfId="32328"/>
    <cellStyle name="Normal 87 2 3 5" xfId="32329"/>
    <cellStyle name="Normal 87 3" xfId="32330"/>
    <cellStyle name="Normal 87 3 2" xfId="32331"/>
    <cellStyle name="Normal 87 3 2 2" xfId="32332"/>
    <cellStyle name="Normal 87 3 2 2 2" xfId="32333"/>
    <cellStyle name="Normal 87 3 2 2 2 2" xfId="32334"/>
    <cellStyle name="Normal 87 3 2 2 3" xfId="32335"/>
    <cellStyle name="Normal 87 3 2 3" xfId="32336"/>
    <cellStyle name="Normal 87 3 2 3 2" xfId="32337"/>
    <cellStyle name="Normal 87 3 2 4" xfId="32338"/>
    <cellStyle name="Normal 87 3 3" xfId="32339"/>
    <cellStyle name="Normal 87 4" xfId="32340"/>
    <cellStyle name="Normal 87 4 2" xfId="32341"/>
    <cellStyle name="Normal 87 4 2 2" xfId="32342"/>
    <cellStyle name="Normal 87 4 2 2 2" xfId="32343"/>
    <cellStyle name="Normal 87 4 2 3" xfId="32344"/>
    <cellStyle name="Normal 87 4 3" xfId="32345"/>
    <cellStyle name="Normal 87 4 3 2" xfId="32346"/>
    <cellStyle name="Normal 87 4 4" xfId="32347"/>
    <cellStyle name="Normal 87 4 5" xfId="32348"/>
    <cellStyle name="Normal 88" xfId="32349"/>
    <cellStyle name="Normal 88 2" xfId="32350"/>
    <cellStyle name="Normal 88 2 2" xfId="32351"/>
    <cellStyle name="Normal 88 2 2 2" xfId="32352"/>
    <cellStyle name="Normal 88 2 2 2 2" xfId="32353"/>
    <cellStyle name="Normal 88 2 2 2 2 2" xfId="32354"/>
    <cellStyle name="Normal 88 2 2 2 2 2 2" xfId="32355"/>
    <cellStyle name="Normal 88 2 2 2 2 3" xfId="32356"/>
    <cellStyle name="Normal 88 2 2 2 3" xfId="32357"/>
    <cellStyle name="Normal 88 2 2 2 3 2" xfId="32358"/>
    <cellStyle name="Normal 88 2 2 2 4" xfId="32359"/>
    <cellStyle name="Normal 88 2 2 3" xfId="32360"/>
    <cellStyle name="Normal 88 2 3" xfId="32361"/>
    <cellStyle name="Normal 88 2 3 2" xfId="32362"/>
    <cellStyle name="Normal 88 2 3 2 2" xfId="32363"/>
    <cellStyle name="Normal 88 2 3 2 2 2" xfId="32364"/>
    <cellStyle name="Normal 88 2 3 2 3" xfId="32365"/>
    <cellStyle name="Normal 88 2 3 3" xfId="32366"/>
    <cellStyle name="Normal 88 2 3 3 2" xfId="32367"/>
    <cellStyle name="Normal 88 2 3 4" xfId="32368"/>
    <cellStyle name="Normal 88 2 3 5" xfId="32369"/>
    <cellStyle name="Normal 88 3" xfId="32370"/>
    <cellStyle name="Normal 88 3 2" xfId="32371"/>
    <cellStyle name="Normal 88 3 2 2" xfId="32372"/>
    <cellStyle name="Normal 88 3 2 2 2" xfId="32373"/>
    <cellStyle name="Normal 88 3 2 2 2 2" xfId="32374"/>
    <cellStyle name="Normal 88 3 2 2 3" xfId="32375"/>
    <cellStyle name="Normal 88 3 2 3" xfId="32376"/>
    <cellStyle name="Normal 88 3 2 3 2" xfId="32377"/>
    <cellStyle name="Normal 88 3 2 4" xfId="32378"/>
    <cellStyle name="Normal 88 3 3" xfId="32379"/>
    <cellStyle name="Normal 88 4" xfId="32380"/>
    <cellStyle name="Normal 88 4 2" xfId="32381"/>
    <cellStyle name="Normal 88 4 2 2" xfId="32382"/>
    <cellStyle name="Normal 88 4 2 2 2" xfId="32383"/>
    <cellStyle name="Normal 88 4 2 3" xfId="32384"/>
    <cellStyle name="Normal 88 4 3" xfId="32385"/>
    <cellStyle name="Normal 88 4 3 2" xfId="32386"/>
    <cellStyle name="Normal 88 4 4" xfId="32387"/>
    <cellStyle name="Normal 88 4 5" xfId="32388"/>
    <cellStyle name="Normal 89" xfId="32389"/>
    <cellStyle name="Normal 89 2" xfId="32390"/>
    <cellStyle name="Normal 89 2 2" xfId="32391"/>
    <cellStyle name="Normal 89 2 2 2" xfId="32392"/>
    <cellStyle name="Normal 89 2 2 2 2" xfId="32393"/>
    <cellStyle name="Normal 89 2 2 2 2 2" xfId="32394"/>
    <cellStyle name="Normal 89 2 2 2 2 2 2" xfId="32395"/>
    <cellStyle name="Normal 89 2 2 2 2 3" xfId="32396"/>
    <cellStyle name="Normal 89 2 2 2 3" xfId="32397"/>
    <cellStyle name="Normal 89 2 2 2 3 2" xfId="32398"/>
    <cellStyle name="Normal 89 2 2 2 4" xfId="32399"/>
    <cellStyle name="Normal 89 2 2 3" xfId="32400"/>
    <cellStyle name="Normal 89 2 3" xfId="32401"/>
    <cellStyle name="Normal 89 2 3 2" xfId="32402"/>
    <cellStyle name="Normal 89 2 3 2 2" xfId="32403"/>
    <cellStyle name="Normal 89 2 3 2 2 2" xfId="32404"/>
    <cellStyle name="Normal 89 2 3 2 3" xfId="32405"/>
    <cellStyle name="Normal 89 2 3 3" xfId="32406"/>
    <cellStyle name="Normal 89 2 3 3 2" xfId="32407"/>
    <cellStyle name="Normal 89 2 3 4" xfId="32408"/>
    <cellStyle name="Normal 89 2 3 5" xfId="32409"/>
    <cellStyle name="Normal 89 3" xfId="32410"/>
    <cellStyle name="Normal 89 3 2" xfId="32411"/>
    <cellStyle name="Normal 89 3 2 2" xfId="32412"/>
    <cellStyle name="Normal 89 3 2 2 2" xfId="32413"/>
    <cellStyle name="Normal 89 3 2 2 2 2" xfId="32414"/>
    <cellStyle name="Normal 89 3 2 2 3" xfId="32415"/>
    <cellStyle name="Normal 89 3 2 3" xfId="32416"/>
    <cellStyle name="Normal 89 3 2 3 2" xfId="32417"/>
    <cellStyle name="Normal 89 3 2 4" xfId="32418"/>
    <cellStyle name="Normal 89 3 3" xfId="32419"/>
    <cellStyle name="Normal 89 4" xfId="32420"/>
    <cellStyle name="Normal 89 4 2" xfId="32421"/>
    <cellStyle name="Normal 89 4 2 2" xfId="32422"/>
    <cellStyle name="Normal 89 4 2 2 2" xfId="32423"/>
    <cellStyle name="Normal 89 4 2 3" xfId="32424"/>
    <cellStyle name="Normal 89 4 3" xfId="32425"/>
    <cellStyle name="Normal 89 4 3 2" xfId="32426"/>
    <cellStyle name="Normal 89 4 4" xfId="32427"/>
    <cellStyle name="Normal 89 4 5" xfId="32428"/>
    <cellStyle name="Normal 9" xfId="32429"/>
    <cellStyle name="Normal 9 10" xfId="32430"/>
    <cellStyle name="Normal 9 10 2" xfId="32431"/>
    <cellStyle name="Normal 9 10 2 2" xfId="32432"/>
    <cellStyle name="Normal 9 10 2 2 2" xfId="32433"/>
    <cellStyle name="Normal 9 10 2 3" xfId="32434"/>
    <cellStyle name="Normal 9 10 3" xfId="32435"/>
    <cellStyle name="Normal 9 10 3 2" xfId="32436"/>
    <cellStyle name="Normal 9 10 4" xfId="32437"/>
    <cellStyle name="Normal 9 11" xfId="32438"/>
    <cellStyle name="Normal 9 11 2" xfId="32439"/>
    <cellStyle name="Normal 9 11 2 2" xfId="32440"/>
    <cellStyle name="Normal 9 11 3" xfId="32441"/>
    <cellStyle name="Normal 9 12" xfId="32442"/>
    <cellStyle name="Normal 9 12 2" xfId="32443"/>
    <cellStyle name="Normal 9 13" xfId="32444"/>
    <cellStyle name="Normal 9 14" xfId="32445"/>
    <cellStyle name="Normal 9 2" xfId="32446"/>
    <cellStyle name="Normal 9 2 2" xfId="32447"/>
    <cellStyle name="Normal 9 2 2 2" xfId="32448"/>
    <cellStyle name="Normal 9 2 2 2 2" xfId="32449"/>
    <cellStyle name="Normal 9 2 2 2 2 2" xfId="32450"/>
    <cellStyle name="Normal 9 2 2 2 2 2 2" xfId="32451"/>
    <cellStyle name="Normal 9 2 2 2 2 3" xfId="32452"/>
    <cellStyle name="Normal 9 2 2 2 3" xfId="32453"/>
    <cellStyle name="Normal 9 2 2 2 3 2" xfId="32454"/>
    <cellStyle name="Normal 9 2 2 2 4" xfId="32455"/>
    <cellStyle name="Normal 9 2 2 3" xfId="32456"/>
    <cellStyle name="Normal 9 2 3" xfId="32457"/>
    <cellStyle name="Normal 9 2 3 2" xfId="32458"/>
    <cellStyle name="Normal 9 2 3 2 2" xfId="32459"/>
    <cellStyle name="Normal 9 2 3 2 2 2" xfId="32460"/>
    <cellStyle name="Normal 9 2 3 2 3" xfId="32461"/>
    <cellStyle name="Normal 9 2 3 3" xfId="32462"/>
    <cellStyle name="Normal 9 2 3 3 2" xfId="32463"/>
    <cellStyle name="Normal 9 2 3 4" xfId="32464"/>
    <cellStyle name="Normal 9 2 3 5" xfId="32465"/>
    <cellStyle name="Normal 9 3" xfId="32466"/>
    <cellStyle name="Normal 9 3 10" xfId="32467"/>
    <cellStyle name="Normal 9 3 2" xfId="32468"/>
    <cellStyle name="Normal 9 3 2 2" xfId="32469"/>
    <cellStyle name="Normal 9 3 2 2 2" xfId="32470"/>
    <cellStyle name="Normal 9 3 2 2 2 2" xfId="32471"/>
    <cellStyle name="Normal 9 3 2 2 2 2 2" xfId="32472"/>
    <cellStyle name="Normal 9 3 2 2 2 2 2 2" xfId="32473"/>
    <cellStyle name="Normal 9 3 2 2 2 2 2 2 2" xfId="32474"/>
    <cellStyle name="Normal 9 3 2 2 2 2 2 3" xfId="32475"/>
    <cellStyle name="Normal 9 3 2 2 2 2 3" xfId="32476"/>
    <cellStyle name="Normal 9 3 2 2 2 2 3 2" xfId="32477"/>
    <cellStyle name="Normal 9 3 2 2 2 2 4" xfId="32478"/>
    <cellStyle name="Normal 9 3 2 2 2 3" xfId="32479"/>
    <cellStyle name="Normal 9 3 2 2 2 3 2" xfId="32480"/>
    <cellStyle name="Normal 9 3 2 2 2 3 2 2" xfId="32481"/>
    <cellStyle name="Normal 9 3 2 2 2 3 3" xfId="32482"/>
    <cellStyle name="Normal 9 3 2 2 2 4" xfId="32483"/>
    <cellStyle name="Normal 9 3 2 2 2 4 2" xfId="32484"/>
    <cellStyle name="Normal 9 3 2 2 2 5" xfId="32485"/>
    <cellStyle name="Normal 9 3 2 2 3" xfId="32486"/>
    <cellStyle name="Normal 9 3 2 2 3 2" xfId="32487"/>
    <cellStyle name="Normal 9 3 2 2 3 2 2" xfId="32488"/>
    <cellStyle name="Normal 9 3 2 2 3 2 2 2" xfId="32489"/>
    <cellStyle name="Normal 9 3 2 2 3 2 3" xfId="32490"/>
    <cellStyle name="Normal 9 3 2 2 3 3" xfId="32491"/>
    <cellStyle name="Normal 9 3 2 2 3 3 2" xfId="32492"/>
    <cellStyle name="Normal 9 3 2 2 3 4" xfId="32493"/>
    <cellStyle name="Normal 9 3 2 2 4" xfId="32494"/>
    <cellStyle name="Normal 9 3 2 2 4 2" xfId="32495"/>
    <cellStyle name="Normal 9 3 2 2 4 2 2" xfId="32496"/>
    <cellStyle name="Normal 9 3 2 2 4 3" xfId="32497"/>
    <cellStyle name="Normal 9 3 2 2 5" xfId="32498"/>
    <cellStyle name="Normal 9 3 2 2 5 2" xfId="32499"/>
    <cellStyle name="Normal 9 3 2 2 6" xfId="32500"/>
    <cellStyle name="Normal 9 3 2 3" xfId="32501"/>
    <cellStyle name="Normal 9 3 2 3 2" xfId="32502"/>
    <cellStyle name="Normal 9 3 2 3 2 2" xfId="32503"/>
    <cellStyle name="Normal 9 3 2 3 2 2 2" xfId="32504"/>
    <cellStyle name="Normal 9 3 2 3 2 2 2 2" xfId="32505"/>
    <cellStyle name="Normal 9 3 2 3 2 2 3" xfId="32506"/>
    <cellStyle name="Normal 9 3 2 3 2 3" xfId="32507"/>
    <cellStyle name="Normal 9 3 2 3 2 3 2" xfId="32508"/>
    <cellStyle name="Normal 9 3 2 3 2 4" xfId="32509"/>
    <cellStyle name="Normal 9 3 2 3 3" xfId="32510"/>
    <cellStyle name="Normal 9 3 2 3 3 2" xfId="32511"/>
    <cellStyle name="Normal 9 3 2 3 3 2 2" xfId="32512"/>
    <cellStyle name="Normal 9 3 2 3 3 3" xfId="32513"/>
    <cellStyle name="Normal 9 3 2 3 4" xfId="32514"/>
    <cellStyle name="Normal 9 3 2 3 4 2" xfId="32515"/>
    <cellStyle name="Normal 9 3 2 3 5" xfId="32516"/>
    <cellStyle name="Normal 9 3 2 4" xfId="32517"/>
    <cellStyle name="Normal 9 3 2 4 2" xfId="32518"/>
    <cellStyle name="Normal 9 3 2 4 2 2" xfId="32519"/>
    <cellStyle name="Normal 9 3 2 4 2 2 2" xfId="32520"/>
    <cellStyle name="Normal 9 3 2 4 2 3" xfId="32521"/>
    <cellStyle name="Normal 9 3 2 4 3" xfId="32522"/>
    <cellStyle name="Normal 9 3 2 4 3 2" xfId="32523"/>
    <cellStyle name="Normal 9 3 2 4 4" xfId="32524"/>
    <cellStyle name="Normal 9 3 2 5" xfId="32525"/>
    <cellStyle name="Normal 9 3 2 5 2" xfId="32526"/>
    <cellStyle name="Normal 9 3 2 5 2 2" xfId="32527"/>
    <cellStyle name="Normal 9 3 2 5 3" xfId="32528"/>
    <cellStyle name="Normal 9 3 2 6" xfId="32529"/>
    <cellStyle name="Normal 9 3 2 6 2" xfId="32530"/>
    <cellStyle name="Normal 9 3 2 7" xfId="32531"/>
    <cellStyle name="Normal 9 3 2 8" xfId="32532"/>
    <cellStyle name="Normal 9 3 3" xfId="32533"/>
    <cellStyle name="Normal 9 3 3 2" xfId="32534"/>
    <cellStyle name="Normal 9 3 3 2 2" xfId="32535"/>
    <cellStyle name="Normal 9 3 3 2 2 2" xfId="32536"/>
    <cellStyle name="Normal 9 3 3 2 2 2 2" xfId="32537"/>
    <cellStyle name="Normal 9 3 3 2 2 2 2 2" xfId="32538"/>
    <cellStyle name="Normal 9 3 3 2 2 2 3" xfId="32539"/>
    <cellStyle name="Normal 9 3 3 2 2 3" xfId="32540"/>
    <cellStyle name="Normal 9 3 3 2 2 3 2" xfId="32541"/>
    <cellStyle name="Normal 9 3 3 2 2 4" xfId="32542"/>
    <cellStyle name="Normal 9 3 3 2 3" xfId="32543"/>
    <cellStyle name="Normal 9 3 3 2 3 2" xfId="32544"/>
    <cellStyle name="Normal 9 3 3 2 3 2 2" xfId="32545"/>
    <cellStyle name="Normal 9 3 3 2 3 3" xfId="32546"/>
    <cellStyle name="Normal 9 3 3 2 4" xfId="32547"/>
    <cellStyle name="Normal 9 3 3 2 4 2" xfId="32548"/>
    <cellStyle name="Normal 9 3 3 2 5" xfId="32549"/>
    <cellStyle name="Normal 9 3 3 3" xfId="32550"/>
    <cellStyle name="Normal 9 3 3 3 2" xfId="32551"/>
    <cellStyle name="Normal 9 3 3 3 2 2" xfId="32552"/>
    <cellStyle name="Normal 9 3 3 3 2 2 2" xfId="32553"/>
    <cellStyle name="Normal 9 3 3 3 2 3" xfId="32554"/>
    <cellStyle name="Normal 9 3 3 3 3" xfId="32555"/>
    <cellStyle name="Normal 9 3 3 3 3 2" xfId="32556"/>
    <cellStyle name="Normal 9 3 3 3 4" xfId="32557"/>
    <cellStyle name="Normal 9 3 3 4" xfId="32558"/>
    <cellStyle name="Normal 9 3 3 4 2" xfId="32559"/>
    <cellStyle name="Normal 9 3 3 4 2 2" xfId="32560"/>
    <cellStyle name="Normal 9 3 3 4 3" xfId="32561"/>
    <cellStyle name="Normal 9 3 3 5" xfId="32562"/>
    <cellStyle name="Normal 9 3 3 5 2" xfId="32563"/>
    <cellStyle name="Normal 9 3 3 6" xfId="32564"/>
    <cellStyle name="Normal 9 3 4" xfId="32565"/>
    <cellStyle name="Normal 9 3 4 2" xfId="32566"/>
    <cellStyle name="Normal 9 3 4 2 2" xfId="32567"/>
    <cellStyle name="Normal 9 3 4 2 2 2" xfId="32568"/>
    <cellStyle name="Normal 9 3 4 2 2 2 2" xfId="32569"/>
    <cellStyle name="Normal 9 3 4 2 2 2 2 2" xfId="32570"/>
    <cellStyle name="Normal 9 3 4 2 2 2 3" xfId="32571"/>
    <cellStyle name="Normal 9 3 4 2 2 3" xfId="32572"/>
    <cellStyle name="Normal 9 3 4 2 2 3 2" xfId="32573"/>
    <cellStyle name="Normal 9 3 4 2 2 4" xfId="32574"/>
    <cellStyle name="Normal 9 3 4 2 3" xfId="32575"/>
    <cellStyle name="Normal 9 3 4 2 3 2" xfId="32576"/>
    <cellStyle name="Normal 9 3 4 2 3 2 2" xfId="32577"/>
    <cellStyle name="Normal 9 3 4 2 3 3" xfId="32578"/>
    <cellStyle name="Normal 9 3 4 2 4" xfId="32579"/>
    <cellStyle name="Normal 9 3 4 2 4 2" xfId="32580"/>
    <cellStyle name="Normal 9 3 4 2 5" xfId="32581"/>
    <cellStyle name="Normal 9 3 4 3" xfId="32582"/>
    <cellStyle name="Normal 9 3 4 3 2" xfId="32583"/>
    <cellStyle name="Normal 9 3 4 3 2 2" xfId="32584"/>
    <cellStyle name="Normal 9 3 4 3 2 2 2" xfId="32585"/>
    <cellStyle name="Normal 9 3 4 3 2 3" xfId="32586"/>
    <cellStyle name="Normal 9 3 4 3 3" xfId="32587"/>
    <cellStyle name="Normal 9 3 4 3 3 2" xfId="32588"/>
    <cellStyle name="Normal 9 3 4 3 4" xfId="32589"/>
    <cellStyle name="Normal 9 3 4 4" xfId="32590"/>
    <cellStyle name="Normal 9 3 4 4 2" xfId="32591"/>
    <cellStyle name="Normal 9 3 4 4 2 2" xfId="32592"/>
    <cellStyle name="Normal 9 3 4 4 3" xfId="32593"/>
    <cellStyle name="Normal 9 3 4 5" xfId="32594"/>
    <cellStyle name="Normal 9 3 4 5 2" xfId="32595"/>
    <cellStyle name="Normal 9 3 4 6" xfId="32596"/>
    <cellStyle name="Normal 9 3 5" xfId="32597"/>
    <cellStyle name="Normal 9 3 5 2" xfId="32598"/>
    <cellStyle name="Normal 9 3 5 2 2" xfId="32599"/>
    <cellStyle name="Normal 9 3 5 2 2 2" xfId="32600"/>
    <cellStyle name="Normal 9 3 5 2 2 2 2" xfId="32601"/>
    <cellStyle name="Normal 9 3 5 2 2 3" xfId="32602"/>
    <cellStyle name="Normal 9 3 5 2 3" xfId="32603"/>
    <cellStyle name="Normal 9 3 5 2 3 2" xfId="32604"/>
    <cellStyle name="Normal 9 3 5 2 4" xfId="32605"/>
    <cellStyle name="Normal 9 3 5 3" xfId="32606"/>
    <cellStyle name="Normal 9 3 5 3 2" xfId="32607"/>
    <cellStyle name="Normal 9 3 5 3 2 2" xfId="32608"/>
    <cellStyle name="Normal 9 3 5 3 3" xfId="32609"/>
    <cellStyle name="Normal 9 3 5 4" xfId="32610"/>
    <cellStyle name="Normal 9 3 5 4 2" xfId="32611"/>
    <cellStyle name="Normal 9 3 5 5" xfId="32612"/>
    <cellStyle name="Normal 9 3 6" xfId="32613"/>
    <cellStyle name="Normal 9 3 6 2" xfId="32614"/>
    <cellStyle name="Normal 9 3 6 2 2" xfId="32615"/>
    <cellStyle name="Normal 9 3 6 2 2 2" xfId="32616"/>
    <cellStyle name="Normal 9 3 6 2 3" xfId="32617"/>
    <cellStyle name="Normal 9 3 6 3" xfId="32618"/>
    <cellStyle name="Normal 9 3 6 3 2" xfId="32619"/>
    <cellStyle name="Normal 9 3 6 4" xfId="32620"/>
    <cellStyle name="Normal 9 3 7" xfId="32621"/>
    <cellStyle name="Normal 9 3 7 2" xfId="32622"/>
    <cellStyle name="Normal 9 3 7 2 2" xfId="32623"/>
    <cellStyle name="Normal 9 3 7 3" xfId="32624"/>
    <cellStyle name="Normal 9 3 8" xfId="32625"/>
    <cellStyle name="Normal 9 3 8 2" xfId="32626"/>
    <cellStyle name="Normal 9 3 9" xfId="32627"/>
    <cellStyle name="Normal 9 4" xfId="32628"/>
    <cellStyle name="Normal 9 4 2" xfId="32629"/>
    <cellStyle name="Normal 9 4 2 2" xfId="32630"/>
    <cellStyle name="Normal 9 4 2 2 2" xfId="32631"/>
    <cellStyle name="Normal 9 4 2 2 2 2" xfId="32632"/>
    <cellStyle name="Normal 9 4 2 2 2 2 2" xfId="32633"/>
    <cellStyle name="Normal 9 4 2 2 2 2 2 2" xfId="32634"/>
    <cellStyle name="Normal 9 4 2 2 2 2 3" xfId="32635"/>
    <cellStyle name="Normal 9 4 2 2 2 3" xfId="32636"/>
    <cellStyle name="Normal 9 4 2 2 2 3 2" xfId="32637"/>
    <cellStyle name="Normal 9 4 2 2 2 4" xfId="32638"/>
    <cellStyle name="Normal 9 4 2 2 3" xfId="32639"/>
    <cellStyle name="Normal 9 4 2 2 3 2" xfId="32640"/>
    <cellStyle name="Normal 9 4 2 2 3 2 2" xfId="32641"/>
    <cellStyle name="Normal 9 4 2 2 3 3" xfId="32642"/>
    <cellStyle name="Normal 9 4 2 2 4" xfId="32643"/>
    <cellStyle name="Normal 9 4 2 2 4 2" xfId="32644"/>
    <cellStyle name="Normal 9 4 2 2 5" xfId="32645"/>
    <cellStyle name="Normal 9 4 2 3" xfId="32646"/>
    <cellStyle name="Normal 9 4 2 3 2" xfId="32647"/>
    <cellStyle name="Normal 9 4 2 3 2 2" xfId="32648"/>
    <cellStyle name="Normal 9 4 2 3 2 2 2" xfId="32649"/>
    <cellStyle name="Normal 9 4 2 3 2 3" xfId="32650"/>
    <cellStyle name="Normal 9 4 2 3 3" xfId="32651"/>
    <cellStyle name="Normal 9 4 2 3 3 2" xfId="32652"/>
    <cellStyle name="Normal 9 4 2 3 4" xfId="32653"/>
    <cellStyle name="Normal 9 4 2 4" xfId="32654"/>
    <cellStyle name="Normal 9 4 2 4 2" xfId="32655"/>
    <cellStyle name="Normal 9 4 2 4 2 2" xfId="32656"/>
    <cellStyle name="Normal 9 4 2 4 3" xfId="32657"/>
    <cellStyle name="Normal 9 4 2 5" xfId="32658"/>
    <cellStyle name="Normal 9 4 2 5 2" xfId="32659"/>
    <cellStyle name="Normal 9 4 2 6" xfId="32660"/>
    <cellStyle name="Normal 9 4 3" xfId="32661"/>
    <cellStyle name="Normal 9 4 3 2" xfId="32662"/>
    <cellStyle name="Normal 9 4 3 2 2" xfId="32663"/>
    <cellStyle name="Normal 9 4 3 2 2 2" xfId="32664"/>
    <cellStyle name="Normal 9 4 3 2 2 2 2" xfId="32665"/>
    <cellStyle name="Normal 9 4 3 2 2 3" xfId="32666"/>
    <cellStyle name="Normal 9 4 3 2 3" xfId="32667"/>
    <cellStyle name="Normal 9 4 3 2 3 2" xfId="32668"/>
    <cellStyle name="Normal 9 4 3 2 4" xfId="32669"/>
    <cellStyle name="Normal 9 4 3 3" xfId="32670"/>
    <cellStyle name="Normal 9 4 3 3 2" xfId="32671"/>
    <cellStyle name="Normal 9 4 3 3 2 2" xfId="32672"/>
    <cellStyle name="Normal 9 4 3 3 3" xfId="32673"/>
    <cellStyle name="Normal 9 4 3 4" xfId="32674"/>
    <cellStyle name="Normal 9 4 3 4 2" xfId="32675"/>
    <cellStyle name="Normal 9 4 3 5" xfId="32676"/>
    <cellStyle name="Normal 9 4 4" xfId="32677"/>
    <cellStyle name="Normal 9 4 4 2" xfId="32678"/>
    <cellStyle name="Normal 9 4 4 2 2" xfId="32679"/>
    <cellStyle name="Normal 9 4 4 2 2 2" xfId="32680"/>
    <cellStyle name="Normal 9 4 4 2 3" xfId="32681"/>
    <cellStyle name="Normal 9 4 4 3" xfId="32682"/>
    <cellStyle name="Normal 9 4 4 3 2" xfId="32683"/>
    <cellStyle name="Normal 9 4 4 4" xfId="32684"/>
    <cellStyle name="Normal 9 4 5" xfId="32685"/>
    <cellStyle name="Normal 9 4 5 2" xfId="32686"/>
    <cellStyle name="Normal 9 4 5 2 2" xfId="32687"/>
    <cellStyle name="Normal 9 4 5 3" xfId="32688"/>
    <cellStyle name="Normal 9 4 6" xfId="32689"/>
    <cellStyle name="Normal 9 4 6 2" xfId="32690"/>
    <cellStyle name="Normal 9 4 7" xfId="32691"/>
    <cellStyle name="Normal 9 4 8" xfId="32692"/>
    <cellStyle name="Normal 9 5" xfId="32693"/>
    <cellStyle name="Normal 9 5 2" xfId="32694"/>
    <cellStyle name="Normal 9 5 2 2" xfId="32695"/>
    <cellStyle name="Normal 9 5 2 2 2" xfId="32696"/>
    <cellStyle name="Normal 9 5 2 2 2 2" xfId="32697"/>
    <cellStyle name="Normal 9 5 2 2 2 2 2" xfId="32698"/>
    <cellStyle name="Normal 9 5 2 2 2 2 2 2" xfId="32699"/>
    <cellStyle name="Normal 9 5 2 2 2 2 3" xfId="32700"/>
    <cellStyle name="Normal 9 5 2 2 2 3" xfId="32701"/>
    <cellStyle name="Normal 9 5 2 2 2 3 2" xfId="32702"/>
    <cellStyle name="Normal 9 5 2 2 2 4" xfId="32703"/>
    <cellStyle name="Normal 9 5 2 2 3" xfId="32704"/>
    <cellStyle name="Normal 9 5 2 2 3 2" xfId="32705"/>
    <cellStyle name="Normal 9 5 2 2 3 2 2" xfId="32706"/>
    <cellStyle name="Normal 9 5 2 2 3 3" xfId="32707"/>
    <cellStyle name="Normal 9 5 2 2 4" xfId="32708"/>
    <cellStyle name="Normal 9 5 2 2 4 2" xfId="32709"/>
    <cellStyle name="Normal 9 5 2 2 5" xfId="32710"/>
    <cellStyle name="Normal 9 5 2 3" xfId="32711"/>
    <cellStyle name="Normal 9 5 2 3 2" xfId="32712"/>
    <cellStyle name="Normal 9 5 2 3 2 2" xfId="32713"/>
    <cellStyle name="Normal 9 5 2 3 2 2 2" xfId="32714"/>
    <cellStyle name="Normal 9 5 2 3 2 3" xfId="32715"/>
    <cellStyle name="Normal 9 5 2 3 3" xfId="32716"/>
    <cellStyle name="Normal 9 5 2 3 3 2" xfId="32717"/>
    <cellStyle name="Normal 9 5 2 3 4" xfId="32718"/>
    <cellStyle name="Normal 9 5 2 4" xfId="32719"/>
    <cellStyle name="Normal 9 5 2 4 2" xfId="32720"/>
    <cellStyle name="Normal 9 5 2 4 2 2" xfId="32721"/>
    <cellStyle name="Normal 9 5 2 4 3" xfId="32722"/>
    <cellStyle name="Normal 9 5 2 5" xfId="32723"/>
    <cellStyle name="Normal 9 5 2 5 2" xfId="32724"/>
    <cellStyle name="Normal 9 5 2 6" xfId="32725"/>
    <cellStyle name="Normal 9 5 3" xfId="32726"/>
    <cellStyle name="Normal 9 5 3 2" xfId="32727"/>
    <cellStyle name="Normal 9 5 3 2 2" xfId="32728"/>
    <cellStyle name="Normal 9 5 3 2 2 2" xfId="32729"/>
    <cellStyle name="Normal 9 5 3 2 2 2 2" xfId="32730"/>
    <cellStyle name="Normal 9 5 3 2 2 3" xfId="32731"/>
    <cellStyle name="Normal 9 5 3 2 3" xfId="32732"/>
    <cellStyle name="Normal 9 5 3 2 3 2" xfId="32733"/>
    <cellStyle name="Normal 9 5 3 2 4" xfId="32734"/>
    <cellStyle name="Normal 9 5 3 3" xfId="32735"/>
    <cellStyle name="Normal 9 5 3 3 2" xfId="32736"/>
    <cellStyle name="Normal 9 5 3 3 2 2" xfId="32737"/>
    <cellStyle name="Normal 9 5 3 3 3" xfId="32738"/>
    <cellStyle name="Normal 9 5 3 4" xfId="32739"/>
    <cellStyle name="Normal 9 5 3 4 2" xfId="32740"/>
    <cellStyle name="Normal 9 5 3 5" xfId="32741"/>
    <cellStyle name="Normal 9 5 4" xfId="32742"/>
    <cellStyle name="Normal 9 5 4 2" xfId="32743"/>
    <cellStyle name="Normal 9 5 4 2 2" xfId="32744"/>
    <cellStyle name="Normal 9 5 4 2 2 2" xfId="32745"/>
    <cellStyle name="Normal 9 5 4 2 3" xfId="32746"/>
    <cellStyle name="Normal 9 5 4 3" xfId="32747"/>
    <cellStyle name="Normal 9 5 4 3 2" xfId="32748"/>
    <cellStyle name="Normal 9 5 4 4" xfId="32749"/>
    <cellStyle name="Normal 9 5 5" xfId="32750"/>
    <cellStyle name="Normal 9 5 5 2" xfId="32751"/>
    <cellStyle name="Normal 9 5 5 2 2" xfId="32752"/>
    <cellStyle name="Normal 9 5 5 3" xfId="32753"/>
    <cellStyle name="Normal 9 5 6" xfId="32754"/>
    <cellStyle name="Normal 9 5 6 2" xfId="32755"/>
    <cellStyle name="Normal 9 5 7" xfId="32756"/>
    <cellStyle name="Normal 9 6" xfId="32757"/>
    <cellStyle name="Normal 9 6 2" xfId="32758"/>
    <cellStyle name="Normal 9 6 2 2" xfId="32759"/>
    <cellStyle name="Normal 9 6 2 2 2" xfId="32760"/>
    <cellStyle name="Normal 9 6 2 2 2 2" xfId="32761"/>
    <cellStyle name="Normal 9 6 2 2 2 2 2" xfId="32762"/>
    <cellStyle name="Normal 9 6 2 2 2 3" xfId="32763"/>
    <cellStyle name="Normal 9 6 2 2 3" xfId="32764"/>
    <cellStyle name="Normal 9 6 2 2 3 2" xfId="32765"/>
    <cellStyle name="Normal 9 6 2 2 4" xfId="32766"/>
    <cellStyle name="Normal 9 6 2 3" xfId="32767"/>
    <cellStyle name="Normal 9 6 2 3 2" xfId="32768"/>
    <cellStyle name="Normal 9 6 2 3 2 2" xfId="32769"/>
    <cellStyle name="Normal 9 6 2 3 3" xfId="32770"/>
    <cellStyle name="Normal 9 6 2 4" xfId="32771"/>
    <cellStyle name="Normal 9 6 2 4 2" xfId="32772"/>
    <cellStyle name="Normal 9 6 2 5" xfId="32773"/>
    <cellStyle name="Normal 9 6 3" xfId="32774"/>
    <cellStyle name="Normal 9 6 3 2" xfId="32775"/>
    <cellStyle name="Normal 9 6 3 2 2" xfId="32776"/>
    <cellStyle name="Normal 9 6 3 2 2 2" xfId="32777"/>
    <cellStyle name="Normal 9 6 3 2 3" xfId="32778"/>
    <cellStyle name="Normal 9 6 3 3" xfId="32779"/>
    <cellStyle name="Normal 9 6 3 3 2" xfId="32780"/>
    <cellStyle name="Normal 9 6 3 4" xfId="32781"/>
    <cellStyle name="Normal 9 6 4" xfId="32782"/>
    <cellStyle name="Normal 9 6 4 2" xfId="32783"/>
    <cellStyle name="Normal 9 6 4 2 2" xfId="32784"/>
    <cellStyle name="Normal 9 6 4 3" xfId="32785"/>
    <cellStyle name="Normal 9 6 5" xfId="32786"/>
    <cellStyle name="Normal 9 6 5 2" xfId="32787"/>
    <cellStyle name="Normal 9 6 6" xfId="32788"/>
    <cellStyle name="Normal 9 7" xfId="32789"/>
    <cellStyle name="Normal 9 7 2" xfId="32790"/>
    <cellStyle name="Normal 9 7 2 2" xfId="32791"/>
    <cellStyle name="Normal 9 7 2 2 2" xfId="32792"/>
    <cellStyle name="Normal 9 7 2 2 2 2" xfId="32793"/>
    <cellStyle name="Normal 9 7 2 2 2 2 2" xfId="32794"/>
    <cellStyle name="Normal 9 7 2 2 2 3" xfId="32795"/>
    <cellStyle name="Normal 9 7 2 2 3" xfId="32796"/>
    <cellStyle name="Normal 9 7 2 2 3 2" xfId="32797"/>
    <cellStyle name="Normal 9 7 2 2 4" xfId="32798"/>
    <cellStyle name="Normal 9 7 2 3" xfId="32799"/>
    <cellStyle name="Normal 9 7 2 3 2" xfId="32800"/>
    <cellStyle name="Normal 9 7 2 3 2 2" xfId="32801"/>
    <cellStyle name="Normal 9 7 2 3 3" xfId="32802"/>
    <cellStyle name="Normal 9 7 2 4" xfId="32803"/>
    <cellStyle name="Normal 9 7 2 4 2" xfId="32804"/>
    <cellStyle name="Normal 9 7 2 5" xfId="32805"/>
    <cellStyle name="Normal 9 7 3" xfId="32806"/>
    <cellStyle name="Normal 9 7 3 2" xfId="32807"/>
    <cellStyle name="Normal 9 7 3 2 2" xfId="32808"/>
    <cellStyle name="Normal 9 7 3 2 2 2" xfId="32809"/>
    <cellStyle name="Normal 9 7 3 2 3" xfId="32810"/>
    <cellStyle name="Normal 9 7 3 3" xfId="32811"/>
    <cellStyle name="Normal 9 7 3 3 2" xfId="32812"/>
    <cellStyle name="Normal 9 7 3 4" xfId="32813"/>
    <cellStyle name="Normal 9 7 4" xfId="32814"/>
    <cellStyle name="Normal 9 7 4 2" xfId="32815"/>
    <cellStyle name="Normal 9 7 4 2 2" xfId="32816"/>
    <cellStyle name="Normal 9 7 4 3" xfId="32817"/>
    <cellStyle name="Normal 9 7 5" xfId="32818"/>
    <cellStyle name="Normal 9 7 5 2" xfId="32819"/>
    <cellStyle name="Normal 9 7 6" xfId="32820"/>
    <cellStyle name="Normal 9 8" xfId="32821"/>
    <cellStyle name="Normal 9 8 2" xfId="32822"/>
    <cellStyle name="Normal 9 8 2 2" xfId="32823"/>
    <cellStyle name="Normal 9 8 2 2 2" xfId="32824"/>
    <cellStyle name="Normal 9 8 2 2 2 2" xfId="32825"/>
    <cellStyle name="Normal 9 8 2 2 3" xfId="32826"/>
    <cellStyle name="Normal 9 8 2 3" xfId="32827"/>
    <cellStyle name="Normal 9 8 2 3 2" xfId="32828"/>
    <cellStyle name="Normal 9 8 2 4" xfId="32829"/>
    <cellStyle name="Normal 9 8 3" xfId="32830"/>
    <cellStyle name="Normal 9 8 3 2" xfId="32831"/>
    <cellStyle name="Normal 9 8 3 2 2" xfId="32832"/>
    <cellStyle name="Normal 9 8 3 3" xfId="32833"/>
    <cellStyle name="Normal 9 8 4" xfId="32834"/>
    <cellStyle name="Normal 9 8 4 2" xfId="32835"/>
    <cellStyle name="Normal 9 8 5" xfId="32836"/>
    <cellStyle name="Normal 9 9" xfId="32837"/>
    <cellStyle name="Normal 9 9 2" xfId="32838"/>
    <cellStyle name="Normal 9 9 2 2" xfId="32839"/>
    <cellStyle name="Normal 9 9 2 2 2" xfId="32840"/>
    <cellStyle name="Normal 9 9 2 2 2 2" xfId="32841"/>
    <cellStyle name="Normal 9 9 2 2 3" xfId="32842"/>
    <cellStyle name="Normal 9 9 2 3" xfId="32843"/>
    <cellStyle name="Normal 9 9 2 3 2" xfId="32844"/>
    <cellStyle name="Normal 9 9 2 4" xfId="32845"/>
    <cellStyle name="Normal 9_Triángulo" xfId="32846"/>
    <cellStyle name="Normal 90" xfId="32847"/>
    <cellStyle name="Normal 90 2" xfId="32848"/>
    <cellStyle name="Normal 90 2 2" xfId="32849"/>
    <cellStyle name="Normal 90 2 2 2" xfId="32850"/>
    <cellStyle name="Normal 90 2 2 2 2" xfId="32851"/>
    <cellStyle name="Normal 90 2 2 2 2 2" xfId="32852"/>
    <cellStyle name="Normal 90 2 2 2 2 2 2" xfId="32853"/>
    <cellStyle name="Normal 90 2 2 2 2 3" xfId="32854"/>
    <cellStyle name="Normal 90 2 2 2 3" xfId="32855"/>
    <cellStyle name="Normal 90 2 2 2 3 2" xfId="32856"/>
    <cellStyle name="Normal 90 2 2 2 4" xfId="32857"/>
    <cellStyle name="Normal 90 2 2 3" xfId="32858"/>
    <cellStyle name="Normal 90 2 3" xfId="32859"/>
    <cellStyle name="Normal 90 2 3 2" xfId="32860"/>
    <cellStyle name="Normal 90 2 3 2 2" xfId="32861"/>
    <cellStyle name="Normal 90 2 3 2 2 2" xfId="32862"/>
    <cellStyle name="Normal 90 2 3 2 3" xfId="32863"/>
    <cellStyle name="Normal 90 2 3 3" xfId="32864"/>
    <cellStyle name="Normal 90 2 3 3 2" xfId="32865"/>
    <cellStyle name="Normal 90 2 3 4" xfId="32866"/>
    <cellStyle name="Normal 90 2 3 5" xfId="32867"/>
    <cellStyle name="Normal 90 3" xfId="32868"/>
    <cellStyle name="Normal 90 3 2" xfId="32869"/>
    <cellStyle name="Normal 90 3 2 2" xfId="32870"/>
    <cellStyle name="Normal 90 3 2 2 2" xfId="32871"/>
    <cellStyle name="Normal 90 3 2 2 2 2" xfId="32872"/>
    <cellStyle name="Normal 90 3 2 2 3" xfId="32873"/>
    <cellStyle name="Normal 90 3 2 3" xfId="32874"/>
    <cellStyle name="Normal 90 3 2 3 2" xfId="32875"/>
    <cellStyle name="Normal 90 3 2 4" xfId="32876"/>
    <cellStyle name="Normal 90 3 3" xfId="32877"/>
    <cellStyle name="Normal 90 4" xfId="32878"/>
    <cellStyle name="Normal 90 4 2" xfId="32879"/>
    <cellStyle name="Normal 90 4 2 2" xfId="32880"/>
    <cellStyle name="Normal 90 4 2 2 2" xfId="32881"/>
    <cellStyle name="Normal 90 4 2 3" xfId="32882"/>
    <cellStyle name="Normal 90 4 3" xfId="32883"/>
    <cellStyle name="Normal 90 4 3 2" xfId="32884"/>
    <cellStyle name="Normal 90 4 4" xfId="32885"/>
    <cellStyle name="Normal 90 4 5" xfId="32886"/>
    <cellStyle name="Normal 91" xfId="32887"/>
    <cellStyle name="Normal 91 2" xfId="32888"/>
    <cellStyle name="Normal 91 2 2" xfId="32889"/>
    <cellStyle name="Normal 91 2 2 2" xfId="32890"/>
    <cellStyle name="Normal 91 2 2 2 2" xfId="32891"/>
    <cellStyle name="Normal 91 2 2 2 2 2" xfId="32892"/>
    <cellStyle name="Normal 91 2 2 2 2 2 2" xfId="32893"/>
    <cellStyle name="Normal 91 2 2 2 2 3" xfId="32894"/>
    <cellStyle name="Normal 91 2 2 2 3" xfId="32895"/>
    <cellStyle name="Normal 91 2 2 2 3 2" xfId="32896"/>
    <cellStyle name="Normal 91 2 2 2 4" xfId="32897"/>
    <cellStyle name="Normal 91 2 2 3" xfId="32898"/>
    <cellStyle name="Normal 91 2 3" xfId="32899"/>
    <cellStyle name="Normal 91 2 3 2" xfId="32900"/>
    <cellStyle name="Normal 91 2 3 2 2" xfId="32901"/>
    <cellStyle name="Normal 91 2 3 2 2 2" xfId="32902"/>
    <cellStyle name="Normal 91 2 3 2 3" xfId="32903"/>
    <cellStyle name="Normal 91 2 3 3" xfId="32904"/>
    <cellStyle name="Normal 91 2 3 3 2" xfId="32905"/>
    <cellStyle name="Normal 91 2 3 4" xfId="32906"/>
    <cellStyle name="Normal 91 2 3 5" xfId="32907"/>
    <cellStyle name="Normal 91 3" xfId="32908"/>
    <cellStyle name="Normal 91 3 2" xfId="32909"/>
    <cellStyle name="Normal 91 3 2 2" xfId="32910"/>
    <cellStyle name="Normal 91 3 2 2 2" xfId="32911"/>
    <cellStyle name="Normal 91 3 2 2 2 2" xfId="32912"/>
    <cellStyle name="Normal 91 3 2 2 3" xfId="32913"/>
    <cellStyle name="Normal 91 3 2 3" xfId="32914"/>
    <cellStyle name="Normal 91 3 2 3 2" xfId="32915"/>
    <cellStyle name="Normal 91 3 2 4" xfId="32916"/>
    <cellStyle name="Normal 91 3 3" xfId="32917"/>
    <cellStyle name="Normal 91 4" xfId="32918"/>
    <cellStyle name="Normal 91 4 2" xfId="32919"/>
    <cellStyle name="Normal 91 4 2 2" xfId="32920"/>
    <cellStyle name="Normal 91 4 2 2 2" xfId="32921"/>
    <cellStyle name="Normal 91 4 2 3" xfId="32922"/>
    <cellStyle name="Normal 91 4 3" xfId="32923"/>
    <cellStyle name="Normal 91 4 3 2" xfId="32924"/>
    <cellStyle name="Normal 91 4 4" xfId="32925"/>
    <cellStyle name="Normal 91 4 5" xfId="32926"/>
    <cellStyle name="Normal 92" xfId="32927"/>
    <cellStyle name="Normal 92 2" xfId="32928"/>
    <cellStyle name="Normal 92 2 2" xfId="32929"/>
    <cellStyle name="Normal 92 2 2 2" xfId="32930"/>
    <cellStyle name="Normal 92 2 2 2 2" xfId="32931"/>
    <cellStyle name="Normal 92 2 2 2 2 2" xfId="32932"/>
    <cellStyle name="Normal 92 2 2 2 2 2 2" xfId="32933"/>
    <cellStyle name="Normal 92 2 2 2 2 3" xfId="32934"/>
    <cellStyle name="Normal 92 2 2 2 3" xfId="32935"/>
    <cellStyle name="Normal 92 2 2 2 3 2" xfId="32936"/>
    <cellStyle name="Normal 92 2 2 2 4" xfId="32937"/>
    <cellStyle name="Normal 92 2 2 3" xfId="32938"/>
    <cellStyle name="Normal 92 2 3" xfId="32939"/>
    <cellStyle name="Normal 92 2 3 2" xfId="32940"/>
    <cellStyle name="Normal 92 2 3 2 2" xfId="32941"/>
    <cellStyle name="Normal 92 2 3 2 2 2" xfId="32942"/>
    <cellStyle name="Normal 92 2 3 2 3" xfId="32943"/>
    <cellStyle name="Normal 92 2 3 3" xfId="32944"/>
    <cellStyle name="Normal 92 2 3 3 2" xfId="32945"/>
    <cellStyle name="Normal 92 2 3 4" xfId="32946"/>
    <cellStyle name="Normal 92 2 3 5" xfId="32947"/>
    <cellStyle name="Normal 92 3" xfId="32948"/>
    <cellStyle name="Normal 92 3 2" xfId="32949"/>
    <cellStyle name="Normal 92 3 2 2" xfId="32950"/>
    <cellStyle name="Normal 92 3 2 2 2" xfId="32951"/>
    <cellStyle name="Normal 92 3 2 2 2 2" xfId="32952"/>
    <cellStyle name="Normal 92 3 2 2 3" xfId="32953"/>
    <cellStyle name="Normal 92 3 2 3" xfId="32954"/>
    <cellStyle name="Normal 92 3 2 3 2" xfId="32955"/>
    <cellStyle name="Normal 92 3 2 4" xfId="32956"/>
    <cellStyle name="Normal 92 3 3" xfId="32957"/>
    <cellStyle name="Normal 92 4" xfId="32958"/>
    <cellStyle name="Normal 92 4 2" xfId="32959"/>
    <cellStyle name="Normal 92 4 2 2" xfId="32960"/>
    <cellStyle name="Normal 92 4 2 2 2" xfId="32961"/>
    <cellStyle name="Normal 92 4 2 3" xfId="32962"/>
    <cellStyle name="Normal 92 4 3" xfId="32963"/>
    <cellStyle name="Normal 92 4 3 2" xfId="32964"/>
    <cellStyle name="Normal 92 4 4" xfId="32965"/>
    <cellStyle name="Normal 92 4 5" xfId="32966"/>
    <cellStyle name="Normal 93" xfId="32967"/>
    <cellStyle name="Normal 93 2" xfId="32968"/>
    <cellStyle name="Normal 93 2 2" xfId="32969"/>
    <cellStyle name="Normal 93 2 2 2" xfId="32970"/>
    <cellStyle name="Normal 93 2 2 2 2" xfId="32971"/>
    <cellStyle name="Normal 93 2 2 2 2 2" xfId="32972"/>
    <cellStyle name="Normal 93 2 2 2 2 2 2" xfId="32973"/>
    <cellStyle name="Normal 93 2 2 2 2 3" xfId="32974"/>
    <cellStyle name="Normal 93 2 2 2 3" xfId="32975"/>
    <cellStyle name="Normal 93 2 2 2 3 2" xfId="32976"/>
    <cellStyle name="Normal 93 2 2 2 4" xfId="32977"/>
    <cellStyle name="Normal 93 2 2 3" xfId="32978"/>
    <cellStyle name="Normal 93 2 3" xfId="32979"/>
    <cellStyle name="Normal 93 2 3 2" xfId="32980"/>
    <cellStyle name="Normal 93 2 3 2 2" xfId="32981"/>
    <cellStyle name="Normal 93 2 3 2 2 2" xfId="32982"/>
    <cellStyle name="Normal 93 2 3 2 3" xfId="32983"/>
    <cellStyle name="Normal 93 2 3 3" xfId="32984"/>
    <cellStyle name="Normal 93 2 3 3 2" xfId="32985"/>
    <cellStyle name="Normal 93 2 3 4" xfId="32986"/>
    <cellStyle name="Normal 93 2 3 5" xfId="32987"/>
    <cellStyle name="Normal 93 3" xfId="32988"/>
    <cellStyle name="Normal 93 3 2" xfId="32989"/>
    <cellStyle name="Normal 93 3 2 2" xfId="32990"/>
    <cellStyle name="Normal 93 3 2 2 2" xfId="32991"/>
    <cellStyle name="Normal 93 3 2 2 2 2" xfId="32992"/>
    <cellStyle name="Normal 93 3 2 2 3" xfId="32993"/>
    <cellStyle name="Normal 93 3 2 3" xfId="32994"/>
    <cellStyle name="Normal 93 3 2 3 2" xfId="32995"/>
    <cellStyle name="Normal 93 3 2 4" xfId="32996"/>
    <cellStyle name="Normal 93 3 3" xfId="32997"/>
    <cellStyle name="Normal 93 4" xfId="32998"/>
    <cellStyle name="Normal 93 4 2" xfId="32999"/>
    <cellStyle name="Normal 93 4 2 2" xfId="33000"/>
    <cellStyle name="Normal 93 4 2 2 2" xfId="33001"/>
    <cellStyle name="Normal 93 4 2 3" xfId="33002"/>
    <cellStyle name="Normal 93 4 3" xfId="33003"/>
    <cellStyle name="Normal 93 4 3 2" xfId="33004"/>
    <cellStyle name="Normal 93 4 4" xfId="33005"/>
    <cellStyle name="Normal 93 4 5" xfId="33006"/>
    <cellStyle name="Normal 94" xfId="33007"/>
    <cellStyle name="Normal 94 2" xfId="33008"/>
    <cellStyle name="Normal 94 2 2" xfId="33009"/>
    <cellStyle name="Normal 94 2 2 2" xfId="33010"/>
    <cellStyle name="Normal 94 2 2 2 2" xfId="33011"/>
    <cellStyle name="Normal 94 2 2 2 2 2" xfId="33012"/>
    <cellStyle name="Normal 94 2 2 2 2 2 2" xfId="33013"/>
    <cellStyle name="Normal 94 2 2 2 2 3" xfId="33014"/>
    <cellStyle name="Normal 94 2 2 2 3" xfId="33015"/>
    <cellStyle name="Normal 94 2 2 2 3 2" xfId="33016"/>
    <cellStyle name="Normal 94 2 2 2 4" xfId="33017"/>
    <cellStyle name="Normal 94 2 2 3" xfId="33018"/>
    <cellStyle name="Normal 94 2 3" xfId="33019"/>
    <cellStyle name="Normal 94 2 3 2" xfId="33020"/>
    <cellStyle name="Normal 94 2 3 2 2" xfId="33021"/>
    <cellStyle name="Normal 94 2 3 2 2 2" xfId="33022"/>
    <cellStyle name="Normal 94 2 3 2 3" xfId="33023"/>
    <cellStyle name="Normal 94 2 3 3" xfId="33024"/>
    <cellStyle name="Normal 94 2 3 3 2" xfId="33025"/>
    <cellStyle name="Normal 94 2 3 4" xfId="33026"/>
    <cellStyle name="Normal 94 2 3 5" xfId="33027"/>
    <cellStyle name="Normal 94 3" xfId="33028"/>
    <cellStyle name="Normal 94 3 2" xfId="33029"/>
    <cellStyle name="Normal 94 3 2 2" xfId="33030"/>
    <cellStyle name="Normal 94 3 2 2 2" xfId="33031"/>
    <cellStyle name="Normal 94 3 2 2 2 2" xfId="33032"/>
    <cellStyle name="Normal 94 3 2 2 3" xfId="33033"/>
    <cellStyle name="Normal 94 3 2 3" xfId="33034"/>
    <cellStyle name="Normal 94 3 2 3 2" xfId="33035"/>
    <cellStyle name="Normal 94 3 2 4" xfId="33036"/>
    <cellStyle name="Normal 94 3 3" xfId="33037"/>
    <cellStyle name="Normal 94 4" xfId="33038"/>
    <cellStyle name="Normal 94 4 2" xfId="33039"/>
    <cellStyle name="Normal 94 4 2 2" xfId="33040"/>
    <cellStyle name="Normal 94 4 2 2 2" xfId="33041"/>
    <cellStyle name="Normal 94 4 2 3" xfId="33042"/>
    <cellStyle name="Normal 94 4 3" xfId="33043"/>
    <cellStyle name="Normal 94 4 3 2" xfId="33044"/>
    <cellStyle name="Normal 94 4 4" xfId="33045"/>
    <cellStyle name="Normal 94 4 5" xfId="33046"/>
    <cellStyle name="Normal 95" xfId="33047"/>
    <cellStyle name="Normal 95 2" xfId="33048"/>
    <cellStyle name="Normal 95 2 2" xfId="33049"/>
    <cellStyle name="Normal 95 2 2 2" xfId="33050"/>
    <cellStyle name="Normal 95 2 2 2 2" xfId="33051"/>
    <cellStyle name="Normal 95 2 2 2 2 2" xfId="33052"/>
    <cellStyle name="Normal 95 2 2 2 2 2 2" xfId="33053"/>
    <cellStyle name="Normal 95 2 2 2 2 3" xfId="33054"/>
    <cellStyle name="Normal 95 2 2 2 3" xfId="33055"/>
    <cellStyle name="Normal 95 2 2 2 3 2" xfId="33056"/>
    <cellStyle name="Normal 95 2 2 2 4" xfId="33057"/>
    <cellStyle name="Normal 95 2 2 3" xfId="33058"/>
    <cellStyle name="Normal 95 2 3" xfId="33059"/>
    <cellStyle name="Normal 95 2 3 2" xfId="33060"/>
    <cellStyle name="Normal 95 2 3 2 2" xfId="33061"/>
    <cellStyle name="Normal 95 2 3 2 2 2" xfId="33062"/>
    <cellStyle name="Normal 95 2 3 2 3" xfId="33063"/>
    <cellStyle name="Normal 95 2 3 3" xfId="33064"/>
    <cellStyle name="Normal 95 2 3 3 2" xfId="33065"/>
    <cellStyle name="Normal 95 2 3 4" xfId="33066"/>
    <cellStyle name="Normal 95 2 3 5" xfId="33067"/>
    <cellStyle name="Normal 95 3" xfId="33068"/>
    <cellStyle name="Normal 95 3 2" xfId="33069"/>
    <cellStyle name="Normal 95 3 2 2" xfId="33070"/>
    <cellStyle name="Normal 95 3 2 2 2" xfId="33071"/>
    <cellStyle name="Normal 95 3 2 2 2 2" xfId="33072"/>
    <cellStyle name="Normal 95 3 2 2 3" xfId="33073"/>
    <cellStyle name="Normal 95 3 2 3" xfId="33074"/>
    <cellStyle name="Normal 95 3 2 3 2" xfId="33075"/>
    <cellStyle name="Normal 95 3 2 4" xfId="33076"/>
    <cellStyle name="Normal 95 3 3" xfId="33077"/>
    <cellStyle name="Normal 95 4" xfId="33078"/>
    <cellStyle name="Normal 95 4 2" xfId="33079"/>
    <cellStyle name="Normal 95 4 2 2" xfId="33080"/>
    <cellStyle name="Normal 95 4 2 2 2" xfId="33081"/>
    <cellStyle name="Normal 95 4 2 3" xfId="33082"/>
    <cellStyle name="Normal 95 4 3" xfId="33083"/>
    <cellStyle name="Normal 95 4 3 2" xfId="33084"/>
    <cellStyle name="Normal 95 4 4" xfId="33085"/>
    <cellStyle name="Normal 95 4 5" xfId="33086"/>
    <cellStyle name="Normal 96" xfId="33087"/>
    <cellStyle name="Normal 96 2" xfId="33088"/>
    <cellStyle name="Normal 96 2 2" xfId="33089"/>
    <cellStyle name="Normal 96 2 2 2" xfId="33090"/>
    <cellStyle name="Normal 96 2 2 2 2" xfId="33091"/>
    <cellStyle name="Normal 96 2 2 2 2 2" xfId="33092"/>
    <cellStyle name="Normal 96 2 2 2 2 2 2" xfId="33093"/>
    <cellStyle name="Normal 96 2 2 2 2 3" xfId="33094"/>
    <cellStyle name="Normal 96 2 2 2 3" xfId="33095"/>
    <cellStyle name="Normal 96 2 2 2 3 2" xfId="33096"/>
    <cellStyle name="Normal 96 2 2 2 4" xfId="33097"/>
    <cellStyle name="Normal 96 2 2 3" xfId="33098"/>
    <cellStyle name="Normal 96 2 3" xfId="33099"/>
    <cellStyle name="Normal 96 2 3 2" xfId="33100"/>
    <cellStyle name="Normal 96 2 3 2 2" xfId="33101"/>
    <cellStyle name="Normal 96 2 3 2 2 2" xfId="33102"/>
    <cellStyle name="Normal 96 2 3 2 3" xfId="33103"/>
    <cellStyle name="Normal 96 2 3 3" xfId="33104"/>
    <cellStyle name="Normal 96 2 3 3 2" xfId="33105"/>
    <cellStyle name="Normal 96 2 3 4" xfId="33106"/>
    <cellStyle name="Normal 96 2 3 5" xfId="33107"/>
    <cellStyle name="Normal 96 3" xfId="33108"/>
    <cellStyle name="Normal 96 3 2" xfId="33109"/>
    <cellStyle name="Normal 96 3 2 2" xfId="33110"/>
    <cellStyle name="Normal 96 3 2 2 2" xfId="33111"/>
    <cellStyle name="Normal 96 3 2 2 2 2" xfId="33112"/>
    <cellStyle name="Normal 96 3 2 2 3" xfId="33113"/>
    <cellStyle name="Normal 96 3 2 3" xfId="33114"/>
    <cellStyle name="Normal 96 3 2 3 2" xfId="33115"/>
    <cellStyle name="Normal 96 3 2 4" xfId="33116"/>
    <cellStyle name="Normal 96 3 3" xfId="33117"/>
    <cellStyle name="Normal 96 4" xfId="33118"/>
    <cellStyle name="Normal 96 4 2" xfId="33119"/>
    <cellStyle name="Normal 96 4 2 2" xfId="33120"/>
    <cellStyle name="Normal 96 4 2 2 2" xfId="33121"/>
    <cellStyle name="Normal 96 4 2 3" xfId="33122"/>
    <cellStyle name="Normal 96 4 3" xfId="33123"/>
    <cellStyle name="Normal 96 4 3 2" xfId="33124"/>
    <cellStyle name="Normal 96 4 4" xfId="33125"/>
    <cellStyle name="Normal 96 4 5" xfId="33126"/>
    <cellStyle name="Normal 97" xfId="33127"/>
    <cellStyle name="Normal 97 2" xfId="33128"/>
    <cellStyle name="Normal 97 2 2" xfId="33129"/>
    <cellStyle name="Normal 97 2 2 2" xfId="33130"/>
    <cellStyle name="Normal 97 2 2 2 2" xfId="33131"/>
    <cellStyle name="Normal 97 2 2 2 2 2" xfId="33132"/>
    <cellStyle name="Normal 97 2 2 2 2 2 2" xfId="33133"/>
    <cellStyle name="Normal 97 2 2 2 2 3" xfId="33134"/>
    <cellStyle name="Normal 97 2 2 2 3" xfId="33135"/>
    <cellStyle name="Normal 97 2 2 2 3 2" xfId="33136"/>
    <cellStyle name="Normal 97 2 2 2 4" xfId="33137"/>
    <cellStyle name="Normal 97 2 2 3" xfId="33138"/>
    <cellStyle name="Normal 97 2 3" xfId="33139"/>
    <cellStyle name="Normal 97 2 3 2" xfId="33140"/>
    <cellStyle name="Normal 97 2 3 2 2" xfId="33141"/>
    <cellStyle name="Normal 97 2 3 2 2 2" xfId="33142"/>
    <cellStyle name="Normal 97 2 3 2 3" xfId="33143"/>
    <cellStyle name="Normal 97 2 3 3" xfId="33144"/>
    <cellStyle name="Normal 97 2 3 3 2" xfId="33145"/>
    <cellStyle name="Normal 97 2 3 4" xfId="33146"/>
    <cellStyle name="Normal 97 2 3 5" xfId="33147"/>
    <cellStyle name="Normal 97 3" xfId="33148"/>
    <cellStyle name="Normal 97 3 2" xfId="33149"/>
    <cellStyle name="Normal 97 3 2 2" xfId="33150"/>
    <cellStyle name="Normal 97 3 2 2 2" xfId="33151"/>
    <cellStyle name="Normal 97 3 2 2 2 2" xfId="33152"/>
    <cellStyle name="Normal 97 3 2 2 3" xfId="33153"/>
    <cellStyle name="Normal 97 3 2 3" xfId="33154"/>
    <cellStyle name="Normal 97 3 2 3 2" xfId="33155"/>
    <cellStyle name="Normal 97 3 2 4" xfId="33156"/>
    <cellStyle name="Normal 97 3 3" xfId="33157"/>
    <cellStyle name="Normal 97 4" xfId="33158"/>
    <cellStyle name="Normal 97 4 2" xfId="33159"/>
    <cellStyle name="Normal 97 4 2 2" xfId="33160"/>
    <cellStyle name="Normal 97 4 2 2 2" xfId="33161"/>
    <cellStyle name="Normal 97 4 2 3" xfId="33162"/>
    <cellStyle name="Normal 97 4 3" xfId="33163"/>
    <cellStyle name="Normal 97 4 3 2" xfId="33164"/>
    <cellStyle name="Normal 97 4 4" xfId="33165"/>
    <cellStyle name="Normal 97 4 5" xfId="33166"/>
    <cellStyle name="Normal 98" xfId="33167"/>
    <cellStyle name="Normal 98 2" xfId="33168"/>
    <cellStyle name="Normal 98 2 2" xfId="33169"/>
    <cellStyle name="Normal 98 2 2 2" xfId="33170"/>
    <cellStyle name="Normal 98 2 2 2 2" xfId="33171"/>
    <cellStyle name="Normal 98 2 2 2 2 2" xfId="33172"/>
    <cellStyle name="Normal 98 2 2 2 2 2 2" xfId="33173"/>
    <cellStyle name="Normal 98 2 2 2 2 3" xfId="33174"/>
    <cellStyle name="Normal 98 2 2 2 3" xfId="33175"/>
    <cellStyle name="Normal 98 2 2 2 3 2" xfId="33176"/>
    <cellStyle name="Normal 98 2 2 2 4" xfId="33177"/>
    <cellStyle name="Normal 98 2 2 3" xfId="33178"/>
    <cellStyle name="Normal 98 2 3" xfId="33179"/>
    <cellStyle name="Normal 98 2 3 2" xfId="33180"/>
    <cellStyle name="Normal 98 2 3 2 2" xfId="33181"/>
    <cellStyle name="Normal 98 2 3 2 2 2" xfId="33182"/>
    <cellStyle name="Normal 98 2 3 2 3" xfId="33183"/>
    <cellStyle name="Normal 98 2 3 3" xfId="33184"/>
    <cellStyle name="Normal 98 2 3 3 2" xfId="33185"/>
    <cellStyle name="Normal 98 2 3 4" xfId="33186"/>
    <cellStyle name="Normal 98 2 3 5" xfId="33187"/>
    <cellStyle name="Normal 98 3" xfId="33188"/>
    <cellStyle name="Normal 98 3 2" xfId="33189"/>
    <cellStyle name="Normal 98 3 2 2" xfId="33190"/>
    <cellStyle name="Normal 98 3 2 2 2" xfId="33191"/>
    <cellStyle name="Normal 98 3 2 2 2 2" xfId="33192"/>
    <cellStyle name="Normal 98 3 2 2 3" xfId="33193"/>
    <cellStyle name="Normal 98 3 2 3" xfId="33194"/>
    <cellStyle name="Normal 98 3 2 3 2" xfId="33195"/>
    <cellStyle name="Normal 98 3 2 4" xfId="33196"/>
    <cellStyle name="Normal 98 3 3" xfId="33197"/>
    <cellStyle name="Normal 98 4" xfId="33198"/>
    <cellStyle name="Normal 98 4 2" xfId="33199"/>
    <cellStyle name="Normal 98 4 2 2" xfId="33200"/>
    <cellStyle name="Normal 98 4 2 2 2" xfId="33201"/>
    <cellStyle name="Normal 98 4 2 3" xfId="33202"/>
    <cellStyle name="Normal 98 4 3" xfId="33203"/>
    <cellStyle name="Normal 98 4 3 2" xfId="33204"/>
    <cellStyle name="Normal 98 4 4" xfId="33205"/>
    <cellStyle name="Normal 98 4 5" xfId="33206"/>
    <cellStyle name="Normal 99" xfId="33207"/>
    <cellStyle name="Normal 99 2" xfId="33208"/>
    <cellStyle name="Normal 99 2 2" xfId="33209"/>
    <cellStyle name="Normal 99 2 2 2" xfId="33210"/>
    <cellStyle name="Normal 99 2 2 2 2" xfId="33211"/>
    <cellStyle name="Normal 99 2 2 2 2 2" xfId="33212"/>
    <cellStyle name="Normal 99 2 2 2 2 2 2" xfId="33213"/>
    <cellStyle name="Normal 99 2 2 2 2 3" xfId="33214"/>
    <cellStyle name="Normal 99 2 2 2 3" xfId="33215"/>
    <cellStyle name="Normal 99 2 2 2 3 2" xfId="33216"/>
    <cellStyle name="Normal 99 2 2 2 4" xfId="33217"/>
    <cellStyle name="Normal 99 2 2 3" xfId="33218"/>
    <cellStyle name="Normal 99 2 3" xfId="33219"/>
    <cellStyle name="Normal 99 2 3 2" xfId="33220"/>
    <cellStyle name="Normal 99 2 3 2 2" xfId="33221"/>
    <cellStyle name="Normal 99 2 3 2 2 2" xfId="33222"/>
    <cellStyle name="Normal 99 2 3 2 3" xfId="33223"/>
    <cellStyle name="Normal 99 2 3 3" xfId="33224"/>
    <cellStyle name="Normal 99 2 3 3 2" xfId="33225"/>
    <cellStyle name="Normal 99 2 3 4" xfId="33226"/>
    <cellStyle name="Normal 99 2 3 5" xfId="33227"/>
    <cellStyle name="Normal 99 3" xfId="33228"/>
    <cellStyle name="Normal 99 3 2" xfId="33229"/>
    <cellStyle name="Normal 99 3 2 2" xfId="33230"/>
    <cellStyle name="Normal 99 3 2 2 2" xfId="33231"/>
    <cellStyle name="Normal 99 3 2 2 2 2" xfId="33232"/>
    <cellStyle name="Normal 99 3 2 2 3" xfId="33233"/>
    <cellStyle name="Normal 99 3 2 3" xfId="33234"/>
    <cellStyle name="Normal 99 3 2 3 2" xfId="33235"/>
    <cellStyle name="Normal 99 3 2 4" xfId="33236"/>
    <cellStyle name="Normal 99 3 3" xfId="33237"/>
    <cellStyle name="Normal 99 4" xfId="33238"/>
    <cellStyle name="Normal 99 4 2" xfId="33239"/>
    <cellStyle name="Normal 99 4 2 2" xfId="33240"/>
    <cellStyle name="Normal 99 4 2 2 2" xfId="33241"/>
    <cellStyle name="Normal 99 4 2 3" xfId="33242"/>
    <cellStyle name="Normal 99 4 3" xfId="33243"/>
    <cellStyle name="Normal 99 4 3 2" xfId="33244"/>
    <cellStyle name="Normal 99 4 4" xfId="33245"/>
    <cellStyle name="Normal 99 4 5" xfId="33246"/>
    <cellStyle name="Normal_BT female cancer" xfId="5"/>
    <cellStyle name="Nota" xfId="33247"/>
    <cellStyle name="Nota 2" xfId="33248"/>
    <cellStyle name="Nota 2 2" xfId="33249"/>
    <cellStyle name="Nota 2 2 2" xfId="33250"/>
    <cellStyle name="Nota 2 2 2 2" xfId="33251"/>
    <cellStyle name="Nota 2 2 2 2 2" xfId="33252"/>
    <cellStyle name="Nota 2 2 2 3" xfId="33253"/>
    <cellStyle name="Nota 2 2 3" xfId="33254"/>
    <cellStyle name="Nota 2 2 3 2" xfId="33255"/>
    <cellStyle name="Nota 2 2 4" xfId="33256"/>
    <cellStyle name="Nota 2 3" xfId="33257"/>
    <cellStyle name="Nota 3" xfId="33258"/>
    <cellStyle name="Nota 3 2" xfId="33259"/>
    <cellStyle name="Nota 3 2 2" xfId="33260"/>
    <cellStyle name="Nota 3 2 2 2" xfId="33261"/>
    <cellStyle name="Nota 3 2 2 2 2" xfId="33262"/>
    <cellStyle name="Nota 3 2 2 3" xfId="33263"/>
    <cellStyle name="Nota 3 2 3" xfId="33264"/>
    <cellStyle name="Nota 3 2 3 2" xfId="33265"/>
    <cellStyle name="Nota 3 2 4" xfId="33266"/>
    <cellStyle name="Nota 3 3" xfId="33267"/>
    <cellStyle name="Nota 4" xfId="33268"/>
    <cellStyle name="Nota 4 2" xfId="33269"/>
    <cellStyle name="Nota 4 2 2" xfId="33270"/>
    <cellStyle name="Nota 4 2 2 2" xfId="33271"/>
    <cellStyle name="Nota 4 2 3" xfId="33272"/>
    <cellStyle name="Nota 4 3" xfId="33273"/>
    <cellStyle name="Nota 4 3 2" xfId="33274"/>
    <cellStyle name="Nota 4 4" xfId="33275"/>
    <cellStyle name="Nota_Quotation Banagrario V5.1" xfId="33276"/>
    <cellStyle name="Notas 10" xfId="33277"/>
    <cellStyle name="Notas 10 2" xfId="33278"/>
    <cellStyle name="Notas 10 2 2" xfId="33279"/>
    <cellStyle name="Notas 10 2 2 2" xfId="33280"/>
    <cellStyle name="Notas 10 2 2 2 2" xfId="33281"/>
    <cellStyle name="Notas 10 2 2 3" xfId="33282"/>
    <cellStyle name="Notas 10 2 3" xfId="33283"/>
    <cellStyle name="Notas 10 2 3 2" xfId="33284"/>
    <cellStyle name="Notas 10 2 4" xfId="33285"/>
    <cellStyle name="Notas 10 2 5" xfId="33286"/>
    <cellStyle name="Notas 11" xfId="33287"/>
    <cellStyle name="Notas 11 2" xfId="33288"/>
    <cellStyle name="Notas 11 2 2" xfId="33289"/>
    <cellStyle name="Notas 11 2 2 2" xfId="33290"/>
    <cellStyle name="Notas 11 2 3" xfId="33291"/>
    <cellStyle name="Notas 11 3" xfId="33292"/>
    <cellStyle name="Notas 11 3 2" xfId="33293"/>
    <cellStyle name="Notas 11 3 3" xfId="33294"/>
    <cellStyle name="Notas 11 4" xfId="33295"/>
    <cellStyle name="Notas 11 5" xfId="33296"/>
    <cellStyle name="Notas 11 6" xfId="33297"/>
    <cellStyle name="Notas 11 7" xfId="33298"/>
    <cellStyle name="Notas 12" xfId="33299"/>
    <cellStyle name="Notas 12 2" xfId="33300"/>
    <cellStyle name="Notas 12 3" xfId="33301"/>
    <cellStyle name="Notas 12 4" xfId="33302"/>
    <cellStyle name="Notas 13" xfId="33303"/>
    <cellStyle name="Notas 13 2" xfId="33304"/>
    <cellStyle name="Notas 14" xfId="33305"/>
    <cellStyle name="Notas 15" xfId="33306"/>
    <cellStyle name="Notas 16" xfId="33307"/>
    <cellStyle name="Notas 17" xfId="33308"/>
    <cellStyle name="Notas 2" xfId="33309"/>
    <cellStyle name="Notas 2 2" xfId="33310"/>
    <cellStyle name="Notas 2 2 2" xfId="33311"/>
    <cellStyle name="Notas 2 2 2 2" xfId="33312"/>
    <cellStyle name="Notas 2 2 2 2 2" xfId="33313"/>
    <cellStyle name="Notas 2 2 2 2 2 2" xfId="33314"/>
    <cellStyle name="Notas 2 2 2 2 3" xfId="33315"/>
    <cellStyle name="Notas 2 2 2 3" xfId="33316"/>
    <cellStyle name="Notas 2 2 2 3 2" xfId="33317"/>
    <cellStyle name="Notas 2 2 2 4" xfId="33318"/>
    <cellStyle name="Notas 2 2 3" xfId="33319"/>
    <cellStyle name="Notas 2 2 3 2" xfId="33320"/>
    <cellStyle name="Notas 2 2 4" xfId="33321"/>
    <cellStyle name="Notas 2 3" xfId="33322"/>
    <cellStyle name="Notas 2 3 2" xfId="33323"/>
    <cellStyle name="Notas 2 3 2 2" xfId="33324"/>
    <cellStyle name="Notas 2 3 2 2 2" xfId="33325"/>
    <cellStyle name="Notas 2 3 2 2 2 2" xfId="33326"/>
    <cellStyle name="Notas 2 3 2 2 3" xfId="33327"/>
    <cellStyle name="Notas 2 3 2 3" xfId="33328"/>
    <cellStyle name="Notas 2 3 2 3 2" xfId="33329"/>
    <cellStyle name="Notas 2 3 2 4" xfId="33330"/>
    <cellStyle name="Notas 2 3 3" xfId="33331"/>
    <cellStyle name="Notas 2 3 4" xfId="33332"/>
    <cellStyle name="Notas 2 4" xfId="33333"/>
    <cellStyle name="Notas 2 4 2" xfId="33334"/>
    <cellStyle name="Notas 2 4 2 2" xfId="33335"/>
    <cellStyle name="Notas 2 4 2 2 2" xfId="33336"/>
    <cellStyle name="Notas 2 4 2 2 2 2" xfId="33337"/>
    <cellStyle name="Notas 2 4 2 2 3" xfId="33338"/>
    <cellStyle name="Notas 2 4 2 3" xfId="33339"/>
    <cellStyle name="Notas 2 4 2 3 2" xfId="33340"/>
    <cellStyle name="Notas 2 4 2 4" xfId="33341"/>
    <cellStyle name="Notas 2 4 3" xfId="33342"/>
    <cellStyle name="Notas 2 5" xfId="33343"/>
    <cellStyle name="Notas 2 5 2" xfId="33344"/>
    <cellStyle name="Notas 2 5 2 2" xfId="33345"/>
    <cellStyle name="Notas 2 5 2 2 2" xfId="33346"/>
    <cellStyle name="Notas 2 5 2 3" xfId="33347"/>
    <cellStyle name="Notas 2 5 3" xfId="33348"/>
    <cellStyle name="Notas 2 5 3 2" xfId="33349"/>
    <cellStyle name="Notas 2 5 3 3" xfId="33350"/>
    <cellStyle name="Notas 2 5 4" xfId="33351"/>
    <cellStyle name="Notas 3" xfId="33352"/>
    <cellStyle name="Notas 3 2" xfId="33353"/>
    <cellStyle name="Notas 3 2 2" xfId="33354"/>
    <cellStyle name="Notas 3 2 2 2" xfId="33355"/>
    <cellStyle name="Notas 3 2 2 2 2" xfId="33356"/>
    <cellStyle name="Notas 3 2 2 2 2 2" xfId="33357"/>
    <cellStyle name="Notas 3 2 2 2 3" xfId="33358"/>
    <cellStyle name="Notas 3 2 2 3" xfId="33359"/>
    <cellStyle name="Notas 3 2 2 3 2" xfId="33360"/>
    <cellStyle name="Notas 3 2 2 4" xfId="33361"/>
    <cellStyle name="Notas 3 2 3" xfId="33362"/>
    <cellStyle name="Notas 3 3" xfId="33363"/>
    <cellStyle name="Notas 3 3 2" xfId="33364"/>
    <cellStyle name="Notas 3 3 2 2" xfId="33365"/>
    <cellStyle name="Notas 3 3 2 2 2" xfId="33366"/>
    <cellStyle name="Notas 3 3 2 2 2 2" xfId="33367"/>
    <cellStyle name="Notas 3 3 2 2 3" xfId="33368"/>
    <cellStyle name="Notas 3 3 2 3" xfId="33369"/>
    <cellStyle name="Notas 3 3 2 3 2" xfId="33370"/>
    <cellStyle name="Notas 3 3 2 4" xfId="33371"/>
    <cellStyle name="Notas 3 3 3" xfId="33372"/>
    <cellStyle name="Notas 3 4" xfId="33373"/>
    <cellStyle name="Notas 3 4 2" xfId="33374"/>
    <cellStyle name="Notas 3 4 2 2" xfId="33375"/>
    <cellStyle name="Notas 3 4 2 2 2" xfId="33376"/>
    <cellStyle name="Notas 3 4 2 2 2 2" xfId="33377"/>
    <cellStyle name="Notas 3 4 2 2 3" xfId="33378"/>
    <cellStyle name="Notas 3 4 2 3" xfId="33379"/>
    <cellStyle name="Notas 3 4 2 3 2" xfId="33380"/>
    <cellStyle name="Notas 3 4 2 4" xfId="33381"/>
    <cellStyle name="Notas 3 5" xfId="33382"/>
    <cellStyle name="Notas 3 5 2" xfId="33383"/>
    <cellStyle name="Notas 3 5 2 2" xfId="33384"/>
    <cellStyle name="Notas 3 5 2 2 2" xfId="33385"/>
    <cellStyle name="Notas 3 5 2 3" xfId="33386"/>
    <cellStyle name="Notas 3 5 3" xfId="33387"/>
    <cellStyle name="Notas 3 5 3 2" xfId="33388"/>
    <cellStyle name="Notas 3 5 4" xfId="33389"/>
    <cellStyle name="Notas 4" xfId="33390"/>
    <cellStyle name="Notas 4 2" xfId="33391"/>
    <cellStyle name="Notas 4 2 2" xfId="33392"/>
    <cellStyle name="Notas 4 2 2 2" xfId="33393"/>
    <cellStyle name="Notas 4 2 2 2 2" xfId="33394"/>
    <cellStyle name="Notas 4 2 2 2 2 2" xfId="33395"/>
    <cellStyle name="Notas 4 2 2 2 3" xfId="33396"/>
    <cellStyle name="Notas 4 2 2 3" xfId="33397"/>
    <cellStyle name="Notas 4 2 2 3 2" xfId="33398"/>
    <cellStyle name="Notas 4 2 2 4" xfId="33399"/>
    <cellStyle name="Notas 4 3" xfId="33400"/>
    <cellStyle name="Notas 4 3 2" xfId="33401"/>
    <cellStyle name="Notas 4 3 2 2" xfId="33402"/>
    <cellStyle name="Notas 4 3 2 2 2" xfId="33403"/>
    <cellStyle name="Notas 4 3 2 2 2 2" xfId="33404"/>
    <cellStyle name="Notas 4 3 2 2 3" xfId="33405"/>
    <cellStyle name="Notas 4 3 2 3" xfId="33406"/>
    <cellStyle name="Notas 4 3 2 3 2" xfId="33407"/>
    <cellStyle name="Notas 4 3 2 4" xfId="33408"/>
    <cellStyle name="Notas 4 4" xfId="33409"/>
    <cellStyle name="Notas 4 4 2" xfId="33410"/>
    <cellStyle name="Notas 4 4 2 2" xfId="33411"/>
    <cellStyle name="Notas 4 4 2 2 2" xfId="33412"/>
    <cellStyle name="Notas 4 4 2 3" xfId="33413"/>
    <cellStyle name="Notas 4 4 3" xfId="33414"/>
    <cellStyle name="Notas 4 4 3 2" xfId="33415"/>
    <cellStyle name="Notas 4 4 4" xfId="33416"/>
    <cellStyle name="Notas 5" xfId="33417"/>
    <cellStyle name="Notas 5 2" xfId="33418"/>
    <cellStyle name="Notas 5 2 2" xfId="33419"/>
    <cellStyle name="Notas 5 2 2 2" xfId="33420"/>
    <cellStyle name="Notas 5 2 2 2 2" xfId="33421"/>
    <cellStyle name="Notas 5 2 2 2 2 2" xfId="33422"/>
    <cellStyle name="Notas 5 2 2 2 3" xfId="33423"/>
    <cellStyle name="Notas 5 2 2 3" xfId="33424"/>
    <cellStyle name="Notas 5 2 2 3 2" xfId="33425"/>
    <cellStyle name="Notas 5 2 2 4" xfId="33426"/>
    <cellStyle name="Notas 5 2 3" xfId="33427"/>
    <cellStyle name="Notas 5 3" xfId="33428"/>
    <cellStyle name="Notas 5 3 2" xfId="33429"/>
    <cellStyle name="Notas 5 3 2 2" xfId="33430"/>
    <cellStyle name="Notas 5 3 2 2 2" xfId="33431"/>
    <cellStyle name="Notas 5 3 2 2 2 2" xfId="33432"/>
    <cellStyle name="Notas 5 3 2 2 3" xfId="33433"/>
    <cellStyle name="Notas 5 3 2 3" xfId="33434"/>
    <cellStyle name="Notas 5 3 2 3 2" xfId="33435"/>
    <cellStyle name="Notas 5 3 2 4" xfId="33436"/>
    <cellStyle name="Notas 5 4" xfId="33437"/>
    <cellStyle name="Notas 5 4 2" xfId="33438"/>
    <cellStyle name="Notas 5 4 2 2" xfId="33439"/>
    <cellStyle name="Notas 5 4 2 2 2" xfId="33440"/>
    <cellStyle name="Notas 5 4 2 3" xfId="33441"/>
    <cellStyle name="Notas 5 4 3" xfId="33442"/>
    <cellStyle name="Notas 5 4 3 2" xfId="33443"/>
    <cellStyle name="Notas 5 4 4" xfId="33444"/>
    <cellStyle name="Notas 6" xfId="33445"/>
    <cellStyle name="Notas 6 2" xfId="33446"/>
    <cellStyle name="Notas 6 2 2" xfId="33447"/>
    <cellStyle name="Notas 6 2 2 2" xfId="33448"/>
    <cellStyle name="Notas 6 2 2 2 2" xfId="33449"/>
    <cellStyle name="Notas 6 2 2 2 2 2" xfId="33450"/>
    <cellStyle name="Notas 6 2 2 2 3" xfId="33451"/>
    <cellStyle name="Notas 6 2 2 3" xfId="33452"/>
    <cellStyle name="Notas 6 2 2 3 2" xfId="33453"/>
    <cellStyle name="Notas 6 2 2 4" xfId="33454"/>
    <cellStyle name="Notas 6 2 3" xfId="33455"/>
    <cellStyle name="Notas 6 3" xfId="33456"/>
    <cellStyle name="Notas 6 3 2" xfId="33457"/>
    <cellStyle name="Notas 6 3 2 2" xfId="33458"/>
    <cellStyle name="Notas 6 3 2 2 2" xfId="33459"/>
    <cellStyle name="Notas 6 3 2 2 2 2" xfId="33460"/>
    <cellStyle name="Notas 6 3 2 2 3" xfId="33461"/>
    <cellStyle name="Notas 6 3 2 3" xfId="33462"/>
    <cellStyle name="Notas 6 3 2 3 2" xfId="33463"/>
    <cellStyle name="Notas 6 3 2 4" xfId="33464"/>
    <cellStyle name="Notas 6 4" xfId="33465"/>
    <cellStyle name="Notas 6 4 2" xfId="33466"/>
    <cellStyle name="Notas 6 4 2 2" xfId="33467"/>
    <cellStyle name="Notas 6 4 2 2 2" xfId="33468"/>
    <cellStyle name="Notas 6 4 2 3" xfId="33469"/>
    <cellStyle name="Notas 6 4 3" xfId="33470"/>
    <cellStyle name="Notas 6 4 3 2" xfId="33471"/>
    <cellStyle name="Notas 6 4 4" xfId="33472"/>
    <cellStyle name="Notas 7" xfId="33473"/>
    <cellStyle name="Notas 7 2" xfId="33474"/>
    <cellStyle name="Notas 7 2 2" xfId="33475"/>
    <cellStyle name="Notas 7 2 2 2" xfId="33476"/>
    <cellStyle name="Notas 7 2 2 2 2" xfId="33477"/>
    <cellStyle name="Notas 7 2 2 2 2 2" xfId="33478"/>
    <cellStyle name="Notas 7 2 2 2 3" xfId="33479"/>
    <cellStyle name="Notas 7 2 2 3" xfId="33480"/>
    <cellStyle name="Notas 7 2 2 3 2" xfId="33481"/>
    <cellStyle name="Notas 7 2 2 4" xfId="33482"/>
    <cellStyle name="Notas 7 2 3" xfId="33483"/>
    <cellStyle name="Notas 7 3" xfId="33484"/>
    <cellStyle name="Notas 7 3 2" xfId="33485"/>
    <cellStyle name="Notas 7 3 2 2" xfId="33486"/>
    <cellStyle name="Notas 7 3 2 2 2" xfId="33487"/>
    <cellStyle name="Notas 7 3 2 2 2 2" xfId="33488"/>
    <cellStyle name="Notas 7 3 2 2 3" xfId="33489"/>
    <cellStyle name="Notas 7 3 2 3" xfId="33490"/>
    <cellStyle name="Notas 7 3 2 3 2" xfId="33491"/>
    <cellStyle name="Notas 7 3 2 4" xfId="33492"/>
    <cellStyle name="Notas 7 4" xfId="33493"/>
    <cellStyle name="Notas 7 4 2" xfId="33494"/>
    <cellStyle name="Notas 7 4 2 2" xfId="33495"/>
    <cellStyle name="Notas 7 4 2 2 2" xfId="33496"/>
    <cellStyle name="Notas 7 4 2 3" xfId="33497"/>
    <cellStyle name="Notas 7 4 3" xfId="33498"/>
    <cellStyle name="Notas 7 4 3 2" xfId="33499"/>
    <cellStyle name="Notas 7 4 4" xfId="33500"/>
    <cellStyle name="Notas 8" xfId="33501"/>
    <cellStyle name="Notas 8 2" xfId="33502"/>
    <cellStyle name="Notas 8 2 2" xfId="33503"/>
    <cellStyle name="Notas 8 2 2 2" xfId="33504"/>
    <cellStyle name="Notas 8 2 2 2 2" xfId="33505"/>
    <cellStyle name="Notas 8 2 2 3" xfId="33506"/>
    <cellStyle name="Notas 8 2 3" xfId="33507"/>
    <cellStyle name="Notas 8 2 3 2" xfId="33508"/>
    <cellStyle name="Notas 8 2 3 3" xfId="33509"/>
    <cellStyle name="Notas 8 2 4" xfId="33510"/>
    <cellStyle name="Notas 8 3" xfId="33511"/>
    <cellStyle name="Notas 9" xfId="33512"/>
    <cellStyle name="Notas 9 2" xfId="33513"/>
    <cellStyle name="Notas 9 2 2" xfId="33514"/>
    <cellStyle name="Notas 9 2 2 2" xfId="33515"/>
    <cellStyle name="Notas 9 2 2 2 2" xfId="33516"/>
    <cellStyle name="Notas 9 2 2 3" xfId="33517"/>
    <cellStyle name="Notas 9 2 3" xfId="33518"/>
    <cellStyle name="Notas 9 2 3 2" xfId="33519"/>
    <cellStyle name="Notas 9 2 4" xfId="33520"/>
    <cellStyle name="Notas 9 2 5" xfId="33521"/>
    <cellStyle name="Notas 9 3" xfId="33522"/>
    <cellStyle name="Note 2" xfId="33523"/>
    <cellStyle name="Note 2 2" xfId="33524"/>
    <cellStyle name="Note 2 2 2" xfId="33525"/>
    <cellStyle name="Note 2 2 2 2" xfId="33526"/>
    <cellStyle name="Note 2 2 2 2 2" xfId="33527"/>
    <cellStyle name="Note 2 2 2 3" xfId="33528"/>
    <cellStyle name="Note 2 2 3" xfId="33529"/>
    <cellStyle name="Note 2 2 3 2" xfId="33530"/>
    <cellStyle name="Note 2 2 4" xfId="33531"/>
    <cellStyle name="Note 3" xfId="33532"/>
    <cellStyle name="Note 3 2" xfId="33533"/>
    <cellStyle name="Note 3 2 2" xfId="33534"/>
    <cellStyle name="Note 3 2 2 2" xfId="33535"/>
    <cellStyle name="Note 3 2 3" xfId="33536"/>
    <cellStyle name="Note 3 3" xfId="33537"/>
    <cellStyle name="Note 3 3 2" xfId="33538"/>
    <cellStyle name="Note 3 4" xfId="33539"/>
    <cellStyle name="Obliczenia" xfId="33540"/>
    <cellStyle name="Obliczenia 2" xfId="33541"/>
    <cellStyle name="Obliczenia 2 2" xfId="33542"/>
    <cellStyle name="Obliczenia 2 2 2" xfId="33543"/>
    <cellStyle name="Obliczenia 2 2 2 2" xfId="33544"/>
    <cellStyle name="Obliczenia 2 2 3" xfId="33545"/>
    <cellStyle name="Obliczenia 2 3" xfId="33546"/>
    <cellStyle name="Obliczenia 2 3 2" xfId="33547"/>
    <cellStyle name="Obliczenia 2 4" xfId="33548"/>
    <cellStyle name="Output" xfId="33549"/>
    <cellStyle name="Output 2" xfId="33550"/>
    <cellStyle name="Output 2 2" xfId="33551"/>
    <cellStyle name="Output 2 2 2" xfId="33552"/>
    <cellStyle name="Output 2 2 2 2" xfId="33553"/>
    <cellStyle name="Output 2 2 2 2 2" xfId="33554"/>
    <cellStyle name="Output 2 2 2 3" xfId="33555"/>
    <cellStyle name="Output 2 2 3" xfId="33556"/>
    <cellStyle name="Output 2 2 3 2" xfId="33557"/>
    <cellStyle name="Output 2 2 4" xfId="33558"/>
    <cellStyle name="Output 3" xfId="33559"/>
    <cellStyle name="Output 3 2" xfId="33560"/>
    <cellStyle name="Output 3 2 2" xfId="33561"/>
    <cellStyle name="Output 3 2 2 2" xfId="33562"/>
    <cellStyle name="Output 3 2 3" xfId="33563"/>
    <cellStyle name="Output 3 3" xfId="33564"/>
    <cellStyle name="Output 3 3 2" xfId="33565"/>
    <cellStyle name="Output 3 4" xfId="33566"/>
    <cellStyle name="Percent [2]" xfId="33567"/>
    <cellStyle name="Percent [2] 2" xfId="33568"/>
    <cellStyle name="Percent [2] 2 2" xfId="33569"/>
    <cellStyle name="Percent [2] 2 2 2" xfId="33570"/>
    <cellStyle name="Percent [2] 2 2 2 2" xfId="33571"/>
    <cellStyle name="Percent [2] 2 2 2 2 2" xfId="33572"/>
    <cellStyle name="Percent [2] 2 2 2 2 2 2" xfId="33573"/>
    <cellStyle name="Percent [2] 2 2 2 2 3" xfId="33574"/>
    <cellStyle name="Percent [2] 2 2 2 3" xfId="33575"/>
    <cellStyle name="Percent [2] 2 2 2 3 2" xfId="33576"/>
    <cellStyle name="Percent [2] 2 2 2 4" xfId="33577"/>
    <cellStyle name="Percent [2] 2 2 3" xfId="33578"/>
    <cellStyle name="Percent [2] 2 3" xfId="33579"/>
    <cellStyle name="Percent [2] 2 3 2" xfId="33580"/>
    <cellStyle name="Percent [2] 2 3 2 2" xfId="33581"/>
    <cellStyle name="Percent [2] 2 3 2 2 2" xfId="33582"/>
    <cellStyle name="Percent [2] 2 3 2 3" xfId="33583"/>
    <cellStyle name="Percent [2] 2 3 3" xfId="33584"/>
    <cellStyle name="Percent [2] 2 3 3 2" xfId="33585"/>
    <cellStyle name="Percent [2] 2 3 4" xfId="33586"/>
    <cellStyle name="Percent [2] 2 3 5" xfId="33587"/>
    <cellStyle name="Percent [2] 3" xfId="33588"/>
    <cellStyle name="Percent [2] 3 2" xfId="33589"/>
    <cellStyle name="Percent [2] 3 2 2" xfId="33590"/>
    <cellStyle name="Percent [2] 3 2 2 2" xfId="33591"/>
    <cellStyle name="Percent [2] 3 2 2 2 2" xfId="33592"/>
    <cellStyle name="Percent [2] 3 2 2 2 2 2" xfId="33593"/>
    <cellStyle name="Percent [2] 3 2 2 2 3" xfId="33594"/>
    <cellStyle name="Percent [2] 3 2 2 3" xfId="33595"/>
    <cellStyle name="Percent [2] 3 2 2 3 2" xfId="33596"/>
    <cellStyle name="Percent [2] 3 2 2 4" xfId="33597"/>
    <cellStyle name="Percent [2] 3 2 3" xfId="33598"/>
    <cellStyle name="Percent [2] 3 3" xfId="33599"/>
    <cellStyle name="Percent [2] 3 3 2" xfId="33600"/>
    <cellStyle name="Percent [2] 3 3 2 2" xfId="33601"/>
    <cellStyle name="Percent [2] 3 3 2 2 2" xfId="33602"/>
    <cellStyle name="Percent [2] 3 3 2 3" xfId="33603"/>
    <cellStyle name="Percent [2] 3 3 3" xfId="33604"/>
    <cellStyle name="Percent [2] 3 3 3 2" xfId="33605"/>
    <cellStyle name="Percent [2] 3 3 4" xfId="33606"/>
    <cellStyle name="Percent [2] 3 3 5" xfId="33607"/>
    <cellStyle name="Percent [2] 4" xfId="33608"/>
    <cellStyle name="Percent [2] 4 2" xfId="33609"/>
    <cellStyle name="Percent [2] 4 2 2" xfId="33610"/>
    <cellStyle name="Percent [2] 4 2 2 2" xfId="33611"/>
    <cellStyle name="Percent [2] 4 2 3" xfId="33612"/>
    <cellStyle name="Percent [2] 4 3" xfId="33613"/>
    <cellStyle name="Percent [2] 4 3 2" xfId="33614"/>
    <cellStyle name="Percent [2] 4 3 3" xfId="33615"/>
    <cellStyle name="Percent [2] 4 4" xfId="33616"/>
    <cellStyle name="Percent [2] 5" xfId="33617"/>
    <cellStyle name="Percent 2" xfId="33618"/>
    <cellStyle name="Percent 2 2" xfId="33619"/>
    <cellStyle name="Percent 2 2 2" xfId="33620"/>
    <cellStyle name="Percent 2 2 2 2" xfId="33621"/>
    <cellStyle name="Percent 2 2 2 2 2" xfId="33622"/>
    <cellStyle name="Percent 2 2 2 2 2 2" xfId="33623"/>
    <cellStyle name="Percent 2 2 2 2 2 2 2" xfId="33624"/>
    <cellStyle name="Percent 2 2 2 2 2 2 2 2" xfId="33625"/>
    <cellStyle name="Percent 2 2 2 2 2 2 2 2 2" xfId="33626"/>
    <cellStyle name="Percent 2 2 2 2 2 2 2 3" xfId="33627"/>
    <cellStyle name="Percent 2 2 2 2 2 2 3" xfId="33628"/>
    <cellStyle name="Percent 2 2 2 2 2 2 3 2" xfId="33629"/>
    <cellStyle name="Percent 2 2 2 2 2 2 4" xfId="33630"/>
    <cellStyle name="Percent 2 2 2 2 2 3" xfId="33631"/>
    <cellStyle name="Percent 2 2 2 2 2 3 2" xfId="33632"/>
    <cellStyle name="Percent 2 2 2 2 2 3 2 2" xfId="33633"/>
    <cellStyle name="Percent 2 2 2 2 2 3 3" xfId="33634"/>
    <cellStyle name="Percent 2 2 2 2 2 3 4" xfId="33635"/>
    <cellStyle name="Percent 2 2 2 2 2 4" xfId="33636"/>
    <cellStyle name="Percent 2 2 2 2 2 4 2" xfId="33637"/>
    <cellStyle name="Percent 2 2 2 2 2 5" xfId="33638"/>
    <cellStyle name="Percent 2 2 2 2 3" xfId="33639"/>
    <cellStyle name="Percent 2 2 2 2 3 2" xfId="33640"/>
    <cellStyle name="Percent 2 2 2 2 3 2 2" xfId="33641"/>
    <cellStyle name="Percent 2 2 2 2 3 2 2 2" xfId="33642"/>
    <cellStyle name="Percent 2 2 2 2 3 2 3" xfId="33643"/>
    <cellStyle name="Percent 2 2 2 2 3 3" xfId="33644"/>
    <cellStyle name="Percent 2 2 2 2 3 3 2" xfId="33645"/>
    <cellStyle name="Percent 2 2 2 2 3 4" xfId="33646"/>
    <cellStyle name="Percent 2 2 2 2 4" xfId="33647"/>
    <cellStyle name="Percent 2 2 2 2 4 2" xfId="33648"/>
    <cellStyle name="Percent 2 2 2 2 4 2 2" xfId="33649"/>
    <cellStyle name="Percent 2 2 2 2 4 3" xfId="33650"/>
    <cellStyle name="Percent 2 2 2 2 4 4" xfId="33651"/>
    <cellStyle name="Percent 2 2 2 2 5" xfId="33652"/>
    <cellStyle name="Percent 2 2 2 2 5 2" xfId="33653"/>
    <cellStyle name="Percent 2 2 2 2 6" xfId="33654"/>
    <cellStyle name="Percent 2 2 2 3" xfId="33655"/>
    <cellStyle name="Percent 2 2 2 3 2" xfId="33656"/>
    <cellStyle name="Percent 2 2 2 3 2 2" xfId="33657"/>
    <cellStyle name="Percent 2 2 2 3 2 2 2" xfId="33658"/>
    <cellStyle name="Percent 2 2 2 3 2 2 2 2" xfId="33659"/>
    <cellStyle name="Percent 2 2 2 3 2 2 3" xfId="33660"/>
    <cellStyle name="Percent 2 2 2 3 2 3" xfId="33661"/>
    <cellStyle name="Percent 2 2 2 3 2 3 2" xfId="33662"/>
    <cellStyle name="Percent 2 2 2 3 2 4" xfId="33663"/>
    <cellStyle name="Percent 2 2 2 3 3" xfId="33664"/>
    <cellStyle name="Percent 2 2 2 3 3 2" xfId="33665"/>
    <cellStyle name="Percent 2 2 2 3 3 2 2" xfId="33666"/>
    <cellStyle name="Percent 2 2 2 3 3 3" xfId="33667"/>
    <cellStyle name="Percent 2 2 2 3 3 4" xfId="33668"/>
    <cellStyle name="Percent 2 2 2 3 4" xfId="33669"/>
    <cellStyle name="Percent 2 2 2 3 4 2" xfId="33670"/>
    <cellStyle name="Percent 2 2 2 3 5" xfId="33671"/>
    <cellStyle name="Percent 2 2 2 4" xfId="33672"/>
    <cellStyle name="Percent 2 2 2 4 2" xfId="33673"/>
    <cellStyle name="Percent 2 2 2 4 2 2" xfId="33674"/>
    <cellStyle name="Percent 2 2 2 4 2 2 2" xfId="33675"/>
    <cellStyle name="Percent 2 2 2 4 2 3" xfId="33676"/>
    <cellStyle name="Percent 2 2 2 4 3" xfId="33677"/>
    <cellStyle name="Percent 2 2 2 4 3 2" xfId="33678"/>
    <cellStyle name="Percent 2 2 2 4 4" xfId="33679"/>
    <cellStyle name="Percent 2 2 2 5" xfId="33680"/>
    <cellStyle name="Percent 2 2 2 5 2" xfId="33681"/>
    <cellStyle name="Percent 2 2 2 5 2 2" xfId="33682"/>
    <cellStyle name="Percent 2 2 2 5 3" xfId="33683"/>
    <cellStyle name="Percent 2 2 2 5 4" xfId="33684"/>
    <cellStyle name="Percent 2 2 2 6" xfId="33685"/>
    <cellStyle name="Percent 2 2 2 6 2" xfId="33686"/>
    <cellStyle name="Percent 2 2 2 7" xfId="33687"/>
    <cellStyle name="Percent 2 2 2 8" xfId="33688"/>
    <cellStyle name="Percent 2 2 2 9" xfId="33689"/>
    <cellStyle name="Percent 2 2 3" xfId="33690"/>
    <cellStyle name="Percent 2 2 3 2" xfId="33691"/>
    <cellStyle name="Percent 2 2 3 2 2" xfId="33692"/>
    <cellStyle name="Percent 2 2 3 2 2 2" xfId="33693"/>
    <cellStyle name="Percent 2 2 3 2 2 2 2" xfId="33694"/>
    <cellStyle name="Percent 2 2 3 2 2 2 2 2" xfId="33695"/>
    <cellStyle name="Percent 2 2 3 2 2 2 3" xfId="33696"/>
    <cellStyle name="Percent 2 2 3 2 2 3" xfId="33697"/>
    <cellStyle name="Percent 2 2 3 2 2 3 2" xfId="33698"/>
    <cellStyle name="Percent 2 2 3 2 2 4" xfId="33699"/>
    <cellStyle name="Percent 2 2 3 2 3" xfId="33700"/>
    <cellStyle name="Percent 2 2 3 2 3 2" xfId="33701"/>
    <cellStyle name="Percent 2 2 3 2 3 2 2" xfId="33702"/>
    <cellStyle name="Percent 2 2 3 2 3 3" xfId="33703"/>
    <cellStyle name="Percent 2 2 3 2 3 4" xfId="33704"/>
    <cellStyle name="Percent 2 2 3 2 4" xfId="33705"/>
    <cellStyle name="Percent 2 2 3 2 4 2" xfId="33706"/>
    <cellStyle name="Percent 2 2 3 2 5" xfId="33707"/>
    <cellStyle name="Percent 2 2 3 3" xfId="33708"/>
    <cellStyle name="Percent 2 2 3 3 2" xfId="33709"/>
    <cellStyle name="Percent 2 2 3 3 2 2" xfId="33710"/>
    <cellStyle name="Percent 2 2 3 3 2 2 2" xfId="33711"/>
    <cellStyle name="Percent 2 2 3 3 2 3" xfId="33712"/>
    <cellStyle name="Percent 2 2 3 3 3" xfId="33713"/>
    <cellStyle name="Percent 2 2 3 3 3 2" xfId="33714"/>
    <cellStyle name="Percent 2 2 3 3 4" xfId="33715"/>
    <cellStyle name="Percent 2 2 3 4" xfId="33716"/>
    <cellStyle name="Percent 2 2 3 4 2" xfId="33717"/>
    <cellStyle name="Percent 2 2 3 4 2 2" xfId="33718"/>
    <cellStyle name="Percent 2 2 3 4 3" xfId="33719"/>
    <cellStyle name="Percent 2 2 3 4 4" xfId="33720"/>
    <cellStyle name="Percent 2 2 3 5" xfId="33721"/>
    <cellStyle name="Percent 2 2 3 5 2" xfId="33722"/>
    <cellStyle name="Percent 2 2 3 6" xfId="33723"/>
    <cellStyle name="Percent 2 2 4" xfId="33724"/>
    <cellStyle name="Percent 2 2 4 2" xfId="33725"/>
    <cellStyle name="Percent 2 2 4 2 2" xfId="33726"/>
    <cellStyle name="Percent 2 2 4 2 2 2" xfId="33727"/>
    <cellStyle name="Percent 2 2 4 2 2 2 2" xfId="33728"/>
    <cellStyle name="Percent 2 2 4 2 2 2 2 2" xfId="33729"/>
    <cellStyle name="Percent 2 2 4 2 2 2 3" xfId="33730"/>
    <cellStyle name="Percent 2 2 4 2 2 3" xfId="33731"/>
    <cellStyle name="Percent 2 2 4 2 2 3 2" xfId="33732"/>
    <cellStyle name="Percent 2 2 4 2 2 4" xfId="33733"/>
    <cellStyle name="Percent 2 2 4 2 3" xfId="33734"/>
    <cellStyle name="Percent 2 2 4 2 3 2" xfId="33735"/>
    <cellStyle name="Percent 2 2 4 2 3 2 2" xfId="33736"/>
    <cellStyle name="Percent 2 2 4 2 3 3" xfId="33737"/>
    <cellStyle name="Percent 2 2 4 2 3 4" xfId="33738"/>
    <cellStyle name="Percent 2 2 4 2 4" xfId="33739"/>
    <cellStyle name="Percent 2 2 4 2 4 2" xfId="33740"/>
    <cellStyle name="Percent 2 2 4 2 5" xfId="33741"/>
    <cellStyle name="Percent 2 2 4 3" xfId="33742"/>
    <cellStyle name="Percent 2 2 4 3 2" xfId="33743"/>
    <cellStyle name="Percent 2 2 4 3 2 2" xfId="33744"/>
    <cellStyle name="Percent 2 2 4 3 2 2 2" xfId="33745"/>
    <cellStyle name="Percent 2 2 4 3 2 3" xfId="33746"/>
    <cellStyle name="Percent 2 2 4 3 3" xfId="33747"/>
    <cellStyle name="Percent 2 2 4 3 3 2" xfId="33748"/>
    <cellStyle name="Percent 2 2 4 3 4" xfId="33749"/>
    <cellStyle name="Percent 2 2 4 4" xfId="33750"/>
    <cellStyle name="Percent 2 2 4 4 2" xfId="33751"/>
    <cellStyle name="Percent 2 2 4 4 2 2" xfId="33752"/>
    <cellStyle name="Percent 2 2 4 4 3" xfId="33753"/>
    <cellStyle name="Percent 2 2 4 4 4" xfId="33754"/>
    <cellStyle name="Percent 2 2 4 5" xfId="33755"/>
    <cellStyle name="Percent 2 2 4 5 2" xfId="33756"/>
    <cellStyle name="Percent 2 2 4 6" xfId="33757"/>
    <cellStyle name="Percent 2 2 5" xfId="33758"/>
    <cellStyle name="Percent 2 2 5 2" xfId="33759"/>
    <cellStyle name="Percent 2 2 5 2 2" xfId="33760"/>
    <cellStyle name="Percent 2 2 5 2 2 2" xfId="33761"/>
    <cellStyle name="Percent 2 2 5 2 2 2 2" xfId="33762"/>
    <cellStyle name="Percent 2 2 5 2 2 3" xfId="33763"/>
    <cellStyle name="Percent 2 2 5 2 3" xfId="33764"/>
    <cellStyle name="Percent 2 2 5 2 3 2" xfId="33765"/>
    <cellStyle name="Percent 2 2 5 2 4" xfId="33766"/>
    <cellStyle name="Percent 2 2 5 3" xfId="33767"/>
    <cellStyle name="Percent 2 2 5 3 2" xfId="33768"/>
    <cellStyle name="Percent 2 2 5 3 2 2" xfId="33769"/>
    <cellStyle name="Percent 2 2 5 3 3" xfId="33770"/>
    <cellStyle name="Percent 2 2 5 3 4" xfId="33771"/>
    <cellStyle name="Percent 2 2 5 4" xfId="33772"/>
    <cellStyle name="Percent 2 2 5 4 2" xfId="33773"/>
    <cellStyle name="Percent 2 2 5 5" xfId="33774"/>
    <cellStyle name="Percent 2 2 6" xfId="33775"/>
    <cellStyle name="Percent 2 2 6 2" xfId="33776"/>
    <cellStyle name="Percent 2 2 6 2 2" xfId="33777"/>
    <cellStyle name="Percent 2 2 6 2 2 2" xfId="33778"/>
    <cellStyle name="Percent 2 2 6 2 3" xfId="33779"/>
    <cellStyle name="Percent 2 2 6 3" xfId="33780"/>
    <cellStyle name="Percent 2 2 6 3 2" xfId="33781"/>
    <cellStyle name="Percent 2 2 6 4" xfId="33782"/>
    <cellStyle name="Percent 2 2 7" xfId="33783"/>
    <cellStyle name="Percent 2 2 7 2" xfId="33784"/>
    <cellStyle name="Percent 2 2 7 2 2" xfId="33785"/>
    <cellStyle name="Percent 2 2 7 3" xfId="33786"/>
    <cellStyle name="Percent 2 2 7 4" xfId="33787"/>
    <cellStyle name="Percent 2 2 8" xfId="33788"/>
    <cellStyle name="Percent 2 2 8 2" xfId="33789"/>
    <cellStyle name="Percent 2 2 8 3" xfId="33790"/>
    <cellStyle name="Percent 2 2 9" xfId="33791"/>
    <cellStyle name="Percent 2 3" xfId="33792"/>
    <cellStyle name="Percent 2 3 2" xfId="33793"/>
    <cellStyle name="Percent 2 3 2 2" xfId="33794"/>
    <cellStyle name="Percent 2 3 2 2 2" xfId="33795"/>
    <cellStyle name="Percent 2 3 2 3" xfId="33796"/>
    <cellStyle name="Percent 2 3 3" xfId="33797"/>
    <cellStyle name="Percent 2 3 3 2" xfId="33798"/>
    <cellStyle name="Percent 2 3 4" xfId="33799"/>
    <cellStyle name="Percent 2 3 5" xfId="33800"/>
    <cellStyle name="Porcentaje" xfId="2" builtinId="5"/>
    <cellStyle name="Porcentaje 2" xfId="3"/>
    <cellStyle name="Porcentaje 2 2" xfId="33801"/>
    <cellStyle name="Porcentaje 2 2 2" xfId="33802"/>
    <cellStyle name="Porcentaje 2 2 2 2" xfId="33803"/>
    <cellStyle name="Porcentaje 2 2 2 2 2" xfId="33804"/>
    <cellStyle name="Porcentaje 2 2 2 2 2 2" xfId="33805"/>
    <cellStyle name="Porcentaje 2 2 2 2 3" xfId="33806"/>
    <cellStyle name="Porcentaje 2 2 2 3" xfId="33807"/>
    <cellStyle name="Porcentaje 2 2 2 3 2" xfId="33808"/>
    <cellStyle name="Porcentaje 2 2 2 4" xfId="33809"/>
    <cellStyle name="Porcentaje 2 2 3" xfId="33810"/>
    <cellStyle name="Porcentaje 2 3" xfId="33811"/>
    <cellStyle name="Porcentaje 2 3 2" xfId="33812"/>
    <cellStyle name="Porcentaje 2 3 2 2" xfId="33813"/>
    <cellStyle name="Porcentaje 2 3 2 2 2" xfId="33814"/>
    <cellStyle name="Porcentaje 2 3 2 3" xfId="33815"/>
    <cellStyle name="Porcentaje 2 3 3" xfId="33816"/>
    <cellStyle name="Porcentaje 2 3 3 2" xfId="33817"/>
    <cellStyle name="Porcentaje 2 3 4" xfId="33818"/>
    <cellStyle name="Porcentaje 2 3 5" xfId="33819"/>
    <cellStyle name="Porcentaje 4" xfId="8"/>
    <cellStyle name="Porcentual 10" xfId="33820"/>
    <cellStyle name="Porcentual 10 2" xfId="33821"/>
    <cellStyle name="Porcentual 10 2 2" xfId="33822"/>
    <cellStyle name="Porcentual 10 2 2 2" xfId="33823"/>
    <cellStyle name="Porcentual 10 2 2 2 2" xfId="33824"/>
    <cellStyle name="Porcentual 10 2 2 2 2 2" xfId="33825"/>
    <cellStyle name="Porcentual 10 2 2 2 2 2 2" xfId="33826"/>
    <cellStyle name="Porcentual 10 2 2 2 2 3" xfId="33827"/>
    <cellStyle name="Porcentual 10 2 2 2 3" xfId="33828"/>
    <cellStyle name="Porcentual 10 2 2 2 3 2" xfId="33829"/>
    <cellStyle name="Porcentual 10 2 2 2 4" xfId="33830"/>
    <cellStyle name="Porcentual 10 2 2 3" xfId="33831"/>
    <cellStyle name="Porcentual 10 2 2 3 2" xfId="33832"/>
    <cellStyle name="Porcentual 10 2 2 3 2 2" xfId="33833"/>
    <cellStyle name="Porcentual 10 2 2 3 3" xfId="33834"/>
    <cellStyle name="Porcentual 10 2 2 3 4" xfId="33835"/>
    <cellStyle name="Porcentual 10 2 2 4" xfId="33836"/>
    <cellStyle name="Porcentual 10 2 2 4 2" xfId="33837"/>
    <cellStyle name="Porcentual 10 2 2 5" xfId="33838"/>
    <cellStyle name="Porcentual 10 2 3" xfId="33839"/>
    <cellStyle name="Porcentual 10 2 3 2" xfId="33840"/>
    <cellStyle name="Porcentual 10 2 3 2 2" xfId="33841"/>
    <cellStyle name="Porcentual 10 2 3 2 2 2" xfId="33842"/>
    <cellStyle name="Porcentual 10 2 3 2 3" xfId="33843"/>
    <cellStyle name="Porcentual 10 2 3 3" xfId="33844"/>
    <cellStyle name="Porcentual 10 2 3 3 2" xfId="33845"/>
    <cellStyle name="Porcentual 10 2 3 4" xfId="33846"/>
    <cellStyle name="Porcentual 10 2 4" xfId="33847"/>
    <cellStyle name="Porcentual 10 2 4 2" xfId="33848"/>
    <cellStyle name="Porcentual 10 2 4 2 2" xfId="33849"/>
    <cellStyle name="Porcentual 10 2 4 3" xfId="33850"/>
    <cellStyle name="Porcentual 10 2 4 4" xfId="33851"/>
    <cellStyle name="Porcentual 10 2 5" xfId="33852"/>
    <cellStyle name="Porcentual 10 2 5 2" xfId="33853"/>
    <cellStyle name="Porcentual 10 2 6" xfId="33854"/>
    <cellStyle name="Porcentual 10 2 7" xfId="33855"/>
    <cellStyle name="Porcentual 10 3" xfId="33856"/>
    <cellStyle name="Porcentual 10 3 2" xfId="33857"/>
    <cellStyle name="Porcentual 10 3 2 2" xfId="33858"/>
    <cellStyle name="Porcentual 10 3 2 2 2" xfId="33859"/>
    <cellStyle name="Porcentual 10 3 2 2 2 2" xfId="33860"/>
    <cellStyle name="Porcentual 10 3 2 2 3" xfId="33861"/>
    <cellStyle name="Porcentual 10 3 2 3" xfId="33862"/>
    <cellStyle name="Porcentual 10 3 2 3 2" xfId="33863"/>
    <cellStyle name="Porcentual 10 3 2 4" xfId="33864"/>
    <cellStyle name="Porcentual 10 3 3" xfId="33865"/>
    <cellStyle name="Porcentual 10 3 3 2" xfId="33866"/>
    <cellStyle name="Porcentual 10 3 3 2 2" xfId="33867"/>
    <cellStyle name="Porcentual 10 3 3 3" xfId="33868"/>
    <cellStyle name="Porcentual 10 3 3 4" xfId="33869"/>
    <cellStyle name="Porcentual 10 3 4" xfId="33870"/>
    <cellStyle name="Porcentual 10 3 4 2" xfId="33871"/>
    <cellStyle name="Porcentual 10 3 5" xfId="33872"/>
    <cellStyle name="Porcentual 10 3 6" xfId="33873"/>
    <cellStyle name="Porcentual 10 4" xfId="33874"/>
    <cellStyle name="Porcentual 10 4 2" xfId="33875"/>
    <cellStyle name="Porcentual 10 4 2 2" xfId="33876"/>
    <cellStyle name="Porcentual 10 4 2 2 2" xfId="33877"/>
    <cellStyle name="Porcentual 10 4 2 3" xfId="33878"/>
    <cellStyle name="Porcentual 10 4 3" xfId="33879"/>
    <cellStyle name="Porcentual 10 4 3 2" xfId="33880"/>
    <cellStyle name="Porcentual 10 4 4" xfId="33881"/>
    <cellStyle name="Porcentual 10 5" xfId="33882"/>
    <cellStyle name="Porcentual 10 5 2" xfId="33883"/>
    <cellStyle name="Porcentual 10 5 2 2" xfId="33884"/>
    <cellStyle name="Porcentual 10 5 3" xfId="33885"/>
    <cellStyle name="Porcentual 10 5 4" xfId="33886"/>
    <cellStyle name="Porcentual 10 6" xfId="33887"/>
    <cellStyle name="Porcentual 10 6 2" xfId="33888"/>
    <cellStyle name="Porcentual 10 6 3" xfId="33889"/>
    <cellStyle name="Porcentual 10 7" xfId="33890"/>
    <cellStyle name="Porcentual 10 7 2" xfId="33891"/>
    <cellStyle name="Porcentual 10 7 3" xfId="33892"/>
    <cellStyle name="Porcentual 10 8" xfId="33893"/>
    <cellStyle name="Porcentual 11" xfId="33894"/>
    <cellStyle name="Porcentual 11 2" xfId="33895"/>
    <cellStyle name="Porcentual 11 2 2" xfId="33896"/>
    <cellStyle name="Porcentual 11 2 2 2" xfId="33897"/>
    <cellStyle name="Porcentual 11 2 2 2 2" xfId="33898"/>
    <cellStyle name="Porcentual 11 2 2 3" xfId="33899"/>
    <cellStyle name="Porcentual 11 2 3" xfId="33900"/>
    <cellStyle name="Porcentual 11 2 3 2" xfId="33901"/>
    <cellStyle name="Porcentual 11 2 3 3" xfId="33902"/>
    <cellStyle name="Porcentual 11 2 4" xfId="33903"/>
    <cellStyle name="Porcentual 11 3" xfId="33904"/>
    <cellStyle name="Porcentual 11 4" xfId="33905"/>
    <cellStyle name="Porcentual 12" xfId="33906"/>
    <cellStyle name="Porcentual 12 2" xfId="33907"/>
    <cellStyle name="Porcentual 12 2 2" xfId="33908"/>
    <cellStyle name="Porcentual 12 2 2 2" xfId="33909"/>
    <cellStyle name="Porcentual 12 2 2 2 2" xfId="33910"/>
    <cellStyle name="Porcentual 12 2 2 2 2 2" xfId="33911"/>
    <cellStyle name="Porcentual 12 2 2 2 3" xfId="33912"/>
    <cellStyle name="Porcentual 12 2 2 3" xfId="33913"/>
    <cellStyle name="Porcentual 12 2 2 3 2" xfId="33914"/>
    <cellStyle name="Porcentual 12 2 2 4" xfId="33915"/>
    <cellStyle name="Porcentual 12 2 3" xfId="33916"/>
    <cellStyle name="Porcentual 12 2 3 2" xfId="33917"/>
    <cellStyle name="Porcentual 12 2 3 2 2" xfId="33918"/>
    <cellStyle name="Porcentual 12 2 3 3" xfId="33919"/>
    <cellStyle name="Porcentual 12 2 3 4" xfId="33920"/>
    <cellStyle name="Porcentual 12 2 4" xfId="33921"/>
    <cellStyle name="Porcentual 12 2 4 2" xfId="33922"/>
    <cellStyle name="Porcentual 12 2 5" xfId="33923"/>
    <cellStyle name="Porcentual 12 3" xfId="33924"/>
    <cellStyle name="Porcentual 12 3 2" xfId="33925"/>
    <cellStyle name="Porcentual 12 3 2 2" xfId="33926"/>
    <cellStyle name="Porcentual 12 3 2 2 2" xfId="33927"/>
    <cellStyle name="Porcentual 12 3 2 3" xfId="33928"/>
    <cellStyle name="Porcentual 12 3 3" xfId="33929"/>
    <cellStyle name="Porcentual 12 3 3 2" xfId="33930"/>
    <cellStyle name="Porcentual 12 3 4" xfId="33931"/>
    <cellStyle name="Porcentual 12 4" xfId="33932"/>
    <cellStyle name="Porcentual 12 4 2" xfId="33933"/>
    <cellStyle name="Porcentual 12 4 2 2" xfId="33934"/>
    <cellStyle name="Porcentual 12 4 3" xfId="33935"/>
    <cellStyle name="Porcentual 12 4 4" xfId="33936"/>
    <cellStyle name="Porcentual 12 5" xfId="33937"/>
    <cellStyle name="Porcentual 12 5 2" xfId="33938"/>
    <cellStyle name="Porcentual 12 5 3" xfId="33939"/>
    <cellStyle name="Porcentual 12 6" xfId="33940"/>
    <cellStyle name="Porcentual 12 7" xfId="33941"/>
    <cellStyle name="Porcentual 12 8" xfId="33942"/>
    <cellStyle name="Porcentual 13" xfId="33943"/>
    <cellStyle name="Porcentual 13 2" xfId="33944"/>
    <cellStyle name="Porcentual 13 2 2" xfId="33945"/>
    <cellStyle name="Porcentual 13 2 2 2" xfId="33946"/>
    <cellStyle name="Porcentual 13 2 2 2 2" xfId="33947"/>
    <cellStyle name="Porcentual 13 2 2 2 2 2" xfId="33948"/>
    <cellStyle name="Porcentual 13 2 2 2 3" xfId="33949"/>
    <cellStyle name="Porcentual 13 2 2 3" xfId="33950"/>
    <cellStyle name="Porcentual 13 2 2 3 2" xfId="33951"/>
    <cellStyle name="Porcentual 13 2 2 4" xfId="33952"/>
    <cellStyle name="Porcentual 13 2 3" xfId="33953"/>
    <cellStyle name="Porcentual 13 2 3 2" xfId="33954"/>
    <cellStyle name="Porcentual 13 2 3 2 2" xfId="33955"/>
    <cellStyle name="Porcentual 13 2 3 3" xfId="33956"/>
    <cellStyle name="Porcentual 13 2 3 4" xfId="33957"/>
    <cellStyle name="Porcentual 13 2 4" xfId="33958"/>
    <cellStyle name="Porcentual 13 2 4 2" xfId="33959"/>
    <cellStyle name="Porcentual 13 2 5" xfId="33960"/>
    <cellStyle name="Porcentual 13 3" xfId="33961"/>
    <cellStyle name="Porcentual 13 3 2" xfId="33962"/>
    <cellStyle name="Porcentual 13 3 2 2" xfId="33963"/>
    <cellStyle name="Porcentual 13 3 2 2 2" xfId="33964"/>
    <cellStyle name="Porcentual 13 3 2 3" xfId="33965"/>
    <cellStyle name="Porcentual 13 3 3" xfId="33966"/>
    <cellStyle name="Porcentual 13 3 3 2" xfId="33967"/>
    <cellStyle name="Porcentual 13 3 4" xfId="33968"/>
    <cellStyle name="Porcentual 13 4" xfId="33969"/>
    <cellStyle name="Porcentual 13 4 2" xfId="33970"/>
    <cellStyle name="Porcentual 13 4 2 2" xfId="33971"/>
    <cellStyle name="Porcentual 13 4 3" xfId="33972"/>
    <cellStyle name="Porcentual 13 4 4" xfId="33973"/>
    <cellStyle name="Porcentual 13 5" xfId="33974"/>
    <cellStyle name="Porcentual 13 5 2" xfId="33975"/>
    <cellStyle name="Porcentual 13 5 3" xfId="33976"/>
    <cellStyle name="Porcentual 13 6" xfId="33977"/>
    <cellStyle name="Porcentual 13 6 2" xfId="33978"/>
    <cellStyle name="Porcentual 13 7" xfId="33979"/>
    <cellStyle name="Porcentual 13 8" xfId="33980"/>
    <cellStyle name="Porcentual 13 9" xfId="33981"/>
    <cellStyle name="Porcentual 14" xfId="33982"/>
    <cellStyle name="Porcentual 14 2" xfId="33983"/>
    <cellStyle name="Porcentual 14 2 2" xfId="33984"/>
    <cellStyle name="Porcentual 14 2 2 2" xfId="33985"/>
    <cellStyle name="Porcentual 14 2 2 2 2" xfId="33986"/>
    <cellStyle name="Porcentual 14 2 2 3" xfId="33987"/>
    <cellStyle name="Porcentual 14 2 3" xfId="33988"/>
    <cellStyle name="Porcentual 14 2 3 2" xfId="33989"/>
    <cellStyle name="Porcentual 14 2 4" xfId="33990"/>
    <cellStyle name="Porcentual 14 3" xfId="33991"/>
    <cellStyle name="Porcentual 15" xfId="33992"/>
    <cellStyle name="Porcentual 15 2" xfId="33993"/>
    <cellStyle name="Porcentual 15 2 2" xfId="33994"/>
    <cellStyle name="Porcentual 15 2 2 2" xfId="33995"/>
    <cellStyle name="Porcentual 15 2 2 2 2" xfId="33996"/>
    <cellStyle name="Porcentual 15 2 2 3" xfId="33997"/>
    <cellStyle name="Porcentual 15 2 3" xfId="33998"/>
    <cellStyle name="Porcentual 15 2 3 2" xfId="33999"/>
    <cellStyle name="Porcentual 15 2 3 3" xfId="34000"/>
    <cellStyle name="Porcentual 15 2 4" xfId="34001"/>
    <cellStyle name="Porcentual 15 3" xfId="34002"/>
    <cellStyle name="Porcentual 15 3 2" xfId="34003"/>
    <cellStyle name="Porcentual 15 3 2 2" xfId="34004"/>
    <cellStyle name="Porcentual 15 3 3" xfId="34005"/>
    <cellStyle name="Porcentual 15 3 4" xfId="34006"/>
    <cellStyle name="Porcentual 15 4" xfId="34007"/>
    <cellStyle name="Porcentual 15 4 2" xfId="34008"/>
    <cellStyle name="Porcentual 15 4 3" xfId="34009"/>
    <cellStyle name="Porcentual 15 5" xfId="34010"/>
    <cellStyle name="Porcentual 15 6" xfId="34011"/>
    <cellStyle name="Porcentual 16" xfId="34012"/>
    <cellStyle name="Porcentual 16 2" xfId="34013"/>
    <cellStyle name="Porcentual 16 2 2" xfId="34014"/>
    <cellStyle name="Porcentual 16 2 2 2" xfId="34015"/>
    <cellStyle name="Porcentual 16 2 2 2 2" xfId="34016"/>
    <cellStyle name="Porcentual 16 2 2 3" xfId="34017"/>
    <cellStyle name="Porcentual 16 2 3" xfId="34018"/>
    <cellStyle name="Porcentual 16 2 3 2" xfId="34019"/>
    <cellStyle name="Porcentual 16 2 4" xfId="34020"/>
    <cellStyle name="Porcentual 16 3" xfId="34021"/>
    <cellStyle name="Porcentual 16 3 2" xfId="34022"/>
    <cellStyle name="Porcentual 16 3 2 2" xfId="34023"/>
    <cellStyle name="Porcentual 16 3 3" xfId="34024"/>
    <cellStyle name="Porcentual 16 3 4" xfId="34025"/>
    <cellStyle name="Porcentual 16 4" xfId="34026"/>
    <cellStyle name="Porcentual 16 4 2" xfId="34027"/>
    <cellStyle name="Porcentual 16 4 3" xfId="34028"/>
    <cellStyle name="Porcentual 16 5" xfId="34029"/>
    <cellStyle name="Porcentual 17" xfId="34030"/>
    <cellStyle name="Porcentual 17 2" xfId="34031"/>
    <cellStyle name="Porcentual 17 2 2" xfId="34032"/>
    <cellStyle name="Porcentual 17 2 2 2" xfId="34033"/>
    <cellStyle name="Porcentual 17 2 3" xfId="34034"/>
    <cellStyle name="Porcentual 17 3" xfId="34035"/>
    <cellStyle name="Porcentual 17 3 2" xfId="34036"/>
    <cellStyle name="Porcentual 17 3 3" xfId="34037"/>
    <cellStyle name="Porcentual 17 4" xfId="34038"/>
    <cellStyle name="Porcentual 18" xfId="34039"/>
    <cellStyle name="Porcentual 18 2" xfId="34040"/>
    <cellStyle name="Porcentual 19" xfId="34041"/>
    <cellStyle name="Porcentual 19 2" xfId="34042"/>
    <cellStyle name="Porcentual 19 2 2" xfId="34043"/>
    <cellStyle name="Porcentual 19 3" xfId="34044"/>
    <cellStyle name="Porcentual 19 4" xfId="34045"/>
    <cellStyle name="Porcentual 2" xfId="34046"/>
    <cellStyle name="Porcentual 2 2" xfId="34047"/>
    <cellStyle name="Porcentual 2 2 2" xfId="6"/>
    <cellStyle name="Porcentual 2 2 2 2" xfId="34048"/>
    <cellStyle name="Porcentual 2 2 2 2 2" xfId="34049"/>
    <cellStyle name="Porcentual 2 2 2 2 2 2" xfId="34050"/>
    <cellStyle name="Porcentual 2 2 2 2 2 2 2" xfId="34051"/>
    <cellStyle name="Porcentual 2 2 2 2 2 3" xfId="34052"/>
    <cellStyle name="Porcentual 2 2 2 2 3" xfId="34053"/>
    <cellStyle name="Porcentual 2 2 2 2 3 2" xfId="34054"/>
    <cellStyle name="Porcentual 2 2 2 2 4" xfId="34055"/>
    <cellStyle name="Porcentual 2 2 2 3" xfId="34056"/>
    <cellStyle name="Porcentual 2 2 2 4" xfId="34057"/>
    <cellStyle name="Porcentual 2 2 3" xfId="34058"/>
    <cellStyle name="Porcentual 2 2 3 2" xfId="34059"/>
    <cellStyle name="Porcentual 2 2 3 2 2" xfId="34060"/>
    <cellStyle name="Porcentual 2 2 3 2 2 2" xfId="34061"/>
    <cellStyle name="Porcentual 2 2 3 2 3" xfId="34062"/>
    <cellStyle name="Porcentual 2 2 3 3" xfId="34063"/>
    <cellStyle name="Porcentual 2 2 3 3 2" xfId="34064"/>
    <cellStyle name="Porcentual 2 2 3 3 3" xfId="34065"/>
    <cellStyle name="Porcentual 2 2 3 4" xfId="34066"/>
    <cellStyle name="Porcentual 2 2 4" xfId="34067"/>
    <cellStyle name="Porcentual 2 2 5" xfId="34068"/>
    <cellStyle name="Porcentual 2 3" xfId="34069"/>
    <cellStyle name="Porcentual 2 3 2" xfId="34070"/>
    <cellStyle name="Porcentual 2 3 2 2" xfId="34071"/>
    <cellStyle name="Porcentual 2 3 2 2 2" xfId="34072"/>
    <cellStyle name="Porcentual 2 3 2 2 2 2" xfId="34073"/>
    <cellStyle name="Porcentual 2 3 2 2 3" xfId="34074"/>
    <cellStyle name="Porcentual 2 3 2 3" xfId="34075"/>
    <cellStyle name="Porcentual 2 3 2 3 2" xfId="34076"/>
    <cellStyle name="Porcentual 2 3 2 4" xfId="34077"/>
    <cellStyle name="Porcentual 2 3 3" xfId="34078"/>
    <cellStyle name="Porcentual 2 3 3 2" xfId="34079"/>
    <cellStyle name="Porcentual 2 4" xfId="34080"/>
    <cellStyle name="Porcentual 2 4 2" xfId="34081"/>
    <cellStyle name="Porcentual 2 4 2 2" xfId="34082"/>
    <cellStyle name="Porcentual 2 4 2 2 2" xfId="34083"/>
    <cellStyle name="Porcentual 2 4 2 3" xfId="34084"/>
    <cellStyle name="Porcentual 2 4 3" xfId="34085"/>
    <cellStyle name="Porcentual 2 4 3 2" xfId="34086"/>
    <cellStyle name="Porcentual 2 4 3 3" xfId="34087"/>
    <cellStyle name="Porcentual 2 4 4" xfId="34088"/>
    <cellStyle name="Porcentual 20" xfId="34089"/>
    <cellStyle name="Porcentual 20 2" xfId="34090"/>
    <cellStyle name="Porcentual 21" xfId="34091"/>
    <cellStyle name="Porcentual 22" xfId="34092"/>
    <cellStyle name="Porcentual 23" xfId="34093"/>
    <cellStyle name="Porcentual 24" xfId="34094"/>
    <cellStyle name="Porcentual 25" xfId="34095"/>
    <cellStyle name="Porcentual 26" xfId="34096"/>
    <cellStyle name="Porcentual 3" xfId="34097"/>
    <cellStyle name="Porcentual 3 2" xfId="34098"/>
    <cellStyle name="Porcentual 3 2 2" xfId="34099"/>
    <cellStyle name="Porcentual 3 2 2 2" xfId="34100"/>
    <cellStyle name="Porcentual 3 2 2 2 2" xfId="34101"/>
    <cellStyle name="Porcentual 3 2 2 2 2 2" xfId="34102"/>
    <cellStyle name="Porcentual 3 2 2 2 3" xfId="34103"/>
    <cellStyle name="Porcentual 3 2 2 3" xfId="34104"/>
    <cellStyle name="Porcentual 3 2 2 3 2" xfId="34105"/>
    <cellStyle name="Porcentual 3 2 2 3 3" xfId="34106"/>
    <cellStyle name="Porcentual 3 2 2 4" xfId="34107"/>
    <cellStyle name="Porcentual 3 2 3" xfId="34108"/>
    <cellStyle name="Porcentual 3 2 3 2" xfId="34109"/>
    <cellStyle name="Porcentual 3 2 3 3" xfId="34110"/>
    <cellStyle name="Porcentual 3 2 4" xfId="34111"/>
    <cellStyle name="Porcentual 3 3" xfId="34112"/>
    <cellStyle name="Porcentual 3 3 2" xfId="34113"/>
    <cellStyle name="Porcentual 3 3 2 2" xfId="34114"/>
    <cellStyle name="Porcentual 3 3 2 2 2" xfId="34115"/>
    <cellStyle name="Porcentual 3 3 2 2 2 2" xfId="34116"/>
    <cellStyle name="Porcentual 3 3 2 2 3" xfId="34117"/>
    <cellStyle name="Porcentual 3 3 2 3" xfId="34118"/>
    <cellStyle name="Porcentual 3 3 2 3 2" xfId="34119"/>
    <cellStyle name="Porcentual 3 3 2 4" xfId="34120"/>
    <cellStyle name="Porcentual 3 3 3" xfId="34121"/>
    <cellStyle name="Porcentual 3 4" xfId="34122"/>
    <cellStyle name="Porcentual 3 4 2" xfId="34123"/>
    <cellStyle name="Porcentual 3 4 2 2" xfId="34124"/>
    <cellStyle name="Porcentual 3 4 2 2 2" xfId="34125"/>
    <cellStyle name="Porcentual 3 4 2 2 2 2" xfId="34126"/>
    <cellStyle name="Porcentual 3 4 2 2 3" xfId="34127"/>
    <cellStyle name="Porcentual 3 4 2 3" xfId="34128"/>
    <cellStyle name="Porcentual 3 4 2 3 2" xfId="34129"/>
    <cellStyle name="Porcentual 3 4 2 4" xfId="34130"/>
    <cellStyle name="Porcentual 3 4 3" xfId="34131"/>
    <cellStyle name="Porcentual 3 4 3 2" xfId="34132"/>
    <cellStyle name="Porcentual 3 4 3 2 2" xfId="34133"/>
    <cellStyle name="Porcentual 3 4 3 3" xfId="34134"/>
    <cellStyle name="Porcentual 3 4 3 4" xfId="34135"/>
    <cellStyle name="Porcentual 3 4 4" xfId="34136"/>
    <cellStyle name="Porcentual 3 4 4 2" xfId="34137"/>
    <cellStyle name="Porcentual 3 4 4 3" xfId="34138"/>
    <cellStyle name="Porcentual 3 4 5" xfId="34139"/>
    <cellStyle name="Porcentual 3 4 6" xfId="34140"/>
    <cellStyle name="Porcentual 3 5" xfId="34141"/>
    <cellStyle name="Porcentual 3 5 2" xfId="34142"/>
    <cellStyle name="Porcentual 3 5 2 2" xfId="34143"/>
    <cellStyle name="Porcentual 3 5 2 2 2" xfId="34144"/>
    <cellStyle name="Porcentual 3 5 2 3" xfId="34145"/>
    <cellStyle name="Porcentual 3 5 3" xfId="34146"/>
    <cellStyle name="Porcentual 3 5 3 2" xfId="34147"/>
    <cellStyle name="Porcentual 3 5 3 3" xfId="34148"/>
    <cellStyle name="Porcentual 3 5 4" xfId="34149"/>
    <cellStyle name="Porcentual 3 6" xfId="34150"/>
    <cellStyle name="Porcentual 3 6 2" xfId="34151"/>
    <cellStyle name="Porcentual 4" xfId="34152"/>
    <cellStyle name="Porcentual 4 2" xfId="34153"/>
    <cellStyle name="Porcentual 4 2 2" xfId="34154"/>
    <cellStyle name="Porcentual 4 2 2 2" xfId="34155"/>
    <cellStyle name="Porcentual 4 2 2 2 2" xfId="34156"/>
    <cellStyle name="Porcentual 4 2 2 2 2 2" xfId="34157"/>
    <cellStyle name="Porcentual 4 2 2 2 2 2 2" xfId="34158"/>
    <cellStyle name="Porcentual 4 2 2 2 2 3" xfId="34159"/>
    <cellStyle name="Porcentual 4 2 2 2 3" xfId="34160"/>
    <cellStyle name="Porcentual 4 2 2 2 3 2" xfId="34161"/>
    <cellStyle name="Porcentual 4 2 2 2 4" xfId="34162"/>
    <cellStyle name="Porcentual 4 2 2 3" xfId="34163"/>
    <cellStyle name="Porcentual 4 2 3" xfId="34164"/>
    <cellStyle name="Porcentual 4 2 3 2" xfId="34165"/>
    <cellStyle name="Porcentual 4 2 3 2 2" xfId="34166"/>
    <cellStyle name="Porcentual 4 2 3 2 2 2" xfId="34167"/>
    <cellStyle name="Porcentual 4 2 3 2 3" xfId="34168"/>
    <cellStyle name="Porcentual 4 2 3 3" xfId="34169"/>
    <cellStyle name="Porcentual 4 2 3 3 2" xfId="34170"/>
    <cellStyle name="Porcentual 4 2 3 4" xfId="34171"/>
    <cellStyle name="Porcentual 4 2 3 5" xfId="34172"/>
    <cellStyle name="Porcentual 4 3" xfId="34173"/>
    <cellStyle name="Porcentual 4 3 2" xfId="34174"/>
    <cellStyle name="Porcentual 4 3 2 2" xfId="34175"/>
    <cellStyle name="Porcentual 4 3 2 2 2" xfId="34176"/>
    <cellStyle name="Porcentual 4 3 2 2 2 2" xfId="34177"/>
    <cellStyle name="Porcentual 4 3 2 2 2 2 2" xfId="34178"/>
    <cellStyle name="Porcentual 4 3 2 2 2 3" xfId="34179"/>
    <cellStyle name="Porcentual 4 3 2 2 3" xfId="34180"/>
    <cellStyle name="Porcentual 4 3 2 2 3 2" xfId="34181"/>
    <cellStyle name="Porcentual 4 3 2 2 4" xfId="34182"/>
    <cellStyle name="Porcentual 4 3 2 3" xfId="34183"/>
    <cellStyle name="Porcentual 4 3 3" xfId="34184"/>
    <cellStyle name="Porcentual 4 3 3 2" xfId="34185"/>
    <cellStyle name="Porcentual 4 3 3 2 2" xfId="34186"/>
    <cellStyle name="Porcentual 4 3 3 2 2 2" xfId="34187"/>
    <cellStyle name="Porcentual 4 3 3 2 3" xfId="34188"/>
    <cellStyle name="Porcentual 4 3 3 3" xfId="34189"/>
    <cellStyle name="Porcentual 4 3 3 3 2" xfId="34190"/>
    <cellStyle name="Porcentual 4 3 3 4" xfId="34191"/>
    <cellStyle name="Porcentual 4 3 3 5" xfId="34192"/>
    <cellStyle name="Porcentual 4 4" xfId="34193"/>
    <cellStyle name="Porcentual 4 4 2" xfId="34194"/>
    <cellStyle name="Porcentual 4 4 2 2" xfId="34195"/>
    <cellStyle name="Porcentual 4 4 2 2 2" xfId="34196"/>
    <cellStyle name="Porcentual 4 4 2 2 2 2" xfId="34197"/>
    <cellStyle name="Porcentual 4 4 2 2 3" xfId="34198"/>
    <cellStyle name="Porcentual 4 4 2 3" xfId="34199"/>
    <cellStyle name="Porcentual 4 4 2 3 2" xfId="34200"/>
    <cellStyle name="Porcentual 4 4 2 4" xfId="34201"/>
    <cellStyle name="Porcentual 4 5" xfId="34202"/>
    <cellStyle name="Porcentual 4 5 2" xfId="34203"/>
    <cellStyle name="Porcentual 4 5 2 2" xfId="34204"/>
    <cellStyle name="Porcentual 4 5 2 2 2" xfId="34205"/>
    <cellStyle name="Porcentual 4 5 2 2 2 2" xfId="34206"/>
    <cellStyle name="Porcentual 4 5 2 2 3" xfId="34207"/>
    <cellStyle name="Porcentual 4 5 2 3" xfId="34208"/>
    <cellStyle name="Porcentual 4 5 2 3 2" xfId="34209"/>
    <cellStyle name="Porcentual 4 5 2 4" xfId="34210"/>
    <cellStyle name="Porcentual 4 5 3" xfId="34211"/>
    <cellStyle name="Porcentual 4 5 4" xfId="34212"/>
    <cellStyle name="Porcentual 4 6" xfId="34213"/>
    <cellStyle name="Porcentual 4 6 2" xfId="34214"/>
    <cellStyle name="Porcentual 4 6 2 2" xfId="34215"/>
    <cellStyle name="Porcentual 4 6 2 2 2" xfId="34216"/>
    <cellStyle name="Porcentual 4 6 2 3" xfId="34217"/>
    <cellStyle name="Porcentual 4 6 3" xfId="34218"/>
    <cellStyle name="Porcentual 4 6 3 2" xfId="34219"/>
    <cellStyle name="Porcentual 4 6 3 3" xfId="34220"/>
    <cellStyle name="Porcentual 4 6 4" xfId="34221"/>
    <cellStyle name="Porcentual 5" xfId="34222"/>
    <cellStyle name="Porcentual 5 10" xfId="34223"/>
    <cellStyle name="Porcentual 5 10 2" xfId="34224"/>
    <cellStyle name="Porcentual 5 10 2 2" xfId="34225"/>
    <cellStyle name="Porcentual 5 10 2 2 2" xfId="34226"/>
    <cellStyle name="Porcentual 5 10 2 3" xfId="34227"/>
    <cellStyle name="Porcentual 5 10 3" xfId="34228"/>
    <cellStyle name="Porcentual 5 10 3 2" xfId="34229"/>
    <cellStyle name="Porcentual 5 10 4" xfId="34230"/>
    <cellStyle name="Porcentual 5 11" xfId="34231"/>
    <cellStyle name="Porcentual 5 11 2" xfId="34232"/>
    <cellStyle name="Porcentual 5 11 2 2" xfId="34233"/>
    <cellStyle name="Porcentual 5 11 3" xfId="34234"/>
    <cellStyle name="Porcentual 5 11 4" xfId="34235"/>
    <cellStyle name="Porcentual 5 12" xfId="34236"/>
    <cellStyle name="Porcentual 5 12 2" xfId="34237"/>
    <cellStyle name="Porcentual 5 13" xfId="34238"/>
    <cellStyle name="Porcentual 5 13 2" xfId="34239"/>
    <cellStyle name="Porcentual 5 13 3" xfId="34240"/>
    <cellStyle name="Porcentual 5 14" xfId="34241"/>
    <cellStyle name="Porcentual 5 2" xfId="34242"/>
    <cellStyle name="Porcentual 5 2 10" xfId="34243"/>
    <cellStyle name="Porcentual 5 2 2" xfId="34244"/>
    <cellStyle name="Porcentual 5 2 2 2" xfId="34245"/>
    <cellStyle name="Porcentual 5 2 2 2 2" xfId="34246"/>
    <cellStyle name="Porcentual 5 2 2 2 2 2" xfId="34247"/>
    <cellStyle name="Porcentual 5 2 2 2 2 2 2" xfId="34248"/>
    <cellStyle name="Porcentual 5 2 2 2 2 2 2 2" xfId="34249"/>
    <cellStyle name="Porcentual 5 2 2 2 2 2 2 2 2" xfId="34250"/>
    <cellStyle name="Porcentual 5 2 2 2 2 2 2 3" xfId="34251"/>
    <cellStyle name="Porcentual 5 2 2 2 2 2 3" xfId="34252"/>
    <cellStyle name="Porcentual 5 2 2 2 2 2 3 2" xfId="34253"/>
    <cellStyle name="Porcentual 5 2 2 2 2 2 4" xfId="34254"/>
    <cellStyle name="Porcentual 5 2 2 2 2 3" xfId="34255"/>
    <cellStyle name="Porcentual 5 2 2 2 2 3 2" xfId="34256"/>
    <cellStyle name="Porcentual 5 2 2 2 2 3 2 2" xfId="34257"/>
    <cellStyle name="Porcentual 5 2 2 2 2 3 3" xfId="34258"/>
    <cellStyle name="Porcentual 5 2 2 2 2 3 4" xfId="34259"/>
    <cellStyle name="Porcentual 5 2 2 2 2 4" xfId="34260"/>
    <cellStyle name="Porcentual 5 2 2 2 2 4 2" xfId="34261"/>
    <cellStyle name="Porcentual 5 2 2 2 2 5" xfId="34262"/>
    <cellStyle name="Porcentual 5 2 2 2 3" xfId="34263"/>
    <cellStyle name="Porcentual 5 2 2 2 3 2" xfId="34264"/>
    <cellStyle name="Porcentual 5 2 2 2 3 2 2" xfId="34265"/>
    <cellStyle name="Porcentual 5 2 2 2 3 2 2 2" xfId="34266"/>
    <cellStyle name="Porcentual 5 2 2 2 3 2 3" xfId="34267"/>
    <cellStyle name="Porcentual 5 2 2 2 3 3" xfId="34268"/>
    <cellStyle name="Porcentual 5 2 2 2 3 3 2" xfId="34269"/>
    <cellStyle name="Porcentual 5 2 2 2 3 4" xfId="34270"/>
    <cellStyle name="Porcentual 5 2 2 2 4" xfId="34271"/>
    <cellStyle name="Porcentual 5 2 2 2 4 2" xfId="34272"/>
    <cellStyle name="Porcentual 5 2 2 2 4 2 2" xfId="34273"/>
    <cellStyle name="Porcentual 5 2 2 2 4 3" xfId="34274"/>
    <cellStyle name="Porcentual 5 2 2 2 4 4" xfId="34275"/>
    <cellStyle name="Porcentual 5 2 2 2 5" xfId="34276"/>
    <cellStyle name="Porcentual 5 2 2 2 5 2" xfId="34277"/>
    <cellStyle name="Porcentual 5 2 2 2 6" xfId="34278"/>
    <cellStyle name="Porcentual 5 2 2 3" xfId="34279"/>
    <cellStyle name="Porcentual 5 2 2 3 2" xfId="34280"/>
    <cellStyle name="Porcentual 5 2 2 3 2 2" xfId="34281"/>
    <cellStyle name="Porcentual 5 2 2 3 2 2 2" xfId="34282"/>
    <cellStyle name="Porcentual 5 2 2 3 2 2 2 2" xfId="34283"/>
    <cellStyle name="Porcentual 5 2 2 3 2 2 3" xfId="34284"/>
    <cellStyle name="Porcentual 5 2 2 3 2 3" xfId="34285"/>
    <cellStyle name="Porcentual 5 2 2 3 2 3 2" xfId="34286"/>
    <cellStyle name="Porcentual 5 2 2 3 2 4" xfId="34287"/>
    <cellStyle name="Porcentual 5 2 2 3 3" xfId="34288"/>
    <cellStyle name="Porcentual 5 2 2 3 3 2" xfId="34289"/>
    <cellStyle name="Porcentual 5 2 2 3 3 2 2" xfId="34290"/>
    <cellStyle name="Porcentual 5 2 2 3 3 3" xfId="34291"/>
    <cellStyle name="Porcentual 5 2 2 3 3 4" xfId="34292"/>
    <cellStyle name="Porcentual 5 2 2 3 4" xfId="34293"/>
    <cellStyle name="Porcentual 5 2 2 3 4 2" xfId="34294"/>
    <cellStyle name="Porcentual 5 2 2 3 5" xfId="34295"/>
    <cellStyle name="Porcentual 5 2 2 4" xfId="34296"/>
    <cellStyle name="Porcentual 5 2 2 4 2" xfId="34297"/>
    <cellStyle name="Porcentual 5 2 2 4 2 2" xfId="34298"/>
    <cellStyle name="Porcentual 5 2 2 4 2 2 2" xfId="34299"/>
    <cellStyle name="Porcentual 5 2 2 4 2 3" xfId="34300"/>
    <cellStyle name="Porcentual 5 2 2 4 3" xfId="34301"/>
    <cellStyle name="Porcentual 5 2 2 4 3 2" xfId="34302"/>
    <cellStyle name="Porcentual 5 2 2 4 4" xfId="34303"/>
    <cellStyle name="Porcentual 5 2 2 5" xfId="34304"/>
    <cellStyle name="Porcentual 5 2 2 5 2" xfId="34305"/>
    <cellStyle name="Porcentual 5 2 2 5 2 2" xfId="34306"/>
    <cellStyle name="Porcentual 5 2 2 5 3" xfId="34307"/>
    <cellStyle name="Porcentual 5 2 2 5 4" xfId="34308"/>
    <cellStyle name="Porcentual 5 2 2 6" xfId="34309"/>
    <cellStyle name="Porcentual 5 2 2 6 2" xfId="34310"/>
    <cellStyle name="Porcentual 5 2 2 6 3" xfId="34311"/>
    <cellStyle name="Porcentual 5 2 2 7" xfId="34312"/>
    <cellStyle name="Porcentual 5 2 2 7 2" xfId="34313"/>
    <cellStyle name="Porcentual 5 2 2 7 3" xfId="34314"/>
    <cellStyle name="Porcentual 5 2 2 8" xfId="34315"/>
    <cellStyle name="Porcentual 5 2 2 9" xfId="34316"/>
    <cellStyle name="Porcentual 5 2 3" xfId="34317"/>
    <cellStyle name="Porcentual 5 2 3 2" xfId="34318"/>
    <cellStyle name="Porcentual 5 2 3 2 2" xfId="34319"/>
    <cellStyle name="Porcentual 5 2 3 2 2 2" xfId="34320"/>
    <cellStyle name="Porcentual 5 2 3 2 2 2 2" xfId="34321"/>
    <cellStyle name="Porcentual 5 2 3 2 2 2 2 2" xfId="34322"/>
    <cellStyle name="Porcentual 5 2 3 2 2 2 3" xfId="34323"/>
    <cellStyle name="Porcentual 5 2 3 2 2 3" xfId="34324"/>
    <cellStyle name="Porcentual 5 2 3 2 2 3 2" xfId="34325"/>
    <cellStyle name="Porcentual 5 2 3 2 2 4" xfId="34326"/>
    <cellStyle name="Porcentual 5 2 3 2 3" xfId="34327"/>
    <cellStyle name="Porcentual 5 2 3 2 3 2" xfId="34328"/>
    <cellStyle name="Porcentual 5 2 3 2 3 2 2" xfId="34329"/>
    <cellStyle name="Porcentual 5 2 3 2 3 3" xfId="34330"/>
    <cellStyle name="Porcentual 5 2 3 2 3 4" xfId="34331"/>
    <cellStyle name="Porcentual 5 2 3 2 4" xfId="34332"/>
    <cellStyle name="Porcentual 5 2 3 2 4 2" xfId="34333"/>
    <cellStyle name="Porcentual 5 2 3 2 4 3" xfId="34334"/>
    <cellStyle name="Porcentual 5 2 3 2 5" xfId="34335"/>
    <cellStyle name="Porcentual 5 2 3 3" xfId="34336"/>
    <cellStyle name="Porcentual 5 2 3 3 2" xfId="34337"/>
    <cellStyle name="Porcentual 5 2 3 3 2 2" xfId="34338"/>
    <cellStyle name="Porcentual 5 2 3 3 2 2 2" xfId="34339"/>
    <cellStyle name="Porcentual 5 2 3 3 2 3" xfId="34340"/>
    <cellStyle name="Porcentual 5 2 3 3 3" xfId="34341"/>
    <cellStyle name="Porcentual 5 2 3 3 3 2" xfId="34342"/>
    <cellStyle name="Porcentual 5 2 3 3 4" xfId="34343"/>
    <cellStyle name="Porcentual 5 2 3 4" xfId="34344"/>
    <cellStyle name="Porcentual 5 2 3 4 2" xfId="34345"/>
    <cellStyle name="Porcentual 5 2 3 4 2 2" xfId="34346"/>
    <cellStyle name="Porcentual 5 2 3 4 3" xfId="34347"/>
    <cellStyle name="Porcentual 5 2 3 4 4" xfId="34348"/>
    <cellStyle name="Porcentual 5 2 3 5" xfId="34349"/>
    <cellStyle name="Porcentual 5 2 3 5 2" xfId="34350"/>
    <cellStyle name="Porcentual 5 2 3 5 3" xfId="34351"/>
    <cellStyle name="Porcentual 5 2 3 6" xfId="34352"/>
    <cellStyle name="Porcentual 5 2 3 6 2" xfId="34353"/>
    <cellStyle name="Porcentual 5 2 3 6 3" xfId="34354"/>
    <cellStyle name="Porcentual 5 2 4" xfId="34355"/>
    <cellStyle name="Porcentual 5 2 4 2" xfId="34356"/>
    <cellStyle name="Porcentual 5 2 4 2 2" xfId="34357"/>
    <cellStyle name="Porcentual 5 2 4 2 2 2" xfId="34358"/>
    <cellStyle name="Porcentual 5 2 4 2 2 2 2" xfId="34359"/>
    <cellStyle name="Porcentual 5 2 4 2 2 2 2 2" xfId="34360"/>
    <cellStyle name="Porcentual 5 2 4 2 2 2 3" xfId="34361"/>
    <cellStyle name="Porcentual 5 2 4 2 2 3" xfId="34362"/>
    <cellStyle name="Porcentual 5 2 4 2 2 3 2" xfId="34363"/>
    <cellStyle name="Porcentual 5 2 4 2 2 4" xfId="34364"/>
    <cellStyle name="Porcentual 5 2 4 2 3" xfId="34365"/>
    <cellStyle name="Porcentual 5 2 4 2 3 2" xfId="34366"/>
    <cellStyle name="Porcentual 5 2 4 2 3 2 2" xfId="34367"/>
    <cellStyle name="Porcentual 5 2 4 2 3 3" xfId="34368"/>
    <cellStyle name="Porcentual 5 2 4 2 3 4" xfId="34369"/>
    <cellStyle name="Porcentual 5 2 4 2 4" xfId="34370"/>
    <cellStyle name="Porcentual 5 2 4 2 4 2" xfId="34371"/>
    <cellStyle name="Porcentual 5 2 4 2 5" xfId="34372"/>
    <cellStyle name="Porcentual 5 2 4 3" xfId="34373"/>
    <cellStyle name="Porcentual 5 2 4 3 2" xfId="34374"/>
    <cellStyle name="Porcentual 5 2 4 3 2 2" xfId="34375"/>
    <cellStyle name="Porcentual 5 2 4 3 2 2 2" xfId="34376"/>
    <cellStyle name="Porcentual 5 2 4 3 2 3" xfId="34377"/>
    <cellStyle name="Porcentual 5 2 4 3 3" xfId="34378"/>
    <cellStyle name="Porcentual 5 2 4 3 3 2" xfId="34379"/>
    <cellStyle name="Porcentual 5 2 4 3 4" xfId="34380"/>
    <cellStyle name="Porcentual 5 2 4 4" xfId="34381"/>
    <cellStyle name="Porcentual 5 2 4 4 2" xfId="34382"/>
    <cellStyle name="Porcentual 5 2 4 4 2 2" xfId="34383"/>
    <cellStyle name="Porcentual 5 2 4 4 3" xfId="34384"/>
    <cellStyle name="Porcentual 5 2 4 4 4" xfId="34385"/>
    <cellStyle name="Porcentual 5 2 4 5" xfId="34386"/>
    <cellStyle name="Porcentual 5 2 4 5 2" xfId="34387"/>
    <cellStyle name="Porcentual 5 2 4 6" xfId="34388"/>
    <cellStyle name="Porcentual 5 2 5" xfId="34389"/>
    <cellStyle name="Porcentual 5 2 5 2" xfId="34390"/>
    <cellStyle name="Porcentual 5 2 5 2 2" xfId="34391"/>
    <cellStyle name="Porcentual 5 2 5 2 2 2" xfId="34392"/>
    <cellStyle name="Porcentual 5 2 5 2 2 2 2" xfId="34393"/>
    <cellStyle name="Porcentual 5 2 5 2 2 3" xfId="34394"/>
    <cellStyle name="Porcentual 5 2 5 2 3" xfId="34395"/>
    <cellStyle name="Porcentual 5 2 5 2 3 2" xfId="34396"/>
    <cellStyle name="Porcentual 5 2 5 2 4" xfId="34397"/>
    <cellStyle name="Porcentual 5 2 5 3" xfId="34398"/>
    <cellStyle name="Porcentual 5 2 5 3 2" xfId="34399"/>
    <cellStyle name="Porcentual 5 2 5 3 2 2" xfId="34400"/>
    <cellStyle name="Porcentual 5 2 5 3 3" xfId="34401"/>
    <cellStyle name="Porcentual 5 2 5 3 4" xfId="34402"/>
    <cellStyle name="Porcentual 5 2 5 4" xfId="34403"/>
    <cellStyle name="Porcentual 5 2 5 4 2" xfId="34404"/>
    <cellStyle name="Porcentual 5 2 5 5" xfId="34405"/>
    <cellStyle name="Porcentual 5 2 6" xfId="34406"/>
    <cellStyle name="Porcentual 5 2 6 2" xfId="34407"/>
    <cellStyle name="Porcentual 5 2 6 2 2" xfId="34408"/>
    <cellStyle name="Porcentual 5 2 6 2 2 2" xfId="34409"/>
    <cellStyle name="Porcentual 5 2 6 2 3" xfId="34410"/>
    <cellStyle name="Porcentual 5 2 6 3" xfId="34411"/>
    <cellStyle name="Porcentual 5 2 6 3 2" xfId="34412"/>
    <cellStyle name="Porcentual 5 2 6 4" xfId="34413"/>
    <cellStyle name="Porcentual 5 2 7" xfId="34414"/>
    <cellStyle name="Porcentual 5 2 7 2" xfId="34415"/>
    <cellStyle name="Porcentual 5 2 7 2 2" xfId="34416"/>
    <cellStyle name="Porcentual 5 2 7 3" xfId="34417"/>
    <cellStyle name="Porcentual 5 2 7 4" xfId="34418"/>
    <cellStyle name="Porcentual 5 2 8" xfId="34419"/>
    <cellStyle name="Porcentual 5 2 8 2" xfId="34420"/>
    <cellStyle name="Porcentual 5 2 8 3" xfId="34421"/>
    <cellStyle name="Porcentual 5 2 9" xfId="34422"/>
    <cellStyle name="Porcentual 5 2 9 2" xfId="34423"/>
    <cellStyle name="Porcentual 5 2 9 3" xfId="34424"/>
    <cellStyle name="Porcentual 5 3" xfId="34425"/>
    <cellStyle name="Porcentual 5 3 2" xfId="34426"/>
    <cellStyle name="Porcentual 5 3 2 2" xfId="34427"/>
    <cellStyle name="Porcentual 5 3 2 2 2" xfId="34428"/>
    <cellStyle name="Porcentual 5 3 2 2 2 2" xfId="34429"/>
    <cellStyle name="Porcentual 5 3 2 2 2 2 2" xfId="34430"/>
    <cellStyle name="Porcentual 5 3 2 2 2 2 2 2" xfId="34431"/>
    <cellStyle name="Porcentual 5 3 2 2 2 2 3" xfId="34432"/>
    <cellStyle name="Porcentual 5 3 2 2 2 3" xfId="34433"/>
    <cellStyle name="Porcentual 5 3 2 2 2 3 2" xfId="34434"/>
    <cellStyle name="Porcentual 5 3 2 2 2 4" xfId="34435"/>
    <cellStyle name="Porcentual 5 3 2 2 3" xfId="34436"/>
    <cellStyle name="Porcentual 5 3 2 2 3 2" xfId="34437"/>
    <cellStyle name="Porcentual 5 3 2 2 3 2 2" xfId="34438"/>
    <cellStyle name="Porcentual 5 3 2 2 3 3" xfId="34439"/>
    <cellStyle name="Porcentual 5 3 2 2 3 4" xfId="34440"/>
    <cellStyle name="Porcentual 5 3 2 2 4" xfId="34441"/>
    <cellStyle name="Porcentual 5 3 2 2 4 2" xfId="34442"/>
    <cellStyle name="Porcentual 5 3 2 2 5" xfId="34443"/>
    <cellStyle name="Porcentual 5 3 2 3" xfId="34444"/>
    <cellStyle name="Porcentual 5 3 2 3 2" xfId="34445"/>
    <cellStyle name="Porcentual 5 3 2 3 2 2" xfId="34446"/>
    <cellStyle name="Porcentual 5 3 2 3 2 2 2" xfId="34447"/>
    <cellStyle name="Porcentual 5 3 2 3 2 3" xfId="34448"/>
    <cellStyle name="Porcentual 5 3 2 3 3" xfId="34449"/>
    <cellStyle name="Porcentual 5 3 2 3 3 2" xfId="34450"/>
    <cellStyle name="Porcentual 5 3 2 3 4" xfId="34451"/>
    <cellStyle name="Porcentual 5 3 2 4" xfId="34452"/>
    <cellStyle name="Porcentual 5 3 2 4 2" xfId="34453"/>
    <cellStyle name="Porcentual 5 3 2 4 2 2" xfId="34454"/>
    <cellStyle name="Porcentual 5 3 2 4 3" xfId="34455"/>
    <cellStyle name="Porcentual 5 3 2 4 4" xfId="34456"/>
    <cellStyle name="Porcentual 5 3 2 5" xfId="34457"/>
    <cellStyle name="Porcentual 5 3 2 5 2" xfId="34458"/>
    <cellStyle name="Porcentual 5 3 2 6" xfId="34459"/>
    <cellStyle name="Porcentual 5 3 3" xfId="34460"/>
    <cellStyle name="Porcentual 5 3 3 2" xfId="34461"/>
    <cellStyle name="Porcentual 5 3 3 2 2" xfId="34462"/>
    <cellStyle name="Porcentual 5 3 3 2 2 2" xfId="34463"/>
    <cellStyle name="Porcentual 5 3 3 2 2 2 2" xfId="34464"/>
    <cellStyle name="Porcentual 5 3 3 2 2 3" xfId="34465"/>
    <cellStyle name="Porcentual 5 3 3 2 3" xfId="34466"/>
    <cellStyle name="Porcentual 5 3 3 2 3 2" xfId="34467"/>
    <cellStyle name="Porcentual 5 3 3 2 4" xfId="34468"/>
    <cellStyle name="Porcentual 5 3 3 3" xfId="34469"/>
    <cellStyle name="Porcentual 5 3 3 3 2" xfId="34470"/>
    <cellStyle name="Porcentual 5 3 3 3 2 2" xfId="34471"/>
    <cellStyle name="Porcentual 5 3 3 3 3" xfId="34472"/>
    <cellStyle name="Porcentual 5 3 3 3 4" xfId="34473"/>
    <cellStyle name="Porcentual 5 3 3 4" xfId="34474"/>
    <cellStyle name="Porcentual 5 3 3 4 2" xfId="34475"/>
    <cellStyle name="Porcentual 5 3 3 5" xfId="34476"/>
    <cellStyle name="Porcentual 5 3 4" xfId="34477"/>
    <cellStyle name="Porcentual 5 3 4 2" xfId="34478"/>
    <cellStyle name="Porcentual 5 3 4 2 2" xfId="34479"/>
    <cellStyle name="Porcentual 5 3 4 2 2 2" xfId="34480"/>
    <cellStyle name="Porcentual 5 3 4 2 3" xfId="34481"/>
    <cellStyle name="Porcentual 5 3 4 3" xfId="34482"/>
    <cellStyle name="Porcentual 5 3 4 3 2" xfId="34483"/>
    <cellStyle name="Porcentual 5 3 4 4" xfId="34484"/>
    <cellStyle name="Porcentual 5 3 5" xfId="34485"/>
    <cellStyle name="Porcentual 5 3 5 2" xfId="34486"/>
    <cellStyle name="Porcentual 5 3 5 2 2" xfId="34487"/>
    <cellStyle name="Porcentual 5 3 5 3" xfId="34488"/>
    <cellStyle name="Porcentual 5 3 5 4" xfId="34489"/>
    <cellStyle name="Porcentual 5 3 6" xfId="34490"/>
    <cellStyle name="Porcentual 5 3 6 2" xfId="34491"/>
    <cellStyle name="Porcentual 5 3 6 3" xfId="34492"/>
    <cellStyle name="Porcentual 5 3 7" xfId="34493"/>
    <cellStyle name="Porcentual 5 3 7 2" xfId="34494"/>
    <cellStyle name="Porcentual 5 3 7 3" xfId="34495"/>
    <cellStyle name="Porcentual 5 3 8" xfId="34496"/>
    <cellStyle name="Porcentual 5 3 9" xfId="34497"/>
    <cellStyle name="Porcentual 5 4" xfId="34498"/>
    <cellStyle name="Porcentual 5 4 2" xfId="34499"/>
    <cellStyle name="Porcentual 5 4 2 2" xfId="34500"/>
    <cellStyle name="Porcentual 5 4 2 2 2" xfId="34501"/>
    <cellStyle name="Porcentual 5 4 2 2 2 2" xfId="34502"/>
    <cellStyle name="Porcentual 5 4 2 2 2 2 2" xfId="34503"/>
    <cellStyle name="Porcentual 5 4 2 2 2 2 2 2" xfId="34504"/>
    <cellStyle name="Porcentual 5 4 2 2 2 2 3" xfId="34505"/>
    <cellStyle name="Porcentual 5 4 2 2 2 3" xfId="34506"/>
    <cellStyle name="Porcentual 5 4 2 2 2 3 2" xfId="34507"/>
    <cellStyle name="Porcentual 5 4 2 2 2 4" xfId="34508"/>
    <cellStyle name="Porcentual 5 4 2 2 3" xfId="34509"/>
    <cellStyle name="Porcentual 5 4 2 2 3 2" xfId="34510"/>
    <cellStyle name="Porcentual 5 4 2 2 3 2 2" xfId="34511"/>
    <cellStyle name="Porcentual 5 4 2 2 3 3" xfId="34512"/>
    <cellStyle name="Porcentual 5 4 2 2 3 4" xfId="34513"/>
    <cellStyle name="Porcentual 5 4 2 2 4" xfId="34514"/>
    <cellStyle name="Porcentual 5 4 2 2 4 2" xfId="34515"/>
    <cellStyle name="Porcentual 5 4 2 2 5" xfId="34516"/>
    <cellStyle name="Porcentual 5 4 2 3" xfId="34517"/>
    <cellStyle name="Porcentual 5 4 2 3 2" xfId="34518"/>
    <cellStyle name="Porcentual 5 4 2 3 2 2" xfId="34519"/>
    <cellStyle name="Porcentual 5 4 2 3 2 2 2" xfId="34520"/>
    <cellStyle name="Porcentual 5 4 2 3 2 3" xfId="34521"/>
    <cellStyle name="Porcentual 5 4 2 3 3" xfId="34522"/>
    <cellStyle name="Porcentual 5 4 2 3 3 2" xfId="34523"/>
    <cellStyle name="Porcentual 5 4 2 3 4" xfId="34524"/>
    <cellStyle name="Porcentual 5 4 2 4" xfId="34525"/>
    <cellStyle name="Porcentual 5 4 2 4 2" xfId="34526"/>
    <cellStyle name="Porcentual 5 4 2 4 2 2" xfId="34527"/>
    <cellStyle name="Porcentual 5 4 2 4 3" xfId="34528"/>
    <cellStyle name="Porcentual 5 4 2 4 4" xfId="34529"/>
    <cellStyle name="Porcentual 5 4 2 5" xfId="34530"/>
    <cellStyle name="Porcentual 5 4 2 5 2" xfId="34531"/>
    <cellStyle name="Porcentual 5 4 2 5 3" xfId="34532"/>
    <cellStyle name="Porcentual 5 4 2 6" xfId="34533"/>
    <cellStyle name="Porcentual 5 4 3" xfId="34534"/>
    <cellStyle name="Porcentual 5 4 3 2" xfId="34535"/>
    <cellStyle name="Porcentual 5 4 3 2 2" xfId="34536"/>
    <cellStyle name="Porcentual 5 4 3 2 2 2" xfId="34537"/>
    <cellStyle name="Porcentual 5 4 3 2 2 2 2" xfId="34538"/>
    <cellStyle name="Porcentual 5 4 3 2 2 3" xfId="34539"/>
    <cellStyle name="Porcentual 5 4 3 2 3" xfId="34540"/>
    <cellStyle name="Porcentual 5 4 3 2 3 2" xfId="34541"/>
    <cellStyle name="Porcentual 5 4 3 2 4" xfId="34542"/>
    <cellStyle name="Porcentual 5 4 3 3" xfId="34543"/>
    <cellStyle name="Porcentual 5 4 3 3 2" xfId="34544"/>
    <cellStyle name="Porcentual 5 4 3 3 2 2" xfId="34545"/>
    <cellStyle name="Porcentual 5 4 3 3 3" xfId="34546"/>
    <cellStyle name="Porcentual 5 4 3 3 4" xfId="34547"/>
    <cellStyle name="Porcentual 5 4 3 4" xfId="34548"/>
    <cellStyle name="Porcentual 5 4 3 4 2" xfId="34549"/>
    <cellStyle name="Porcentual 5 4 3 5" xfId="34550"/>
    <cellStyle name="Porcentual 5 4 4" xfId="34551"/>
    <cellStyle name="Porcentual 5 4 4 2" xfId="34552"/>
    <cellStyle name="Porcentual 5 4 4 2 2" xfId="34553"/>
    <cellStyle name="Porcentual 5 4 4 2 2 2" xfId="34554"/>
    <cellStyle name="Porcentual 5 4 4 2 3" xfId="34555"/>
    <cellStyle name="Porcentual 5 4 4 3" xfId="34556"/>
    <cellStyle name="Porcentual 5 4 4 3 2" xfId="34557"/>
    <cellStyle name="Porcentual 5 4 4 4" xfId="34558"/>
    <cellStyle name="Porcentual 5 4 5" xfId="34559"/>
    <cellStyle name="Porcentual 5 4 5 2" xfId="34560"/>
    <cellStyle name="Porcentual 5 4 5 2 2" xfId="34561"/>
    <cellStyle name="Porcentual 5 4 5 3" xfId="34562"/>
    <cellStyle name="Porcentual 5 4 5 4" xfId="34563"/>
    <cellStyle name="Porcentual 5 4 6" xfId="34564"/>
    <cellStyle name="Porcentual 5 4 6 2" xfId="34565"/>
    <cellStyle name="Porcentual 5 4 6 3" xfId="34566"/>
    <cellStyle name="Porcentual 5 4 7" xfId="34567"/>
    <cellStyle name="Porcentual 5 4 7 2" xfId="34568"/>
    <cellStyle name="Porcentual 5 4 7 3" xfId="34569"/>
    <cellStyle name="Porcentual 5 4 8" xfId="34570"/>
    <cellStyle name="Porcentual 5 5" xfId="34571"/>
    <cellStyle name="Porcentual 5 5 2" xfId="34572"/>
    <cellStyle name="Porcentual 5 5 2 2" xfId="34573"/>
    <cellStyle name="Porcentual 5 5 2 2 2" xfId="34574"/>
    <cellStyle name="Porcentual 5 5 2 2 2 2" xfId="34575"/>
    <cellStyle name="Porcentual 5 5 2 2 2 2 2" xfId="34576"/>
    <cellStyle name="Porcentual 5 5 2 2 2 3" xfId="34577"/>
    <cellStyle name="Porcentual 5 5 2 2 3" xfId="34578"/>
    <cellStyle name="Porcentual 5 5 2 2 3 2" xfId="34579"/>
    <cellStyle name="Porcentual 5 5 2 2 4" xfId="34580"/>
    <cellStyle name="Porcentual 5 5 2 3" xfId="34581"/>
    <cellStyle name="Porcentual 5 5 2 3 2" xfId="34582"/>
    <cellStyle name="Porcentual 5 5 2 3 2 2" xfId="34583"/>
    <cellStyle name="Porcentual 5 5 2 3 3" xfId="34584"/>
    <cellStyle name="Porcentual 5 5 2 3 4" xfId="34585"/>
    <cellStyle name="Porcentual 5 5 2 4" xfId="34586"/>
    <cellStyle name="Porcentual 5 5 2 4 2" xfId="34587"/>
    <cellStyle name="Porcentual 5 5 2 5" xfId="34588"/>
    <cellStyle name="Porcentual 5 5 3" xfId="34589"/>
    <cellStyle name="Porcentual 5 5 3 2" xfId="34590"/>
    <cellStyle name="Porcentual 5 5 3 2 2" xfId="34591"/>
    <cellStyle name="Porcentual 5 5 3 2 2 2" xfId="34592"/>
    <cellStyle name="Porcentual 5 5 3 2 3" xfId="34593"/>
    <cellStyle name="Porcentual 5 5 3 3" xfId="34594"/>
    <cellStyle name="Porcentual 5 5 3 3 2" xfId="34595"/>
    <cellStyle name="Porcentual 5 5 3 4" xfId="34596"/>
    <cellStyle name="Porcentual 5 5 4" xfId="34597"/>
    <cellStyle name="Porcentual 5 5 4 2" xfId="34598"/>
    <cellStyle name="Porcentual 5 5 4 2 2" xfId="34599"/>
    <cellStyle name="Porcentual 5 5 4 3" xfId="34600"/>
    <cellStyle name="Porcentual 5 5 4 4" xfId="34601"/>
    <cellStyle name="Porcentual 5 5 5" xfId="34602"/>
    <cellStyle name="Porcentual 5 5 5 2" xfId="34603"/>
    <cellStyle name="Porcentual 5 5 5 3" xfId="34604"/>
    <cellStyle name="Porcentual 5 5 6" xfId="34605"/>
    <cellStyle name="Porcentual 5 5 7" xfId="34606"/>
    <cellStyle name="Porcentual 5 5 8" xfId="34607"/>
    <cellStyle name="Porcentual 5 6" xfId="34608"/>
    <cellStyle name="Porcentual 5 6 2" xfId="34609"/>
    <cellStyle name="Porcentual 5 6 2 2" xfId="34610"/>
    <cellStyle name="Porcentual 5 6 2 2 2" xfId="34611"/>
    <cellStyle name="Porcentual 5 6 2 2 2 2" xfId="34612"/>
    <cellStyle name="Porcentual 5 6 2 2 2 2 2" xfId="34613"/>
    <cellStyle name="Porcentual 5 6 2 2 2 3" xfId="34614"/>
    <cellStyle name="Porcentual 5 6 2 2 3" xfId="34615"/>
    <cellStyle name="Porcentual 5 6 2 2 3 2" xfId="34616"/>
    <cellStyle name="Porcentual 5 6 2 2 4" xfId="34617"/>
    <cellStyle name="Porcentual 5 6 2 3" xfId="34618"/>
    <cellStyle name="Porcentual 5 6 2 3 2" xfId="34619"/>
    <cellStyle name="Porcentual 5 6 2 3 2 2" xfId="34620"/>
    <cellStyle name="Porcentual 5 6 2 3 3" xfId="34621"/>
    <cellStyle name="Porcentual 5 6 2 3 4" xfId="34622"/>
    <cellStyle name="Porcentual 5 6 2 4" xfId="34623"/>
    <cellStyle name="Porcentual 5 6 2 4 2" xfId="34624"/>
    <cellStyle name="Porcentual 5 6 2 5" xfId="34625"/>
    <cellStyle name="Porcentual 5 6 3" xfId="34626"/>
    <cellStyle name="Porcentual 5 6 3 2" xfId="34627"/>
    <cellStyle name="Porcentual 5 6 3 2 2" xfId="34628"/>
    <cellStyle name="Porcentual 5 6 3 2 2 2" xfId="34629"/>
    <cellStyle name="Porcentual 5 6 3 2 3" xfId="34630"/>
    <cellStyle name="Porcentual 5 6 3 3" xfId="34631"/>
    <cellStyle name="Porcentual 5 6 3 3 2" xfId="34632"/>
    <cellStyle name="Porcentual 5 6 3 4" xfId="34633"/>
    <cellStyle name="Porcentual 5 6 4" xfId="34634"/>
    <cellStyle name="Porcentual 5 6 4 2" xfId="34635"/>
    <cellStyle name="Porcentual 5 6 4 2 2" xfId="34636"/>
    <cellStyle name="Porcentual 5 6 4 3" xfId="34637"/>
    <cellStyle name="Porcentual 5 6 4 4" xfId="34638"/>
    <cellStyle name="Porcentual 5 6 5" xfId="34639"/>
    <cellStyle name="Porcentual 5 6 5 2" xfId="34640"/>
    <cellStyle name="Porcentual 5 6 5 3" xfId="34641"/>
    <cellStyle name="Porcentual 5 6 6" xfId="34642"/>
    <cellStyle name="Porcentual 5 7" xfId="34643"/>
    <cellStyle name="Porcentual 5 7 2" xfId="34644"/>
    <cellStyle name="Porcentual 5 7 2 2" xfId="34645"/>
    <cellStyle name="Porcentual 5 7 2 2 2" xfId="34646"/>
    <cellStyle name="Porcentual 5 7 2 2 2 2" xfId="34647"/>
    <cellStyle name="Porcentual 5 7 2 2 3" xfId="34648"/>
    <cellStyle name="Porcentual 5 7 2 3" xfId="34649"/>
    <cellStyle name="Porcentual 5 7 2 3 2" xfId="34650"/>
    <cellStyle name="Porcentual 5 7 2 4" xfId="34651"/>
    <cellStyle name="Porcentual 5 7 3" xfId="34652"/>
    <cellStyle name="Porcentual 5 7 3 2" xfId="34653"/>
    <cellStyle name="Porcentual 5 7 3 2 2" xfId="34654"/>
    <cellStyle name="Porcentual 5 7 3 3" xfId="34655"/>
    <cellStyle name="Porcentual 5 7 3 4" xfId="34656"/>
    <cellStyle name="Porcentual 5 7 4" xfId="34657"/>
    <cellStyle name="Porcentual 5 7 4 2" xfId="34658"/>
    <cellStyle name="Porcentual 5 7 4 3" xfId="34659"/>
    <cellStyle name="Porcentual 5 7 5" xfId="34660"/>
    <cellStyle name="Porcentual 5 8" xfId="34661"/>
    <cellStyle name="Porcentual 5 8 2" xfId="34662"/>
    <cellStyle name="Porcentual 5 8 2 2" xfId="34663"/>
    <cellStyle name="Porcentual 5 8 2 2 2" xfId="34664"/>
    <cellStyle name="Porcentual 5 8 2 2 2 2" xfId="34665"/>
    <cellStyle name="Porcentual 5 8 2 2 3" xfId="34666"/>
    <cellStyle name="Porcentual 5 8 2 3" xfId="34667"/>
    <cellStyle name="Porcentual 5 8 2 3 2" xfId="34668"/>
    <cellStyle name="Porcentual 5 8 2 4" xfId="34669"/>
    <cellStyle name="Porcentual 5 9" xfId="34670"/>
    <cellStyle name="Porcentual 5 9 2" xfId="34671"/>
    <cellStyle name="Porcentual 5 9 2 2" xfId="34672"/>
    <cellStyle name="Porcentual 5 9 2 2 2" xfId="34673"/>
    <cellStyle name="Porcentual 5 9 2 2 2 2" xfId="34674"/>
    <cellStyle name="Porcentual 5 9 2 2 3" xfId="34675"/>
    <cellStyle name="Porcentual 5 9 2 3" xfId="34676"/>
    <cellStyle name="Porcentual 5 9 2 3 2" xfId="34677"/>
    <cellStyle name="Porcentual 5 9 2 4" xfId="34678"/>
    <cellStyle name="Porcentual 5 9 3" xfId="34679"/>
    <cellStyle name="Porcentual 5 9 3 2" xfId="34680"/>
    <cellStyle name="Porcentual 5 9 3 2 2" xfId="34681"/>
    <cellStyle name="Porcentual 5 9 3 3" xfId="34682"/>
    <cellStyle name="Porcentual 5 9 3 4" xfId="34683"/>
    <cellStyle name="Porcentual 5 9 4" xfId="34684"/>
    <cellStyle name="Porcentual 5 9 4 2" xfId="34685"/>
    <cellStyle name="Porcentual 5 9 5" xfId="34686"/>
    <cellStyle name="Porcentual 6" xfId="34687"/>
    <cellStyle name="Porcentual 6 2" xfId="34688"/>
    <cellStyle name="Porcentual 6 2 2" xfId="34689"/>
    <cellStyle name="Porcentual 6 2 2 2" xfId="34690"/>
    <cellStyle name="Porcentual 6 2 2 2 2" xfId="34691"/>
    <cellStyle name="Porcentual 6 2 2 2 2 2" xfId="34692"/>
    <cellStyle name="Porcentual 6 2 2 2 3" xfId="34693"/>
    <cellStyle name="Porcentual 6 2 2 3" xfId="34694"/>
    <cellStyle name="Porcentual 6 2 2 3 2" xfId="34695"/>
    <cellStyle name="Porcentual 6 2 2 4" xfId="34696"/>
    <cellStyle name="Porcentual 6 2 3" xfId="34697"/>
    <cellStyle name="Porcentual 6 3" xfId="34698"/>
    <cellStyle name="Porcentual 6 3 2" xfId="34699"/>
    <cellStyle name="Porcentual 6 3 2 2" xfId="34700"/>
    <cellStyle name="Porcentual 6 3 2 2 2" xfId="34701"/>
    <cellStyle name="Porcentual 6 3 2 3" xfId="34702"/>
    <cellStyle name="Porcentual 6 3 3" xfId="34703"/>
    <cellStyle name="Porcentual 6 3 3 2" xfId="34704"/>
    <cellStyle name="Porcentual 6 3 3 3" xfId="34705"/>
    <cellStyle name="Porcentual 6 3 4" xfId="34706"/>
    <cellStyle name="Porcentual 6 3 5" xfId="34707"/>
    <cellStyle name="Porcentual 7" xfId="34708"/>
    <cellStyle name="Porcentual 7 2" xfId="34709"/>
    <cellStyle name="Porcentual 7 2 2" xfId="34710"/>
    <cellStyle name="Porcentual 7 2 2 2" xfId="34711"/>
    <cellStyle name="Porcentual 7 2 2 2 2" xfId="34712"/>
    <cellStyle name="Porcentual 7 2 2 2 2 2" xfId="34713"/>
    <cellStyle name="Porcentual 7 2 2 2 3" xfId="34714"/>
    <cellStyle name="Porcentual 7 2 2 3" xfId="34715"/>
    <cellStyle name="Porcentual 7 2 2 3 2" xfId="34716"/>
    <cellStyle name="Porcentual 7 2 2 4" xfId="34717"/>
    <cellStyle name="Porcentual 7 2 3" xfId="34718"/>
    <cellStyle name="Porcentual 7 3" xfId="34719"/>
    <cellStyle name="Porcentual 7 3 2" xfId="34720"/>
    <cellStyle name="Porcentual 7 3 2 2" xfId="34721"/>
    <cellStyle name="Porcentual 7 3 2 2 2" xfId="34722"/>
    <cellStyle name="Porcentual 7 3 2 3" xfId="34723"/>
    <cellStyle name="Porcentual 7 3 3" xfId="34724"/>
    <cellStyle name="Porcentual 7 3 3 2" xfId="34725"/>
    <cellStyle name="Porcentual 7 3 4" xfId="34726"/>
    <cellStyle name="Porcentual 7 3 5" xfId="34727"/>
    <cellStyle name="Porcentual 8" xfId="34728"/>
    <cellStyle name="Porcentual 8 2" xfId="34729"/>
    <cellStyle name="Porcentual 8 2 10" xfId="34730"/>
    <cellStyle name="Porcentual 8 2 11" xfId="34731"/>
    <cellStyle name="Porcentual 8 2 2" xfId="34732"/>
    <cellStyle name="Porcentual 8 2 2 2" xfId="34733"/>
    <cellStyle name="Porcentual 8 2 2 2 2" xfId="34734"/>
    <cellStyle name="Porcentual 8 2 2 2 2 2" xfId="34735"/>
    <cellStyle name="Porcentual 8 2 2 2 2 2 2" xfId="34736"/>
    <cellStyle name="Porcentual 8 2 2 2 2 2 2 2" xfId="34737"/>
    <cellStyle name="Porcentual 8 2 2 2 2 2 2 2 2" xfId="34738"/>
    <cellStyle name="Porcentual 8 2 2 2 2 2 2 3" xfId="34739"/>
    <cellStyle name="Porcentual 8 2 2 2 2 2 3" xfId="34740"/>
    <cellStyle name="Porcentual 8 2 2 2 2 2 3 2" xfId="34741"/>
    <cellStyle name="Porcentual 8 2 2 2 2 2 4" xfId="34742"/>
    <cellStyle name="Porcentual 8 2 2 2 2 3" xfId="34743"/>
    <cellStyle name="Porcentual 8 2 2 2 2 3 2" xfId="34744"/>
    <cellStyle name="Porcentual 8 2 2 2 2 3 2 2" xfId="34745"/>
    <cellStyle name="Porcentual 8 2 2 2 2 3 3" xfId="34746"/>
    <cellStyle name="Porcentual 8 2 2 2 2 3 4" xfId="34747"/>
    <cellStyle name="Porcentual 8 2 2 2 2 4" xfId="34748"/>
    <cellStyle name="Porcentual 8 2 2 2 2 4 2" xfId="34749"/>
    <cellStyle name="Porcentual 8 2 2 2 2 5" xfId="34750"/>
    <cellStyle name="Porcentual 8 2 2 2 3" xfId="34751"/>
    <cellStyle name="Porcentual 8 2 2 2 3 2" xfId="34752"/>
    <cellStyle name="Porcentual 8 2 2 2 3 2 2" xfId="34753"/>
    <cellStyle name="Porcentual 8 2 2 2 3 2 2 2" xfId="34754"/>
    <cellStyle name="Porcentual 8 2 2 2 3 2 3" xfId="34755"/>
    <cellStyle name="Porcentual 8 2 2 2 3 3" xfId="34756"/>
    <cellStyle name="Porcentual 8 2 2 2 3 3 2" xfId="34757"/>
    <cellStyle name="Porcentual 8 2 2 2 3 4" xfId="34758"/>
    <cellStyle name="Porcentual 8 2 2 2 4" xfId="34759"/>
    <cellStyle name="Porcentual 8 2 2 2 4 2" xfId="34760"/>
    <cellStyle name="Porcentual 8 2 2 2 4 2 2" xfId="34761"/>
    <cellStyle name="Porcentual 8 2 2 2 4 3" xfId="34762"/>
    <cellStyle name="Porcentual 8 2 2 2 4 4" xfId="34763"/>
    <cellStyle name="Porcentual 8 2 2 2 5" xfId="34764"/>
    <cellStyle name="Porcentual 8 2 2 2 5 2" xfId="34765"/>
    <cellStyle name="Porcentual 8 2 2 2 6" xfId="34766"/>
    <cellStyle name="Porcentual 8 2 2 3" xfId="34767"/>
    <cellStyle name="Porcentual 8 2 2 3 2" xfId="34768"/>
    <cellStyle name="Porcentual 8 2 2 3 2 2" xfId="34769"/>
    <cellStyle name="Porcentual 8 2 2 3 2 2 2" xfId="34770"/>
    <cellStyle name="Porcentual 8 2 2 3 2 2 2 2" xfId="34771"/>
    <cellStyle name="Porcentual 8 2 2 3 2 2 3" xfId="34772"/>
    <cellStyle name="Porcentual 8 2 2 3 2 3" xfId="34773"/>
    <cellStyle name="Porcentual 8 2 2 3 2 3 2" xfId="34774"/>
    <cellStyle name="Porcentual 8 2 2 3 2 4" xfId="34775"/>
    <cellStyle name="Porcentual 8 2 2 3 3" xfId="34776"/>
    <cellStyle name="Porcentual 8 2 2 3 3 2" xfId="34777"/>
    <cellStyle name="Porcentual 8 2 2 3 3 2 2" xfId="34778"/>
    <cellStyle name="Porcentual 8 2 2 3 3 3" xfId="34779"/>
    <cellStyle name="Porcentual 8 2 2 3 3 4" xfId="34780"/>
    <cellStyle name="Porcentual 8 2 2 3 4" xfId="34781"/>
    <cellStyle name="Porcentual 8 2 2 3 4 2" xfId="34782"/>
    <cellStyle name="Porcentual 8 2 2 3 5" xfId="34783"/>
    <cellStyle name="Porcentual 8 2 2 4" xfId="34784"/>
    <cellStyle name="Porcentual 8 2 2 4 2" xfId="34785"/>
    <cellStyle name="Porcentual 8 2 2 4 2 2" xfId="34786"/>
    <cellStyle name="Porcentual 8 2 2 4 2 2 2" xfId="34787"/>
    <cellStyle name="Porcentual 8 2 2 4 2 3" xfId="34788"/>
    <cellStyle name="Porcentual 8 2 2 4 3" xfId="34789"/>
    <cellStyle name="Porcentual 8 2 2 4 3 2" xfId="34790"/>
    <cellStyle name="Porcentual 8 2 2 4 4" xfId="34791"/>
    <cellStyle name="Porcentual 8 2 2 5" xfId="34792"/>
    <cellStyle name="Porcentual 8 2 2 5 2" xfId="34793"/>
    <cellStyle name="Porcentual 8 2 2 5 2 2" xfId="34794"/>
    <cellStyle name="Porcentual 8 2 2 5 3" xfId="34795"/>
    <cellStyle name="Porcentual 8 2 2 5 4" xfId="34796"/>
    <cellStyle name="Porcentual 8 2 2 6" xfId="34797"/>
    <cellStyle name="Porcentual 8 2 2 6 2" xfId="34798"/>
    <cellStyle name="Porcentual 8 2 2 6 3" xfId="34799"/>
    <cellStyle name="Porcentual 8 2 2 7" xfId="34800"/>
    <cellStyle name="Porcentual 8 2 3" xfId="34801"/>
    <cellStyle name="Porcentual 8 2 3 2" xfId="34802"/>
    <cellStyle name="Porcentual 8 2 3 2 2" xfId="34803"/>
    <cellStyle name="Porcentual 8 2 3 2 2 2" xfId="34804"/>
    <cellStyle name="Porcentual 8 2 3 2 2 2 2" xfId="34805"/>
    <cellStyle name="Porcentual 8 2 3 2 2 2 2 2" xfId="34806"/>
    <cellStyle name="Porcentual 8 2 3 2 2 2 3" xfId="34807"/>
    <cellStyle name="Porcentual 8 2 3 2 2 3" xfId="34808"/>
    <cellStyle name="Porcentual 8 2 3 2 2 3 2" xfId="34809"/>
    <cellStyle name="Porcentual 8 2 3 2 2 4" xfId="34810"/>
    <cellStyle name="Porcentual 8 2 3 2 3" xfId="34811"/>
    <cellStyle name="Porcentual 8 2 3 2 3 2" xfId="34812"/>
    <cellStyle name="Porcentual 8 2 3 2 3 2 2" xfId="34813"/>
    <cellStyle name="Porcentual 8 2 3 2 3 3" xfId="34814"/>
    <cellStyle name="Porcentual 8 2 3 2 3 4" xfId="34815"/>
    <cellStyle name="Porcentual 8 2 3 2 4" xfId="34816"/>
    <cellStyle name="Porcentual 8 2 3 2 4 2" xfId="34817"/>
    <cellStyle name="Porcentual 8 2 3 2 5" xfId="34818"/>
    <cellStyle name="Porcentual 8 2 3 3" xfId="34819"/>
    <cellStyle name="Porcentual 8 2 3 3 2" xfId="34820"/>
    <cellStyle name="Porcentual 8 2 3 3 2 2" xfId="34821"/>
    <cellStyle name="Porcentual 8 2 3 3 2 2 2" xfId="34822"/>
    <cellStyle name="Porcentual 8 2 3 3 2 3" xfId="34823"/>
    <cellStyle name="Porcentual 8 2 3 3 3" xfId="34824"/>
    <cellStyle name="Porcentual 8 2 3 3 3 2" xfId="34825"/>
    <cellStyle name="Porcentual 8 2 3 3 4" xfId="34826"/>
    <cellStyle name="Porcentual 8 2 3 4" xfId="34827"/>
    <cellStyle name="Porcentual 8 2 3 4 2" xfId="34828"/>
    <cellStyle name="Porcentual 8 2 3 4 2 2" xfId="34829"/>
    <cellStyle name="Porcentual 8 2 3 4 3" xfId="34830"/>
    <cellStyle name="Porcentual 8 2 3 4 4" xfId="34831"/>
    <cellStyle name="Porcentual 8 2 3 5" xfId="34832"/>
    <cellStyle name="Porcentual 8 2 3 5 2" xfId="34833"/>
    <cellStyle name="Porcentual 8 2 3 6" xfId="34834"/>
    <cellStyle name="Porcentual 8 2 3 7" xfId="34835"/>
    <cellStyle name="Porcentual 8 2 4" xfId="34836"/>
    <cellStyle name="Porcentual 8 2 4 2" xfId="34837"/>
    <cellStyle name="Porcentual 8 2 4 2 2" xfId="34838"/>
    <cellStyle name="Porcentual 8 2 4 2 2 2" xfId="34839"/>
    <cellStyle name="Porcentual 8 2 4 2 2 2 2" xfId="34840"/>
    <cellStyle name="Porcentual 8 2 4 2 2 3" xfId="34841"/>
    <cellStyle name="Porcentual 8 2 4 2 3" xfId="34842"/>
    <cellStyle name="Porcentual 8 2 4 2 3 2" xfId="34843"/>
    <cellStyle name="Porcentual 8 2 4 2 4" xfId="34844"/>
    <cellStyle name="Porcentual 8 2 4 3" xfId="34845"/>
    <cellStyle name="Porcentual 8 2 4 3 2" xfId="34846"/>
    <cellStyle name="Porcentual 8 2 4 3 2 2" xfId="34847"/>
    <cellStyle name="Porcentual 8 2 4 3 3" xfId="34848"/>
    <cellStyle name="Porcentual 8 2 4 3 4" xfId="34849"/>
    <cellStyle name="Porcentual 8 2 4 4" xfId="34850"/>
    <cellStyle name="Porcentual 8 2 4 4 2" xfId="34851"/>
    <cellStyle name="Porcentual 8 2 4 5" xfId="34852"/>
    <cellStyle name="Porcentual 8 2 5" xfId="34853"/>
    <cellStyle name="Porcentual 8 2 5 2" xfId="34854"/>
    <cellStyle name="Porcentual 8 2 5 2 2" xfId="34855"/>
    <cellStyle name="Porcentual 8 2 5 2 2 2" xfId="34856"/>
    <cellStyle name="Porcentual 8 2 5 2 3" xfId="34857"/>
    <cellStyle name="Porcentual 8 2 5 3" xfId="34858"/>
    <cellStyle name="Porcentual 8 2 5 3 2" xfId="34859"/>
    <cellStyle name="Porcentual 8 2 5 4" xfId="34860"/>
    <cellStyle name="Porcentual 8 2 6" xfId="34861"/>
    <cellStyle name="Porcentual 8 2 6 2" xfId="34862"/>
    <cellStyle name="Porcentual 8 2 6 2 2" xfId="34863"/>
    <cellStyle name="Porcentual 8 2 6 3" xfId="34864"/>
    <cellStyle name="Porcentual 8 2 6 4" xfId="34865"/>
    <cellStyle name="Porcentual 8 2 7" xfId="34866"/>
    <cellStyle name="Porcentual 8 2 7 2" xfId="34867"/>
    <cellStyle name="Porcentual 8 2 7 3" xfId="34868"/>
    <cellStyle name="Porcentual 8 2 8" xfId="34869"/>
    <cellStyle name="Porcentual 8 2 8 2" xfId="34870"/>
    <cellStyle name="Porcentual 8 2 8 3" xfId="34871"/>
    <cellStyle name="Porcentual 8 2 9" xfId="34872"/>
    <cellStyle name="Porcentual 8 3" xfId="34873"/>
    <cellStyle name="Porcentual 8 3 2" xfId="34874"/>
    <cellStyle name="Porcentual 8 3 2 2" xfId="34875"/>
    <cellStyle name="Porcentual 8 3 2 2 2" xfId="34876"/>
    <cellStyle name="Porcentual 8 3 2 2 2 2" xfId="34877"/>
    <cellStyle name="Porcentual 8 3 2 2 2 2 2" xfId="34878"/>
    <cellStyle name="Porcentual 8 3 2 2 2 3" xfId="34879"/>
    <cellStyle name="Porcentual 8 3 2 2 3" xfId="34880"/>
    <cellStyle name="Porcentual 8 3 2 2 3 2" xfId="34881"/>
    <cellStyle name="Porcentual 8 3 2 2 4" xfId="34882"/>
    <cellStyle name="Porcentual 8 3 2 3" xfId="34883"/>
    <cellStyle name="Porcentual 8 3 2 3 2" xfId="34884"/>
    <cellStyle name="Porcentual 8 3 2 3 2 2" xfId="34885"/>
    <cellStyle name="Porcentual 8 3 2 3 3" xfId="34886"/>
    <cellStyle name="Porcentual 8 3 2 3 4" xfId="34887"/>
    <cellStyle name="Porcentual 8 3 2 4" xfId="34888"/>
    <cellStyle name="Porcentual 8 3 2 4 2" xfId="34889"/>
    <cellStyle name="Porcentual 8 3 2 5" xfId="34890"/>
    <cellStyle name="Porcentual 8 3 3" xfId="34891"/>
    <cellStyle name="Porcentual 8 3 3 2" xfId="34892"/>
    <cellStyle name="Porcentual 8 3 3 2 2" xfId="34893"/>
    <cellStyle name="Porcentual 8 3 3 2 2 2" xfId="34894"/>
    <cellStyle name="Porcentual 8 3 3 2 3" xfId="34895"/>
    <cellStyle name="Porcentual 8 3 3 3" xfId="34896"/>
    <cellStyle name="Porcentual 8 3 3 3 2" xfId="34897"/>
    <cellStyle name="Porcentual 8 3 3 4" xfId="34898"/>
    <cellStyle name="Porcentual 8 3 4" xfId="34899"/>
    <cellStyle name="Porcentual 8 3 4 2" xfId="34900"/>
    <cellStyle name="Porcentual 8 3 4 2 2" xfId="34901"/>
    <cellStyle name="Porcentual 8 3 4 3" xfId="34902"/>
    <cellStyle name="Porcentual 8 3 4 4" xfId="34903"/>
    <cellStyle name="Porcentual 8 3 5" xfId="34904"/>
    <cellStyle name="Porcentual 8 3 5 2" xfId="34905"/>
    <cellStyle name="Porcentual 8 3 5 3" xfId="34906"/>
    <cellStyle name="Porcentual 8 3 6" xfId="34907"/>
    <cellStyle name="Porcentual 8 3 6 2" xfId="34908"/>
    <cellStyle name="Porcentual 8 3 6 3" xfId="34909"/>
    <cellStyle name="Porcentual 8 3 7" xfId="34910"/>
    <cellStyle name="Porcentual 8 3 8" xfId="34911"/>
    <cellStyle name="Porcentual 8 3 9" xfId="34912"/>
    <cellStyle name="Porcentual 8 4" xfId="34913"/>
    <cellStyle name="Porcentual 8 4 2" xfId="34914"/>
    <cellStyle name="Porcentual 8 4 2 2" xfId="34915"/>
    <cellStyle name="Porcentual 8 4 2 2 2" xfId="34916"/>
    <cellStyle name="Porcentual 8 4 2 2 2 2" xfId="34917"/>
    <cellStyle name="Porcentual 8 4 2 2 3" xfId="34918"/>
    <cellStyle name="Porcentual 8 4 2 3" xfId="34919"/>
    <cellStyle name="Porcentual 8 4 2 3 2" xfId="34920"/>
    <cellStyle name="Porcentual 8 4 2 3 3" xfId="34921"/>
    <cellStyle name="Porcentual 8 4 2 4" xfId="34922"/>
    <cellStyle name="Porcentual 8 4 2 5" xfId="34923"/>
    <cellStyle name="Porcentual 8 4 3" xfId="34924"/>
    <cellStyle name="Porcentual 8 4 3 2" xfId="34925"/>
    <cellStyle name="Porcentual 8 4 3 2 2" xfId="34926"/>
    <cellStyle name="Porcentual 8 4 3 3" xfId="34927"/>
    <cellStyle name="Porcentual 8 4 3 4" xfId="34928"/>
    <cellStyle name="Porcentual 8 4 4" xfId="34929"/>
    <cellStyle name="Porcentual 8 4 4 2" xfId="34930"/>
    <cellStyle name="Porcentual 8 4 4 3" xfId="34931"/>
    <cellStyle name="Porcentual 8 4 5" xfId="34932"/>
    <cellStyle name="Porcentual 8 4 5 2" xfId="34933"/>
    <cellStyle name="Porcentual 8 4 5 3" xfId="34934"/>
    <cellStyle name="Porcentual 8 5" xfId="34935"/>
    <cellStyle name="Porcentual 8 5 2" xfId="34936"/>
    <cellStyle name="Porcentual 8 5 2 2" xfId="34937"/>
    <cellStyle name="Porcentual 8 5 2 2 2" xfId="34938"/>
    <cellStyle name="Porcentual 8 5 2 3" xfId="34939"/>
    <cellStyle name="Porcentual 8 5 3" xfId="34940"/>
    <cellStyle name="Porcentual 8 5 3 2" xfId="34941"/>
    <cellStyle name="Porcentual 8 5 4" xfId="34942"/>
    <cellStyle name="Porcentual 8 6" xfId="34943"/>
    <cellStyle name="Porcentual 8 6 2" xfId="34944"/>
    <cellStyle name="Porcentual 9" xfId="34945"/>
    <cellStyle name="Porcentual 9 2" xfId="34946"/>
    <cellStyle name="Porcentual 9 2 2" xfId="34947"/>
    <cellStyle name="Porcentual 9 2 2 2" xfId="34948"/>
    <cellStyle name="Porcentual 9 2 2 2 2" xfId="34949"/>
    <cellStyle name="Porcentual 9 2 2 2 2 2" xfId="34950"/>
    <cellStyle name="Porcentual 9 2 2 2 2 2 2" xfId="34951"/>
    <cellStyle name="Porcentual 9 2 2 2 2 3" xfId="34952"/>
    <cellStyle name="Porcentual 9 2 2 2 3" xfId="34953"/>
    <cellStyle name="Porcentual 9 2 2 2 3 2" xfId="34954"/>
    <cellStyle name="Porcentual 9 2 2 2 4" xfId="34955"/>
    <cellStyle name="Porcentual 9 2 2 3" xfId="34956"/>
    <cellStyle name="Porcentual 9 2 2 3 2" xfId="34957"/>
    <cellStyle name="Porcentual 9 2 2 3 2 2" xfId="34958"/>
    <cellStyle name="Porcentual 9 2 2 3 3" xfId="34959"/>
    <cellStyle name="Porcentual 9 2 2 3 4" xfId="34960"/>
    <cellStyle name="Porcentual 9 2 2 4" xfId="34961"/>
    <cellStyle name="Porcentual 9 2 2 4 2" xfId="34962"/>
    <cellStyle name="Porcentual 9 2 2 5" xfId="34963"/>
    <cellStyle name="Porcentual 9 2 3" xfId="34964"/>
    <cellStyle name="Porcentual 9 2 3 2" xfId="34965"/>
    <cellStyle name="Porcentual 9 2 3 2 2" xfId="34966"/>
    <cellStyle name="Porcentual 9 2 3 2 2 2" xfId="34967"/>
    <cellStyle name="Porcentual 9 2 3 2 3" xfId="34968"/>
    <cellStyle name="Porcentual 9 2 3 3" xfId="34969"/>
    <cellStyle name="Porcentual 9 2 3 3 2" xfId="34970"/>
    <cellStyle name="Porcentual 9 2 3 4" xfId="34971"/>
    <cellStyle name="Porcentual 9 2 4" xfId="34972"/>
    <cellStyle name="Porcentual 9 2 4 2" xfId="34973"/>
    <cellStyle name="Porcentual 9 2 4 2 2" xfId="34974"/>
    <cellStyle name="Porcentual 9 2 4 3" xfId="34975"/>
    <cellStyle name="Porcentual 9 2 4 4" xfId="34976"/>
    <cellStyle name="Porcentual 9 2 5" xfId="34977"/>
    <cellStyle name="Porcentual 9 2 5 2" xfId="34978"/>
    <cellStyle name="Porcentual 9 2 5 3" xfId="34979"/>
    <cellStyle name="Porcentual 9 2 6" xfId="34980"/>
    <cellStyle name="Porcentual 9 2 6 2" xfId="34981"/>
    <cellStyle name="Porcentual 9 2 6 3" xfId="34982"/>
    <cellStyle name="Porcentual 9 2 7" xfId="34983"/>
    <cellStyle name="Porcentual 9 3" xfId="34984"/>
    <cellStyle name="Porcentual 9 3 2" xfId="34985"/>
    <cellStyle name="Porcentual 9 3 2 2" xfId="34986"/>
    <cellStyle name="Porcentual 9 3 2 2 2" xfId="34987"/>
    <cellStyle name="Porcentual 9 3 2 2 2 2" xfId="34988"/>
    <cellStyle name="Porcentual 9 3 2 2 3" xfId="34989"/>
    <cellStyle name="Porcentual 9 3 2 3" xfId="34990"/>
    <cellStyle name="Porcentual 9 3 2 3 2" xfId="34991"/>
    <cellStyle name="Porcentual 9 3 2 4" xfId="34992"/>
    <cellStyle name="Porcentual 9 3 3" xfId="34993"/>
    <cellStyle name="Porcentual 9 3 3 2" xfId="34994"/>
    <cellStyle name="Porcentual 9 3 3 2 2" xfId="34995"/>
    <cellStyle name="Porcentual 9 3 3 3" xfId="34996"/>
    <cellStyle name="Porcentual 9 3 3 4" xfId="34997"/>
    <cellStyle name="Porcentual 9 3 4" xfId="34998"/>
    <cellStyle name="Porcentual 9 3 4 2" xfId="34999"/>
    <cellStyle name="Porcentual 9 3 5" xfId="35000"/>
    <cellStyle name="Porcentual 9 4" xfId="35001"/>
    <cellStyle name="Porcentual 9 4 2" xfId="35002"/>
    <cellStyle name="Porcentual 9 4 2 2" xfId="35003"/>
    <cellStyle name="Porcentual 9 4 2 2 2" xfId="35004"/>
    <cellStyle name="Porcentual 9 4 2 3" xfId="35005"/>
    <cellStyle name="Porcentual 9 4 3" xfId="35006"/>
    <cellStyle name="Porcentual 9 4 3 2" xfId="35007"/>
    <cellStyle name="Porcentual 9 4 4" xfId="35008"/>
    <cellStyle name="Porcentual 9 5" xfId="35009"/>
    <cellStyle name="Porcentual 9 5 2" xfId="35010"/>
    <cellStyle name="Porcentual 9 5 2 2" xfId="35011"/>
    <cellStyle name="Porcentual 9 5 3" xfId="35012"/>
    <cellStyle name="Porcentual 9 5 4" xfId="35013"/>
    <cellStyle name="Porcentual 9 6" xfId="35014"/>
    <cellStyle name="Porcentual 9 6 2" xfId="35015"/>
    <cellStyle name="Porcentual 9 6 3" xfId="35016"/>
    <cellStyle name="Porcentual 9 7" xfId="35017"/>
    <cellStyle name="Porcentual 9 7 2" xfId="35018"/>
    <cellStyle name="Porcentual 9 7 3" xfId="35019"/>
    <cellStyle name="Porcentual 9 8" xfId="35020"/>
    <cellStyle name="Pourcentage 2" xfId="35021"/>
    <cellStyle name="Pourcentage 3" xfId="35022"/>
    <cellStyle name="Pourcentage 4" xfId="35023"/>
    <cellStyle name="Pourcentage 4 2" xfId="35024"/>
    <cellStyle name="Pourcentage 5" xfId="35025"/>
    <cellStyle name="Prozent 2" xfId="35026"/>
    <cellStyle name="Prozent 2 2" xfId="35027"/>
    <cellStyle name="Prozent 2 2 2" xfId="35028"/>
    <cellStyle name="Prozent 2 2 2 2" xfId="35029"/>
    <cellStyle name="Prozent 2 2 2 2 2" xfId="35030"/>
    <cellStyle name="Prozent 2 2 2 3" xfId="35031"/>
    <cellStyle name="Prozent 2 2 3" xfId="35032"/>
    <cellStyle name="Prozent 2 2 3 2" xfId="35033"/>
    <cellStyle name="Prozent 2 2 4" xfId="35034"/>
    <cellStyle name="QIS2CalcCell" xfId="35035"/>
    <cellStyle name="QIS2CalcCell 2" xfId="35036"/>
    <cellStyle name="QIS2CalcCell 2 2" xfId="35037"/>
    <cellStyle name="QIS2CalcCell 2 2 2" xfId="35038"/>
    <cellStyle name="QIS2CalcCell 2 2 2 2" xfId="35039"/>
    <cellStyle name="QIS2CalcCell 2 2 3" xfId="35040"/>
    <cellStyle name="QIS2CalcCell 2 3" xfId="35041"/>
    <cellStyle name="QIS2CalcCell 2 3 2" xfId="35042"/>
    <cellStyle name="QIS2CalcCell 2 4" xfId="35043"/>
    <cellStyle name="QIS2Heading" xfId="35044"/>
    <cellStyle name="QIS2Heading 2" xfId="35045"/>
    <cellStyle name="QIS2Heading 2 2" xfId="35046"/>
    <cellStyle name="QIS2Heading 2 2 2" xfId="35047"/>
    <cellStyle name="QIS2Heading 2 2 2 2" xfId="35048"/>
    <cellStyle name="QIS2Heading 2 2 2 2 2" xfId="35049"/>
    <cellStyle name="QIS2Heading 2 2 2 3" xfId="35050"/>
    <cellStyle name="QIS2Heading 2 2 3" xfId="35051"/>
    <cellStyle name="QIS2Heading 2 2 3 2" xfId="35052"/>
    <cellStyle name="QIS2Heading 2 2 4" xfId="35053"/>
    <cellStyle name="QIS2Heading 2 3" xfId="35054"/>
    <cellStyle name="QIS2Heading 3" xfId="35055"/>
    <cellStyle name="QIS2Heading 3 2" xfId="35056"/>
    <cellStyle name="QIS2Heading 3 2 2" xfId="35057"/>
    <cellStyle name="QIS2Heading 3 2 2 2" xfId="35058"/>
    <cellStyle name="QIS2Heading 3 2 3" xfId="35059"/>
    <cellStyle name="QIS2Heading 3 3" xfId="35060"/>
    <cellStyle name="QIS2Heading 3 3 2" xfId="35061"/>
    <cellStyle name="QIS2Heading 3 4" xfId="35062"/>
    <cellStyle name="QIS2Heading 3 5" xfId="35063"/>
    <cellStyle name="QIS2InputCell" xfId="35064"/>
    <cellStyle name="QIS2InputCell 2" xfId="35065"/>
    <cellStyle name="QIS2InputCell 2 2" xfId="35066"/>
    <cellStyle name="QIS2InputCell 2 2 2" xfId="35067"/>
    <cellStyle name="QIS2InputCell 2 2 2 2" xfId="35068"/>
    <cellStyle name="QIS2InputCell 2 2 3" xfId="35069"/>
    <cellStyle name="QIS2InputCell 2 3" xfId="35070"/>
    <cellStyle name="QIS2InputCell 2 3 2" xfId="35071"/>
    <cellStyle name="QIS2InputCell 2 4" xfId="35072"/>
    <cellStyle name="QIS2Locked" xfId="35073"/>
    <cellStyle name="QIS2Locked 2" xfId="35074"/>
    <cellStyle name="QIS2Locked 2 2" xfId="35075"/>
    <cellStyle name="QIS2Locked 2 2 2" xfId="35076"/>
    <cellStyle name="QIS2Locked 2 2 2 2" xfId="35077"/>
    <cellStyle name="QIS2Locked 2 2 2 2 2" xfId="35078"/>
    <cellStyle name="QIS2Locked 2 2 2 3" xfId="35079"/>
    <cellStyle name="QIS2Locked 2 2 3" xfId="35080"/>
    <cellStyle name="QIS2Locked 2 2 3 2" xfId="35081"/>
    <cellStyle name="QIS2Locked 2 2 4" xfId="35082"/>
    <cellStyle name="QIS2Locked 2 3" xfId="35083"/>
    <cellStyle name="QIS2Locked 3" xfId="35084"/>
    <cellStyle name="QIS2Locked 3 2" xfId="35085"/>
    <cellStyle name="QIS2Locked 3 2 2" xfId="35086"/>
    <cellStyle name="QIS2Locked 3 2 2 2" xfId="35087"/>
    <cellStyle name="QIS2Locked 3 2 3" xfId="35088"/>
    <cellStyle name="QIS2Locked 3 3" xfId="35089"/>
    <cellStyle name="QIS2Locked 3 3 2" xfId="35090"/>
    <cellStyle name="QIS2Locked 3 4" xfId="35091"/>
    <cellStyle name="QIS2Locked 3 5" xfId="35092"/>
    <cellStyle name="Saída" xfId="35093"/>
    <cellStyle name="Saída 2" xfId="35094"/>
    <cellStyle name="Saída 2 2" xfId="35095"/>
    <cellStyle name="Saída 2 2 2" xfId="35096"/>
    <cellStyle name="Saída 2 2 2 2" xfId="35097"/>
    <cellStyle name="Saída 2 2 2 2 2" xfId="35098"/>
    <cellStyle name="Saída 2 2 2 3" xfId="35099"/>
    <cellStyle name="Saída 2 2 3" xfId="35100"/>
    <cellStyle name="Saída 2 2 3 2" xfId="35101"/>
    <cellStyle name="Saída 2 2 4" xfId="35102"/>
    <cellStyle name="Saída 3" xfId="35103"/>
    <cellStyle name="Saída 3 2" xfId="35104"/>
    <cellStyle name="Saída 3 2 2" xfId="35105"/>
    <cellStyle name="Saída 3 2 2 2" xfId="35106"/>
    <cellStyle name="Saída 3 2 3" xfId="35107"/>
    <cellStyle name="Saída 3 3" xfId="35108"/>
    <cellStyle name="Saída 3 3 2" xfId="35109"/>
    <cellStyle name="Saída 3 4" xfId="35110"/>
    <cellStyle name="Saída_Quotation Banagrario V5.1" xfId="35111"/>
    <cellStyle name="Salida 10" xfId="35112"/>
    <cellStyle name="Salida 10 2" xfId="35113"/>
    <cellStyle name="Salida 10 3" xfId="35114"/>
    <cellStyle name="Salida 11" xfId="35115"/>
    <cellStyle name="Salida 11 2" xfId="35116"/>
    <cellStyle name="Salida 12" xfId="35117"/>
    <cellStyle name="Salida 13" xfId="35118"/>
    <cellStyle name="Salida 14" xfId="35119"/>
    <cellStyle name="Salida 2" xfId="35120"/>
    <cellStyle name="Salida 2 2" xfId="35121"/>
    <cellStyle name="Salida 2 2 2" xfId="35122"/>
    <cellStyle name="Salida 2 2 2 2" xfId="35123"/>
    <cellStyle name="Salida 2 2 2 2 2" xfId="35124"/>
    <cellStyle name="Salida 2 2 2 2 2 2" xfId="35125"/>
    <cellStyle name="Salida 2 2 2 2 3" xfId="35126"/>
    <cellStyle name="Salida 2 2 2 3" xfId="35127"/>
    <cellStyle name="Salida 2 2 2 3 2" xfId="35128"/>
    <cellStyle name="Salida 2 2 2 4" xfId="35129"/>
    <cellStyle name="Salida 2 2 3" xfId="35130"/>
    <cellStyle name="Salida 2 3" xfId="35131"/>
    <cellStyle name="Salida 2 3 2" xfId="35132"/>
    <cellStyle name="Salida 2 3 2 2" xfId="35133"/>
    <cellStyle name="Salida 2 3 2 2 2" xfId="35134"/>
    <cellStyle name="Salida 2 3 2 3" xfId="35135"/>
    <cellStyle name="Salida 2 3 3" xfId="35136"/>
    <cellStyle name="Salida 2 3 3 2" xfId="35137"/>
    <cellStyle name="Salida 2 3 4" xfId="35138"/>
    <cellStyle name="Salida 3" xfId="35139"/>
    <cellStyle name="Salida 3 2" xfId="35140"/>
    <cellStyle name="Salida 3 2 2" xfId="35141"/>
    <cellStyle name="Salida 3 2 2 2" xfId="35142"/>
    <cellStyle name="Salida 3 2 2 2 2" xfId="35143"/>
    <cellStyle name="Salida 3 2 2 2 2 2" xfId="35144"/>
    <cellStyle name="Salida 3 2 2 2 3" xfId="35145"/>
    <cellStyle name="Salida 3 2 2 3" xfId="35146"/>
    <cellStyle name="Salida 3 2 2 3 2" xfId="35147"/>
    <cellStyle name="Salida 3 2 2 4" xfId="35148"/>
    <cellStyle name="Salida 3 3" xfId="35149"/>
    <cellStyle name="Salida 3 3 2" xfId="35150"/>
    <cellStyle name="Salida 3 3 2 2" xfId="35151"/>
    <cellStyle name="Salida 3 3 2 2 2" xfId="35152"/>
    <cellStyle name="Salida 3 3 2 3" xfId="35153"/>
    <cellStyle name="Salida 3 3 3" xfId="35154"/>
    <cellStyle name="Salida 3 3 3 2" xfId="35155"/>
    <cellStyle name="Salida 3 3 4" xfId="35156"/>
    <cellStyle name="Salida 4" xfId="35157"/>
    <cellStyle name="Salida 4 2" xfId="35158"/>
    <cellStyle name="Salida 4 2 2" xfId="35159"/>
    <cellStyle name="Salida 4 2 2 2" xfId="35160"/>
    <cellStyle name="Salida 4 2 2 2 2" xfId="35161"/>
    <cellStyle name="Salida 4 2 2 2 2 2" xfId="35162"/>
    <cellStyle name="Salida 4 2 2 2 3" xfId="35163"/>
    <cellStyle name="Salida 4 2 2 3" xfId="35164"/>
    <cellStyle name="Salida 4 2 2 3 2" xfId="35165"/>
    <cellStyle name="Salida 4 2 2 4" xfId="35166"/>
    <cellStyle name="Salida 4 3" xfId="35167"/>
    <cellStyle name="Salida 4 3 2" xfId="35168"/>
    <cellStyle name="Salida 4 3 2 2" xfId="35169"/>
    <cellStyle name="Salida 4 3 2 2 2" xfId="35170"/>
    <cellStyle name="Salida 4 3 2 3" xfId="35171"/>
    <cellStyle name="Salida 4 3 3" xfId="35172"/>
    <cellStyle name="Salida 4 3 3 2" xfId="35173"/>
    <cellStyle name="Salida 4 3 4" xfId="35174"/>
    <cellStyle name="Salida 5" xfId="35175"/>
    <cellStyle name="Salida 5 2" xfId="35176"/>
    <cellStyle name="Salida 5 2 2" xfId="35177"/>
    <cellStyle name="Salida 5 2 2 2" xfId="35178"/>
    <cellStyle name="Salida 5 2 2 2 2" xfId="35179"/>
    <cellStyle name="Salida 5 2 2 2 2 2" xfId="35180"/>
    <cellStyle name="Salida 5 2 2 2 3" xfId="35181"/>
    <cellStyle name="Salida 5 2 2 3" xfId="35182"/>
    <cellStyle name="Salida 5 2 2 3 2" xfId="35183"/>
    <cellStyle name="Salida 5 2 2 4" xfId="35184"/>
    <cellStyle name="Salida 5 3" xfId="35185"/>
    <cellStyle name="Salida 5 3 2" xfId="35186"/>
    <cellStyle name="Salida 5 3 2 2" xfId="35187"/>
    <cellStyle name="Salida 5 3 2 2 2" xfId="35188"/>
    <cellStyle name="Salida 5 3 2 3" xfId="35189"/>
    <cellStyle name="Salida 5 3 3" xfId="35190"/>
    <cellStyle name="Salida 5 3 3 2" xfId="35191"/>
    <cellStyle name="Salida 5 3 4" xfId="35192"/>
    <cellStyle name="Salida 6" xfId="35193"/>
    <cellStyle name="Salida 6 2" xfId="35194"/>
    <cellStyle name="Salida 6 2 2" xfId="35195"/>
    <cellStyle name="Salida 6 2 2 2" xfId="35196"/>
    <cellStyle name="Salida 6 2 2 2 2" xfId="35197"/>
    <cellStyle name="Salida 6 2 2 3" xfId="35198"/>
    <cellStyle name="Salida 6 2 3" xfId="35199"/>
    <cellStyle name="Salida 6 2 3 2" xfId="35200"/>
    <cellStyle name="Salida 6 2 4" xfId="35201"/>
    <cellStyle name="Salida 7" xfId="35202"/>
    <cellStyle name="Salida 7 2" xfId="35203"/>
    <cellStyle name="Salida 7 2 2" xfId="35204"/>
    <cellStyle name="Salida 7 2 2 2" xfId="35205"/>
    <cellStyle name="Salida 7 2 2 2 2" xfId="35206"/>
    <cellStyle name="Salida 7 2 2 3" xfId="35207"/>
    <cellStyle name="Salida 7 2 3" xfId="35208"/>
    <cellStyle name="Salida 7 2 3 2" xfId="35209"/>
    <cellStyle name="Salida 7 2 4" xfId="35210"/>
    <cellStyle name="Salida 8" xfId="35211"/>
    <cellStyle name="Salida 8 2" xfId="35212"/>
    <cellStyle name="Salida 8 2 2" xfId="35213"/>
    <cellStyle name="Salida 8 2 2 2" xfId="35214"/>
    <cellStyle name="Salida 8 2 2 2 2" xfId="35215"/>
    <cellStyle name="Salida 8 2 2 3" xfId="35216"/>
    <cellStyle name="Salida 8 2 3" xfId="35217"/>
    <cellStyle name="Salida 8 2 3 2" xfId="35218"/>
    <cellStyle name="Salida 8 2 4" xfId="35219"/>
    <cellStyle name="Salida 9" xfId="35220"/>
    <cellStyle name="Salida 9 2" xfId="35221"/>
    <cellStyle name="Salida 9 2 2" xfId="35222"/>
    <cellStyle name="Salida 9 2 2 2" xfId="35223"/>
    <cellStyle name="Salida 9 2 3" xfId="35224"/>
    <cellStyle name="Salida 9 3" xfId="35225"/>
    <cellStyle name="Salida 9 3 2" xfId="35226"/>
    <cellStyle name="Salida 9 3 3" xfId="35227"/>
    <cellStyle name="Salida 9 4" xfId="35228"/>
    <cellStyle name="Salida 9 5" xfId="35229"/>
    <cellStyle name="Salida 9 6" xfId="35230"/>
    <cellStyle name="Salida 9 7" xfId="35231"/>
    <cellStyle name="Separador de milhares_Gastos-Aval" xfId="35232"/>
    <cellStyle name="Standard 2" xfId="35233"/>
    <cellStyle name="Standard 2 2" xfId="35234"/>
    <cellStyle name="Standard 2 2 2" xfId="35235"/>
    <cellStyle name="Standard 2 2 2 2" xfId="35236"/>
    <cellStyle name="Standard 2 2 2 2 2" xfId="35237"/>
    <cellStyle name="Standard 2 2 2 3" xfId="35238"/>
    <cellStyle name="Standard 2 2 3" xfId="35239"/>
    <cellStyle name="Standard 2 2 3 2" xfId="35240"/>
    <cellStyle name="Standard 2 2 4" xfId="35241"/>
    <cellStyle name="Standard_IHM98" xfId="35242"/>
    <cellStyle name="Style 1" xfId="35243"/>
    <cellStyle name="Style 1 2" xfId="35244"/>
    <cellStyle name="Style 1 2 2" xfId="35245"/>
    <cellStyle name="Style 1 2 2 2" xfId="35246"/>
    <cellStyle name="Style 1 2 2 2 2" xfId="35247"/>
    <cellStyle name="Style 1 2 2 3" xfId="35248"/>
    <cellStyle name="Style 1 2 3" xfId="35249"/>
    <cellStyle name="Style 1 2 3 2" xfId="35250"/>
    <cellStyle name="Style 1 2 3 3" xfId="35251"/>
    <cellStyle name="Style 1 2 4" xfId="35252"/>
    <cellStyle name="Style 1 3" xfId="35253"/>
    <cellStyle name="Style 1 3 2" xfId="35254"/>
    <cellStyle name="Style 1 4" xfId="35255"/>
    <cellStyle name="Suma" xfId="35256"/>
    <cellStyle name="Suma 2" xfId="35257"/>
    <cellStyle name="Suma 2 2" xfId="35258"/>
    <cellStyle name="Suma 2 2 2" xfId="35259"/>
    <cellStyle name="Suma 2 2 2 2" xfId="35260"/>
    <cellStyle name="Suma 2 2 3" xfId="35261"/>
    <cellStyle name="Suma 2 3" xfId="35262"/>
    <cellStyle name="Suma 2 3 2" xfId="35263"/>
    <cellStyle name="Suma 2 4" xfId="35264"/>
    <cellStyle name="Tab Total" xfId="35265"/>
    <cellStyle name="Tab Total 2" xfId="35266"/>
    <cellStyle name="Tab Total 2 2" xfId="35267"/>
    <cellStyle name="Tab Total 2 2 2" xfId="35268"/>
    <cellStyle name="Tab Total 2 2 2 2" xfId="35269"/>
    <cellStyle name="Tab Total 2 2 3" xfId="35270"/>
    <cellStyle name="Tab Total 2 3" xfId="35271"/>
    <cellStyle name="Tab Total 2 3 2" xfId="35272"/>
    <cellStyle name="Tab Total 2 4" xfId="35273"/>
    <cellStyle name="Tekst objaśnienia" xfId="35274"/>
    <cellStyle name="Tekst objaśnienia 2" xfId="35275"/>
    <cellStyle name="Tekst objaśnienia 2 2" xfId="35276"/>
    <cellStyle name="Tekst objaśnienia 2 2 2" xfId="35277"/>
    <cellStyle name="Tekst objaśnienia 2 2 2 2" xfId="35278"/>
    <cellStyle name="Tekst objaśnienia 2 2 3" xfId="35279"/>
    <cellStyle name="Tekst objaśnienia 2 3" xfId="35280"/>
    <cellStyle name="Tekst objaśnienia 2 3 2" xfId="35281"/>
    <cellStyle name="Tekst objaśnienia 2 4" xfId="35282"/>
    <cellStyle name="Tekst ostrzeżenia" xfId="35283"/>
    <cellStyle name="Tekst ostrzeżenia 2" xfId="35284"/>
    <cellStyle name="Tekst ostrzeżenia 2 2" xfId="35285"/>
    <cellStyle name="Tekst ostrzeżenia 2 2 2" xfId="35286"/>
    <cellStyle name="Tekst ostrzeżenia 2 2 2 2" xfId="35287"/>
    <cellStyle name="Tekst ostrzeżenia 2 2 3" xfId="35288"/>
    <cellStyle name="Tekst ostrzeżenia 2 3" xfId="35289"/>
    <cellStyle name="Tekst ostrzeżenia 2 3 2" xfId="35290"/>
    <cellStyle name="Tekst ostrzeżenia 2 4" xfId="35291"/>
    <cellStyle name="Texto de advertencia 10" xfId="35292"/>
    <cellStyle name="Texto de advertencia 10 2" xfId="35293"/>
    <cellStyle name="Texto de advertencia 10 3" xfId="35294"/>
    <cellStyle name="Texto de advertencia 11" xfId="35295"/>
    <cellStyle name="Texto de advertencia 11 2" xfId="35296"/>
    <cellStyle name="Texto de advertencia 12" xfId="35297"/>
    <cellStyle name="Texto de advertencia 13" xfId="35298"/>
    <cellStyle name="Texto de advertencia 14" xfId="35299"/>
    <cellStyle name="Texto de advertencia 15" xfId="35300"/>
    <cellStyle name="Texto de advertencia 2" xfId="35301"/>
    <cellStyle name="Texto de advertencia 2 2" xfId="35302"/>
    <cellStyle name="Texto de advertencia 2 2 2" xfId="35303"/>
    <cellStyle name="Texto de advertencia 2 2 2 2" xfId="35304"/>
    <cellStyle name="Texto de advertencia 2 2 2 2 2" xfId="35305"/>
    <cellStyle name="Texto de advertencia 2 2 2 3" xfId="35306"/>
    <cellStyle name="Texto de advertencia 2 2 3" xfId="35307"/>
    <cellStyle name="Texto de advertencia 2 2 3 2" xfId="35308"/>
    <cellStyle name="Texto de advertencia 2 2 3 3" xfId="35309"/>
    <cellStyle name="Texto de advertencia 2 2 4" xfId="35310"/>
    <cellStyle name="Texto de advertencia 3" xfId="35311"/>
    <cellStyle name="Texto de advertencia 3 2" xfId="35312"/>
    <cellStyle name="Texto de advertencia 3 2 2" xfId="35313"/>
    <cellStyle name="Texto de advertencia 3 2 2 2" xfId="35314"/>
    <cellStyle name="Texto de advertencia 3 2 2 2 2" xfId="35315"/>
    <cellStyle name="Texto de advertencia 3 2 2 3" xfId="35316"/>
    <cellStyle name="Texto de advertencia 3 2 3" xfId="35317"/>
    <cellStyle name="Texto de advertencia 3 2 3 2" xfId="35318"/>
    <cellStyle name="Texto de advertencia 3 2 4" xfId="35319"/>
    <cellStyle name="Texto de advertencia 4" xfId="35320"/>
    <cellStyle name="Texto de advertencia 4 2" xfId="35321"/>
    <cellStyle name="Texto de advertencia 4 2 2" xfId="35322"/>
    <cellStyle name="Texto de advertencia 4 2 2 2" xfId="35323"/>
    <cellStyle name="Texto de advertencia 4 2 2 2 2" xfId="35324"/>
    <cellStyle name="Texto de advertencia 4 2 2 3" xfId="35325"/>
    <cellStyle name="Texto de advertencia 4 2 3" xfId="35326"/>
    <cellStyle name="Texto de advertencia 4 2 3 2" xfId="35327"/>
    <cellStyle name="Texto de advertencia 4 2 4" xfId="35328"/>
    <cellStyle name="Texto de advertencia 5" xfId="35329"/>
    <cellStyle name="Texto de advertencia 5 2" xfId="35330"/>
    <cellStyle name="Texto de advertencia 5 2 2" xfId="35331"/>
    <cellStyle name="Texto de advertencia 5 2 2 2" xfId="35332"/>
    <cellStyle name="Texto de advertencia 5 2 2 2 2" xfId="35333"/>
    <cellStyle name="Texto de advertencia 5 2 2 3" xfId="35334"/>
    <cellStyle name="Texto de advertencia 5 2 3" xfId="35335"/>
    <cellStyle name="Texto de advertencia 5 2 3 2" xfId="35336"/>
    <cellStyle name="Texto de advertencia 5 2 4" xfId="35337"/>
    <cellStyle name="Texto de advertencia 6" xfId="35338"/>
    <cellStyle name="Texto de advertencia 6 2" xfId="35339"/>
    <cellStyle name="Texto de advertencia 6 2 2" xfId="35340"/>
    <cellStyle name="Texto de advertencia 6 2 2 2" xfId="35341"/>
    <cellStyle name="Texto de advertencia 6 2 2 2 2" xfId="35342"/>
    <cellStyle name="Texto de advertencia 6 2 2 3" xfId="35343"/>
    <cellStyle name="Texto de advertencia 6 2 3" xfId="35344"/>
    <cellStyle name="Texto de advertencia 6 2 3 2" xfId="35345"/>
    <cellStyle name="Texto de advertencia 6 2 4" xfId="35346"/>
    <cellStyle name="Texto de advertencia 7" xfId="35347"/>
    <cellStyle name="Texto de advertencia 7 2" xfId="35348"/>
    <cellStyle name="Texto de advertencia 7 2 2" xfId="35349"/>
    <cellStyle name="Texto de advertencia 7 2 2 2" xfId="35350"/>
    <cellStyle name="Texto de advertencia 7 2 2 2 2" xfId="35351"/>
    <cellStyle name="Texto de advertencia 7 2 2 3" xfId="35352"/>
    <cellStyle name="Texto de advertencia 7 2 3" xfId="35353"/>
    <cellStyle name="Texto de advertencia 7 2 3 2" xfId="35354"/>
    <cellStyle name="Texto de advertencia 7 2 4" xfId="35355"/>
    <cellStyle name="Texto de advertencia 8" xfId="35356"/>
    <cellStyle name="Texto de advertencia 8 2" xfId="35357"/>
    <cellStyle name="Texto de advertencia 8 2 2" xfId="35358"/>
    <cellStyle name="Texto de advertencia 8 2 2 2" xfId="35359"/>
    <cellStyle name="Texto de advertencia 8 2 2 2 2" xfId="35360"/>
    <cellStyle name="Texto de advertencia 8 2 2 3" xfId="35361"/>
    <cellStyle name="Texto de advertencia 8 2 3" xfId="35362"/>
    <cellStyle name="Texto de advertencia 8 2 3 2" xfId="35363"/>
    <cellStyle name="Texto de advertencia 8 2 4" xfId="35364"/>
    <cellStyle name="Texto de advertencia 9" xfId="35365"/>
    <cellStyle name="Texto de advertencia 9 2" xfId="35366"/>
    <cellStyle name="Texto de advertencia 9 2 2" xfId="35367"/>
    <cellStyle name="Texto de advertencia 9 2 2 2" xfId="35368"/>
    <cellStyle name="Texto de advertencia 9 2 3" xfId="35369"/>
    <cellStyle name="Texto de advertencia 9 3" xfId="35370"/>
    <cellStyle name="Texto de advertencia 9 3 2" xfId="35371"/>
    <cellStyle name="Texto de advertencia 9 3 3" xfId="35372"/>
    <cellStyle name="Texto de advertencia 9 4" xfId="35373"/>
    <cellStyle name="Texto de advertencia 9 5" xfId="35374"/>
    <cellStyle name="Texto de advertencia 9 6" xfId="35375"/>
    <cellStyle name="Texto de advertencia 9 7" xfId="35376"/>
    <cellStyle name="Texto de Aviso" xfId="35377"/>
    <cellStyle name="Texto de Aviso 2" xfId="35378"/>
    <cellStyle name="Texto de Aviso 2 2" xfId="35379"/>
    <cellStyle name="Texto de Aviso 2 2 2" xfId="35380"/>
    <cellStyle name="Texto de Aviso 2 2 2 2" xfId="35381"/>
    <cellStyle name="Texto de Aviso 2 2 3" xfId="35382"/>
    <cellStyle name="Texto de Aviso 2 3" xfId="35383"/>
    <cellStyle name="Texto de Aviso 2 3 2" xfId="35384"/>
    <cellStyle name="Texto de Aviso 2 4" xfId="35385"/>
    <cellStyle name="Texto explicativo 10" xfId="35386"/>
    <cellStyle name="Texto explicativo 10 2" xfId="35387"/>
    <cellStyle name="Texto explicativo 10 3" xfId="35388"/>
    <cellStyle name="Texto explicativo 11" xfId="35389"/>
    <cellStyle name="Texto explicativo 11 2" xfId="35390"/>
    <cellStyle name="Texto explicativo 12" xfId="35391"/>
    <cellStyle name="Texto explicativo 13" xfId="35392"/>
    <cellStyle name="Texto explicativo 14" xfId="35393"/>
    <cellStyle name="Texto explicativo 2" xfId="35394"/>
    <cellStyle name="Texto explicativo 2 2" xfId="35395"/>
    <cellStyle name="Texto explicativo 2 2 2" xfId="35396"/>
    <cellStyle name="Texto explicativo 2 2 2 2" xfId="35397"/>
    <cellStyle name="Texto explicativo 2 2 2 2 2" xfId="35398"/>
    <cellStyle name="Texto explicativo 2 2 2 3" xfId="35399"/>
    <cellStyle name="Texto explicativo 2 2 3" xfId="35400"/>
    <cellStyle name="Texto explicativo 2 2 3 2" xfId="35401"/>
    <cellStyle name="Texto explicativo 2 2 3 3" xfId="35402"/>
    <cellStyle name="Texto explicativo 2 2 4" xfId="35403"/>
    <cellStyle name="Texto explicativo 3" xfId="35404"/>
    <cellStyle name="Texto explicativo 3 2" xfId="35405"/>
    <cellStyle name="Texto explicativo 3 2 2" xfId="35406"/>
    <cellStyle name="Texto explicativo 3 2 2 2" xfId="35407"/>
    <cellStyle name="Texto explicativo 3 2 2 2 2" xfId="35408"/>
    <cellStyle name="Texto explicativo 3 2 2 3" xfId="35409"/>
    <cellStyle name="Texto explicativo 3 2 3" xfId="35410"/>
    <cellStyle name="Texto explicativo 3 2 3 2" xfId="35411"/>
    <cellStyle name="Texto explicativo 3 2 4" xfId="35412"/>
    <cellStyle name="Texto explicativo 4" xfId="35413"/>
    <cellStyle name="Texto explicativo 4 2" xfId="35414"/>
    <cellStyle name="Texto explicativo 4 2 2" xfId="35415"/>
    <cellStyle name="Texto explicativo 4 2 2 2" xfId="35416"/>
    <cellStyle name="Texto explicativo 4 2 2 2 2" xfId="35417"/>
    <cellStyle name="Texto explicativo 4 2 2 3" xfId="35418"/>
    <cellStyle name="Texto explicativo 4 2 3" xfId="35419"/>
    <cellStyle name="Texto explicativo 4 2 3 2" xfId="35420"/>
    <cellStyle name="Texto explicativo 4 2 4" xfId="35421"/>
    <cellStyle name="Texto explicativo 5" xfId="35422"/>
    <cellStyle name="Texto explicativo 5 2" xfId="35423"/>
    <cellStyle name="Texto explicativo 5 2 2" xfId="35424"/>
    <cellStyle name="Texto explicativo 5 2 2 2" xfId="35425"/>
    <cellStyle name="Texto explicativo 5 2 2 2 2" xfId="35426"/>
    <cellStyle name="Texto explicativo 5 2 2 3" xfId="35427"/>
    <cellStyle name="Texto explicativo 5 2 3" xfId="35428"/>
    <cellStyle name="Texto explicativo 5 2 3 2" xfId="35429"/>
    <cellStyle name="Texto explicativo 5 2 4" xfId="35430"/>
    <cellStyle name="Texto explicativo 6" xfId="35431"/>
    <cellStyle name="Texto explicativo 6 2" xfId="35432"/>
    <cellStyle name="Texto explicativo 6 2 2" xfId="35433"/>
    <cellStyle name="Texto explicativo 6 2 2 2" xfId="35434"/>
    <cellStyle name="Texto explicativo 6 2 2 2 2" xfId="35435"/>
    <cellStyle name="Texto explicativo 6 2 2 3" xfId="35436"/>
    <cellStyle name="Texto explicativo 6 2 3" xfId="35437"/>
    <cellStyle name="Texto explicativo 6 2 3 2" xfId="35438"/>
    <cellStyle name="Texto explicativo 6 2 4" xfId="35439"/>
    <cellStyle name="Texto explicativo 7" xfId="35440"/>
    <cellStyle name="Texto explicativo 7 2" xfId="35441"/>
    <cellStyle name="Texto explicativo 7 2 2" xfId="35442"/>
    <cellStyle name="Texto explicativo 7 2 2 2" xfId="35443"/>
    <cellStyle name="Texto explicativo 7 2 2 2 2" xfId="35444"/>
    <cellStyle name="Texto explicativo 7 2 2 3" xfId="35445"/>
    <cellStyle name="Texto explicativo 7 2 3" xfId="35446"/>
    <cellStyle name="Texto explicativo 7 2 3 2" xfId="35447"/>
    <cellStyle name="Texto explicativo 7 2 4" xfId="35448"/>
    <cellStyle name="Texto explicativo 8" xfId="35449"/>
    <cellStyle name="Texto explicativo 8 2" xfId="35450"/>
    <cellStyle name="Texto explicativo 8 2 2" xfId="35451"/>
    <cellStyle name="Texto explicativo 8 2 2 2" xfId="35452"/>
    <cellStyle name="Texto explicativo 8 2 2 2 2" xfId="35453"/>
    <cellStyle name="Texto explicativo 8 2 2 3" xfId="35454"/>
    <cellStyle name="Texto explicativo 8 2 3" xfId="35455"/>
    <cellStyle name="Texto explicativo 8 2 3 2" xfId="35456"/>
    <cellStyle name="Texto explicativo 8 2 4" xfId="35457"/>
    <cellStyle name="Texto explicativo 9" xfId="35458"/>
    <cellStyle name="Texto explicativo 9 2" xfId="35459"/>
    <cellStyle name="Texto explicativo 9 2 2" xfId="35460"/>
    <cellStyle name="Texto explicativo 9 2 2 2" xfId="35461"/>
    <cellStyle name="Texto explicativo 9 2 3" xfId="35462"/>
    <cellStyle name="Texto explicativo 9 3" xfId="35463"/>
    <cellStyle name="Texto explicativo 9 3 2" xfId="35464"/>
    <cellStyle name="Texto explicativo 9 3 3" xfId="35465"/>
    <cellStyle name="Texto explicativo 9 4" xfId="35466"/>
    <cellStyle name="Texto explicativo 9 5" xfId="35467"/>
    <cellStyle name="Texto explicativo 9 6" xfId="35468"/>
    <cellStyle name="Texto explicativo 9 7" xfId="35469"/>
    <cellStyle name="Title" xfId="35470"/>
    <cellStyle name="Title 2" xfId="35471"/>
    <cellStyle name="Title 2 2" xfId="35472"/>
    <cellStyle name="Title 2 2 2" xfId="35473"/>
    <cellStyle name="Title 2 2 2 2" xfId="35474"/>
    <cellStyle name="Title 2 2 3" xfId="35475"/>
    <cellStyle name="Title 2 3" xfId="35476"/>
    <cellStyle name="Title 2 3 2" xfId="35477"/>
    <cellStyle name="Title 2 4" xfId="35478"/>
    <cellStyle name="Title TAB 1" xfId="35479"/>
    <cellStyle name="Title TAB 1 2" xfId="35480"/>
    <cellStyle name="Title TAB 1 2 2" xfId="35481"/>
    <cellStyle name="Title TAB 1 2 2 2" xfId="35482"/>
    <cellStyle name="Title TAB 1 2 2 2 2" xfId="35483"/>
    <cellStyle name="Title TAB 1 2 2 3" xfId="35484"/>
    <cellStyle name="Title TAB 1 2 3" xfId="35485"/>
    <cellStyle name="Title TAB 1 2 3 2" xfId="35486"/>
    <cellStyle name="Title TAB 1 2 4" xfId="35487"/>
    <cellStyle name="Título 1 10" xfId="35488"/>
    <cellStyle name="Título 1 10 2" xfId="35489"/>
    <cellStyle name="Título 1 10 3" xfId="35490"/>
    <cellStyle name="Título 1 11" xfId="35491"/>
    <cellStyle name="Título 1 11 2" xfId="35492"/>
    <cellStyle name="Título 1 12" xfId="35493"/>
    <cellStyle name="Título 1 13" xfId="35494"/>
    <cellStyle name="Título 1 14" xfId="35495"/>
    <cellStyle name="Título 1 2" xfId="35496"/>
    <cellStyle name="Título 1 2 2" xfId="35497"/>
    <cellStyle name="Título 1 2 2 2" xfId="35498"/>
    <cellStyle name="Título 1 2 2 2 2" xfId="35499"/>
    <cellStyle name="Título 1 2 2 2 2 2" xfId="35500"/>
    <cellStyle name="Título 1 2 2 2 3" xfId="35501"/>
    <cellStyle name="Título 1 2 2 3" xfId="35502"/>
    <cellStyle name="Título 1 2 2 3 2" xfId="35503"/>
    <cellStyle name="Título 1 2 2 3 3" xfId="35504"/>
    <cellStyle name="Título 1 2 2 4" xfId="35505"/>
    <cellStyle name="Título 1 3" xfId="35506"/>
    <cellStyle name="Título 1 3 2" xfId="35507"/>
    <cellStyle name="Título 1 3 2 2" xfId="35508"/>
    <cellStyle name="Título 1 3 2 2 2" xfId="35509"/>
    <cellStyle name="Título 1 3 2 2 2 2" xfId="35510"/>
    <cellStyle name="Título 1 3 2 2 3" xfId="35511"/>
    <cellStyle name="Título 1 3 2 3" xfId="35512"/>
    <cellStyle name="Título 1 3 2 3 2" xfId="35513"/>
    <cellStyle name="Título 1 3 2 4" xfId="35514"/>
    <cellStyle name="Título 1 4" xfId="35515"/>
    <cellStyle name="Título 1 4 2" xfId="35516"/>
    <cellStyle name="Título 1 4 2 2" xfId="35517"/>
    <cellStyle name="Título 1 4 2 2 2" xfId="35518"/>
    <cellStyle name="Título 1 4 2 2 2 2" xfId="35519"/>
    <cellStyle name="Título 1 4 2 2 3" xfId="35520"/>
    <cellStyle name="Título 1 4 2 3" xfId="35521"/>
    <cellStyle name="Título 1 4 2 3 2" xfId="35522"/>
    <cellStyle name="Título 1 4 2 4" xfId="35523"/>
    <cellStyle name="Título 1 5" xfId="35524"/>
    <cellStyle name="Título 1 5 2" xfId="35525"/>
    <cellStyle name="Título 1 5 2 2" xfId="35526"/>
    <cellStyle name="Título 1 5 2 2 2" xfId="35527"/>
    <cellStyle name="Título 1 5 2 2 2 2" xfId="35528"/>
    <cellStyle name="Título 1 5 2 2 3" xfId="35529"/>
    <cellStyle name="Título 1 5 2 3" xfId="35530"/>
    <cellStyle name="Título 1 5 2 3 2" xfId="35531"/>
    <cellStyle name="Título 1 5 2 4" xfId="35532"/>
    <cellStyle name="Título 1 6" xfId="35533"/>
    <cellStyle name="Título 1 6 2" xfId="35534"/>
    <cellStyle name="Título 1 6 2 2" xfId="35535"/>
    <cellStyle name="Título 1 6 2 2 2" xfId="35536"/>
    <cellStyle name="Título 1 6 2 2 2 2" xfId="35537"/>
    <cellStyle name="Título 1 6 2 2 3" xfId="35538"/>
    <cellStyle name="Título 1 6 2 3" xfId="35539"/>
    <cellStyle name="Título 1 6 2 3 2" xfId="35540"/>
    <cellStyle name="Título 1 6 2 4" xfId="35541"/>
    <cellStyle name="Título 1 7" xfId="35542"/>
    <cellStyle name="Título 1 7 2" xfId="35543"/>
    <cellStyle name="Título 1 7 2 2" xfId="35544"/>
    <cellStyle name="Título 1 7 2 2 2" xfId="35545"/>
    <cellStyle name="Título 1 7 2 2 2 2" xfId="35546"/>
    <cellStyle name="Título 1 7 2 2 3" xfId="35547"/>
    <cellStyle name="Título 1 7 2 3" xfId="35548"/>
    <cellStyle name="Título 1 7 2 3 2" xfId="35549"/>
    <cellStyle name="Título 1 7 2 4" xfId="35550"/>
    <cellStyle name="Título 1 8" xfId="35551"/>
    <cellStyle name="Título 1 8 2" xfId="35552"/>
    <cellStyle name="Título 1 8 2 2" xfId="35553"/>
    <cellStyle name="Título 1 8 2 2 2" xfId="35554"/>
    <cellStyle name="Título 1 8 2 2 2 2" xfId="35555"/>
    <cellStyle name="Título 1 8 2 2 3" xfId="35556"/>
    <cellStyle name="Título 1 8 2 3" xfId="35557"/>
    <cellStyle name="Título 1 8 2 3 2" xfId="35558"/>
    <cellStyle name="Título 1 8 2 4" xfId="35559"/>
    <cellStyle name="Título 1 9" xfId="35560"/>
    <cellStyle name="Título 1 9 2" xfId="35561"/>
    <cellStyle name="Título 1 9 2 2" xfId="35562"/>
    <cellStyle name="Título 1 9 2 2 2" xfId="35563"/>
    <cellStyle name="Título 1 9 2 3" xfId="35564"/>
    <cellStyle name="Título 1 9 3" xfId="35565"/>
    <cellStyle name="Título 1 9 3 2" xfId="35566"/>
    <cellStyle name="Título 1 9 3 3" xfId="35567"/>
    <cellStyle name="Título 1 9 4" xfId="35568"/>
    <cellStyle name="Título 1 9 5" xfId="35569"/>
    <cellStyle name="Título 1 9 6" xfId="35570"/>
    <cellStyle name="Título 1 9 7" xfId="35571"/>
    <cellStyle name="Título 10" xfId="35572"/>
    <cellStyle name="Título 10 2" xfId="35573"/>
    <cellStyle name="Título 10 2 2" xfId="35574"/>
    <cellStyle name="Título 10 2 2 2" xfId="35575"/>
    <cellStyle name="Título 10 2 2 2 2" xfId="35576"/>
    <cellStyle name="Título 10 2 2 3" xfId="35577"/>
    <cellStyle name="Título 10 2 3" xfId="35578"/>
    <cellStyle name="Título 10 2 3 2" xfId="35579"/>
    <cellStyle name="Título 10 2 4" xfId="35580"/>
    <cellStyle name="Título 11" xfId="35581"/>
    <cellStyle name="Título 11 2" xfId="35582"/>
    <cellStyle name="Título 11 2 2" xfId="35583"/>
    <cellStyle name="Título 11 2 2 2" xfId="35584"/>
    <cellStyle name="Título 11 2 3" xfId="35585"/>
    <cellStyle name="Título 11 3" xfId="35586"/>
    <cellStyle name="Título 11 3 2" xfId="35587"/>
    <cellStyle name="Título 11 3 3" xfId="35588"/>
    <cellStyle name="Título 11 4" xfId="35589"/>
    <cellStyle name="Título 11 5" xfId="35590"/>
    <cellStyle name="Título 11 6" xfId="35591"/>
    <cellStyle name="Título 11 7" xfId="35592"/>
    <cellStyle name="Título 12" xfId="35593"/>
    <cellStyle name="Título 12 2" xfId="35594"/>
    <cellStyle name="Título 12 3" xfId="35595"/>
    <cellStyle name="Título 13" xfId="35596"/>
    <cellStyle name="Título 13 2" xfId="35597"/>
    <cellStyle name="Título 14" xfId="35598"/>
    <cellStyle name="Título 15" xfId="35599"/>
    <cellStyle name="Título 16" xfId="35600"/>
    <cellStyle name="Título 2 10" xfId="35601"/>
    <cellStyle name="Título 2 10 2" xfId="35602"/>
    <cellStyle name="Título 2 10 3" xfId="35603"/>
    <cellStyle name="Título 2 11" xfId="35604"/>
    <cellStyle name="Título 2 11 2" xfId="35605"/>
    <cellStyle name="Título 2 12" xfId="35606"/>
    <cellStyle name="Título 2 13" xfId="35607"/>
    <cellStyle name="Título 2 14" xfId="35608"/>
    <cellStyle name="Título 2 2" xfId="35609"/>
    <cellStyle name="Título 2 2 2" xfId="35610"/>
    <cellStyle name="Título 2 2 2 2" xfId="35611"/>
    <cellStyle name="Título 2 2 2 2 2" xfId="35612"/>
    <cellStyle name="Título 2 2 2 2 2 2" xfId="35613"/>
    <cellStyle name="Título 2 2 2 2 3" xfId="35614"/>
    <cellStyle name="Título 2 2 2 3" xfId="35615"/>
    <cellStyle name="Título 2 2 2 3 2" xfId="35616"/>
    <cellStyle name="Título 2 2 2 3 3" xfId="35617"/>
    <cellStyle name="Título 2 2 2 4" xfId="35618"/>
    <cellStyle name="Título 2 3" xfId="35619"/>
    <cellStyle name="Título 2 3 2" xfId="35620"/>
    <cellStyle name="Título 2 3 2 2" xfId="35621"/>
    <cellStyle name="Título 2 3 2 2 2" xfId="35622"/>
    <cellStyle name="Título 2 3 2 2 2 2" xfId="35623"/>
    <cellStyle name="Título 2 3 2 2 3" xfId="35624"/>
    <cellStyle name="Título 2 3 2 3" xfId="35625"/>
    <cellStyle name="Título 2 3 2 3 2" xfId="35626"/>
    <cellStyle name="Título 2 3 2 4" xfId="35627"/>
    <cellStyle name="Título 2 4" xfId="35628"/>
    <cellStyle name="Título 2 4 2" xfId="35629"/>
    <cellStyle name="Título 2 4 2 2" xfId="35630"/>
    <cellStyle name="Título 2 4 2 2 2" xfId="35631"/>
    <cellStyle name="Título 2 4 2 2 2 2" xfId="35632"/>
    <cellStyle name="Título 2 4 2 2 3" xfId="35633"/>
    <cellStyle name="Título 2 4 2 3" xfId="35634"/>
    <cellStyle name="Título 2 4 2 3 2" xfId="35635"/>
    <cellStyle name="Título 2 4 2 4" xfId="35636"/>
    <cellStyle name="Título 2 5" xfId="35637"/>
    <cellStyle name="Título 2 5 2" xfId="35638"/>
    <cellStyle name="Título 2 5 2 2" xfId="35639"/>
    <cellStyle name="Título 2 5 2 2 2" xfId="35640"/>
    <cellStyle name="Título 2 5 2 2 2 2" xfId="35641"/>
    <cellStyle name="Título 2 5 2 2 3" xfId="35642"/>
    <cellStyle name="Título 2 5 2 3" xfId="35643"/>
    <cellStyle name="Título 2 5 2 3 2" xfId="35644"/>
    <cellStyle name="Título 2 5 2 4" xfId="35645"/>
    <cellStyle name="Título 2 6" xfId="35646"/>
    <cellStyle name="Título 2 6 2" xfId="35647"/>
    <cellStyle name="Título 2 6 2 2" xfId="35648"/>
    <cellStyle name="Título 2 6 2 2 2" xfId="35649"/>
    <cellStyle name="Título 2 6 2 2 2 2" xfId="35650"/>
    <cellStyle name="Título 2 6 2 2 3" xfId="35651"/>
    <cellStyle name="Título 2 6 2 3" xfId="35652"/>
    <cellStyle name="Título 2 6 2 3 2" xfId="35653"/>
    <cellStyle name="Título 2 6 2 4" xfId="35654"/>
    <cellStyle name="Título 2 7" xfId="35655"/>
    <cellStyle name="Título 2 7 2" xfId="35656"/>
    <cellStyle name="Título 2 7 2 2" xfId="35657"/>
    <cellStyle name="Título 2 7 2 2 2" xfId="35658"/>
    <cellStyle name="Título 2 7 2 2 2 2" xfId="35659"/>
    <cellStyle name="Título 2 7 2 2 3" xfId="35660"/>
    <cellStyle name="Título 2 7 2 3" xfId="35661"/>
    <cellStyle name="Título 2 7 2 3 2" xfId="35662"/>
    <cellStyle name="Título 2 7 2 4" xfId="35663"/>
    <cellStyle name="Título 2 8" xfId="35664"/>
    <cellStyle name="Título 2 8 2" xfId="35665"/>
    <cellStyle name="Título 2 8 2 2" xfId="35666"/>
    <cellStyle name="Título 2 8 2 2 2" xfId="35667"/>
    <cellStyle name="Título 2 8 2 2 2 2" xfId="35668"/>
    <cellStyle name="Título 2 8 2 2 3" xfId="35669"/>
    <cellStyle name="Título 2 8 2 3" xfId="35670"/>
    <cellStyle name="Título 2 8 2 3 2" xfId="35671"/>
    <cellStyle name="Título 2 8 2 4" xfId="35672"/>
    <cellStyle name="Título 2 9" xfId="35673"/>
    <cellStyle name="Título 2 9 2" xfId="35674"/>
    <cellStyle name="Título 2 9 2 2" xfId="35675"/>
    <cellStyle name="Título 2 9 2 2 2" xfId="35676"/>
    <cellStyle name="Título 2 9 2 3" xfId="35677"/>
    <cellStyle name="Título 2 9 3" xfId="35678"/>
    <cellStyle name="Título 2 9 3 2" xfId="35679"/>
    <cellStyle name="Título 2 9 3 3" xfId="35680"/>
    <cellStyle name="Título 2 9 4" xfId="35681"/>
    <cellStyle name="Título 2 9 5" xfId="35682"/>
    <cellStyle name="Título 2 9 6" xfId="35683"/>
    <cellStyle name="Título 2 9 7" xfId="35684"/>
    <cellStyle name="Título 3 10" xfId="35685"/>
    <cellStyle name="Título 3 10 2" xfId="35686"/>
    <cellStyle name="Título 3 10 3" xfId="35687"/>
    <cellStyle name="Título 3 11" xfId="35688"/>
    <cellStyle name="Título 3 11 2" xfId="35689"/>
    <cellStyle name="Título 3 12" xfId="35690"/>
    <cellStyle name="Título 3 13" xfId="35691"/>
    <cellStyle name="Título 3 14" xfId="35692"/>
    <cellStyle name="Título 3 2" xfId="35693"/>
    <cellStyle name="Título 3 2 2" xfId="35694"/>
    <cellStyle name="Título 3 2 2 2" xfId="35695"/>
    <cellStyle name="Título 3 2 2 2 2" xfId="35696"/>
    <cellStyle name="Título 3 2 2 2 2 2" xfId="35697"/>
    <cellStyle name="Título 3 2 2 2 3" xfId="35698"/>
    <cellStyle name="Título 3 2 2 3" xfId="35699"/>
    <cellStyle name="Título 3 2 2 3 2" xfId="35700"/>
    <cellStyle name="Título 3 2 2 3 3" xfId="35701"/>
    <cellStyle name="Título 3 2 2 4" xfId="35702"/>
    <cellStyle name="Título 3 3" xfId="35703"/>
    <cellStyle name="Título 3 3 2" xfId="35704"/>
    <cellStyle name="Título 3 3 2 2" xfId="35705"/>
    <cellStyle name="Título 3 3 2 2 2" xfId="35706"/>
    <cellStyle name="Título 3 3 2 2 2 2" xfId="35707"/>
    <cellStyle name="Título 3 3 2 2 3" xfId="35708"/>
    <cellStyle name="Título 3 3 2 3" xfId="35709"/>
    <cellStyle name="Título 3 3 2 3 2" xfId="35710"/>
    <cellStyle name="Título 3 3 2 4" xfId="35711"/>
    <cellStyle name="Título 3 4" xfId="35712"/>
    <cellStyle name="Título 3 4 2" xfId="35713"/>
    <cellStyle name="Título 3 4 2 2" xfId="35714"/>
    <cellStyle name="Título 3 4 2 2 2" xfId="35715"/>
    <cellStyle name="Título 3 4 2 2 2 2" xfId="35716"/>
    <cellStyle name="Título 3 4 2 2 3" xfId="35717"/>
    <cellStyle name="Título 3 4 2 3" xfId="35718"/>
    <cellStyle name="Título 3 4 2 3 2" xfId="35719"/>
    <cellStyle name="Título 3 4 2 4" xfId="35720"/>
    <cellStyle name="Título 3 5" xfId="35721"/>
    <cellStyle name="Título 3 5 2" xfId="35722"/>
    <cellStyle name="Título 3 5 2 2" xfId="35723"/>
    <cellStyle name="Título 3 5 2 2 2" xfId="35724"/>
    <cellStyle name="Título 3 5 2 2 2 2" xfId="35725"/>
    <cellStyle name="Título 3 5 2 2 3" xfId="35726"/>
    <cellStyle name="Título 3 5 2 3" xfId="35727"/>
    <cellStyle name="Título 3 5 2 3 2" xfId="35728"/>
    <cellStyle name="Título 3 5 2 4" xfId="35729"/>
    <cellStyle name="Título 3 6" xfId="35730"/>
    <cellStyle name="Título 3 6 2" xfId="35731"/>
    <cellStyle name="Título 3 6 2 2" xfId="35732"/>
    <cellStyle name="Título 3 6 2 2 2" xfId="35733"/>
    <cellStyle name="Título 3 6 2 2 2 2" xfId="35734"/>
    <cellStyle name="Título 3 6 2 2 3" xfId="35735"/>
    <cellStyle name="Título 3 6 2 3" xfId="35736"/>
    <cellStyle name="Título 3 6 2 3 2" xfId="35737"/>
    <cellStyle name="Título 3 6 2 4" xfId="35738"/>
    <cellStyle name="Título 3 7" xfId="35739"/>
    <cellStyle name="Título 3 7 2" xfId="35740"/>
    <cellStyle name="Título 3 7 2 2" xfId="35741"/>
    <cellStyle name="Título 3 7 2 2 2" xfId="35742"/>
    <cellStyle name="Título 3 7 2 2 2 2" xfId="35743"/>
    <cellStyle name="Título 3 7 2 2 3" xfId="35744"/>
    <cellStyle name="Título 3 7 2 3" xfId="35745"/>
    <cellStyle name="Título 3 7 2 3 2" xfId="35746"/>
    <cellStyle name="Título 3 7 2 4" xfId="35747"/>
    <cellStyle name="Título 3 8" xfId="35748"/>
    <cellStyle name="Título 3 8 2" xfId="35749"/>
    <cellStyle name="Título 3 8 2 2" xfId="35750"/>
    <cellStyle name="Título 3 8 2 2 2" xfId="35751"/>
    <cellStyle name="Título 3 8 2 2 2 2" xfId="35752"/>
    <cellStyle name="Título 3 8 2 2 3" xfId="35753"/>
    <cellStyle name="Título 3 8 2 3" xfId="35754"/>
    <cellStyle name="Título 3 8 2 3 2" xfId="35755"/>
    <cellStyle name="Título 3 8 2 4" xfId="35756"/>
    <cellStyle name="Título 3 9" xfId="35757"/>
    <cellStyle name="Título 3 9 2" xfId="35758"/>
    <cellStyle name="Título 3 9 2 2" xfId="35759"/>
    <cellStyle name="Título 3 9 2 2 2" xfId="35760"/>
    <cellStyle name="Título 3 9 2 3" xfId="35761"/>
    <cellStyle name="Título 3 9 3" xfId="35762"/>
    <cellStyle name="Título 3 9 3 2" xfId="35763"/>
    <cellStyle name="Título 3 9 3 3" xfId="35764"/>
    <cellStyle name="Título 3 9 4" xfId="35765"/>
    <cellStyle name="Título 3 9 5" xfId="35766"/>
    <cellStyle name="Título 3 9 6" xfId="35767"/>
    <cellStyle name="Título 3 9 7" xfId="35768"/>
    <cellStyle name="Título 4" xfId="35769"/>
    <cellStyle name="Título 4 2" xfId="35770"/>
    <cellStyle name="Título 4 2 2" xfId="35771"/>
    <cellStyle name="Título 4 2 2 2" xfId="35772"/>
    <cellStyle name="Título 4 2 2 2 2" xfId="35773"/>
    <cellStyle name="Título 4 2 2 3" xfId="35774"/>
    <cellStyle name="Título 4 2 3" xfId="35775"/>
    <cellStyle name="Título 4 2 3 2" xfId="35776"/>
    <cellStyle name="Título 4 2 4" xfId="35777"/>
    <cellStyle name="Título 5" xfId="35778"/>
    <cellStyle name="Título 5 2" xfId="35779"/>
    <cellStyle name="Título 5 2 2" xfId="35780"/>
    <cellStyle name="Título 5 2 2 2" xfId="35781"/>
    <cellStyle name="Título 5 2 2 2 2" xfId="35782"/>
    <cellStyle name="Título 5 2 2 3" xfId="35783"/>
    <cellStyle name="Título 5 2 3" xfId="35784"/>
    <cellStyle name="Título 5 2 3 2" xfId="35785"/>
    <cellStyle name="Título 5 2 4" xfId="35786"/>
    <cellStyle name="Título 6" xfId="35787"/>
    <cellStyle name="Título 6 2" xfId="35788"/>
    <cellStyle name="Título 6 2 2" xfId="35789"/>
    <cellStyle name="Título 6 2 2 2" xfId="35790"/>
    <cellStyle name="Título 6 2 2 2 2" xfId="35791"/>
    <cellStyle name="Título 6 2 2 3" xfId="35792"/>
    <cellStyle name="Título 6 2 3" xfId="35793"/>
    <cellStyle name="Título 6 2 3 2" xfId="35794"/>
    <cellStyle name="Título 6 2 4" xfId="35795"/>
    <cellStyle name="Título 7" xfId="35796"/>
    <cellStyle name="Título 7 2" xfId="35797"/>
    <cellStyle name="Título 7 2 2" xfId="35798"/>
    <cellStyle name="Título 7 2 2 2" xfId="35799"/>
    <cellStyle name="Título 7 2 2 2 2" xfId="35800"/>
    <cellStyle name="Título 7 2 2 3" xfId="35801"/>
    <cellStyle name="Título 7 2 3" xfId="35802"/>
    <cellStyle name="Título 7 2 3 2" xfId="35803"/>
    <cellStyle name="Título 7 2 4" xfId="35804"/>
    <cellStyle name="Título 8" xfId="35805"/>
    <cellStyle name="Título 8 2" xfId="35806"/>
    <cellStyle name="Título 8 2 2" xfId="35807"/>
    <cellStyle name="Título 8 2 2 2" xfId="35808"/>
    <cellStyle name="Título 8 2 2 2 2" xfId="35809"/>
    <cellStyle name="Título 8 2 2 3" xfId="35810"/>
    <cellStyle name="Título 8 2 3" xfId="35811"/>
    <cellStyle name="Título 8 2 3 2" xfId="35812"/>
    <cellStyle name="Título 8 2 4" xfId="35813"/>
    <cellStyle name="Título 9" xfId="35814"/>
    <cellStyle name="Título 9 2" xfId="35815"/>
    <cellStyle name="Título 9 2 2" xfId="35816"/>
    <cellStyle name="Título 9 2 2 2" xfId="35817"/>
    <cellStyle name="Título 9 2 2 2 2" xfId="35818"/>
    <cellStyle name="Título 9 2 2 3" xfId="35819"/>
    <cellStyle name="Título 9 2 3" xfId="35820"/>
    <cellStyle name="Título 9 2 3 2" xfId="35821"/>
    <cellStyle name="Título 9 2 4" xfId="35822"/>
    <cellStyle name="Total 10" xfId="35823"/>
    <cellStyle name="Total 10 2" xfId="35824"/>
    <cellStyle name="Total 10 3" xfId="35825"/>
    <cellStyle name="Total 11" xfId="35826"/>
    <cellStyle name="Total 11 2" xfId="35827"/>
    <cellStyle name="Total 11 3" xfId="35828"/>
    <cellStyle name="Total 12" xfId="35829"/>
    <cellStyle name="Total 13" xfId="35830"/>
    <cellStyle name="Total 14" xfId="35831"/>
    <cellStyle name="Total 15" xfId="35832"/>
    <cellStyle name="Total 2" xfId="35833"/>
    <cellStyle name="Total 2 2" xfId="35834"/>
    <cellStyle name="Total 2 2 2" xfId="35835"/>
    <cellStyle name="Total 2 2 2 2" xfId="35836"/>
    <cellStyle name="Total 2 2 2 2 2" xfId="35837"/>
    <cellStyle name="Total 2 2 2 2 2 2" xfId="35838"/>
    <cellStyle name="Total 2 2 2 2 3" xfId="35839"/>
    <cellStyle name="Total 2 2 2 3" xfId="35840"/>
    <cellStyle name="Total 2 2 2 3 2" xfId="35841"/>
    <cellStyle name="Total 2 2 2 4" xfId="35842"/>
    <cellStyle name="Total 2 2 3" xfId="35843"/>
    <cellStyle name="Total 2 3" xfId="35844"/>
    <cellStyle name="Total 2 3 2" xfId="35845"/>
    <cellStyle name="Total 2 3 2 2" xfId="35846"/>
    <cellStyle name="Total 2 3 2 2 2" xfId="35847"/>
    <cellStyle name="Total 2 3 2 3" xfId="35848"/>
    <cellStyle name="Total 2 3 3" xfId="35849"/>
    <cellStyle name="Total 2 3 3 2" xfId="35850"/>
    <cellStyle name="Total 2 3 4" xfId="35851"/>
    <cellStyle name="Total 3" xfId="35852"/>
    <cellStyle name="Total 3 2" xfId="35853"/>
    <cellStyle name="Total 3 2 2" xfId="35854"/>
    <cellStyle name="Total 3 2 2 2" xfId="35855"/>
    <cellStyle name="Total 3 2 2 2 2" xfId="35856"/>
    <cellStyle name="Total 3 2 2 2 2 2" xfId="35857"/>
    <cellStyle name="Total 3 2 2 2 3" xfId="35858"/>
    <cellStyle name="Total 3 2 2 3" xfId="35859"/>
    <cellStyle name="Total 3 2 2 3 2" xfId="35860"/>
    <cellStyle name="Total 3 2 2 4" xfId="35861"/>
    <cellStyle name="Total 3 3" xfId="35862"/>
    <cellStyle name="Total 3 3 2" xfId="35863"/>
    <cellStyle name="Total 3 3 2 2" xfId="35864"/>
    <cellStyle name="Total 3 3 2 2 2" xfId="35865"/>
    <cellStyle name="Total 3 3 2 3" xfId="35866"/>
    <cellStyle name="Total 3 3 3" xfId="35867"/>
    <cellStyle name="Total 3 3 3 2" xfId="35868"/>
    <cellStyle name="Total 3 3 4" xfId="35869"/>
    <cellStyle name="Total 4" xfId="35870"/>
    <cellStyle name="Total 4 2" xfId="35871"/>
    <cellStyle name="Total 4 2 2" xfId="35872"/>
    <cellStyle name="Total 4 2 2 2" xfId="35873"/>
    <cellStyle name="Total 4 2 2 2 2" xfId="35874"/>
    <cellStyle name="Total 4 2 2 2 2 2" xfId="35875"/>
    <cellStyle name="Total 4 2 2 2 3" xfId="35876"/>
    <cellStyle name="Total 4 2 2 3" xfId="35877"/>
    <cellStyle name="Total 4 2 2 3 2" xfId="35878"/>
    <cellStyle name="Total 4 2 2 4" xfId="35879"/>
    <cellStyle name="Total 4 3" xfId="35880"/>
    <cellStyle name="Total 4 3 2" xfId="35881"/>
    <cellStyle name="Total 4 3 2 2" xfId="35882"/>
    <cellStyle name="Total 4 3 2 2 2" xfId="35883"/>
    <cellStyle name="Total 4 3 2 3" xfId="35884"/>
    <cellStyle name="Total 4 3 3" xfId="35885"/>
    <cellStyle name="Total 4 3 3 2" xfId="35886"/>
    <cellStyle name="Total 4 3 4" xfId="35887"/>
    <cellStyle name="Total 5" xfId="35888"/>
    <cellStyle name="Total 5 2" xfId="35889"/>
    <cellStyle name="Total 5 2 2" xfId="35890"/>
    <cellStyle name="Total 5 2 2 2" xfId="35891"/>
    <cellStyle name="Total 5 2 2 2 2" xfId="35892"/>
    <cellStyle name="Total 5 2 2 2 2 2" xfId="35893"/>
    <cellStyle name="Total 5 2 2 2 3" xfId="35894"/>
    <cellStyle name="Total 5 2 2 3" xfId="35895"/>
    <cellStyle name="Total 5 2 2 3 2" xfId="35896"/>
    <cellStyle name="Total 5 2 2 4" xfId="35897"/>
    <cellStyle name="Total 5 3" xfId="35898"/>
    <cellStyle name="Total 5 3 2" xfId="35899"/>
    <cellStyle name="Total 5 3 2 2" xfId="35900"/>
    <cellStyle name="Total 5 3 2 2 2" xfId="35901"/>
    <cellStyle name="Total 5 3 2 3" xfId="35902"/>
    <cellStyle name="Total 5 3 3" xfId="35903"/>
    <cellStyle name="Total 5 3 3 2" xfId="35904"/>
    <cellStyle name="Total 5 3 4" xfId="35905"/>
    <cellStyle name="Total 6" xfId="35906"/>
    <cellStyle name="Total 6 2" xfId="35907"/>
    <cellStyle name="Total 6 2 2" xfId="35908"/>
    <cellStyle name="Total 6 2 2 2" xfId="35909"/>
    <cellStyle name="Total 6 2 2 2 2" xfId="35910"/>
    <cellStyle name="Total 6 2 2 3" xfId="35911"/>
    <cellStyle name="Total 6 2 3" xfId="35912"/>
    <cellStyle name="Total 6 2 3 2" xfId="35913"/>
    <cellStyle name="Total 6 2 4" xfId="35914"/>
    <cellStyle name="Total 7" xfId="35915"/>
    <cellStyle name="Total 7 2" xfId="35916"/>
    <cellStyle name="Total 7 2 2" xfId="35917"/>
    <cellStyle name="Total 7 2 2 2" xfId="35918"/>
    <cellStyle name="Total 7 2 2 2 2" xfId="35919"/>
    <cellStyle name="Total 7 2 2 3" xfId="35920"/>
    <cellStyle name="Total 7 2 3" xfId="35921"/>
    <cellStyle name="Total 7 2 3 2" xfId="35922"/>
    <cellStyle name="Total 7 2 4" xfId="35923"/>
    <cellStyle name="Total 8" xfId="35924"/>
    <cellStyle name="Total 8 2" xfId="35925"/>
    <cellStyle name="Total 8 2 2" xfId="35926"/>
    <cellStyle name="Total 8 2 2 2" xfId="35927"/>
    <cellStyle name="Total 8 2 2 2 2" xfId="35928"/>
    <cellStyle name="Total 8 2 2 3" xfId="35929"/>
    <cellStyle name="Total 8 2 3" xfId="35930"/>
    <cellStyle name="Total 8 2 3 2" xfId="35931"/>
    <cellStyle name="Total 8 2 4" xfId="35932"/>
    <cellStyle name="Total 9" xfId="35933"/>
    <cellStyle name="Total 9 2" xfId="35934"/>
    <cellStyle name="Total 9 2 2" xfId="35935"/>
    <cellStyle name="Total 9 2 2 2" xfId="35936"/>
    <cellStyle name="Total 9 2 3" xfId="35937"/>
    <cellStyle name="Total 9 3" xfId="35938"/>
    <cellStyle name="Total 9 3 2" xfId="35939"/>
    <cellStyle name="Total 9 3 3" xfId="35940"/>
    <cellStyle name="Total 9 4" xfId="35941"/>
    <cellStyle name="Total 9 5" xfId="35942"/>
    <cellStyle name="Total 9 6" xfId="35943"/>
    <cellStyle name="Total 9 7" xfId="35944"/>
    <cellStyle name="Tytuł" xfId="35945"/>
    <cellStyle name="Tytuł 2" xfId="35946"/>
    <cellStyle name="Tytuł 2 2" xfId="35947"/>
    <cellStyle name="Tytuł 2 2 2" xfId="35948"/>
    <cellStyle name="Tytuł 2 2 2 2" xfId="35949"/>
    <cellStyle name="Tytuł 2 2 3" xfId="35950"/>
    <cellStyle name="Tytuł 2 3" xfId="35951"/>
    <cellStyle name="Tytuł 2 3 2" xfId="35952"/>
    <cellStyle name="Tytuł 2 4" xfId="35953"/>
    <cellStyle name="Uwaga" xfId="35954"/>
    <cellStyle name="Uwaga 2" xfId="35955"/>
    <cellStyle name="Uwaga 2 2" xfId="35956"/>
    <cellStyle name="Uwaga 2 2 2" xfId="35957"/>
    <cellStyle name="Uwaga 2 2 2 2" xfId="35958"/>
    <cellStyle name="Uwaga 2 2 3" xfId="35959"/>
    <cellStyle name="Uwaga 2 3" xfId="35960"/>
    <cellStyle name="Uwaga 2 3 2" xfId="35961"/>
    <cellStyle name="Uwaga 2 4" xfId="35962"/>
    <cellStyle name="Verificar Célula" xfId="35963"/>
    <cellStyle name="Verificar Célula 2" xfId="35964"/>
    <cellStyle name="Verificar Célula 2 2" xfId="35965"/>
    <cellStyle name="Verificar Célula 2 2 2" xfId="35966"/>
    <cellStyle name="Verificar Célula 2 2 2 2" xfId="35967"/>
    <cellStyle name="Verificar Célula 2 2 3" xfId="35968"/>
    <cellStyle name="Verificar Célula 2 3" xfId="35969"/>
    <cellStyle name="Verificar Célula 2 3 2" xfId="35970"/>
    <cellStyle name="Verificar Célula 2 4" xfId="35971"/>
    <cellStyle name="Währung [0]_1998" xfId="35972"/>
    <cellStyle name="Währung_1998" xfId="35973"/>
    <cellStyle name="Warning Text 2" xfId="35974"/>
    <cellStyle name="Warning Text 2 2" xfId="35975"/>
    <cellStyle name="Warning Text 2 2 2" xfId="35976"/>
    <cellStyle name="Warning Text 2 2 2 2" xfId="35977"/>
    <cellStyle name="Warning Text 2 2 3" xfId="35978"/>
    <cellStyle name="Warning Text 2 3" xfId="35979"/>
    <cellStyle name="Warning Text 2 3 2" xfId="35980"/>
    <cellStyle name="Warning Text 2 4" xfId="35981"/>
    <cellStyle name="Złe" xfId="35982"/>
    <cellStyle name="Złe 2" xfId="35983"/>
    <cellStyle name="Złe 2 2" xfId="35984"/>
    <cellStyle name="Złe 2 2 2" xfId="35985"/>
    <cellStyle name="Złe 2 2 2 2" xfId="35986"/>
    <cellStyle name="Złe 2 2 3" xfId="35987"/>
    <cellStyle name="Złe 2 3" xfId="35988"/>
    <cellStyle name="Złe 2 3 2" xfId="35989"/>
    <cellStyle name="Złe 2 4" xfId="35990"/>
  </cellStyles>
  <dxfs count="1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10</xdr:row>
      <xdr:rowOff>38100</xdr:rowOff>
    </xdr:from>
    <xdr:to>
      <xdr:col>12</xdr:col>
      <xdr:colOff>9525</xdr:colOff>
      <xdr:row>14</xdr:row>
      <xdr:rowOff>124460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552700"/>
          <a:ext cx="4038600" cy="14293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90487</xdr:colOff>
      <xdr:row>10</xdr:row>
      <xdr:rowOff>126207</xdr:rowOff>
    </xdr:from>
    <xdr:to>
      <xdr:col>20</xdr:col>
      <xdr:colOff>42861</xdr:colOff>
      <xdr:row>15</xdr:row>
      <xdr:rowOff>176213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35637" y="2640807"/>
          <a:ext cx="4000499" cy="158353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288472</xdr:colOff>
      <xdr:row>289</xdr:row>
      <xdr:rowOff>176894</xdr:rowOff>
    </xdr:from>
    <xdr:to>
      <xdr:col>2</xdr:col>
      <xdr:colOff>614589</xdr:colOff>
      <xdr:row>304</xdr:row>
      <xdr:rowOff>30209</xdr:rowOff>
    </xdr:to>
    <xdr:pic>
      <xdr:nvPicPr>
        <xdr:cNvPr id="4" name="3 Imagen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2" y="58346069"/>
          <a:ext cx="1907267" cy="2710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305</xdr:row>
      <xdr:rowOff>149679</xdr:rowOff>
    </xdr:from>
    <xdr:to>
      <xdr:col>3</xdr:col>
      <xdr:colOff>1460070</xdr:colOff>
      <xdr:row>312</xdr:row>
      <xdr:rowOff>157934</xdr:rowOff>
    </xdr:to>
    <xdr:pic>
      <xdr:nvPicPr>
        <xdr:cNvPr id="5" name="4 Imagen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61366854"/>
          <a:ext cx="5508195" cy="13417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4/Bancolombia/Ajuste%20CJ/Re%20pricing%20-%20Actuar&#237;a%20-%20ajuste%20Tmk%20201812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.2%20Summary_Bogot&#224;_20190709%20-%20Implementaci&#242;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4/Bancolombia/Ajuste%20CJ/Bancolombia%20-%20TC%20Desempleo-ITT_Hal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4/Bancolombia/Ajuste%20CJ/Cotizacion%20Hipotecari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4/Bancolombia/Ajuste%20CJ/Consum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Bogot&#225;/Tarjetas/Re%20pricing%20-%20Actuar&#237;a%20-%20ajuste%20Tmk%20201812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ogot&#225;/Tarjetas/0.2%20Summary_Bogot&#224;_20190222%20-%20primas%20inferiores_50%25comm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7%20Q1/Bancolombia/Repricing/Bancolombia%20Mejoras%20para%20BP%20Stock%20y%20Nuevos%2001032018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Bogot&#225;/Tarjetas/Bancolombia%20-%20TC%20Desempleo-ITT_Hal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1/Bancolombia/Copia%20de%20Calculos_Stock_Tarjetas_vf_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4/Bancolombia/Ajuste%20CJ/Summary_V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1/Sufi/Hurto%20de%20Contenidos/V2/Herramienta%20Cotizacion%20Autos%20Sufi%20AP%20y%20Hurto%20LB%20y%20Stock%2021032018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7%20Q1/AVAL/Transversales/TAN%20Transaccionales/Herramienta%20Cotizacion%20Global%20Transversales%2006102017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7%20Q4/Cencosud/TAN/Herramienta%20Cotizacion%20Global%20%20Cencosud%20TAN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3/AVAL/Occidente/Cancer/00.Herramienta%20Cotizacion%20Occidente%2021112018%20VF-cambio%20MCC%20aju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ágnulos_frecuencias"/>
      <sheetName val="Resumen_frecuencias"/>
      <sheetName val="Pricing_base"/>
      <sheetName val="Pricing_va"/>
      <sheetName val="Pricing_objeciones"/>
      <sheetName val="Pricing_propuesta_FINAL"/>
      <sheetName val="Pricing_propuesta1AP"/>
      <sheetName val="Pricing_propuesta1cancer"/>
      <sheetName val="Pricing_propuesta2NA"/>
      <sheetName val="Pricing_propuesta3"/>
      <sheetName val="Pricing_propuesta1Combo"/>
      <sheetName val="Pricing_propuesta2ADI-AP"/>
      <sheetName val="Pricing_propuesta2ADI-CANCER"/>
      <sheetName val="Pricing_propuesta2ADI-COMBO"/>
      <sheetName val="Pricing_propuesta2ADI-COMBO R"/>
      <sheetName val="Pricing_propuesta2ADI-CANCE R"/>
      <sheetName val="Pricing_propuesta2ADI-AP R"/>
      <sheetName val="Pricing_propuesta IUTD TC"/>
      <sheetName val="Pricing_propuesta IUTD TC R"/>
      <sheetName val="Resumen"/>
      <sheetName val="Frecuencias_t"/>
      <sheetName val="Draft"/>
      <sheetName val="Inbound"/>
      <sheetName val="retencion viejos"/>
      <sheetName val="Distribución_productos"/>
      <sheetName val="retencion Nuevos"/>
      <sheetName val="retencion Nuevos VA"/>
      <sheetName val="Summary"/>
    </sheetNames>
    <sheetDataSet>
      <sheetData sheetId="0"/>
      <sheetData sheetId="1"/>
      <sheetData sheetId="2"/>
      <sheetData sheetId="3"/>
      <sheetData sheetId="4"/>
      <sheetData sheetId="5">
        <row r="6">
          <cell r="I6">
            <v>45.161290322580648</v>
          </cell>
        </row>
        <row r="10">
          <cell r="I10">
            <v>19990</v>
          </cell>
          <cell r="L10">
            <v>19990</v>
          </cell>
          <cell r="V10">
            <v>19990.000000000004</v>
          </cell>
          <cell r="Y10">
            <v>19990.000000000004</v>
          </cell>
        </row>
        <row r="59">
          <cell r="I59">
            <v>12500000</v>
          </cell>
        </row>
        <row r="60">
          <cell r="I60">
            <v>300000</v>
          </cell>
        </row>
        <row r="61">
          <cell r="I61">
            <v>300000</v>
          </cell>
        </row>
        <row r="62">
          <cell r="I62">
            <v>300000</v>
          </cell>
        </row>
        <row r="63">
          <cell r="I63">
            <v>300000</v>
          </cell>
        </row>
        <row r="64">
          <cell r="I64">
            <v>7500000</v>
          </cell>
        </row>
      </sheetData>
      <sheetData sheetId="6">
        <row r="10">
          <cell r="C10">
            <v>19990</v>
          </cell>
          <cell r="F10">
            <v>19990</v>
          </cell>
          <cell r="I10">
            <v>19990</v>
          </cell>
          <cell r="L10">
            <v>19990</v>
          </cell>
        </row>
        <row r="12">
          <cell r="C12">
            <v>16836.398413066665</v>
          </cell>
          <cell r="F12">
            <v>17017.444233319391</v>
          </cell>
          <cell r="I12">
            <v>16850.254529861711</v>
          </cell>
          <cell r="L12">
            <v>17323.608711465855</v>
          </cell>
        </row>
        <row r="19">
          <cell r="A19">
            <v>720</v>
          </cell>
        </row>
        <row r="26">
          <cell r="C26">
            <v>0.13305862627506615</v>
          </cell>
          <cell r="F26">
            <v>0.12159354750385479</v>
          </cell>
          <cell r="I26">
            <v>0.19882030335043216</v>
          </cell>
          <cell r="L26">
            <v>0.17434497489923792</v>
          </cell>
        </row>
        <row r="55">
          <cell r="C55">
            <v>4000000</v>
          </cell>
          <cell r="F55">
            <v>20000000</v>
          </cell>
        </row>
        <row r="56">
          <cell r="C56">
            <v>1500000</v>
          </cell>
          <cell r="F56">
            <v>300000</v>
          </cell>
        </row>
        <row r="57">
          <cell r="C57">
            <v>1500000</v>
          </cell>
          <cell r="F57">
            <v>300000</v>
          </cell>
        </row>
        <row r="58">
          <cell r="C58">
            <v>1500000</v>
          </cell>
          <cell r="F58">
            <v>300000</v>
          </cell>
        </row>
        <row r="59">
          <cell r="C59">
            <v>1500000</v>
          </cell>
          <cell r="F59">
            <v>300000</v>
          </cell>
        </row>
        <row r="60">
          <cell r="C60">
            <v>700000</v>
          </cell>
          <cell r="F60">
            <v>700000</v>
          </cell>
        </row>
        <row r="61">
          <cell r="C61">
            <v>300000</v>
          </cell>
          <cell r="F61">
            <v>150000</v>
          </cell>
        </row>
        <row r="62">
          <cell r="C62">
            <v>300000</v>
          </cell>
          <cell r="F62">
            <v>50000</v>
          </cell>
        </row>
        <row r="63">
          <cell r="C63">
            <v>300000</v>
          </cell>
          <cell r="F63">
            <v>50000</v>
          </cell>
        </row>
        <row r="64">
          <cell r="C64">
            <v>1000000</v>
          </cell>
          <cell r="F64">
            <v>1000000</v>
          </cell>
        </row>
      </sheetData>
      <sheetData sheetId="7">
        <row r="12">
          <cell r="C12">
            <v>19578.582449567039</v>
          </cell>
          <cell r="F12">
            <v>18720.976320376798</v>
          </cell>
          <cell r="I12">
            <v>19653.589341177292</v>
          </cell>
          <cell r="L12">
            <v>19543.87736614496</v>
          </cell>
        </row>
        <row r="26">
          <cell r="C26">
            <v>0.13992207408002827</v>
          </cell>
          <cell r="F26">
            <v>4.3461528800617558E-2</v>
          </cell>
          <cell r="I26">
            <v>0.17171981776919495</v>
          </cell>
          <cell r="L26">
            <v>6.3248112958009084E-2</v>
          </cell>
        </row>
      </sheetData>
      <sheetData sheetId="8"/>
      <sheetData sheetId="9"/>
      <sheetData sheetId="10">
        <row r="10">
          <cell r="C10">
            <v>27990</v>
          </cell>
        </row>
        <row r="12">
          <cell r="C12">
            <v>25380.335166868863</v>
          </cell>
          <cell r="F12">
            <v>25673.140109622684</v>
          </cell>
          <cell r="I12">
            <v>25728.387394191672</v>
          </cell>
          <cell r="L12">
            <v>26706.713796616215</v>
          </cell>
        </row>
        <row r="19">
          <cell r="A19">
            <v>720</v>
          </cell>
        </row>
        <row r="26">
          <cell r="C26">
            <v>9.1814870326322115E-2</v>
          </cell>
          <cell r="F26">
            <v>6.8268864113290195E-2</v>
          </cell>
          <cell r="I26">
            <v>0.19154602332648893</v>
          </cell>
          <cell r="L26">
            <v>0.17010568740896786</v>
          </cell>
        </row>
        <row r="55">
          <cell r="C55">
            <v>4000000</v>
          </cell>
          <cell r="F55">
            <v>20000000</v>
          </cell>
        </row>
        <row r="56">
          <cell r="C56">
            <v>1500000</v>
          </cell>
          <cell r="F56">
            <v>300000</v>
          </cell>
        </row>
        <row r="57">
          <cell r="C57">
            <v>1500000</v>
          </cell>
          <cell r="F57">
            <v>300000</v>
          </cell>
        </row>
        <row r="58">
          <cell r="C58">
            <v>1500000</v>
          </cell>
          <cell r="F58">
            <v>300000</v>
          </cell>
        </row>
        <row r="59">
          <cell r="C59">
            <v>1500000</v>
          </cell>
          <cell r="F59">
            <v>300000</v>
          </cell>
        </row>
        <row r="60">
          <cell r="C60">
            <v>700000</v>
          </cell>
          <cell r="F60">
            <v>700000</v>
          </cell>
        </row>
        <row r="61">
          <cell r="C61">
            <v>300000</v>
          </cell>
          <cell r="F61">
            <v>150000</v>
          </cell>
        </row>
        <row r="62">
          <cell r="C62">
            <v>300000</v>
          </cell>
          <cell r="F62">
            <v>50000</v>
          </cell>
        </row>
        <row r="63">
          <cell r="C63">
            <v>300000</v>
          </cell>
          <cell r="F63">
            <v>50000</v>
          </cell>
        </row>
        <row r="64">
          <cell r="C64">
            <v>1000000</v>
          </cell>
          <cell r="F64">
            <v>1000000</v>
          </cell>
        </row>
        <row r="65">
          <cell r="C65">
            <v>20000000</v>
          </cell>
          <cell r="F65">
            <v>20000000</v>
          </cell>
        </row>
      </sheetData>
      <sheetData sheetId="11">
        <row r="10">
          <cell r="F10">
            <v>22490</v>
          </cell>
          <cell r="L10">
            <v>22490</v>
          </cell>
        </row>
        <row r="12">
          <cell r="F12">
            <v>19048.544354792517</v>
          </cell>
          <cell r="L12">
            <v>19130.111507035119</v>
          </cell>
        </row>
        <row r="19">
          <cell r="A19">
            <v>720</v>
          </cell>
        </row>
        <row r="26">
          <cell r="F26">
            <v>4.5162310319721392E-2</v>
          </cell>
          <cell r="L26">
            <v>0.11625385212365986</v>
          </cell>
        </row>
        <row r="57">
          <cell r="F57">
            <v>20000000</v>
          </cell>
        </row>
        <row r="58">
          <cell r="F58">
            <v>300000</v>
          </cell>
        </row>
        <row r="59">
          <cell r="F59">
            <v>300000</v>
          </cell>
        </row>
        <row r="60">
          <cell r="F60">
            <v>300000</v>
          </cell>
        </row>
        <row r="61">
          <cell r="F61">
            <v>300000</v>
          </cell>
        </row>
        <row r="62">
          <cell r="F62">
            <v>700000</v>
          </cell>
        </row>
        <row r="63">
          <cell r="F63">
            <v>150000</v>
          </cell>
        </row>
        <row r="64">
          <cell r="F64">
            <v>50000</v>
          </cell>
        </row>
        <row r="65">
          <cell r="F65">
            <v>50000</v>
          </cell>
        </row>
        <row r="66">
          <cell r="F66">
            <v>1000000</v>
          </cell>
        </row>
        <row r="68">
          <cell r="I68">
            <v>1000000</v>
          </cell>
        </row>
      </sheetData>
      <sheetData sheetId="12">
        <row r="10">
          <cell r="F10">
            <v>22490</v>
          </cell>
          <cell r="L10">
            <v>22490</v>
          </cell>
        </row>
        <row r="12">
          <cell r="F12">
            <v>20756.703192823039</v>
          </cell>
          <cell r="L12">
            <v>20756.703192823039</v>
          </cell>
        </row>
        <row r="19">
          <cell r="A19">
            <v>720</v>
          </cell>
        </row>
        <row r="26">
          <cell r="F26">
            <v>5.7761782704949603E-2</v>
          </cell>
          <cell r="L26">
            <v>4.1231884031513948E-2</v>
          </cell>
        </row>
        <row r="67">
          <cell r="C67">
            <v>20000000</v>
          </cell>
        </row>
        <row r="68">
          <cell r="C68">
            <v>1000000</v>
          </cell>
        </row>
      </sheetData>
      <sheetData sheetId="13">
        <row r="10">
          <cell r="F10">
            <v>30990</v>
          </cell>
          <cell r="L10">
            <v>30990</v>
          </cell>
        </row>
        <row r="12">
          <cell r="F12">
            <v>27791.52041636658</v>
          </cell>
          <cell r="L12">
            <v>28338.591446789942</v>
          </cell>
        </row>
        <row r="26">
          <cell r="F26">
            <v>2.894278769962395E-2</v>
          </cell>
          <cell r="L26">
            <v>0.14026884406017257</v>
          </cell>
        </row>
        <row r="57">
          <cell r="F57">
            <v>20000000</v>
          </cell>
        </row>
        <row r="58">
          <cell r="F58">
            <v>300000</v>
          </cell>
        </row>
        <row r="59">
          <cell r="F59">
            <v>300000</v>
          </cell>
        </row>
        <row r="60">
          <cell r="F60">
            <v>300000</v>
          </cell>
        </row>
        <row r="61">
          <cell r="F61">
            <v>300000</v>
          </cell>
        </row>
        <row r="62">
          <cell r="F62">
            <v>700000</v>
          </cell>
        </row>
        <row r="63">
          <cell r="F63">
            <v>150000</v>
          </cell>
        </row>
        <row r="64">
          <cell r="F64">
            <v>50000</v>
          </cell>
        </row>
        <row r="65">
          <cell r="F65">
            <v>50000</v>
          </cell>
        </row>
        <row r="66">
          <cell r="F66">
            <v>1000000</v>
          </cell>
        </row>
        <row r="67">
          <cell r="F67">
            <v>20000000</v>
          </cell>
        </row>
        <row r="68">
          <cell r="F68">
            <v>1000000</v>
          </cell>
        </row>
      </sheetData>
      <sheetData sheetId="14">
        <row r="10">
          <cell r="F10">
            <v>24990</v>
          </cell>
          <cell r="L10">
            <v>24990</v>
          </cell>
        </row>
        <row r="12">
          <cell r="F12">
            <v>22410.780742336265</v>
          </cell>
          <cell r="L12">
            <v>22851.932889812218</v>
          </cell>
        </row>
        <row r="26">
          <cell r="F26">
            <v>4.4972053946513948E-2</v>
          </cell>
          <cell r="L26">
            <v>0.19019794817161254</v>
          </cell>
        </row>
      </sheetData>
      <sheetData sheetId="15">
        <row r="10">
          <cell r="F10">
            <v>18000</v>
          </cell>
          <cell r="L10">
            <v>18000</v>
          </cell>
        </row>
        <row r="12">
          <cell r="F12">
            <v>16612.745996923728</v>
          </cell>
          <cell r="L12">
            <v>16612.745996923728</v>
          </cell>
        </row>
        <row r="26">
          <cell r="F26">
            <v>4.8710967782181404E-2</v>
          </cell>
          <cell r="L26">
            <v>0.10403569777163298</v>
          </cell>
        </row>
      </sheetData>
      <sheetData sheetId="16">
        <row r="10">
          <cell r="F10">
            <v>18000</v>
          </cell>
          <cell r="I10">
            <v>18000</v>
          </cell>
        </row>
        <row r="12">
          <cell r="F12">
            <v>15245.611311083383</v>
          </cell>
          <cell r="L12">
            <v>15310.894047426951</v>
          </cell>
        </row>
        <row r="26">
          <cell r="F26">
            <v>7.8034167299404576E-3</v>
          </cell>
          <cell r="L26">
            <v>0.18999631416221963</v>
          </cell>
        </row>
      </sheetData>
      <sheetData sheetId="17">
        <row r="19">
          <cell r="A19">
            <v>720</v>
          </cell>
        </row>
        <row r="26">
          <cell r="C26">
            <v>7.5595544807229145E-2</v>
          </cell>
          <cell r="F26">
            <v>5.4306163393108835E-2</v>
          </cell>
          <cell r="I26">
            <v>0.18063488499057184</v>
          </cell>
          <cell r="L26">
            <v>0.17261690963544246</v>
          </cell>
        </row>
        <row r="62">
          <cell r="C62">
            <v>700000</v>
          </cell>
          <cell r="F62">
            <v>700000</v>
          </cell>
        </row>
        <row r="66">
          <cell r="C66">
            <v>1000000</v>
          </cell>
          <cell r="F66">
            <v>1000000</v>
          </cell>
        </row>
      </sheetData>
      <sheetData sheetId="18">
        <row r="10">
          <cell r="C10">
            <v>26490</v>
          </cell>
          <cell r="F10">
            <v>26490</v>
          </cell>
          <cell r="I10">
            <v>26490</v>
          </cell>
          <cell r="L10">
            <v>26490</v>
          </cell>
        </row>
        <row r="12">
          <cell r="C12">
            <v>22260.504201680673</v>
          </cell>
          <cell r="F12">
            <v>24702.520822210339</v>
          </cell>
          <cell r="I12">
            <v>22260.504201680673</v>
          </cell>
          <cell r="L12">
            <v>25017.090047542348</v>
          </cell>
        </row>
        <row r="26">
          <cell r="C26">
            <v>7.4458389485700563E-2</v>
          </cell>
          <cell r="F26">
            <v>7.9354284035910411E-2</v>
          </cell>
          <cell r="I26">
            <v>0.17197174490394998</v>
          </cell>
          <cell r="L26">
            <v>0.18016935816105289</v>
          </cell>
        </row>
      </sheetData>
      <sheetData sheetId="19"/>
      <sheetData sheetId="20"/>
      <sheetData sheetId="21"/>
      <sheetData sheetId="22">
        <row r="5">
          <cell r="C5">
            <v>300</v>
          </cell>
        </row>
        <row r="23">
          <cell r="A23">
            <v>4.623651215372248E-2</v>
          </cell>
        </row>
        <row r="24">
          <cell r="F24">
            <v>10000.000113202836</v>
          </cell>
        </row>
        <row r="26">
          <cell r="F26">
            <v>10000.000113202836</v>
          </cell>
        </row>
        <row r="31">
          <cell r="C31">
            <v>10000000</v>
          </cell>
        </row>
        <row r="32">
          <cell r="C32">
            <v>1000000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</sheetData>
      <sheetData sheetId="23"/>
      <sheetData sheetId="24"/>
      <sheetData sheetId="25">
        <row r="9">
          <cell r="C9">
            <v>14500</v>
          </cell>
        </row>
        <row r="14">
          <cell r="G14">
            <v>14500</v>
          </cell>
          <cell r="J14">
            <v>14500</v>
          </cell>
          <cell r="P14">
            <v>14500</v>
          </cell>
        </row>
        <row r="16">
          <cell r="G16">
            <v>12218.117693170852</v>
          </cell>
          <cell r="J16">
            <v>12402.468686786522</v>
          </cell>
          <cell r="M16">
            <v>12220.325586754816</v>
          </cell>
          <cell r="P16">
            <v>12635.554966244837</v>
          </cell>
          <cell r="S16">
            <v>14340.506956956353</v>
          </cell>
          <cell r="V16">
            <v>13588.804009144682</v>
          </cell>
          <cell r="Y16">
            <v>14302.112820204427</v>
          </cell>
          <cell r="AB16">
            <v>14229.046623412436</v>
          </cell>
        </row>
        <row r="23">
          <cell r="E23">
            <v>720</v>
          </cell>
        </row>
        <row r="30">
          <cell r="G30">
            <v>0.10385315840938161</v>
          </cell>
          <cell r="J30">
            <v>5.4854029676212682E-2</v>
          </cell>
          <cell r="M30">
            <v>0.17081571558867797</v>
          </cell>
          <cell r="P30">
            <v>0.23059657474476883</v>
          </cell>
          <cell r="S30">
            <v>0.13017109933128568</v>
          </cell>
          <cell r="V30">
            <v>-4.1946037177673985E-2</v>
          </cell>
          <cell r="Y30">
            <v>0.15479467185509055</v>
          </cell>
          <cell r="AB30">
            <v>7.8742913246012472E-2</v>
          </cell>
        </row>
        <row r="46">
          <cell r="G46">
            <v>4000000</v>
          </cell>
          <cell r="J46">
            <v>20000000</v>
          </cell>
          <cell r="P46">
            <v>20000000</v>
          </cell>
          <cell r="S46">
            <v>12500000</v>
          </cell>
        </row>
        <row r="47">
          <cell r="G47">
            <v>1500000</v>
          </cell>
          <cell r="J47">
            <v>300000</v>
          </cell>
          <cell r="P47">
            <v>300000</v>
          </cell>
          <cell r="S47">
            <v>300000</v>
          </cell>
        </row>
        <row r="48">
          <cell r="G48">
            <v>1500000</v>
          </cell>
          <cell r="J48">
            <v>300000</v>
          </cell>
          <cell r="P48">
            <v>300000</v>
          </cell>
          <cell r="S48">
            <v>300000</v>
          </cell>
        </row>
        <row r="49">
          <cell r="G49">
            <v>1500000</v>
          </cell>
          <cell r="J49">
            <v>300000</v>
          </cell>
          <cell r="P49">
            <v>300000</v>
          </cell>
          <cell r="S49">
            <v>300000</v>
          </cell>
        </row>
        <row r="50">
          <cell r="G50">
            <v>1500000</v>
          </cell>
          <cell r="J50">
            <v>300000</v>
          </cell>
          <cell r="P50">
            <v>300000</v>
          </cell>
          <cell r="S50">
            <v>300000</v>
          </cell>
        </row>
        <row r="51">
          <cell r="G51">
            <v>700000</v>
          </cell>
          <cell r="J51">
            <v>700000</v>
          </cell>
          <cell r="P51">
            <v>700000</v>
          </cell>
          <cell r="S51">
            <v>7500000</v>
          </cell>
        </row>
        <row r="52">
          <cell r="G52">
            <v>300000</v>
          </cell>
          <cell r="J52">
            <v>150000</v>
          </cell>
          <cell r="P52">
            <v>150000</v>
          </cell>
        </row>
        <row r="53">
          <cell r="G53">
            <v>300000</v>
          </cell>
          <cell r="J53">
            <v>50000</v>
          </cell>
          <cell r="P53">
            <v>50000</v>
          </cell>
        </row>
        <row r="54">
          <cell r="G54">
            <v>300000</v>
          </cell>
          <cell r="J54">
            <v>50000</v>
          </cell>
          <cell r="P54">
            <v>50000</v>
          </cell>
        </row>
        <row r="55">
          <cell r="G55">
            <v>1000000</v>
          </cell>
          <cell r="J55">
            <v>1000000</v>
          </cell>
          <cell r="P55">
            <v>1000000</v>
          </cell>
        </row>
      </sheetData>
      <sheetData sheetId="26">
        <row r="30">
          <cell r="S30">
            <v>0.10171018425079659</v>
          </cell>
          <cell r="V30">
            <v>-1.4872469835239677E-2</v>
          </cell>
        </row>
      </sheetData>
      <sheetData sheetId="27">
        <row r="37">
          <cell r="N37">
            <v>25000000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cion VS Bogota"/>
      <sheetName val="Corresp"/>
      <sheetName val="Proyeccion"/>
      <sheetName val="Comp vs Bancolombia"/>
      <sheetName val="Margen"/>
      <sheetName val="Plan_Action"/>
      <sheetName val="Comp _Cluster"/>
      <sheetName val="Summary"/>
      <sheetName val="46-55"/>
      <sheetName val="premisas"/>
      <sheetName val="TB"/>
      <sheetName val="Summary_stress"/>
      <sheetName val="frecuencias"/>
      <sheetName val="Daños_tot_cel"/>
      <sheetName val="Stress"/>
      <sheetName val="Hoja3"/>
      <sheetName val="Hoja1"/>
      <sheetName val="Hoja2"/>
      <sheetName val="rs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2">
          <cell r="H22">
            <v>1500</v>
          </cell>
          <cell r="I22">
            <v>1500</v>
          </cell>
          <cell r="M22">
            <v>1250</v>
          </cell>
          <cell r="N22">
            <v>2500</v>
          </cell>
          <cell r="O22">
            <v>2500</v>
          </cell>
          <cell r="T22">
            <v>0</v>
          </cell>
          <cell r="U22">
            <v>0</v>
          </cell>
          <cell r="BQ22">
            <v>0</v>
          </cell>
          <cell r="BR22">
            <v>0</v>
          </cell>
          <cell r="BS22">
            <v>0</v>
          </cell>
        </row>
        <row r="38">
          <cell r="H38">
            <v>0</v>
          </cell>
          <cell r="I38">
            <v>0</v>
          </cell>
          <cell r="M38">
            <v>0</v>
          </cell>
          <cell r="N38">
            <v>0</v>
          </cell>
          <cell r="O38">
            <v>0</v>
          </cell>
          <cell r="T38">
            <v>0</v>
          </cell>
          <cell r="U38">
            <v>0</v>
          </cell>
          <cell r="BQ38">
            <v>40000000</v>
          </cell>
          <cell r="BS38">
            <v>15000000</v>
          </cell>
        </row>
        <row r="39">
          <cell r="H39">
            <v>0</v>
          </cell>
          <cell r="I39">
            <v>0</v>
          </cell>
          <cell r="M39">
            <v>1000000</v>
          </cell>
          <cell r="N39">
            <v>1000000</v>
          </cell>
          <cell r="O39">
            <v>1000000</v>
          </cell>
          <cell r="T39">
            <v>0</v>
          </cell>
          <cell r="U39">
            <v>0</v>
          </cell>
          <cell r="BQ39">
            <v>0</v>
          </cell>
          <cell r="BR39">
            <v>0</v>
          </cell>
          <cell r="BS39">
            <v>0</v>
          </cell>
        </row>
        <row r="40">
          <cell r="H40">
            <v>0</v>
          </cell>
          <cell r="I40">
            <v>0</v>
          </cell>
          <cell r="M40">
            <v>1000000</v>
          </cell>
          <cell r="N40">
            <v>1000000</v>
          </cell>
          <cell r="O40">
            <v>1000000</v>
          </cell>
          <cell r="T40">
            <v>0</v>
          </cell>
          <cell r="U40">
            <v>0</v>
          </cell>
          <cell r="BQ40">
            <v>0</v>
          </cell>
          <cell r="BR40">
            <v>0</v>
          </cell>
          <cell r="BS40">
            <v>0</v>
          </cell>
        </row>
        <row r="41">
          <cell r="H41">
            <v>0</v>
          </cell>
          <cell r="I41">
            <v>0</v>
          </cell>
          <cell r="M41">
            <v>1000000</v>
          </cell>
          <cell r="N41">
            <v>1000000</v>
          </cell>
          <cell r="O41">
            <v>1000000</v>
          </cell>
          <cell r="T41">
            <v>0</v>
          </cell>
          <cell r="U41">
            <v>0</v>
          </cell>
          <cell r="BQ41">
            <v>0</v>
          </cell>
          <cell r="BR41">
            <v>0</v>
          </cell>
          <cell r="BS41">
            <v>0</v>
          </cell>
        </row>
        <row r="42">
          <cell r="H42">
            <v>0</v>
          </cell>
          <cell r="I42">
            <v>0</v>
          </cell>
          <cell r="M42">
            <v>1000000</v>
          </cell>
          <cell r="N42">
            <v>1000000</v>
          </cell>
          <cell r="O42">
            <v>1000000</v>
          </cell>
          <cell r="T42">
            <v>0</v>
          </cell>
          <cell r="U42">
            <v>0</v>
          </cell>
          <cell r="BQ42">
            <v>0</v>
          </cell>
          <cell r="BR42">
            <v>0</v>
          </cell>
          <cell r="BS42">
            <v>0</v>
          </cell>
        </row>
        <row r="43">
          <cell r="H43">
            <v>0</v>
          </cell>
          <cell r="I43">
            <v>0</v>
          </cell>
          <cell r="M43">
            <v>0</v>
          </cell>
          <cell r="N43">
            <v>0</v>
          </cell>
          <cell r="O43">
            <v>0</v>
          </cell>
          <cell r="T43">
            <v>0</v>
          </cell>
          <cell r="U43">
            <v>0</v>
          </cell>
          <cell r="BQ43">
            <v>0</v>
          </cell>
          <cell r="BR43">
            <v>0</v>
          </cell>
          <cell r="BS43">
            <v>0</v>
          </cell>
        </row>
        <row r="44">
          <cell r="H44">
            <v>0</v>
          </cell>
          <cell r="I44">
            <v>5000000</v>
          </cell>
          <cell r="M44">
            <v>0</v>
          </cell>
          <cell r="N44">
            <v>0</v>
          </cell>
          <cell r="O44">
            <v>5000000</v>
          </cell>
          <cell r="T44">
            <v>15000000</v>
          </cell>
          <cell r="U44">
            <v>40000000</v>
          </cell>
          <cell r="BQ44">
            <v>4000000</v>
          </cell>
          <cell r="BS44">
            <v>1500000</v>
          </cell>
        </row>
        <row r="45">
          <cell r="H45">
            <v>0</v>
          </cell>
          <cell r="I45">
            <v>0</v>
          </cell>
          <cell r="M45">
            <v>1500000</v>
          </cell>
          <cell r="N45">
            <v>1500000</v>
          </cell>
          <cell r="O45">
            <v>1500000</v>
          </cell>
          <cell r="T45">
            <v>0</v>
          </cell>
          <cell r="U45">
            <v>0</v>
          </cell>
          <cell r="BQ45">
            <v>0</v>
          </cell>
          <cell r="BR45">
            <v>0</v>
          </cell>
          <cell r="BS45">
            <v>0</v>
          </cell>
        </row>
        <row r="46">
          <cell r="H46">
            <v>0</v>
          </cell>
          <cell r="I46">
            <v>0</v>
          </cell>
          <cell r="M46">
            <v>100000</v>
          </cell>
          <cell r="N46">
            <v>100000</v>
          </cell>
          <cell r="O46">
            <v>100000</v>
          </cell>
          <cell r="T46">
            <v>0</v>
          </cell>
          <cell r="U46">
            <v>0</v>
          </cell>
          <cell r="BQ46">
            <v>0</v>
          </cell>
          <cell r="BR46">
            <v>0</v>
          </cell>
          <cell r="BS46">
            <v>0</v>
          </cell>
        </row>
        <row r="47">
          <cell r="H47">
            <v>0</v>
          </cell>
          <cell r="I47">
            <v>0</v>
          </cell>
          <cell r="M47">
            <v>100000</v>
          </cell>
          <cell r="N47">
            <v>100000</v>
          </cell>
          <cell r="O47">
            <v>100000</v>
          </cell>
          <cell r="T47">
            <v>0</v>
          </cell>
          <cell r="U47">
            <v>0</v>
          </cell>
          <cell r="BQ47">
            <v>0</v>
          </cell>
          <cell r="BR47">
            <v>0</v>
          </cell>
          <cell r="BS47">
            <v>0</v>
          </cell>
        </row>
        <row r="48">
          <cell r="H48">
            <v>0</v>
          </cell>
          <cell r="I48">
            <v>0</v>
          </cell>
          <cell r="M48">
            <v>100000</v>
          </cell>
          <cell r="N48">
            <v>100000</v>
          </cell>
          <cell r="O48">
            <v>100000</v>
          </cell>
          <cell r="T48">
            <v>0</v>
          </cell>
          <cell r="U48">
            <v>0</v>
          </cell>
          <cell r="BQ48">
            <v>0</v>
          </cell>
          <cell r="BR48">
            <v>0</v>
          </cell>
          <cell r="BS48">
            <v>0</v>
          </cell>
        </row>
        <row r="49">
          <cell r="H49">
            <v>0</v>
          </cell>
          <cell r="I49">
            <v>0</v>
          </cell>
          <cell r="M49">
            <v>1000000</v>
          </cell>
          <cell r="N49">
            <v>1000000</v>
          </cell>
          <cell r="O49">
            <v>1000000</v>
          </cell>
          <cell r="T49">
            <v>0</v>
          </cell>
          <cell r="U49">
            <v>0</v>
          </cell>
          <cell r="BQ49">
            <v>0</v>
          </cell>
          <cell r="BR49">
            <v>0</v>
          </cell>
          <cell r="BS49">
            <v>0</v>
          </cell>
        </row>
        <row r="50">
          <cell r="H50">
            <v>0</v>
          </cell>
          <cell r="I50">
            <v>0</v>
          </cell>
          <cell r="M50">
            <v>0</v>
          </cell>
          <cell r="N50">
            <v>0</v>
          </cell>
          <cell r="O50">
            <v>0</v>
          </cell>
          <cell r="T50">
            <v>0</v>
          </cell>
          <cell r="U50">
            <v>0</v>
          </cell>
          <cell r="BQ50">
            <v>0</v>
          </cell>
          <cell r="BR50">
            <v>0</v>
          </cell>
          <cell r="BS50">
            <v>0</v>
          </cell>
        </row>
        <row r="51">
          <cell r="I51">
            <v>0</v>
          </cell>
          <cell r="M51">
            <v>0</v>
          </cell>
          <cell r="T51">
            <v>0</v>
          </cell>
          <cell r="U51">
            <v>0</v>
          </cell>
          <cell r="BQ51">
            <v>0</v>
          </cell>
          <cell r="BR51">
            <v>0</v>
          </cell>
          <cell r="BS51">
            <v>0</v>
          </cell>
        </row>
        <row r="52">
          <cell r="M52">
            <v>0</v>
          </cell>
          <cell r="T52">
            <v>0</v>
          </cell>
          <cell r="U52">
            <v>0</v>
          </cell>
          <cell r="BQ52">
            <v>0</v>
          </cell>
          <cell r="BR52">
            <v>0</v>
          </cell>
          <cell r="BS52">
            <v>0</v>
          </cell>
        </row>
        <row r="53">
          <cell r="H53">
            <v>0</v>
          </cell>
          <cell r="I53">
            <v>150000</v>
          </cell>
          <cell r="M53">
            <v>0</v>
          </cell>
          <cell r="N53">
            <v>0</v>
          </cell>
          <cell r="O53">
            <v>150000</v>
          </cell>
          <cell r="T53">
            <v>0</v>
          </cell>
          <cell r="U53">
            <v>0</v>
          </cell>
          <cell r="BQ53">
            <v>0</v>
          </cell>
          <cell r="BR53">
            <v>0</v>
          </cell>
          <cell r="BS53">
            <v>0</v>
          </cell>
        </row>
        <row r="54">
          <cell r="H54">
            <v>0</v>
          </cell>
          <cell r="I54">
            <v>0</v>
          </cell>
          <cell r="M54">
            <v>0</v>
          </cell>
          <cell r="N54">
            <v>0</v>
          </cell>
          <cell r="O54">
            <v>0</v>
          </cell>
          <cell r="T54">
            <v>0</v>
          </cell>
          <cell r="U54">
            <v>0</v>
          </cell>
          <cell r="BQ54">
            <v>0</v>
          </cell>
          <cell r="BR54">
            <v>0</v>
          </cell>
          <cell r="BS54">
            <v>0</v>
          </cell>
        </row>
        <row r="55">
          <cell r="H55">
            <v>0</v>
          </cell>
          <cell r="I55">
            <v>0</v>
          </cell>
          <cell r="M55">
            <v>0</v>
          </cell>
          <cell r="N55">
            <v>0</v>
          </cell>
          <cell r="O55">
            <v>0</v>
          </cell>
          <cell r="T55">
            <v>0</v>
          </cell>
          <cell r="U55">
            <v>0</v>
          </cell>
          <cell r="BQ55">
            <v>0</v>
          </cell>
          <cell r="BR55">
            <v>0</v>
          </cell>
          <cell r="BS55">
            <v>0</v>
          </cell>
        </row>
        <row r="56">
          <cell r="H56">
            <v>0</v>
          </cell>
          <cell r="I56">
            <v>0</v>
          </cell>
          <cell r="M56">
            <v>0</v>
          </cell>
          <cell r="N56">
            <v>0</v>
          </cell>
          <cell r="O56">
            <v>0</v>
          </cell>
          <cell r="T56">
            <v>0</v>
          </cell>
          <cell r="U56">
            <v>0</v>
          </cell>
          <cell r="BQ56">
            <v>0</v>
          </cell>
          <cell r="BR56">
            <v>0</v>
          </cell>
          <cell r="BS56">
            <v>0</v>
          </cell>
        </row>
        <row r="57">
          <cell r="H57">
            <v>0</v>
          </cell>
          <cell r="I57">
            <v>0</v>
          </cell>
          <cell r="M57">
            <v>0</v>
          </cell>
          <cell r="N57">
            <v>0</v>
          </cell>
          <cell r="O57">
            <v>0</v>
          </cell>
          <cell r="T57">
            <v>15000000</v>
          </cell>
          <cell r="U57">
            <v>40000000</v>
          </cell>
          <cell r="BQ57">
            <v>0</v>
          </cell>
          <cell r="BR57">
            <v>0</v>
          </cell>
          <cell r="BS57">
            <v>0</v>
          </cell>
        </row>
        <row r="58">
          <cell r="H58">
            <v>0</v>
          </cell>
          <cell r="I58">
            <v>0</v>
          </cell>
          <cell r="M58">
            <v>0</v>
          </cell>
          <cell r="N58">
            <v>0</v>
          </cell>
          <cell r="O58">
            <v>0</v>
          </cell>
          <cell r="T58">
            <v>0</v>
          </cell>
          <cell r="U58">
            <v>0</v>
          </cell>
          <cell r="BQ58">
            <v>0</v>
          </cell>
          <cell r="BR58">
            <v>0</v>
          </cell>
          <cell r="BS58">
            <v>0</v>
          </cell>
        </row>
        <row r="59">
          <cell r="H59">
            <v>0</v>
          </cell>
          <cell r="I59">
            <v>0</v>
          </cell>
          <cell r="M59">
            <v>0</v>
          </cell>
          <cell r="N59">
            <v>0</v>
          </cell>
          <cell r="O59">
            <v>0</v>
          </cell>
          <cell r="T59">
            <v>0</v>
          </cell>
          <cell r="U59">
            <v>0</v>
          </cell>
          <cell r="BQ59">
            <v>0</v>
          </cell>
          <cell r="BR59">
            <v>0</v>
          </cell>
          <cell r="BS59">
            <v>0</v>
          </cell>
        </row>
        <row r="60">
          <cell r="H60">
            <v>0</v>
          </cell>
          <cell r="I60">
            <v>0</v>
          </cell>
          <cell r="M60">
            <v>0</v>
          </cell>
          <cell r="N60">
            <v>0</v>
          </cell>
          <cell r="O60">
            <v>0</v>
          </cell>
          <cell r="T60">
            <v>0</v>
          </cell>
          <cell r="U60">
            <v>0</v>
          </cell>
          <cell r="BQ60">
            <v>0</v>
          </cell>
          <cell r="BR60">
            <v>0</v>
          </cell>
          <cell r="BS60">
            <v>0</v>
          </cell>
        </row>
        <row r="61">
          <cell r="H61">
            <v>0</v>
          </cell>
          <cell r="I61">
            <v>0</v>
          </cell>
          <cell r="M61">
            <v>0</v>
          </cell>
          <cell r="N61">
            <v>0</v>
          </cell>
          <cell r="O61">
            <v>0</v>
          </cell>
          <cell r="T61">
            <v>0</v>
          </cell>
          <cell r="U61">
            <v>0</v>
          </cell>
          <cell r="BQ61">
            <v>0</v>
          </cell>
          <cell r="BR61">
            <v>0</v>
          </cell>
          <cell r="BS61">
            <v>0</v>
          </cell>
        </row>
        <row r="62">
          <cell r="H62">
            <v>0</v>
          </cell>
          <cell r="I62">
            <v>0</v>
          </cell>
          <cell r="M62">
            <v>0</v>
          </cell>
          <cell r="N62">
            <v>0</v>
          </cell>
          <cell r="O62">
            <v>0</v>
          </cell>
          <cell r="T62">
            <v>0</v>
          </cell>
          <cell r="U62">
            <v>0</v>
          </cell>
          <cell r="BQ62">
            <v>0</v>
          </cell>
          <cell r="BR62">
            <v>0</v>
          </cell>
          <cell r="BS62">
            <v>0</v>
          </cell>
        </row>
        <row r="63">
          <cell r="H63">
            <v>0</v>
          </cell>
          <cell r="I63">
            <v>0</v>
          </cell>
          <cell r="M63">
            <v>0</v>
          </cell>
          <cell r="N63">
            <v>0</v>
          </cell>
          <cell r="O63">
            <v>0</v>
          </cell>
          <cell r="T63">
            <v>0</v>
          </cell>
          <cell r="U63">
            <v>0</v>
          </cell>
          <cell r="BQ63">
            <v>0</v>
          </cell>
          <cell r="BR63">
            <v>0</v>
          </cell>
          <cell r="BS63">
            <v>0</v>
          </cell>
        </row>
        <row r="64">
          <cell r="H64">
            <v>0</v>
          </cell>
          <cell r="I64">
            <v>0</v>
          </cell>
          <cell r="M64">
            <v>0</v>
          </cell>
          <cell r="N64">
            <v>0</v>
          </cell>
          <cell r="O64">
            <v>0</v>
          </cell>
          <cell r="T64">
            <v>0</v>
          </cell>
          <cell r="U64">
            <v>0</v>
          </cell>
          <cell r="BQ64">
            <v>0</v>
          </cell>
          <cell r="BR64">
            <v>0</v>
          </cell>
          <cell r="BS64">
            <v>0</v>
          </cell>
        </row>
        <row r="65">
          <cell r="H65">
            <v>0</v>
          </cell>
          <cell r="I65">
            <v>0</v>
          </cell>
          <cell r="M65">
            <v>0</v>
          </cell>
          <cell r="N65">
            <v>0</v>
          </cell>
          <cell r="O65">
            <v>0</v>
          </cell>
          <cell r="T65">
            <v>0</v>
          </cell>
          <cell r="U65">
            <v>0</v>
          </cell>
          <cell r="BQ65">
            <v>0</v>
          </cell>
          <cell r="BR65">
            <v>0</v>
          </cell>
          <cell r="BS65">
            <v>0</v>
          </cell>
        </row>
        <row r="66">
          <cell r="H66">
            <v>0</v>
          </cell>
          <cell r="I66">
            <v>0</v>
          </cell>
          <cell r="M66">
            <v>0</v>
          </cell>
          <cell r="N66">
            <v>0</v>
          </cell>
          <cell r="O66">
            <v>0</v>
          </cell>
          <cell r="T66">
            <v>0</v>
          </cell>
          <cell r="U66">
            <v>0</v>
          </cell>
          <cell r="BQ66">
            <v>0</v>
          </cell>
          <cell r="BR66">
            <v>0</v>
          </cell>
          <cell r="BS66">
            <v>0</v>
          </cell>
        </row>
        <row r="67">
          <cell r="H67">
            <v>0</v>
          </cell>
          <cell r="I67">
            <v>0</v>
          </cell>
          <cell r="M67">
            <v>0</v>
          </cell>
          <cell r="N67">
            <v>0</v>
          </cell>
          <cell r="O67">
            <v>0</v>
          </cell>
          <cell r="T67">
            <v>0</v>
          </cell>
          <cell r="U67">
            <v>0</v>
          </cell>
          <cell r="BQ67">
            <v>0</v>
          </cell>
          <cell r="BR67">
            <v>0</v>
          </cell>
          <cell r="BS67">
            <v>0</v>
          </cell>
        </row>
        <row r="68">
          <cell r="H68">
            <v>0</v>
          </cell>
          <cell r="I68">
            <v>0</v>
          </cell>
          <cell r="M68">
            <v>0</v>
          </cell>
          <cell r="N68">
            <v>0</v>
          </cell>
          <cell r="O68">
            <v>0</v>
          </cell>
          <cell r="T68">
            <v>0</v>
          </cell>
          <cell r="U68">
            <v>0</v>
          </cell>
          <cell r="BQ68">
            <v>0</v>
          </cell>
          <cell r="BR68">
            <v>0</v>
          </cell>
          <cell r="BS68">
            <v>0</v>
          </cell>
        </row>
        <row r="69">
          <cell r="H69">
            <v>0</v>
          </cell>
          <cell r="I69">
            <v>0</v>
          </cell>
          <cell r="M69">
            <v>0</v>
          </cell>
          <cell r="N69">
            <v>0</v>
          </cell>
          <cell r="O69">
            <v>0</v>
          </cell>
          <cell r="T69">
            <v>0</v>
          </cell>
          <cell r="U69">
            <v>0</v>
          </cell>
          <cell r="BQ69">
            <v>0</v>
          </cell>
          <cell r="BR69">
            <v>0</v>
          </cell>
          <cell r="BS69">
            <v>0</v>
          </cell>
        </row>
        <row r="70">
          <cell r="H70">
            <v>0</v>
          </cell>
          <cell r="I70">
            <v>0</v>
          </cell>
          <cell r="M70">
            <v>0</v>
          </cell>
          <cell r="N70">
            <v>0</v>
          </cell>
          <cell r="O70">
            <v>0</v>
          </cell>
          <cell r="T70">
            <v>0</v>
          </cell>
          <cell r="U70">
            <v>0</v>
          </cell>
          <cell r="BQ70">
            <v>0</v>
          </cell>
          <cell r="BR70">
            <v>0</v>
          </cell>
          <cell r="BS70">
            <v>0</v>
          </cell>
        </row>
        <row r="71">
          <cell r="H71">
            <v>0</v>
          </cell>
          <cell r="I71">
            <v>0</v>
          </cell>
          <cell r="M71">
            <v>0</v>
          </cell>
          <cell r="N71">
            <v>0</v>
          </cell>
          <cell r="O71">
            <v>0</v>
          </cell>
          <cell r="T71">
            <v>0</v>
          </cell>
          <cell r="U71">
            <v>0</v>
          </cell>
          <cell r="BQ71">
            <v>0</v>
          </cell>
          <cell r="BR71">
            <v>0</v>
          </cell>
          <cell r="BS71">
            <v>0</v>
          </cell>
        </row>
        <row r="72">
          <cell r="H72">
            <v>0</v>
          </cell>
          <cell r="I72">
            <v>0</v>
          </cell>
          <cell r="M72">
            <v>0</v>
          </cell>
          <cell r="N72">
            <v>0</v>
          </cell>
          <cell r="O72">
            <v>0</v>
          </cell>
          <cell r="T72">
            <v>0</v>
          </cell>
          <cell r="U72">
            <v>0</v>
          </cell>
          <cell r="BQ72">
            <v>0</v>
          </cell>
          <cell r="BR72">
            <v>0</v>
          </cell>
          <cell r="BS72">
            <v>0</v>
          </cell>
        </row>
        <row r="73">
          <cell r="H73">
            <v>0</v>
          </cell>
          <cell r="I73">
            <v>0</v>
          </cell>
          <cell r="M73">
            <v>0</v>
          </cell>
          <cell r="N73">
            <v>0</v>
          </cell>
          <cell r="O73">
            <v>0</v>
          </cell>
          <cell r="T73">
            <v>0</v>
          </cell>
          <cell r="U73">
            <v>0</v>
          </cell>
          <cell r="BQ73">
            <v>0</v>
          </cell>
          <cell r="BR73">
            <v>0</v>
          </cell>
          <cell r="BS73">
            <v>0</v>
          </cell>
        </row>
        <row r="74">
          <cell r="H74">
            <v>0</v>
          </cell>
          <cell r="I74">
            <v>0</v>
          </cell>
          <cell r="M74">
            <v>0</v>
          </cell>
          <cell r="N74">
            <v>0</v>
          </cell>
          <cell r="O74">
            <v>0</v>
          </cell>
          <cell r="T74">
            <v>0</v>
          </cell>
          <cell r="U74">
            <v>0</v>
          </cell>
          <cell r="BQ74">
            <v>0</v>
          </cell>
          <cell r="BR74">
            <v>0</v>
          </cell>
          <cell r="BS74">
            <v>0</v>
          </cell>
        </row>
        <row r="75">
          <cell r="H75">
            <v>0</v>
          </cell>
          <cell r="I75">
            <v>0</v>
          </cell>
          <cell r="M75">
            <v>0</v>
          </cell>
          <cell r="N75">
            <v>0</v>
          </cell>
          <cell r="O75">
            <v>0</v>
          </cell>
          <cell r="T75">
            <v>0</v>
          </cell>
          <cell r="U75">
            <v>0</v>
          </cell>
          <cell r="BQ75">
            <v>0</v>
          </cell>
          <cell r="BR75">
            <v>0</v>
          </cell>
          <cell r="BS75">
            <v>0</v>
          </cell>
        </row>
        <row r="76">
          <cell r="H76">
            <v>0</v>
          </cell>
          <cell r="I76">
            <v>0</v>
          </cell>
          <cell r="M76">
            <v>0</v>
          </cell>
          <cell r="N76">
            <v>0</v>
          </cell>
          <cell r="O76">
            <v>0</v>
          </cell>
          <cell r="T76">
            <v>0</v>
          </cell>
          <cell r="U76">
            <v>0</v>
          </cell>
          <cell r="BQ76">
            <v>0</v>
          </cell>
          <cell r="BR76">
            <v>0</v>
          </cell>
          <cell r="BS76">
            <v>0</v>
          </cell>
        </row>
        <row r="77">
          <cell r="H77">
            <v>0</v>
          </cell>
          <cell r="I77">
            <v>0</v>
          </cell>
          <cell r="M77">
            <v>0</v>
          </cell>
          <cell r="N77">
            <v>0</v>
          </cell>
          <cell r="O77">
            <v>0</v>
          </cell>
          <cell r="T77">
            <v>0</v>
          </cell>
          <cell r="U77">
            <v>0</v>
          </cell>
          <cell r="BQ77">
            <v>0</v>
          </cell>
          <cell r="BR77">
            <v>0</v>
          </cell>
          <cell r="BS77">
            <v>0</v>
          </cell>
        </row>
        <row r="78">
          <cell r="H78">
            <v>0</v>
          </cell>
          <cell r="I78">
            <v>0</v>
          </cell>
          <cell r="M78">
            <v>0</v>
          </cell>
          <cell r="N78">
            <v>0</v>
          </cell>
          <cell r="O78">
            <v>0</v>
          </cell>
          <cell r="T78">
            <v>0</v>
          </cell>
          <cell r="U78">
            <v>0</v>
          </cell>
          <cell r="BQ78">
            <v>0</v>
          </cell>
          <cell r="BR78">
            <v>0</v>
          </cell>
          <cell r="BS78">
            <v>0</v>
          </cell>
        </row>
        <row r="79">
          <cell r="H79">
            <v>0</v>
          </cell>
          <cell r="I79">
            <v>0</v>
          </cell>
          <cell r="M79">
            <v>0</v>
          </cell>
          <cell r="N79">
            <v>0</v>
          </cell>
          <cell r="O79">
            <v>0</v>
          </cell>
          <cell r="T79">
            <v>0</v>
          </cell>
          <cell r="U79">
            <v>0</v>
          </cell>
          <cell r="BQ79">
            <v>0</v>
          </cell>
          <cell r="BR79">
            <v>0</v>
          </cell>
          <cell r="BS79">
            <v>0</v>
          </cell>
        </row>
        <row r="80">
          <cell r="H80">
            <v>0</v>
          </cell>
          <cell r="I80">
            <v>0</v>
          </cell>
          <cell r="M80">
            <v>0</v>
          </cell>
          <cell r="N80">
            <v>0</v>
          </cell>
          <cell r="O80">
            <v>0</v>
          </cell>
          <cell r="T80">
            <v>0</v>
          </cell>
          <cell r="U80">
            <v>0</v>
          </cell>
          <cell r="BQ80">
            <v>0</v>
          </cell>
          <cell r="BR80">
            <v>0</v>
          </cell>
          <cell r="BS80">
            <v>0</v>
          </cell>
        </row>
        <row r="81">
          <cell r="H81">
            <v>0</v>
          </cell>
          <cell r="I81">
            <v>0</v>
          </cell>
          <cell r="M81">
            <v>0</v>
          </cell>
          <cell r="N81">
            <v>0</v>
          </cell>
          <cell r="O81">
            <v>0</v>
          </cell>
          <cell r="T81">
            <v>0</v>
          </cell>
          <cell r="U81">
            <v>0</v>
          </cell>
          <cell r="BQ81">
            <v>0</v>
          </cell>
          <cell r="BR81">
            <v>0</v>
          </cell>
          <cell r="BS81">
            <v>0</v>
          </cell>
        </row>
        <row r="86">
          <cell r="H86">
            <v>2.0404831212349748E-4</v>
          </cell>
          <cell r="I86">
            <v>2.0404831212349748E-4</v>
          </cell>
          <cell r="M86">
            <v>2.0404831212349748E-4</v>
          </cell>
          <cell r="N86">
            <v>2.0404831212349748E-4</v>
          </cell>
          <cell r="O86">
            <v>2.0404831212349748E-4</v>
          </cell>
          <cell r="T86">
            <v>2.1325016555320039E-4</v>
          </cell>
          <cell r="U86">
            <v>2.1325016555320039E-4</v>
          </cell>
          <cell r="BQ86">
            <v>1.6950278135336667E-4</v>
          </cell>
          <cell r="BR86">
            <v>1.6950278135336667E-4</v>
          </cell>
          <cell r="BS86">
            <v>4.9301409157735882E-4</v>
          </cell>
        </row>
        <row r="87">
          <cell r="H87">
            <v>8.8053779303719475E-5</v>
          </cell>
          <cell r="I87">
            <v>8.8053779303719475E-5</v>
          </cell>
          <cell r="M87">
            <v>8.8053779303719475E-5</v>
          </cell>
          <cell r="N87">
            <v>8.8053779303719475E-5</v>
          </cell>
          <cell r="O87">
            <v>8.8053779303719475E-5</v>
          </cell>
          <cell r="T87">
            <v>8.8053779303719475E-5</v>
          </cell>
          <cell r="U87">
            <v>8.8053779303719475E-5</v>
          </cell>
          <cell r="BQ87">
            <v>8.8053779303719475E-5</v>
          </cell>
          <cell r="BR87">
            <v>8.8053779303719475E-5</v>
          </cell>
          <cell r="BS87">
            <v>8.8053779303719475E-5</v>
          </cell>
        </row>
        <row r="88">
          <cell r="H88">
            <v>8.8053779303719475E-5</v>
          </cell>
          <cell r="I88">
            <v>8.8053779303719475E-5</v>
          </cell>
          <cell r="M88">
            <v>8.8053779303719475E-5</v>
          </cell>
          <cell r="N88">
            <v>8.8053779303719475E-5</v>
          </cell>
          <cell r="O88">
            <v>8.8053779303719475E-5</v>
          </cell>
          <cell r="T88">
            <v>8.8053779303719475E-5</v>
          </cell>
          <cell r="U88">
            <v>8.8053779303719475E-5</v>
          </cell>
          <cell r="BQ88">
            <v>8.8053779303719475E-5</v>
          </cell>
          <cell r="BR88">
            <v>8.8053779303719475E-5</v>
          </cell>
          <cell r="BS88">
            <v>8.8053779303719475E-5</v>
          </cell>
        </row>
        <row r="89">
          <cell r="H89">
            <v>3.7799855609308108E-4</v>
          </cell>
          <cell r="I89">
            <v>3.7799855609308108E-4</v>
          </cell>
          <cell r="M89">
            <v>1.2554108511991896E-4</v>
          </cell>
          <cell r="N89">
            <v>1.2554108511991896E-4</v>
          </cell>
          <cell r="O89">
            <v>1.2554108511991896E-4</v>
          </cell>
          <cell r="T89">
            <v>1.2554108511991896E-4</v>
          </cell>
          <cell r="U89">
            <v>1.2554108511991896E-4</v>
          </cell>
          <cell r="BQ89">
            <v>1.2554108511991896E-4</v>
          </cell>
          <cell r="BR89">
            <v>1.2554108511991896E-4</v>
          </cell>
          <cell r="BS89">
            <v>1.2554108511991896E-4</v>
          </cell>
        </row>
        <row r="90">
          <cell r="H90">
            <v>3.7799855609308108E-4</v>
          </cell>
          <cell r="I90">
            <v>3.7799855609308108E-4</v>
          </cell>
          <cell r="M90">
            <v>1.2554108511991896E-4</v>
          </cell>
          <cell r="N90">
            <v>1.2554108511991896E-4</v>
          </cell>
          <cell r="O90">
            <v>1.2554108511991896E-4</v>
          </cell>
          <cell r="T90">
            <v>1.2554108511991896E-4</v>
          </cell>
          <cell r="U90">
            <v>1.2554108511991896E-4</v>
          </cell>
          <cell r="BQ90">
            <v>1.2554108511991896E-4</v>
          </cell>
          <cell r="BR90">
            <v>1.2554108511991896E-4</v>
          </cell>
          <cell r="BS90">
            <v>1.2554108511991896E-4</v>
          </cell>
        </row>
        <row r="91">
          <cell r="H91">
            <v>2.0404831212349748E-4</v>
          </cell>
          <cell r="I91">
            <v>2.0404831212349748E-4</v>
          </cell>
          <cell r="M91">
            <v>2.0404831212349748E-4</v>
          </cell>
          <cell r="N91">
            <v>2.0404831212349748E-4</v>
          </cell>
          <cell r="O91">
            <v>2.0404831212349748E-4</v>
          </cell>
          <cell r="T91">
            <v>2.1325016555320039E-4</v>
          </cell>
          <cell r="U91">
            <v>2.1325016555320039E-4</v>
          </cell>
          <cell r="BQ91">
            <v>1.6950278135336667E-4</v>
          </cell>
          <cell r="BR91">
            <v>1.6950278135336667E-4</v>
          </cell>
          <cell r="BS91">
            <v>4.9301409157735882E-4</v>
          </cell>
        </row>
        <row r="92">
          <cell r="H92">
            <v>2.666666666666667E-5</v>
          </cell>
          <cell r="I92">
            <v>2.666666666666667E-5</v>
          </cell>
          <cell r="M92">
            <v>1.4999999999999999E-5</v>
          </cell>
          <cell r="N92">
            <v>2.666666666666667E-5</v>
          </cell>
          <cell r="O92">
            <v>2.666666666666667E-5</v>
          </cell>
          <cell r="T92">
            <v>1.3333333333333335E-5</v>
          </cell>
          <cell r="U92">
            <v>1.3333333333333335E-5</v>
          </cell>
          <cell r="BQ92">
            <v>3.3333333333333335E-5</v>
          </cell>
          <cell r="BR92">
            <v>3.3333333333333335E-5</v>
          </cell>
          <cell r="BS92">
            <v>3.3333333333333335E-5</v>
          </cell>
        </row>
        <row r="93">
          <cell r="H93">
            <v>4.1345673204043107E-5</v>
          </cell>
          <cell r="I93">
            <v>4.1345673204043107E-5</v>
          </cell>
          <cell r="M93">
            <v>4.1345673204043107E-5</v>
          </cell>
          <cell r="N93">
            <v>4.1345673204043107E-5</v>
          </cell>
          <cell r="O93">
            <v>4.1345673204043107E-5</v>
          </cell>
          <cell r="T93">
            <v>4.1345673204043107E-5</v>
          </cell>
          <cell r="U93">
            <v>4.1345673204043107E-5</v>
          </cell>
          <cell r="BQ93">
            <v>4.1345673204043107E-5</v>
          </cell>
          <cell r="BR93">
            <v>4.1345673204043107E-5</v>
          </cell>
          <cell r="BS93">
            <v>4.1345673204043107E-5</v>
          </cell>
        </row>
        <row r="94">
          <cell r="H94">
            <v>2.3425330696138945E-3</v>
          </cell>
          <cell r="I94">
            <v>2.3425330696138945E-3</v>
          </cell>
          <cell r="M94">
            <v>5.6865854635831101E-4</v>
          </cell>
          <cell r="N94">
            <v>5.6865854635831101E-4</v>
          </cell>
          <cell r="O94">
            <v>5.6865854635831101E-4</v>
          </cell>
          <cell r="T94">
            <v>5.6865854635831101E-4</v>
          </cell>
          <cell r="U94">
            <v>5.6865854635831101E-4</v>
          </cell>
          <cell r="BQ94">
            <v>5.6865854635831101E-4</v>
          </cell>
          <cell r="BR94">
            <v>5.6865854635831101E-4</v>
          </cell>
          <cell r="BS94">
            <v>5.6865854635831101E-4</v>
          </cell>
        </row>
        <row r="95">
          <cell r="H95">
            <v>2.3425330696138945E-3</v>
          </cell>
          <cell r="I95">
            <v>2.3425330696138945E-3</v>
          </cell>
          <cell r="M95">
            <v>4.5165307763475485E-4</v>
          </cell>
          <cell r="N95">
            <v>4.5165307763475485E-4</v>
          </cell>
          <cell r="O95">
            <v>4.5165307763475485E-4</v>
          </cell>
          <cell r="T95">
            <v>4.5165307763475485E-4</v>
          </cell>
          <cell r="U95">
            <v>4.5165307763475485E-4</v>
          </cell>
          <cell r="BQ95">
            <v>4.5165307763475485E-4</v>
          </cell>
          <cell r="BR95">
            <v>4.5165307763475485E-4</v>
          </cell>
          <cell r="BS95">
            <v>4.5165307763475485E-4</v>
          </cell>
        </row>
        <row r="96">
          <cell r="H96">
            <v>2.3425330696138945E-3</v>
          </cell>
          <cell r="I96">
            <v>2.3425330696138945E-3</v>
          </cell>
          <cell r="M96">
            <v>6.9269483630071118E-4</v>
          </cell>
          <cell r="N96">
            <v>6.9269483630071118E-4</v>
          </cell>
          <cell r="O96">
            <v>6.9269483630071118E-4</v>
          </cell>
          <cell r="T96">
            <v>6.9269483630071118E-4</v>
          </cell>
          <cell r="U96">
            <v>6.9269483630071118E-4</v>
          </cell>
          <cell r="BQ96">
            <v>6.9269483630071118E-4</v>
          </cell>
          <cell r="BR96">
            <v>6.9269483630071118E-4</v>
          </cell>
          <cell r="BS96">
            <v>6.9269483630071118E-4</v>
          </cell>
        </row>
        <row r="97">
          <cell r="H97">
            <v>3.6660826968101017E-6</v>
          </cell>
          <cell r="I97">
            <v>3.6660826968101017E-6</v>
          </cell>
          <cell r="M97">
            <v>3.6660826968101017E-6</v>
          </cell>
          <cell r="N97">
            <v>3.6660826968101017E-6</v>
          </cell>
          <cell r="O97">
            <v>3.6660826968101017E-6</v>
          </cell>
          <cell r="T97">
            <v>3.6660826968101017E-6</v>
          </cell>
          <cell r="U97">
            <v>3.6660826968101017E-6</v>
          </cell>
          <cell r="BQ97">
            <v>3.6660826968101017E-6</v>
          </cell>
          <cell r="BR97">
            <v>3.6660826968101017E-6</v>
          </cell>
          <cell r="BS97">
            <v>3.6660826968101017E-6</v>
          </cell>
        </row>
        <row r="98">
          <cell r="H98">
            <v>0</v>
          </cell>
          <cell r="I98">
            <v>0</v>
          </cell>
          <cell r="M98">
            <v>0</v>
          </cell>
          <cell r="N98">
            <v>0</v>
          </cell>
          <cell r="O98">
            <v>0</v>
          </cell>
          <cell r="T98">
            <v>0</v>
          </cell>
          <cell r="U98">
            <v>0</v>
          </cell>
          <cell r="BQ98">
            <v>0</v>
          </cell>
          <cell r="BR98">
            <v>0</v>
          </cell>
          <cell r="BS98">
            <v>0</v>
          </cell>
        </row>
        <row r="99">
          <cell r="H99">
            <v>3.0790440576050331E-3</v>
          </cell>
          <cell r="I99">
            <v>3.0790440576050331E-3</v>
          </cell>
          <cell r="M99">
            <v>3.0790440576050331E-3</v>
          </cell>
          <cell r="N99">
            <v>3.0790440576050331E-3</v>
          </cell>
          <cell r="O99">
            <v>3.0790440576050331E-3</v>
          </cell>
          <cell r="T99">
            <v>3.0790440576050331E-3</v>
          </cell>
          <cell r="U99">
            <v>3.0790440576050331E-3</v>
          </cell>
          <cell r="BQ99">
            <v>3.0790440576050331E-3</v>
          </cell>
          <cell r="BR99">
            <v>3.0790440576050331E-3</v>
          </cell>
          <cell r="BS99">
            <v>3.0790440576050331E-3</v>
          </cell>
        </row>
        <row r="100">
          <cell r="H100">
            <v>3.3113962614868682E-4</v>
          </cell>
          <cell r="I100">
            <v>3.3113962614868682E-4</v>
          </cell>
          <cell r="M100">
            <v>3.3113962614868682E-4</v>
          </cell>
          <cell r="N100">
            <v>3.3113962614868682E-4</v>
          </cell>
          <cell r="O100">
            <v>3.3113962614868682E-4</v>
          </cell>
          <cell r="T100">
            <v>3.860943344816626E-4</v>
          </cell>
          <cell r="U100">
            <v>3.860943344816626E-4</v>
          </cell>
          <cell r="BQ100">
            <v>2.5768419874005165E-4</v>
          </cell>
          <cell r="BR100">
            <v>2.5768419874005165E-4</v>
          </cell>
          <cell r="BS100">
            <v>7.385398244827802E-4</v>
          </cell>
        </row>
        <row r="101">
          <cell r="H101">
            <v>2.5799999999999998E-3</v>
          </cell>
          <cell r="I101">
            <v>2.5799999999999998E-3</v>
          </cell>
          <cell r="M101">
            <v>2.5799999999999998E-3</v>
          </cell>
          <cell r="N101">
            <v>2.5799999999999998E-3</v>
          </cell>
          <cell r="O101">
            <v>2.5799999999999998E-3</v>
          </cell>
          <cell r="T101">
            <v>2.5799999999999998E-3</v>
          </cell>
          <cell r="U101">
            <v>2.5799999999999998E-3</v>
          </cell>
          <cell r="BQ101">
            <v>2.5799999999999998E-3</v>
          </cell>
          <cell r="BR101">
            <v>2.5799999999999998E-3</v>
          </cell>
          <cell r="BS101">
            <v>2.5799999999999998E-3</v>
          </cell>
        </row>
        <row r="102">
          <cell r="H102">
            <v>1.3333333333333334E-4</v>
          </cell>
          <cell r="I102">
            <v>1.3333333333333334E-4</v>
          </cell>
          <cell r="M102">
            <v>1.3333333333333334E-4</v>
          </cell>
          <cell r="N102">
            <v>1.3333333333333334E-4</v>
          </cell>
          <cell r="O102">
            <v>1.3333333333333334E-4</v>
          </cell>
          <cell r="T102">
            <v>1.5833333333333332E-4</v>
          </cell>
          <cell r="U102">
            <v>1.5833333333333332E-4</v>
          </cell>
          <cell r="BQ102">
            <v>9.9999999999999991E-5</v>
          </cell>
          <cell r="BR102">
            <v>9.9999999999999991E-5</v>
          </cell>
          <cell r="BS102">
            <v>2.833333333333333E-4</v>
          </cell>
        </row>
        <row r="103">
          <cell r="H103">
            <v>2.0500000000000002E-3</v>
          </cell>
          <cell r="I103">
            <v>2.0500000000000002E-3</v>
          </cell>
          <cell r="M103">
            <v>2.0500000000000002E-3</v>
          </cell>
          <cell r="N103">
            <v>2.0500000000000002E-3</v>
          </cell>
          <cell r="O103">
            <v>2.0500000000000002E-3</v>
          </cell>
          <cell r="T103">
            <v>2.0500000000000002E-3</v>
          </cell>
          <cell r="U103">
            <v>2.0500000000000002E-3</v>
          </cell>
          <cell r="BQ103">
            <v>2.0500000000000002E-3</v>
          </cell>
          <cell r="BR103">
            <v>2.0500000000000002E-3</v>
          </cell>
          <cell r="BS103">
            <v>2.0500000000000002E-3</v>
          </cell>
        </row>
        <row r="104">
          <cell r="H104">
            <v>7.0583333333333332E-5</v>
          </cell>
          <cell r="I104">
            <v>7.0583333333333332E-5</v>
          </cell>
          <cell r="M104">
            <v>7.0583333333333332E-5</v>
          </cell>
          <cell r="N104">
            <v>7.0583333333333332E-5</v>
          </cell>
          <cell r="O104">
            <v>7.0583333333333332E-5</v>
          </cell>
          <cell r="T104">
            <v>7.5500000000000006E-5</v>
          </cell>
          <cell r="U104">
            <v>7.5500000000000006E-5</v>
          </cell>
          <cell r="BQ104">
            <v>5.7916666666666667E-5</v>
          </cell>
          <cell r="BR104">
            <v>5.7916666666666667E-5</v>
          </cell>
          <cell r="BS104">
            <v>9.0416666666666664E-5</v>
          </cell>
        </row>
        <row r="105">
          <cell r="H105">
            <v>2.2688332688317962E-5</v>
          </cell>
          <cell r="I105">
            <v>2.2688332688317962E-5</v>
          </cell>
          <cell r="M105">
            <v>2.2688332688317962E-5</v>
          </cell>
          <cell r="N105">
            <v>2.2688332688317962E-5</v>
          </cell>
          <cell r="O105">
            <v>2.2688332688317962E-5</v>
          </cell>
          <cell r="T105">
            <v>9.0753330753271851E-6</v>
          </cell>
          <cell r="U105">
            <v>9.0753330753271851E-6</v>
          </cell>
          <cell r="BQ105">
            <v>2.2688332688317962E-5</v>
          </cell>
          <cell r="BR105">
            <v>2.2688332688317962E-5</v>
          </cell>
          <cell r="BS105">
            <v>2.2688332688317962E-5</v>
          </cell>
        </row>
        <row r="106">
          <cell r="H106">
            <v>4.0000000000000002E-4</v>
          </cell>
          <cell r="I106">
            <v>4.0000000000000002E-4</v>
          </cell>
          <cell r="M106">
            <v>4.0000000000000002E-4</v>
          </cell>
          <cell r="N106">
            <v>4.0000000000000002E-4</v>
          </cell>
          <cell r="O106">
            <v>4.0000000000000002E-4</v>
          </cell>
          <cell r="T106">
            <v>4.0000000000000002E-4</v>
          </cell>
          <cell r="U106">
            <v>4.0000000000000002E-4</v>
          </cell>
          <cell r="BQ106">
            <v>4.0000000000000002E-4</v>
          </cell>
          <cell r="BR106">
            <v>4.0000000000000002E-4</v>
          </cell>
          <cell r="BS106">
            <v>4.0000000000000002E-4</v>
          </cell>
        </row>
        <row r="107">
          <cell r="H107">
            <v>6.2615177739524741E-5</v>
          </cell>
          <cell r="I107">
            <v>6.2615177739524741E-5</v>
          </cell>
          <cell r="M107">
            <v>6.2615177739524741E-5</v>
          </cell>
          <cell r="N107">
            <v>6.2615177739524741E-5</v>
          </cell>
          <cell r="O107">
            <v>6.2615177739524741E-5</v>
          </cell>
          <cell r="T107">
            <v>6.2615177739524741E-5</v>
          </cell>
          <cell r="U107">
            <v>6.2615177739524741E-5</v>
          </cell>
          <cell r="BQ107">
            <v>6.2615177739524741E-5</v>
          </cell>
          <cell r="BR107">
            <v>6.2615177739524741E-5</v>
          </cell>
          <cell r="BS107">
            <v>6.2615177739524741E-5</v>
          </cell>
        </row>
        <row r="108">
          <cell r="H108">
            <v>2.9902043986431094E-5</v>
          </cell>
          <cell r="I108">
            <v>2.9902043986431094E-5</v>
          </cell>
          <cell r="M108">
            <v>2.9902043986431094E-5</v>
          </cell>
          <cell r="N108">
            <v>2.9902043986431094E-5</v>
          </cell>
          <cell r="O108">
            <v>2.9902043986431094E-5</v>
          </cell>
          <cell r="T108">
            <v>2.2688332688317963E-6</v>
          </cell>
          <cell r="U108">
            <v>2.2688332688317963E-6</v>
          </cell>
          <cell r="BQ108">
            <v>2.9902043986431094E-5</v>
          </cell>
          <cell r="BR108">
            <v>2.9902043986431094E-5</v>
          </cell>
          <cell r="BS108">
            <v>2.9902043986431094E-5</v>
          </cell>
        </row>
        <row r="109">
          <cell r="H109">
            <v>4.7499999999999999E-3</v>
          </cell>
          <cell r="I109">
            <v>4.7499999999999999E-3</v>
          </cell>
          <cell r="M109">
            <v>4.7499999999999999E-3</v>
          </cell>
          <cell r="N109">
            <v>4.7499999999999999E-3</v>
          </cell>
          <cell r="O109">
            <v>4.7499999999999999E-3</v>
          </cell>
          <cell r="T109">
            <v>4.7499999999999999E-3</v>
          </cell>
          <cell r="U109">
            <v>4.7499999999999999E-3</v>
          </cell>
          <cell r="BQ109">
            <v>4.7499999999999999E-3</v>
          </cell>
          <cell r="BR109">
            <v>4.7499999999999999E-3</v>
          </cell>
          <cell r="BS109">
            <v>4.7499999999999999E-3</v>
          </cell>
        </row>
        <row r="110">
          <cell r="H110">
            <v>1.5410000000000001E-3</v>
          </cell>
          <cell r="I110">
            <v>1.5410000000000001E-3</v>
          </cell>
          <cell r="M110">
            <v>1.5410000000000001E-3</v>
          </cell>
          <cell r="N110">
            <v>1.5410000000000001E-3</v>
          </cell>
          <cell r="O110">
            <v>1.5410000000000001E-3</v>
          </cell>
          <cell r="T110">
            <v>1.5410000000000001E-3</v>
          </cell>
          <cell r="U110">
            <v>1.5410000000000001E-3</v>
          </cell>
          <cell r="BQ110">
            <v>1.5410000000000001E-3</v>
          </cell>
          <cell r="BR110">
            <v>1.5410000000000001E-3</v>
          </cell>
          <cell r="BS110">
            <v>1.5410000000000001E-3</v>
          </cell>
        </row>
        <row r="111">
          <cell r="H111">
            <v>1.217E-4</v>
          </cell>
          <cell r="I111">
            <v>1.217E-4</v>
          </cell>
          <cell r="M111">
            <v>1.217E-4</v>
          </cell>
          <cell r="N111">
            <v>1.217E-4</v>
          </cell>
          <cell r="O111">
            <v>1.217E-4</v>
          </cell>
          <cell r="T111">
            <v>1.217E-4</v>
          </cell>
          <cell r="U111">
            <v>1.217E-4</v>
          </cell>
          <cell r="BQ111">
            <v>1.217E-4</v>
          </cell>
          <cell r="BR111">
            <v>1.217E-4</v>
          </cell>
          <cell r="BS111">
            <v>1.217E-4</v>
          </cell>
        </row>
        <row r="112">
          <cell r="H112">
            <v>3.3E-3</v>
          </cell>
          <cell r="I112">
            <v>3.3E-3</v>
          </cell>
          <cell r="M112">
            <v>3.3E-3</v>
          </cell>
          <cell r="N112">
            <v>3.3E-3</v>
          </cell>
          <cell r="O112">
            <v>3.3E-3</v>
          </cell>
          <cell r="T112">
            <v>3.3E-3</v>
          </cell>
          <cell r="U112">
            <v>3.3E-3</v>
          </cell>
          <cell r="BQ112">
            <v>3.3E-3</v>
          </cell>
          <cell r="BR112">
            <v>3.3E-3</v>
          </cell>
          <cell r="BS112">
            <v>3.3E-3</v>
          </cell>
        </row>
        <row r="113">
          <cell r="H113">
            <v>1.5E-6</v>
          </cell>
          <cell r="I113">
            <v>1.5E-6</v>
          </cell>
          <cell r="M113">
            <v>1.5E-6</v>
          </cell>
          <cell r="N113">
            <v>1.5E-6</v>
          </cell>
          <cell r="O113">
            <v>1.5E-6</v>
          </cell>
          <cell r="T113">
            <v>2.5480283933180414E-5</v>
          </cell>
          <cell r="U113">
            <v>2.5480283933180414E-5</v>
          </cell>
          <cell r="BQ113">
            <v>1.5E-6</v>
          </cell>
          <cell r="BR113">
            <v>1.5E-6</v>
          </cell>
          <cell r="BS113">
            <v>1.5E-6</v>
          </cell>
        </row>
        <row r="114">
          <cell r="H114">
            <v>1.2416666666666666E-5</v>
          </cell>
          <cell r="I114">
            <v>1.2416666666666666E-5</v>
          </cell>
          <cell r="M114">
            <v>1.2416666666666666E-5</v>
          </cell>
          <cell r="N114">
            <v>1.2416666666666666E-5</v>
          </cell>
          <cell r="O114">
            <v>1.2416666666666666E-5</v>
          </cell>
          <cell r="T114">
            <v>1.2416666666666666E-5</v>
          </cell>
          <cell r="U114">
            <v>1.2416666666666666E-5</v>
          </cell>
          <cell r="BQ114">
            <v>1.2416666666666666E-5</v>
          </cell>
          <cell r="BR114">
            <v>1.2416666666666666E-5</v>
          </cell>
          <cell r="BS114">
            <v>1.2416666666666666E-5</v>
          </cell>
        </row>
        <row r="115">
          <cell r="H115">
            <v>6.9141666666666666E-3</v>
          </cell>
          <cell r="I115">
            <v>6.9141666666666666E-3</v>
          </cell>
          <cell r="M115">
            <v>6.9141666666666666E-3</v>
          </cell>
          <cell r="N115">
            <v>6.9141666666666666E-3</v>
          </cell>
          <cell r="O115">
            <v>6.9141666666666666E-3</v>
          </cell>
          <cell r="T115">
            <v>6.9141666666666666E-3</v>
          </cell>
          <cell r="U115">
            <v>6.9141666666666666E-3</v>
          </cell>
          <cell r="BQ115">
            <v>6.9141666666666666E-3</v>
          </cell>
          <cell r="BR115">
            <v>6.9141666666666666E-3</v>
          </cell>
          <cell r="BS115">
            <v>6.9141666666666666E-3</v>
          </cell>
        </row>
        <row r="116">
          <cell r="H116">
            <v>1.8899999999999988E-4</v>
          </cell>
          <cell r="I116">
            <v>1.8899999999999988E-4</v>
          </cell>
          <cell r="M116">
            <v>1.8899999999999988E-4</v>
          </cell>
          <cell r="N116">
            <v>1.8899999999999988E-4</v>
          </cell>
          <cell r="O116">
            <v>1.8899999999999988E-4</v>
          </cell>
          <cell r="T116">
            <v>1.8899999999999988E-4</v>
          </cell>
          <cell r="U116">
            <v>1.8899999999999988E-4</v>
          </cell>
          <cell r="BQ116">
            <v>1.8899999999999988E-4</v>
          </cell>
          <cell r="BR116">
            <v>1.8899999999999988E-4</v>
          </cell>
          <cell r="BS116">
            <v>1.8899999999999988E-4</v>
          </cell>
        </row>
        <row r="117">
          <cell r="H117">
            <v>9.1652734357135657E-4</v>
          </cell>
          <cell r="I117">
            <v>9.1652734357135657E-4</v>
          </cell>
          <cell r="M117">
            <v>9.1652734357135657E-4</v>
          </cell>
          <cell r="N117">
            <v>9.1652734357135657E-4</v>
          </cell>
          <cell r="O117">
            <v>9.1652734357135657E-4</v>
          </cell>
          <cell r="T117">
            <v>9.1652734357135657E-4</v>
          </cell>
          <cell r="U117">
            <v>9.1652734357135657E-4</v>
          </cell>
          <cell r="BQ117">
            <v>9.1652734357135657E-4</v>
          </cell>
          <cell r="BR117">
            <v>9.1652734357135657E-4</v>
          </cell>
          <cell r="BS117">
            <v>9.1652734357135657E-4</v>
          </cell>
        </row>
        <row r="118">
          <cell r="H118">
            <v>1E-3</v>
          </cell>
          <cell r="I118">
            <v>1E-3</v>
          </cell>
          <cell r="M118">
            <v>1E-3</v>
          </cell>
          <cell r="N118">
            <v>1E-3</v>
          </cell>
          <cell r="O118">
            <v>1E-3</v>
          </cell>
          <cell r="T118">
            <v>1E-3</v>
          </cell>
          <cell r="U118">
            <v>1E-3</v>
          </cell>
          <cell r="BQ118">
            <v>1E-3</v>
          </cell>
          <cell r="BR118">
            <v>1E-3</v>
          </cell>
          <cell r="BS118">
            <v>1E-3</v>
          </cell>
        </row>
        <row r="119">
          <cell r="H119">
            <v>1.0202415606174874E-4</v>
          </cell>
          <cell r="I119">
            <v>1.0202415606174874E-4</v>
          </cell>
          <cell r="M119">
            <v>1.0202415606174874E-4</v>
          </cell>
          <cell r="N119">
            <v>1.0202415606174874E-4</v>
          </cell>
          <cell r="O119">
            <v>1.0202415606174874E-4</v>
          </cell>
          <cell r="T119">
            <v>1.0662508277660019E-4</v>
          </cell>
          <cell r="U119">
            <v>1.0662508277660019E-4</v>
          </cell>
          <cell r="BQ119">
            <v>8.4751390676683335E-5</v>
          </cell>
          <cell r="BR119">
            <v>8.4751390676683335E-5</v>
          </cell>
          <cell r="BS119">
            <v>2.4650704578867941E-4</v>
          </cell>
        </row>
        <row r="120">
          <cell r="H120">
            <v>1.724256939709164E-3</v>
          </cell>
          <cell r="I120">
            <v>1.724256939709164E-3</v>
          </cell>
          <cell r="M120">
            <v>1.724256939709164E-3</v>
          </cell>
          <cell r="N120">
            <v>1.724256939709164E-3</v>
          </cell>
          <cell r="O120">
            <v>1.724256939709164E-3</v>
          </cell>
          <cell r="T120">
            <v>1.724256939709164E-3</v>
          </cell>
          <cell r="U120">
            <v>1.724256939709164E-3</v>
          </cell>
          <cell r="BQ120">
            <v>1.724256939709164E-3</v>
          </cell>
          <cell r="BR120">
            <v>1.724256939709164E-3</v>
          </cell>
          <cell r="BS120">
            <v>1.724256939709164E-3</v>
          </cell>
        </row>
        <row r="121">
          <cell r="H121">
            <v>0</v>
          </cell>
          <cell r="I121">
            <v>0</v>
          </cell>
          <cell r="M121">
            <v>0</v>
          </cell>
          <cell r="N121">
            <v>0</v>
          </cell>
          <cell r="O121">
            <v>0</v>
          </cell>
          <cell r="T121">
            <v>0</v>
          </cell>
          <cell r="U121">
            <v>0</v>
          </cell>
          <cell r="BQ121">
            <v>0</v>
          </cell>
          <cell r="BR121">
            <v>0</v>
          </cell>
          <cell r="BS121">
            <v>0</v>
          </cell>
        </row>
        <row r="122">
          <cell r="H122">
            <v>0</v>
          </cell>
          <cell r="I122">
            <v>0</v>
          </cell>
          <cell r="M122">
            <v>0</v>
          </cell>
          <cell r="N122">
            <v>0</v>
          </cell>
          <cell r="O122">
            <v>0</v>
          </cell>
          <cell r="T122">
            <v>0</v>
          </cell>
          <cell r="U122">
            <v>0</v>
          </cell>
          <cell r="BQ122">
            <v>0</v>
          </cell>
          <cell r="BR122">
            <v>0</v>
          </cell>
          <cell r="BS122">
            <v>0</v>
          </cell>
        </row>
        <row r="123">
          <cell r="H123">
            <v>3.3749999999999991E-4</v>
          </cell>
          <cell r="I123">
            <v>3.3749999999999991E-4</v>
          </cell>
          <cell r="M123">
            <v>3.3749999999999991E-4</v>
          </cell>
          <cell r="N123">
            <v>3.3749999999999991E-4</v>
          </cell>
          <cell r="O123">
            <v>3.3749999999999991E-4</v>
          </cell>
          <cell r="T123">
            <v>1.6875000000000002E-3</v>
          </cell>
          <cell r="U123">
            <v>1.6875000000000002E-3</v>
          </cell>
          <cell r="BQ123">
            <v>3.3749999999999991E-4</v>
          </cell>
          <cell r="BR123">
            <v>3.3749999999999991E-4</v>
          </cell>
          <cell r="BS123">
            <v>3.3749999999999991E-4</v>
          </cell>
        </row>
        <row r="124">
          <cell r="H124">
            <v>3.5E-4</v>
          </cell>
          <cell r="I124">
            <v>3.5E-4</v>
          </cell>
          <cell r="M124">
            <v>3.5E-4</v>
          </cell>
          <cell r="N124">
            <v>3.5E-4</v>
          </cell>
          <cell r="O124">
            <v>3.5E-4</v>
          </cell>
          <cell r="T124">
            <v>3.5E-4</v>
          </cell>
          <cell r="U124">
            <v>3.5E-4</v>
          </cell>
          <cell r="BQ124">
            <v>3.5E-4</v>
          </cell>
          <cell r="BR124">
            <v>3.5E-4</v>
          </cell>
          <cell r="BS124">
            <v>3.5E-4</v>
          </cell>
        </row>
        <row r="125">
          <cell r="H125">
            <v>2.4594794784135971E-5</v>
          </cell>
          <cell r="I125">
            <v>2.4594794784135971E-5</v>
          </cell>
          <cell r="M125">
            <v>2.4594794784135971E-5</v>
          </cell>
          <cell r="N125">
            <v>2.4594794784135971E-5</v>
          </cell>
          <cell r="O125">
            <v>2.4594794784135971E-5</v>
          </cell>
          <cell r="T125">
            <v>2.4594794784135971E-5</v>
          </cell>
          <cell r="U125">
            <v>2.4594794784135971E-5</v>
          </cell>
          <cell r="BQ125">
            <v>2.4594794784135971E-5</v>
          </cell>
          <cell r="BR125">
            <v>2.4594794784135971E-5</v>
          </cell>
          <cell r="BS125">
            <v>2.4594794784135971E-5</v>
          </cell>
        </row>
        <row r="126">
          <cell r="H126">
            <v>7.81461E-5</v>
          </cell>
          <cell r="I126">
            <v>7.81461E-5</v>
          </cell>
          <cell r="M126">
            <v>7.81461E-5</v>
          </cell>
          <cell r="N126">
            <v>7.81461E-5</v>
          </cell>
          <cell r="O126">
            <v>7.81461E-5</v>
          </cell>
          <cell r="T126">
            <v>7.81461E-5</v>
          </cell>
          <cell r="U126">
            <v>7.81461E-5</v>
          </cell>
          <cell r="BQ126">
            <v>7.81461E-5</v>
          </cell>
          <cell r="BR126">
            <v>7.81461E-5</v>
          </cell>
          <cell r="BS126">
            <v>7.81461E-5</v>
          </cell>
        </row>
        <row r="127">
          <cell r="H127">
            <v>2.9999999999999997E-4</v>
          </cell>
          <cell r="I127">
            <v>2.9999999999999997E-4</v>
          </cell>
          <cell r="M127">
            <v>2.9999999999999997E-4</v>
          </cell>
          <cell r="N127">
            <v>2.9999999999999997E-4</v>
          </cell>
          <cell r="O127">
            <v>2.9999999999999997E-4</v>
          </cell>
          <cell r="T127">
            <v>2.9999999999999997E-4</v>
          </cell>
          <cell r="U127">
            <v>2.9999999999999997E-4</v>
          </cell>
          <cell r="BQ127">
            <v>2.9999999999999997E-4</v>
          </cell>
          <cell r="BR127">
            <v>2.9999999999999997E-4</v>
          </cell>
          <cell r="BS127">
            <v>2.9999999999999997E-4</v>
          </cell>
        </row>
        <row r="128">
          <cell r="H128">
            <v>6.5833333333333339E-5</v>
          </cell>
          <cell r="I128">
            <v>6.5833333333333339E-5</v>
          </cell>
          <cell r="M128">
            <v>6.5833333333333339E-5</v>
          </cell>
          <cell r="N128">
            <v>6.5833333333333339E-5</v>
          </cell>
          <cell r="O128">
            <v>6.5833333333333339E-5</v>
          </cell>
          <cell r="T128">
            <v>6.5833333333333339E-5</v>
          </cell>
          <cell r="U128">
            <v>6.5833333333333339E-5</v>
          </cell>
          <cell r="BQ128">
            <v>6.5833333333333339E-5</v>
          </cell>
          <cell r="BR128">
            <v>6.5833333333333339E-5</v>
          </cell>
          <cell r="BS128">
            <v>6.5833333333333339E-5</v>
          </cell>
        </row>
        <row r="129">
          <cell r="H129">
            <v>4.6666666666666665E-5</v>
          </cell>
          <cell r="I129">
            <v>4.6666666666666665E-5</v>
          </cell>
          <cell r="M129">
            <v>4.6666666666666665E-5</v>
          </cell>
          <cell r="N129">
            <v>4.6666666666666665E-5</v>
          </cell>
          <cell r="O129">
            <v>4.6666666666666665E-5</v>
          </cell>
          <cell r="T129">
            <v>4.6666666666666665E-5</v>
          </cell>
          <cell r="U129">
            <v>4.6666666666666665E-5</v>
          </cell>
          <cell r="BQ129">
            <v>4.6666666666666665E-5</v>
          </cell>
          <cell r="BR129">
            <v>4.6666666666666665E-5</v>
          </cell>
          <cell r="BS129">
            <v>4.6666666666666665E-5</v>
          </cell>
        </row>
        <row r="134">
          <cell r="H134">
            <v>1</v>
          </cell>
          <cell r="I134">
            <v>1</v>
          </cell>
          <cell r="M134">
            <v>1</v>
          </cell>
          <cell r="N134">
            <v>1</v>
          </cell>
          <cell r="O134">
            <v>1</v>
          </cell>
          <cell r="T134">
            <v>1</v>
          </cell>
          <cell r="U134">
            <v>1</v>
          </cell>
          <cell r="BQ134">
            <v>1</v>
          </cell>
          <cell r="BR134">
            <v>1</v>
          </cell>
          <cell r="BS134">
            <v>1</v>
          </cell>
        </row>
        <row r="135">
          <cell r="H135">
            <v>1</v>
          </cell>
          <cell r="I135">
            <v>1</v>
          </cell>
          <cell r="M135">
            <v>1.24</v>
          </cell>
          <cell r="N135">
            <v>1.24</v>
          </cell>
          <cell r="O135">
            <v>1.24</v>
          </cell>
          <cell r="T135">
            <v>1.24</v>
          </cell>
          <cell r="U135">
            <v>1.24</v>
          </cell>
          <cell r="BQ135">
            <v>1.5</v>
          </cell>
          <cell r="BR135">
            <v>1.5</v>
          </cell>
          <cell r="BS135">
            <v>1.5</v>
          </cell>
        </row>
        <row r="136">
          <cell r="H136">
            <v>1</v>
          </cell>
          <cell r="I136">
            <v>1</v>
          </cell>
          <cell r="M136">
            <v>1.24</v>
          </cell>
          <cell r="N136">
            <v>1.24</v>
          </cell>
          <cell r="O136">
            <v>1.24</v>
          </cell>
          <cell r="T136">
            <v>1.24</v>
          </cell>
          <cell r="U136">
            <v>1.24</v>
          </cell>
          <cell r="BQ136">
            <v>1.5</v>
          </cell>
          <cell r="BR136">
            <v>1.5</v>
          </cell>
          <cell r="BS136">
            <v>1.5</v>
          </cell>
        </row>
        <row r="137">
          <cell r="H137">
            <v>1</v>
          </cell>
          <cell r="I137">
            <v>1</v>
          </cell>
          <cell r="M137">
            <v>1.24</v>
          </cell>
          <cell r="N137">
            <v>1.24</v>
          </cell>
          <cell r="O137">
            <v>1.24</v>
          </cell>
          <cell r="T137">
            <v>1.24</v>
          </cell>
          <cell r="U137">
            <v>1.24</v>
          </cell>
          <cell r="BQ137">
            <v>1.24</v>
          </cell>
          <cell r="BR137">
            <v>1.24</v>
          </cell>
          <cell r="BS137">
            <v>1.24</v>
          </cell>
        </row>
        <row r="138">
          <cell r="H138">
            <v>1</v>
          </cell>
          <cell r="I138">
            <v>1</v>
          </cell>
          <cell r="M138">
            <v>1.24</v>
          </cell>
          <cell r="N138">
            <v>1.24</v>
          </cell>
          <cell r="O138">
            <v>1.24</v>
          </cell>
          <cell r="T138">
            <v>1.24</v>
          </cell>
          <cell r="U138">
            <v>1.24</v>
          </cell>
          <cell r="BQ138">
            <v>1.24</v>
          </cell>
          <cell r="BR138">
            <v>1.24</v>
          </cell>
          <cell r="BS138">
            <v>1.24</v>
          </cell>
        </row>
        <row r="139">
          <cell r="H139">
            <v>1</v>
          </cell>
          <cell r="I139">
            <v>1</v>
          </cell>
          <cell r="M139">
            <v>1</v>
          </cell>
          <cell r="N139">
            <v>1</v>
          </cell>
          <cell r="O139">
            <v>1</v>
          </cell>
          <cell r="T139">
            <v>1</v>
          </cell>
          <cell r="U139">
            <v>1</v>
          </cell>
          <cell r="BQ139">
            <v>1</v>
          </cell>
          <cell r="BR139">
            <v>1</v>
          </cell>
          <cell r="BS139">
            <v>1</v>
          </cell>
        </row>
        <row r="140">
          <cell r="H140">
            <v>1</v>
          </cell>
          <cell r="I140">
            <v>1</v>
          </cell>
          <cell r="M140">
            <v>1</v>
          </cell>
          <cell r="N140">
            <v>1</v>
          </cell>
          <cell r="O140">
            <v>1</v>
          </cell>
          <cell r="T140">
            <v>1</v>
          </cell>
          <cell r="U140">
            <v>1</v>
          </cell>
          <cell r="BQ140">
            <v>1</v>
          </cell>
          <cell r="BR140">
            <v>1</v>
          </cell>
          <cell r="BS140">
            <v>1</v>
          </cell>
        </row>
        <row r="141">
          <cell r="H141">
            <v>1</v>
          </cell>
          <cell r="I141">
            <v>1</v>
          </cell>
          <cell r="M141">
            <v>1</v>
          </cell>
          <cell r="N141">
            <v>1</v>
          </cell>
          <cell r="O141">
            <v>1</v>
          </cell>
          <cell r="T141">
            <v>1</v>
          </cell>
          <cell r="U141">
            <v>1</v>
          </cell>
          <cell r="BQ141">
            <v>1</v>
          </cell>
          <cell r="BR141">
            <v>1</v>
          </cell>
          <cell r="BS141">
            <v>1</v>
          </cell>
        </row>
        <row r="142">
          <cell r="H142">
            <v>1</v>
          </cell>
          <cell r="I142">
            <v>1</v>
          </cell>
          <cell r="M142">
            <v>1</v>
          </cell>
          <cell r="N142">
            <v>1</v>
          </cell>
          <cell r="O142">
            <v>1</v>
          </cell>
          <cell r="T142">
            <v>1</v>
          </cell>
          <cell r="U142">
            <v>1</v>
          </cell>
          <cell r="BQ142">
            <v>1</v>
          </cell>
          <cell r="BR142">
            <v>1</v>
          </cell>
          <cell r="BS142">
            <v>1</v>
          </cell>
        </row>
        <row r="143">
          <cell r="H143">
            <v>1</v>
          </cell>
          <cell r="I143">
            <v>1</v>
          </cell>
          <cell r="M143">
            <v>1</v>
          </cell>
          <cell r="N143">
            <v>1</v>
          </cell>
          <cell r="O143">
            <v>1</v>
          </cell>
          <cell r="T143">
            <v>1</v>
          </cell>
          <cell r="U143">
            <v>1</v>
          </cell>
          <cell r="BQ143">
            <v>1</v>
          </cell>
          <cell r="BR143">
            <v>1</v>
          </cell>
          <cell r="BS143">
            <v>1</v>
          </cell>
        </row>
        <row r="144">
          <cell r="H144">
            <v>1</v>
          </cell>
          <cell r="I144">
            <v>1</v>
          </cell>
          <cell r="M144">
            <v>1</v>
          </cell>
          <cell r="N144">
            <v>1</v>
          </cell>
          <cell r="O144">
            <v>1</v>
          </cell>
          <cell r="T144">
            <v>1</v>
          </cell>
          <cell r="U144">
            <v>1</v>
          </cell>
          <cell r="BQ144">
            <v>1</v>
          </cell>
          <cell r="BR144">
            <v>1</v>
          </cell>
          <cell r="BS144">
            <v>1</v>
          </cell>
        </row>
        <row r="145">
          <cell r="H145">
            <v>1</v>
          </cell>
          <cell r="I145">
            <v>1</v>
          </cell>
          <cell r="M145">
            <v>1</v>
          </cell>
          <cell r="N145">
            <v>1</v>
          </cell>
          <cell r="O145">
            <v>1</v>
          </cell>
          <cell r="T145">
            <v>1</v>
          </cell>
          <cell r="U145">
            <v>1</v>
          </cell>
          <cell r="BQ145">
            <v>1</v>
          </cell>
          <cell r="BR145">
            <v>1</v>
          </cell>
          <cell r="BS145">
            <v>1</v>
          </cell>
        </row>
        <row r="146">
          <cell r="H146">
            <v>1</v>
          </cell>
          <cell r="I146">
            <v>1</v>
          </cell>
          <cell r="M146">
            <v>1</v>
          </cell>
          <cell r="N146">
            <v>1</v>
          </cell>
          <cell r="O146">
            <v>1</v>
          </cell>
          <cell r="T146">
            <v>1</v>
          </cell>
          <cell r="U146">
            <v>1</v>
          </cell>
          <cell r="BQ146">
            <v>1</v>
          </cell>
          <cell r="BR146">
            <v>1</v>
          </cell>
          <cell r="BS146">
            <v>1</v>
          </cell>
        </row>
        <row r="147">
          <cell r="I147">
            <v>1</v>
          </cell>
          <cell r="M147">
            <v>1</v>
          </cell>
          <cell r="N147">
            <v>1</v>
          </cell>
          <cell r="O147">
            <v>1</v>
          </cell>
          <cell r="T147">
            <v>0.88</v>
          </cell>
          <cell r="U147">
            <v>0.88</v>
          </cell>
          <cell r="BQ147">
            <v>1</v>
          </cell>
          <cell r="BR147">
            <v>1</v>
          </cell>
          <cell r="BS147">
            <v>1</v>
          </cell>
        </row>
        <row r="148">
          <cell r="M148">
            <v>1</v>
          </cell>
          <cell r="T148">
            <v>1</v>
          </cell>
          <cell r="U148">
            <v>1</v>
          </cell>
          <cell r="BQ148">
            <v>1</v>
          </cell>
          <cell r="BR148">
            <v>1</v>
          </cell>
          <cell r="BS148">
            <v>1</v>
          </cell>
        </row>
        <row r="149">
          <cell r="H149">
            <v>4.3840000000000003</v>
          </cell>
          <cell r="I149">
            <v>4.3840000000000003</v>
          </cell>
          <cell r="M149">
            <v>4.3840000000000003</v>
          </cell>
          <cell r="N149">
            <v>4.3840000000000003</v>
          </cell>
          <cell r="O149">
            <v>4.3840000000000003</v>
          </cell>
          <cell r="T149">
            <v>5.3840000000000003</v>
          </cell>
          <cell r="U149">
            <v>5.3840000000000003</v>
          </cell>
          <cell r="BQ149">
            <v>5.3840000000000003</v>
          </cell>
          <cell r="BR149">
            <v>5.3840000000000003</v>
          </cell>
          <cell r="BS149">
            <v>5.3840000000000003</v>
          </cell>
        </row>
        <row r="150">
          <cell r="H150">
            <v>1</v>
          </cell>
          <cell r="I150">
            <v>1</v>
          </cell>
          <cell r="M150">
            <v>1</v>
          </cell>
          <cell r="N150">
            <v>1</v>
          </cell>
          <cell r="O150">
            <v>1</v>
          </cell>
          <cell r="T150">
            <v>1</v>
          </cell>
          <cell r="U150">
            <v>1</v>
          </cell>
          <cell r="BQ150">
            <v>1</v>
          </cell>
          <cell r="BR150">
            <v>1</v>
          </cell>
          <cell r="BS150">
            <v>1</v>
          </cell>
        </row>
        <row r="151">
          <cell r="H151">
            <v>1</v>
          </cell>
          <cell r="I151">
            <v>1</v>
          </cell>
          <cell r="M151">
            <v>1</v>
          </cell>
          <cell r="N151">
            <v>1</v>
          </cell>
          <cell r="O151">
            <v>1</v>
          </cell>
          <cell r="T151">
            <v>1</v>
          </cell>
          <cell r="U151">
            <v>1</v>
          </cell>
          <cell r="BQ151">
            <v>1</v>
          </cell>
          <cell r="BR151">
            <v>1</v>
          </cell>
          <cell r="BS151">
            <v>1</v>
          </cell>
        </row>
        <row r="152">
          <cell r="H152">
            <v>1</v>
          </cell>
          <cell r="I152">
            <v>1</v>
          </cell>
          <cell r="M152">
            <v>1</v>
          </cell>
          <cell r="N152">
            <v>1</v>
          </cell>
          <cell r="O152">
            <v>1</v>
          </cell>
          <cell r="T152">
            <v>1</v>
          </cell>
          <cell r="U152">
            <v>1</v>
          </cell>
          <cell r="BQ152">
            <v>1</v>
          </cell>
          <cell r="BR152">
            <v>1</v>
          </cell>
          <cell r="BS152">
            <v>1</v>
          </cell>
        </row>
        <row r="153">
          <cell r="H153">
            <v>1</v>
          </cell>
          <cell r="I153">
            <v>1</v>
          </cell>
          <cell r="M153">
            <v>1</v>
          </cell>
          <cell r="N153">
            <v>1</v>
          </cell>
          <cell r="O153">
            <v>1</v>
          </cell>
          <cell r="T153">
            <v>1</v>
          </cell>
          <cell r="U153">
            <v>1</v>
          </cell>
          <cell r="BQ153">
            <v>1</v>
          </cell>
          <cell r="BR153">
            <v>1</v>
          </cell>
          <cell r="BS153">
            <v>1</v>
          </cell>
        </row>
        <row r="154">
          <cell r="H154">
            <v>1</v>
          </cell>
          <cell r="I154">
            <v>1</v>
          </cell>
          <cell r="M154">
            <v>1</v>
          </cell>
          <cell r="N154">
            <v>1</v>
          </cell>
          <cell r="O154">
            <v>1</v>
          </cell>
          <cell r="T154">
            <v>1</v>
          </cell>
          <cell r="U154">
            <v>1</v>
          </cell>
          <cell r="BQ154">
            <v>1</v>
          </cell>
          <cell r="BR154">
            <v>1</v>
          </cell>
          <cell r="BS154">
            <v>1</v>
          </cell>
        </row>
        <row r="155">
          <cell r="H155">
            <v>1</v>
          </cell>
          <cell r="I155">
            <v>1</v>
          </cell>
          <cell r="M155">
            <v>1</v>
          </cell>
          <cell r="N155">
            <v>1</v>
          </cell>
          <cell r="O155">
            <v>1</v>
          </cell>
          <cell r="T155">
            <v>1</v>
          </cell>
          <cell r="U155">
            <v>1</v>
          </cell>
          <cell r="BQ155">
            <v>1</v>
          </cell>
          <cell r="BR155">
            <v>1</v>
          </cell>
          <cell r="BS155">
            <v>1</v>
          </cell>
        </row>
        <row r="156">
          <cell r="H156">
            <v>1</v>
          </cell>
          <cell r="I156">
            <v>1</v>
          </cell>
          <cell r="M156">
            <v>1</v>
          </cell>
          <cell r="N156">
            <v>1</v>
          </cell>
          <cell r="O156">
            <v>1</v>
          </cell>
          <cell r="T156">
            <v>1</v>
          </cell>
          <cell r="U156">
            <v>1</v>
          </cell>
          <cell r="BQ156">
            <v>1</v>
          </cell>
          <cell r="BR156">
            <v>1</v>
          </cell>
          <cell r="BS156">
            <v>1</v>
          </cell>
        </row>
        <row r="157">
          <cell r="H157">
            <v>2.6137508867363253</v>
          </cell>
          <cell r="I157">
            <v>2.6137508867363253</v>
          </cell>
          <cell r="M157">
            <v>2.6137508867363253</v>
          </cell>
          <cell r="N157">
            <v>2.6137508867363253</v>
          </cell>
          <cell r="O157">
            <v>2.6137508867363253</v>
          </cell>
          <cell r="T157">
            <v>2.6137508867363253</v>
          </cell>
          <cell r="U157">
            <v>2.6137508867363253</v>
          </cell>
          <cell r="BQ157">
            <v>2.6137508867363253</v>
          </cell>
          <cell r="BR157">
            <v>2.6137508867363253</v>
          </cell>
          <cell r="BS157">
            <v>2.6137508867363253</v>
          </cell>
        </row>
        <row r="158">
          <cell r="H158">
            <v>1</v>
          </cell>
          <cell r="I158">
            <v>1</v>
          </cell>
          <cell r="M158">
            <v>1</v>
          </cell>
          <cell r="N158">
            <v>1</v>
          </cell>
          <cell r="O158">
            <v>1</v>
          </cell>
          <cell r="T158">
            <v>1</v>
          </cell>
          <cell r="U158">
            <v>1</v>
          </cell>
          <cell r="BQ158">
            <v>1</v>
          </cell>
          <cell r="BR158">
            <v>1</v>
          </cell>
          <cell r="BS158">
            <v>1</v>
          </cell>
        </row>
        <row r="159">
          <cell r="H159">
            <v>1</v>
          </cell>
          <cell r="I159">
            <v>1</v>
          </cell>
          <cell r="M159">
            <v>1</v>
          </cell>
          <cell r="N159">
            <v>1</v>
          </cell>
          <cell r="O159">
            <v>1</v>
          </cell>
          <cell r="T159">
            <v>1</v>
          </cell>
          <cell r="U159">
            <v>1</v>
          </cell>
          <cell r="BQ159">
            <v>1</v>
          </cell>
          <cell r="BR159">
            <v>1</v>
          </cell>
          <cell r="BS159">
            <v>1</v>
          </cell>
        </row>
        <row r="160">
          <cell r="H160">
            <v>1</v>
          </cell>
          <cell r="I160">
            <v>1</v>
          </cell>
          <cell r="M160">
            <v>1</v>
          </cell>
          <cell r="N160">
            <v>1</v>
          </cell>
          <cell r="O160">
            <v>1</v>
          </cell>
          <cell r="T160">
            <v>1</v>
          </cell>
          <cell r="U160">
            <v>1</v>
          </cell>
          <cell r="BQ160">
            <v>1</v>
          </cell>
          <cell r="BR160">
            <v>1</v>
          </cell>
          <cell r="BS160">
            <v>1</v>
          </cell>
        </row>
        <row r="161">
          <cell r="H161">
            <v>1</v>
          </cell>
          <cell r="I161">
            <v>1</v>
          </cell>
          <cell r="M161">
            <v>1</v>
          </cell>
          <cell r="N161">
            <v>1</v>
          </cell>
          <cell r="O161">
            <v>1</v>
          </cell>
          <cell r="T161">
            <v>1</v>
          </cell>
          <cell r="U161">
            <v>1</v>
          </cell>
          <cell r="BQ161">
            <v>1</v>
          </cell>
          <cell r="BR161">
            <v>1</v>
          </cell>
          <cell r="BS161">
            <v>1</v>
          </cell>
        </row>
        <row r="162">
          <cell r="H162">
            <v>1</v>
          </cell>
          <cell r="I162">
            <v>1</v>
          </cell>
          <cell r="M162">
            <v>1</v>
          </cell>
          <cell r="N162">
            <v>1</v>
          </cell>
          <cell r="O162">
            <v>1</v>
          </cell>
          <cell r="T162">
            <v>1</v>
          </cell>
          <cell r="U162">
            <v>1</v>
          </cell>
          <cell r="BQ162">
            <v>1</v>
          </cell>
          <cell r="BR162">
            <v>1</v>
          </cell>
          <cell r="BS162">
            <v>1</v>
          </cell>
        </row>
        <row r="163">
          <cell r="H163">
            <v>1</v>
          </cell>
          <cell r="I163">
            <v>1</v>
          </cell>
          <cell r="M163">
            <v>1</v>
          </cell>
          <cell r="N163">
            <v>1</v>
          </cell>
          <cell r="O163">
            <v>1</v>
          </cell>
          <cell r="T163">
            <v>1</v>
          </cell>
          <cell r="U163">
            <v>1</v>
          </cell>
          <cell r="BQ163">
            <v>1</v>
          </cell>
          <cell r="BR163">
            <v>1</v>
          </cell>
          <cell r="BS163">
            <v>1</v>
          </cell>
        </row>
        <row r="164">
          <cell r="H164">
            <v>1</v>
          </cell>
          <cell r="I164">
            <v>1</v>
          </cell>
          <cell r="M164">
            <v>1</v>
          </cell>
          <cell r="N164">
            <v>1</v>
          </cell>
          <cell r="O164">
            <v>1</v>
          </cell>
          <cell r="T164">
            <v>1</v>
          </cell>
          <cell r="U164">
            <v>1</v>
          </cell>
          <cell r="BQ164">
            <v>1</v>
          </cell>
          <cell r="BR164">
            <v>1</v>
          </cell>
          <cell r="BS164">
            <v>1</v>
          </cell>
        </row>
        <row r="165">
          <cell r="H165">
            <v>1</v>
          </cell>
          <cell r="I165">
            <v>1</v>
          </cell>
          <cell r="M165">
            <v>1</v>
          </cell>
          <cell r="N165">
            <v>1</v>
          </cell>
          <cell r="O165">
            <v>1</v>
          </cell>
          <cell r="T165">
            <v>1</v>
          </cell>
          <cell r="U165">
            <v>1</v>
          </cell>
          <cell r="BQ165">
            <v>1</v>
          </cell>
          <cell r="BR165">
            <v>1</v>
          </cell>
          <cell r="BS165">
            <v>1</v>
          </cell>
        </row>
        <row r="166">
          <cell r="H166">
            <v>1</v>
          </cell>
          <cell r="I166">
            <v>1</v>
          </cell>
          <cell r="M166">
            <v>1</v>
          </cell>
          <cell r="N166">
            <v>1</v>
          </cell>
          <cell r="O166">
            <v>1</v>
          </cell>
          <cell r="T166">
            <v>1</v>
          </cell>
          <cell r="U166">
            <v>1</v>
          </cell>
          <cell r="BQ166">
            <v>1</v>
          </cell>
          <cell r="BR166">
            <v>1</v>
          </cell>
          <cell r="BS166">
            <v>1</v>
          </cell>
        </row>
        <row r="167">
          <cell r="H167">
            <v>1</v>
          </cell>
          <cell r="I167">
            <v>1</v>
          </cell>
          <cell r="M167">
            <v>1</v>
          </cell>
          <cell r="N167">
            <v>1</v>
          </cell>
          <cell r="O167">
            <v>1</v>
          </cell>
          <cell r="T167">
            <v>1</v>
          </cell>
          <cell r="U167">
            <v>1</v>
          </cell>
          <cell r="BQ167">
            <v>1</v>
          </cell>
          <cell r="BR167">
            <v>1</v>
          </cell>
          <cell r="BS167">
            <v>1</v>
          </cell>
        </row>
        <row r="168">
          <cell r="H168">
            <v>1</v>
          </cell>
          <cell r="I168">
            <v>1</v>
          </cell>
          <cell r="M168">
            <v>1</v>
          </cell>
          <cell r="N168">
            <v>1</v>
          </cell>
          <cell r="O168">
            <v>1</v>
          </cell>
          <cell r="T168">
            <v>1</v>
          </cell>
          <cell r="U168">
            <v>1</v>
          </cell>
          <cell r="BQ168">
            <v>1</v>
          </cell>
          <cell r="BR168">
            <v>1</v>
          </cell>
          <cell r="BS168">
            <v>1</v>
          </cell>
        </row>
        <row r="169">
          <cell r="H169">
            <v>1</v>
          </cell>
          <cell r="I169">
            <v>1</v>
          </cell>
          <cell r="M169">
            <v>1</v>
          </cell>
          <cell r="N169">
            <v>1</v>
          </cell>
          <cell r="O169">
            <v>1</v>
          </cell>
          <cell r="T169">
            <v>1</v>
          </cell>
          <cell r="U169">
            <v>1</v>
          </cell>
          <cell r="BQ169">
            <v>1</v>
          </cell>
          <cell r="BR169">
            <v>1</v>
          </cell>
          <cell r="BS169">
            <v>1</v>
          </cell>
        </row>
        <row r="170">
          <cell r="H170">
            <v>1</v>
          </cell>
          <cell r="I170">
            <v>1</v>
          </cell>
          <cell r="M170">
            <v>1</v>
          </cell>
          <cell r="N170">
            <v>1</v>
          </cell>
          <cell r="O170">
            <v>1</v>
          </cell>
          <cell r="T170">
            <v>1</v>
          </cell>
          <cell r="U170">
            <v>1</v>
          </cell>
          <cell r="BQ170">
            <v>1</v>
          </cell>
          <cell r="BR170">
            <v>1</v>
          </cell>
          <cell r="BS170">
            <v>1</v>
          </cell>
        </row>
        <row r="171">
          <cell r="H171">
            <v>1</v>
          </cell>
          <cell r="I171">
            <v>1</v>
          </cell>
          <cell r="M171">
            <v>1</v>
          </cell>
          <cell r="N171">
            <v>1</v>
          </cell>
          <cell r="O171">
            <v>1</v>
          </cell>
          <cell r="T171">
            <v>1</v>
          </cell>
          <cell r="U171">
            <v>1</v>
          </cell>
          <cell r="BQ171">
            <v>1</v>
          </cell>
          <cell r="BR171">
            <v>1</v>
          </cell>
          <cell r="BS171">
            <v>1</v>
          </cell>
        </row>
        <row r="172">
          <cell r="H172">
            <v>1</v>
          </cell>
          <cell r="I172">
            <v>1</v>
          </cell>
          <cell r="M172">
            <v>1</v>
          </cell>
          <cell r="N172">
            <v>1</v>
          </cell>
          <cell r="O172">
            <v>1</v>
          </cell>
          <cell r="T172">
            <v>1</v>
          </cell>
          <cell r="U172">
            <v>1</v>
          </cell>
          <cell r="BQ172">
            <v>1</v>
          </cell>
          <cell r="BR172">
            <v>1</v>
          </cell>
          <cell r="BS172">
            <v>1</v>
          </cell>
        </row>
        <row r="173">
          <cell r="H173">
            <v>1</v>
          </cell>
          <cell r="I173">
            <v>1</v>
          </cell>
          <cell r="M173">
            <v>1</v>
          </cell>
          <cell r="N173">
            <v>1</v>
          </cell>
          <cell r="O173">
            <v>1</v>
          </cell>
          <cell r="T173">
            <v>1</v>
          </cell>
          <cell r="U173">
            <v>1</v>
          </cell>
          <cell r="BQ173">
            <v>1</v>
          </cell>
          <cell r="BR173">
            <v>1</v>
          </cell>
          <cell r="BS173">
            <v>1</v>
          </cell>
        </row>
        <row r="174">
          <cell r="H174">
            <v>1</v>
          </cell>
          <cell r="I174">
            <v>1</v>
          </cell>
          <cell r="M174">
            <v>1</v>
          </cell>
          <cell r="N174">
            <v>1</v>
          </cell>
          <cell r="O174">
            <v>1</v>
          </cell>
          <cell r="T174">
            <v>1</v>
          </cell>
          <cell r="U174">
            <v>1</v>
          </cell>
          <cell r="BQ174">
            <v>1</v>
          </cell>
          <cell r="BR174">
            <v>1</v>
          </cell>
          <cell r="BS174">
            <v>1</v>
          </cell>
        </row>
        <row r="175">
          <cell r="H175">
            <v>1</v>
          </cell>
          <cell r="I175">
            <v>1</v>
          </cell>
          <cell r="M175">
            <v>1</v>
          </cell>
          <cell r="N175">
            <v>1</v>
          </cell>
          <cell r="O175">
            <v>1</v>
          </cell>
          <cell r="T175">
            <v>1</v>
          </cell>
          <cell r="U175">
            <v>1</v>
          </cell>
          <cell r="BQ175">
            <v>1</v>
          </cell>
          <cell r="BR175">
            <v>1</v>
          </cell>
          <cell r="BS175">
            <v>1</v>
          </cell>
        </row>
        <row r="176">
          <cell r="H176">
            <v>1</v>
          </cell>
          <cell r="I176">
            <v>1</v>
          </cell>
          <cell r="M176">
            <v>1</v>
          </cell>
          <cell r="N176">
            <v>1</v>
          </cell>
          <cell r="O176">
            <v>1</v>
          </cell>
          <cell r="T176">
            <v>1</v>
          </cell>
          <cell r="U176">
            <v>1</v>
          </cell>
          <cell r="BQ176">
            <v>1</v>
          </cell>
          <cell r="BR176">
            <v>1</v>
          </cell>
          <cell r="BS176">
            <v>1</v>
          </cell>
        </row>
        <row r="177">
          <cell r="H177">
            <v>1</v>
          </cell>
          <cell r="I177">
            <v>1</v>
          </cell>
          <cell r="M177">
            <v>1</v>
          </cell>
          <cell r="N177">
            <v>1</v>
          </cell>
          <cell r="O177">
            <v>1</v>
          </cell>
          <cell r="T177">
            <v>1</v>
          </cell>
          <cell r="U177">
            <v>1</v>
          </cell>
          <cell r="BQ177">
            <v>1</v>
          </cell>
          <cell r="BR177">
            <v>1</v>
          </cell>
          <cell r="BS177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18">
          <cell r="B18">
            <v>720</v>
          </cell>
          <cell r="M18">
            <v>720</v>
          </cell>
          <cell r="N18">
            <v>720</v>
          </cell>
        </row>
        <row r="21">
          <cell r="M21">
            <v>15957.983193277312</v>
          </cell>
          <cell r="N21">
            <v>18990</v>
          </cell>
        </row>
        <row r="23">
          <cell r="M23">
            <v>18990</v>
          </cell>
          <cell r="N23">
            <v>18990</v>
          </cell>
        </row>
        <row r="24">
          <cell r="G24">
            <v>0.19849715324956316</v>
          </cell>
          <cell r="H24">
            <v>0.14074040824340897</v>
          </cell>
          <cell r="J24">
            <v>0.12348112487409835</v>
          </cell>
          <cell r="K24">
            <v>6.9716620342095206E-2</v>
          </cell>
          <cell r="M24">
            <v>0.10562554757532447</v>
          </cell>
          <cell r="N24">
            <v>9.0024816497619606E-2</v>
          </cell>
        </row>
      </sheetData>
      <sheetData sheetId="1">
        <row r="11">
          <cell r="L11">
            <v>3.3113962614868676E-4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tizacion"/>
      <sheetName val="IU-TD"/>
    </sheetNames>
    <sheetDataSet>
      <sheetData sheetId="0">
        <row r="5">
          <cell r="H5">
            <v>720</v>
          </cell>
          <cell r="Z5">
            <v>720</v>
          </cell>
        </row>
        <row r="13">
          <cell r="H13">
            <v>19990</v>
          </cell>
          <cell r="S13">
            <v>11000</v>
          </cell>
          <cell r="Z13">
            <v>16990</v>
          </cell>
          <cell r="AA13">
            <v>16990</v>
          </cell>
          <cell r="AH13">
            <v>19990</v>
          </cell>
          <cell r="AI13">
            <v>19990</v>
          </cell>
        </row>
        <row r="15">
          <cell r="H15">
            <v>17516.285359532016</v>
          </cell>
          <cell r="S15">
            <v>9638.7763359105629</v>
          </cell>
          <cell r="Z15">
            <v>14887.528177010952</v>
          </cell>
          <cell r="AA15">
            <v>14887.528177010952</v>
          </cell>
          <cell r="AD15">
            <v>1000000</v>
          </cell>
          <cell r="AH15">
            <v>17516.285359532016</v>
          </cell>
          <cell r="AI15">
            <v>17516.285359532016</v>
          </cell>
        </row>
        <row r="16">
          <cell r="D16">
            <v>1000000</v>
          </cell>
          <cell r="N16">
            <v>1000000</v>
          </cell>
          <cell r="AD16">
            <v>6500000</v>
          </cell>
        </row>
        <row r="17">
          <cell r="D17">
            <v>5000000</v>
          </cell>
          <cell r="N17">
            <v>2000000</v>
          </cell>
          <cell r="AD17">
            <v>4500000</v>
          </cell>
        </row>
        <row r="18">
          <cell r="D18">
            <v>3000000</v>
          </cell>
          <cell r="N18">
            <v>1000000</v>
          </cell>
          <cell r="AD18">
            <v>8000000</v>
          </cell>
        </row>
        <row r="19">
          <cell r="D19">
            <v>8000000</v>
          </cell>
          <cell r="N19">
            <v>3000000</v>
          </cell>
        </row>
        <row r="22">
          <cell r="S22">
            <v>300</v>
          </cell>
        </row>
        <row r="28">
          <cell r="H28">
            <v>7.069119555849275E-2</v>
          </cell>
          <cell r="I28">
            <v>0.10201370748812261</v>
          </cell>
          <cell r="S28">
            <v>8.1019332537710015E-2</v>
          </cell>
          <cell r="Z28">
            <v>3.4663688719535825E-2</v>
          </cell>
          <cell r="AA28">
            <v>0.1395413186525179</v>
          </cell>
          <cell r="AH28">
            <v>2.4561880140696938E-2</v>
          </cell>
          <cell r="AI28">
            <v>0.13066759744492304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_consumo"/>
      <sheetName val="Pricing_retención1"/>
      <sheetName val="Pricing_retención2"/>
      <sheetName val="Pricing_retención3"/>
      <sheetName val="Duración"/>
      <sheetName val="Exposure"/>
      <sheetName val="Claims"/>
      <sheetName val="Risk"/>
    </sheetNames>
    <sheetDataSet>
      <sheetData sheetId="0">
        <row r="10">
          <cell r="C10">
            <v>12500</v>
          </cell>
          <cell r="F10">
            <v>19990</v>
          </cell>
          <cell r="I10">
            <v>19990</v>
          </cell>
        </row>
        <row r="12">
          <cell r="C12">
            <v>11541.917787528148</v>
          </cell>
          <cell r="F12">
            <v>18457.834925815012</v>
          </cell>
          <cell r="I12">
            <v>17659.021111709684</v>
          </cell>
        </row>
        <row r="19">
          <cell r="A19">
            <v>720</v>
          </cell>
        </row>
        <row r="59">
          <cell r="C59">
            <v>3000000</v>
          </cell>
          <cell r="F59">
            <v>15000000</v>
          </cell>
          <cell r="I59">
            <v>15000000</v>
          </cell>
        </row>
        <row r="60">
          <cell r="C60">
            <v>200000</v>
          </cell>
          <cell r="F60">
            <v>300000</v>
          </cell>
          <cell r="I60">
            <v>300000</v>
          </cell>
        </row>
        <row r="61">
          <cell r="C61">
            <v>200000</v>
          </cell>
          <cell r="F61">
            <v>300000</v>
          </cell>
          <cell r="I61">
            <v>300000</v>
          </cell>
        </row>
        <row r="64">
          <cell r="C64">
            <v>2000000</v>
          </cell>
          <cell r="F64">
            <v>7000000</v>
          </cell>
          <cell r="I64">
            <v>7000000</v>
          </cell>
        </row>
      </sheetData>
      <sheetData sheetId="1">
        <row r="10">
          <cell r="F10">
            <v>18490</v>
          </cell>
          <cell r="I10">
            <v>18490</v>
          </cell>
        </row>
        <row r="12">
          <cell r="F12">
            <v>17072.804791311635</v>
          </cell>
          <cell r="I12">
            <v>16333.931983767488</v>
          </cell>
        </row>
        <row r="19">
          <cell r="A19">
            <v>720</v>
          </cell>
        </row>
        <row r="59">
          <cell r="F59">
            <v>15000000</v>
          </cell>
          <cell r="I59">
            <v>15000000</v>
          </cell>
        </row>
        <row r="60">
          <cell r="F60">
            <v>300000</v>
          </cell>
          <cell r="I60">
            <v>300000</v>
          </cell>
        </row>
        <row r="61">
          <cell r="F61">
            <v>300000</v>
          </cell>
          <cell r="I61">
            <v>300000</v>
          </cell>
        </row>
        <row r="64">
          <cell r="F64">
            <v>7000000</v>
          </cell>
          <cell r="I64">
            <v>7000000</v>
          </cell>
        </row>
      </sheetData>
      <sheetData sheetId="2">
        <row r="10">
          <cell r="F10">
            <v>19990</v>
          </cell>
          <cell r="I10">
            <v>19990</v>
          </cell>
        </row>
        <row r="12">
          <cell r="F12">
            <v>18457.834925815012</v>
          </cell>
          <cell r="I12">
            <v>17659.021111709684</v>
          </cell>
        </row>
        <row r="19">
          <cell r="A19">
            <v>1220</v>
          </cell>
        </row>
        <row r="59">
          <cell r="F59">
            <v>15000000</v>
          </cell>
          <cell r="I59">
            <v>15000000</v>
          </cell>
        </row>
        <row r="60">
          <cell r="F60">
            <v>300000</v>
          </cell>
          <cell r="I60">
            <v>300000</v>
          </cell>
        </row>
        <row r="61">
          <cell r="F61">
            <v>300000</v>
          </cell>
          <cell r="I61">
            <v>300000</v>
          </cell>
        </row>
        <row r="64">
          <cell r="F64">
            <v>7000000</v>
          </cell>
          <cell r="I64">
            <v>7000000</v>
          </cell>
        </row>
      </sheetData>
      <sheetData sheetId="3">
        <row r="10">
          <cell r="F10">
            <v>19990</v>
          </cell>
          <cell r="I10">
            <v>19990</v>
          </cell>
        </row>
        <row r="12">
          <cell r="F12">
            <v>18190.507221502601</v>
          </cell>
          <cell r="I12">
            <v>17605.43387111204</v>
          </cell>
        </row>
        <row r="19">
          <cell r="A19">
            <v>720</v>
          </cell>
        </row>
        <row r="59">
          <cell r="F59">
            <v>17000000</v>
          </cell>
          <cell r="I59">
            <v>17000000</v>
          </cell>
        </row>
        <row r="60">
          <cell r="F60">
            <v>300000</v>
          </cell>
          <cell r="I60">
            <v>300000</v>
          </cell>
        </row>
        <row r="61">
          <cell r="F61">
            <v>300000</v>
          </cell>
          <cell r="I61">
            <v>300000</v>
          </cell>
        </row>
        <row r="64">
          <cell r="F64">
            <v>7000000</v>
          </cell>
          <cell r="I64">
            <v>7000000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ágnulos_frecuencias"/>
      <sheetName val="Resumen_frecuencias"/>
      <sheetName val="Pricing_base"/>
      <sheetName val="Pricing_va"/>
      <sheetName val="Pricing_objeciones"/>
      <sheetName val="Pricing_propuesta_FINAL"/>
      <sheetName val="Pricing_propuesta1AP"/>
      <sheetName val="Pricing_propuesta1cancer"/>
      <sheetName val="Pricing_propuesta2NA"/>
      <sheetName val="Pricing_propuesta3"/>
      <sheetName val="Pricing_propuesta1Combo"/>
      <sheetName val="Pricing_propuesta2ADI-AP"/>
      <sheetName val="Pricing_propuesta2ADI-CANCER"/>
      <sheetName val="Pricing_propuesta2ADI-COMBO"/>
      <sheetName val="Pricing_propuesta2ADI-COMBO R"/>
      <sheetName val="Pricing_propuesta2ADI-CANCE R"/>
      <sheetName val="Pricing_propuesta2ADI-AP R"/>
      <sheetName val="Pricing_propuesta IUTD TC"/>
      <sheetName val="Pricing_propuesta IUTD TC R"/>
      <sheetName val="Resumen"/>
      <sheetName val="Frecuencias_t"/>
      <sheetName val="Draft"/>
      <sheetName val="Inbound"/>
      <sheetName val="retencion viejos"/>
      <sheetName val="Distribución_productos"/>
      <sheetName val="retencion Nuevos"/>
      <sheetName val="retencion Nuevos VA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">
          <cell r="I6">
            <v>45.161290322580648</v>
          </cell>
        </row>
        <row r="48">
          <cell r="C48">
            <v>2.0404831212349748E-4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>
        <row r="10">
          <cell r="C10">
            <v>27990</v>
          </cell>
        </row>
        <row r="44">
          <cell r="C44">
            <v>1.4071002290634299E-5</v>
          </cell>
        </row>
        <row r="45">
          <cell r="C45">
            <v>8.8053779303719475E-5</v>
          </cell>
          <cell r="F45">
            <v>8.8053779303719475E-5</v>
          </cell>
          <cell r="I45">
            <v>8.8053779303719475E-5</v>
          </cell>
          <cell r="L45">
            <v>8.8053779303719475E-5</v>
          </cell>
        </row>
        <row r="46">
          <cell r="C46">
            <v>8.8053779303719475E-5</v>
          </cell>
          <cell r="F46">
            <v>8.8053779303719475E-5</v>
          </cell>
          <cell r="I46">
            <v>8.8053779303719475E-5</v>
          </cell>
          <cell r="L46">
            <v>8.8053779303719475E-5</v>
          </cell>
        </row>
        <row r="47">
          <cell r="C47">
            <v>5.0399807479077478E-4</v>
          </cell>
          <cell r="F47">
            <v>2.5527172368752659E-3</v>
          </cell>
          <cell r="I47">
            <v>3.8334167878087541E-4</v>
          </cell>
          <cell r="L47">
            <v>5.6205564139474938E-4</v>
          </cell>
        </row>
        <row r="48">
          <cell r="C48">
            <v>5.0399807479077478E-4</v>
          </cell>
          <cell r="F48">
            <v>2.5527172368752659E-3</v>
          </cell>
          <cell r="I48">
            <v>3.8334167878087541E-4</v>
          </cell>
          <cell r="L48">
            <v>5.6205564139474938E-4</v>
          </cell>
        </row>
        <row r="49">
          <cell r="C49">
            <v>4.1345673204043107E-5</v>
          </cell>
          <cell r="F49">
            <v>4.1345673204043107E-5</v>
          </cell>
          <cell r="I49">
            <v>4.1345673204043107E-5</v>
          </cell>
          <cell r="L49">
            <v>4.1345673204043107E-5</v>
          </cell>
        </row>
        <row r="50">
          <cell r="C50">
            <v>2.3425330696138945E-3</v>
          </cell>
          <cell r="I50">
            <v>1.5695307808425698E-3</v>
          </cell>
          <cell r="L50">
            <v>3.1109863197784069E-3</v>
          </cell>
        </row>
        <row r="51">
          <cell r="C51">
            <v>2.3425330696138945E-3</v>
          </cell>
          <cell r="I51">
            <v>1.5695307808425698E-3</v>
          </cell>
          <cell r="L51">
            <v>3.1109863197784069E-3</v>
          </cell>
        </row>
        <row r="52">
          <cell r="C52">
            <v>2.3425330696138945E-3</v>
          </cell>
          <cell r="I52">
            <v>1.5695307808425698E-3</v>
          </cell>
          <cell r="L52">
            <v>3.1109863197784069E-3</v>
          </cell>
        </row>
        <row r="53">
          <cell r="C53">
            <v>3.6660826968101017E-6</v>
          </cell>
          <cell r="F53">
            <v>3.6660826968101017E-6</v>
          </cell>
          <cell r="I53">
            <v>3.6660826968101017E-6</v>
          </cell>
          <cell r="L53">
            <v>3.6660826968101017E-6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9">
          <cell r="A19">
            <v>720</v>
          </cell>
        </row>
        <row r="55">
          <cell r="F55">
            <v>1.4060213994464492E-2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9">
          <cell r="C9">
            <v>14500</v>
          </cell>
        </row>
        <row r="40">
          <cell r="J40">
            <v>5.4549182082244581E-3</v>
          </cell>
        </row>
        <row r="41">
          <cell r="J41">
            <v>5.4549182082244581E-3</v>
          </cell>
        </row>
        <row r="42">
          <cell r="J42">
            <v>5.4549182082244581E-3</v>
          </cell>
        </row>
      </sheetData>
      <sheetData sheetId="26" refreshError="1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cion VS Bogota"/>
      <sheetName val="Comp vs Bancolombia"/>
      <sheetName val="Margen"/>
      <sheetName val="Summary"/>
      <sheetName val="46-55"/>
      <sheetName val="TB"/>
      <sheetName val="Summary_stress"/>
      <sheetName val="frecuencias"/>
      <sheetName val="Daños_tot_cel"/>
      <sheetName val="Stress"/>
      <sheetName val="Hoja3"/>
      <sheetName val="Hoja1"/>
      <sheetName val="Hoja2"/>
    </sheetNames>
    <sheetDataSet>
      <sheetData sheetId="0"/>
      <sheetData sheetId="1"/>
      <sheetData sheetId="2"/>
      <sheetData sheetId="3">
        <row r="87">
          <cell r="V87">
            <v>1.2554108511991896E-4</v>
          </cell>
        </row>
      </sheetData>
      <sheetData sheetId="4"/>
      <sheetData sheetId="5"/>
      <sheetData sheetId="6"/>
      <sheetData sheetId="7"/>
      <sheetData sheetId="8"/>
      <sheetData sheetId="9">
        <row r="27">
          <cell r="I27">
            <v>3.0790440576050331E-3</v>
          </cell>
        </row>
      </sheetData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ifas_Consumo (2)"/>
      <sheetName val="Convencion"/>
      <sheetName val="Exposicion_Plan"/>
      <sheetName val="Exposicion_Cuota"/>
      <sheetName val="Claims"/>
      <sheetName val="IBNR"/>
      <sheetName val="Calculos_Creditos"/>
      <sheetName val="Analisis_Creditos"/>
      <sheetName val="Mejoras_IU_Creditos_Libranzas"/>
      <sheetName val="Cuotas"/>
      <sheetName val="Objetados"/>
      <sheetName val="Mejoras_EG_Creditos_Libranz"/>
      <sheetName val="Mejoras_IU_Creditos_Hipo"/>
      <sheetName val="Mejoras_TD_Creditos_Hipo"/>
      <sheetName val="Mejoras_EG_Creditos_Hipo"/>
      <sheetName val="Mejoras_TD_Creditos_Hipo "/>
      <sheetName val="Frequency"/>
      <sheetName val="BT TAN"/>
      <sheetName val="Mejoras_IU_Creditos_Consumo"/>
      <sheetName val="Mejoras_801"/>
      <sheetName val="Mejoras_803"/>
      <sheetName val="Mejoras_805"/>
      <sheetName val="Duraciones"/>
      <sheetName val="P&amp;G_2016"/>
      <sheetName val="New TB"/>
      <sheetName val="Tabla_TD"/>
      <sheetName val="Tarifas_Libranzas_New"/>
      <sheetName val="Tarifas_Libranzas"/>
      <sheetName val="Tarifas_Libranzas E2"/>
      <sheetName val="Tarifas_Libranzas E3"/>
      <sheetName val="Tarifas_Consumo_New"/>
      <sheetName val="Tarifas_Consumo"/>
      <sheetName val="Tarifas_Consumo E2"/>
      <sheetName val="Tarifas_Consumo E3"/>
      <sheetName val="Resumen"/>
      <sheetName val="Resumen V2"/>
      <sheetName val="MejorasTD"/>
      <sheetName val="PricingTD"/>
      <sheetName val="Resumen V3"/>
      <sheetName val="Input BP"/>
      <sheetName val="Sustento Asistencia"/>
      <sheetName val="BP INI V2 "/>
      <sheetName val="BP MOD V2"/>
      <sheetName val="Tarifas_Hipotecario 6C"/>
      <sheetName val="Consumo_MomentoObjecion"/>
      <sheetName val="Hipo_MomentoObjecion"/>
      <sheetName val="Tarifas_Hipotecario 6C E2"/>
      <sheetName val="Tarifas_Hipotecario Igual COM"/>
      <sheetName val="Tarifas_Hipotecario Ver LC"/>
      <sheetName val="CV"/>
      <sheetName val="Result_Separacion"/>
      <sheetName val="Tarifas_Hipotecario 4C"/>
      <sheetName val="PyG_Hipotecario"/>
      <sheetName val="Fraude"/>
      <sheetName val="Hogar"/>
      <sheetName val="BP Consumo"/>
      <sheetName val="BP Libranzas"/>
      <sheetName val="BP Hipotecario"/>
      <sheetName val="BP Sufi"/>
      <sheetName val="BP Total"/>
      <sheetName val="BP"/>
      <sheetName val="Tarifas_TC_TMKT"/>
      <sheetName val="Producto_DesAsalariados_Igual%"/>
      <sheetName val="Producto_ITTInd_Igual% "/>
      <sheetName val="Producto_DesAsalariados_Igual$"/>
      <sheetName val="Producto_ITTInd_Igual$"/>
      <sheetName val="Graficas"/>
      <sheetName val="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9">
          <cell r="L19">
            <v>1.462445142376924E-3</v>
          </cell>
        </row>
        <row r="20">
          <cell r="L20">
            <v>1.3446442937230505E-3</v>
          </cell>
        </row>
      </sheetData>
      <sheetData sheetId="17">
        <row r="18">
          <cell r="B18">
            <v>2.7918296233782932E-4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78">
          <cell r="B78">
            <v>16.040185468649309</v>
          </cell>
        </row>
      </sheetData>
      <sheetData sheetId="31"/>
      <sheetData sheetId="32"/>
      <sheetData sheetId="33"/>
      <sheetData sheetId="34"/>
      <sheetData sheetId="35"/>
      <sheetData sheetId="36">
        <row r="7">
          <cell r="C7">
            <v>5.1014684435358591E-5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 refreshError="1">
        <row r="18">
          <cell r="B18">
            <v>720</v>
          </cell>
        </row>
        <row r="40">
          <cell r="M40">
            <v>3.8616088090705924E-5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jetas_Asal_Igual_Precio"/>
      <sheetName val="Tarjetas_Asal_Igual_Comision"/>
      <sheetName val="Tarjeta_Fraude"/>
      <sheetName val="TB_Fraude"/>
      <sheetName val="Info_Prod"/>
      <sheetName val="Primas_TC_IU"/>
      <sheetName val="Expuestos_TC_IU"/>
      <sheetName val="Claims_809_814"/>
      <sheetName val="Cliams_Agg"/>
      <sheetName val="qx_IU"/>
      <sheetName val="qx_TD"/>
      <sheetName val="qx_DD"/>
      <sheetName val="Risks"/>
      <sheetName val="Intermediary"/>
      <sheetName val="BT T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B3">
            <v>1.398171874058907E-3</v>
          </cell>
        </row>
      </sheetData>
      <sheetData sheetId="10">
        <row r="3">
          <cell r="AB3">
            <v>5.0141487952592187E-4</v>
          </cell>
        </row>
      </sheetData>
      <sheetData sheetId="11"/>
      <sheetData sheetId="12">
        <row r="20">
          <cell r="A20">
            <v>0.11864406779661014</v>
          </cell>
        </row>
      </sheetData>
      <sheetData sheetId="13"/>
      <sheetData sheetId="1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recuencias"/>
    </sheetNames>
    <sheetDataSet>
      <sheetData sheetId="0"/>
      <sheetData sheetId="1">
        <row r="4">
          <cell r="C4">
            <v>2.0404831212349748E-4</v>
          </cell>
          <cell r="D4">
            <v>2.0404831212349748E-4</v>
          </cell>
          <cell r="E4">
            <v>2.0404831212349748E-4</v>
          </cell>
          <cell r="F4">
            <v>2.0404831212349748E-4</v>
          </cell>
        </row>
        <row r="5">
          <cell r="C5">
            <v>8.8053779303719475E-5</v>
          </cell>
          <cell r="D5">
            <v>8.8053779303719475E-5</v>
          </cell>
          <cell r="E5">
            <v>8.8053779303719475E-5</v>
          </cell>
          <cell r="F5">
            <v>8.8053779303719475E-5</v>
          </cell>
        </row>
        <row r="6">
          <cell r="C6">
            <v>8.8053779303719475E-5</v>
          </cell>
          <cell r="D6">
            <v>8.8053779303719475E-5</v>
          </cell>
          <cell r="E6">
            <v>8.8053779303719475E-5</v>
          </cell>
          <cell r="F6">
            <v>8.8053779303719475E-5</v>
          </cell>
        </row>
        <row r="7">
          <cell r="C7">
            <v>2.5527172368752659E-3</v>
          </cell>
          <cell r="D7">
            <v>5.0399807479077478E-4</v>
          </cell>
          <cell r="E7">
            <v>5.6205564139474938E-4</v>
          </cell>
          <cell r="F7">
            <v>3.8334167878087541E-4</v>
          </cell>
        </row>
        <row r="8">
          <cell r="C8">
            <v>2.5527172368752659E-3</v>
          </cell>
          <cell r="D8">
            <v>5.0399807479077478E-4</v>
          </cell>
          <cell r="E8">
            <v>5.6205564139474938E-4</v>
          </cell>
          <cell r="F8">
            <v>3.8334167878087541E-4</v>
          </cell>
        </row>
        <row r="9">
          <cell r="C9">
            <v>2.0404831212349748E-4</v>
          </cell>
          <cell r="D9">
            <v>2.0404831212349748E-4</v>
          </cell>
          <cell r="E9">
            <v>2.0404831212349748E-4</v>
          </cell>
          <cell r="F9">
            <v>2.0404831212349748E-4</v>
          </cell>
        </row>
        <row r="10">
          <cell r="C10">
            <v>1.4071002290634299E-5</v>
          </cell>
          <cell r="D10">
            <v>1.4071002290634299E-5</v>
          </cell>
          <cell r="E10">
            <v>1.4071002290634299E-5</v>
          </cell>
          <cell r="F10">
            <v>1.4071002290634299E-5</v>
          </cell>
        </row>
        <row r="11">
          <cell r="C11">
            <v>4.1345673204043107E-5</v>
          </cell>
          <cell r="D11">
            <v>4.1345673204043107E-5</v>
          </cell>
          <cell r="E11">
            <v>4.1345673204043107E-5</v>
          </cell>
          <cell r="F11">
            <v>4.1345673204043107E-5</v>
          </cell>
        </row>
        <row r="12">
          <cell r="C12">
            <v>5.4549182082244581E-3</v>
          </cell>
          <cell r="D12">
            <v>2.3425330696138945E-3</v>
          </cell>
          <cell r="E12">
            <v>3.1109863197784069E-3</v>
          </cell>
          <cell r="F12">
            <v>1.5695307808425698E-3</v>
          </cell>
        </row>
        <row r="13">
          <cell r="C13">
            <v>5.4549182082244581E-3</v>
          </cell>
          <cell r="D13">
            <v>2.3425330696138945E-3</v>
          </cell>
          <cell r="E13">
            <v>3.1109863197784069E-3</v>
          </cell>
          <cell r="F13">
            <v>1.5695307808425698E-3</v>
          </cell>
        </row>
        <row r="14">
          <cell r="C14">
            <v>5.4549182082244581E-3</v>
          </cell>
          <cell r="D14">
            <v>2.3425330696138945E-3</v>
          </cell>
          <cell r="E14">
            <v>3.1109863197784069E-3</v>
          </cell>
          <cell r="F14">
            <v>1.5695307808425698E-3</v>
          </cell>
        </row>
        <row r="15">
          <cell r="C15">
            <v>3.6660826968101017E-6</v>
          </cell>
          <cell r="D15">
            <v>3.6660826968101017E-6</v>
          </cell>
          <cell r="E15">
            <v>3.6660826968101017E-6</v>
          </cell>
          <cell r="F15">
            <v>3.6660826968101017E-6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emplate"/>
      <sheetName val="Duraciones"/>
      <sheetName val="Validations"/>
      <sheetName val="Solicitud Comercial"/>
      <sheetName val="TB"/>
      <sheetName val="Premium"/>
      <sheetName val="Exposure"/>
      <sheetName val="Claims"/>
      <sheetName val="Info1156"/>
      <sheetName val="Qx"/>
      <sheetName val="Draft"/>
      <sheetName val="Validaciones "/>
      <sheetName val="Prod"/>
      <sheetName val="Comissions Prod"/>
      <sheetName val="Comissions Prod Anterior"/>
      <sheetName val="Comissions Prod Ante 2"/>
      <sheetName val="Credito Prod"/>
      <sheetName val="ALM Risk"/>
      <sheetName val="Beepy"/>
      <sheetName val="Parameters by Product"/>
      <sheetName val="BP Hall Prod"/>
      <sheetName val="begin"/>
      <sheetName val="BP TMKT Prod"/>
      <sheetName val="end"/>
      <sheetName val="BP_Total_KCOP"/>
      <sheetName val="BP_Total  KEuros"/>
      <sheetName val="Summary"/>
      <sheetName val="Stress tests"/>
      <sheetName val="Sheet1"/>
      <sheetName val="Exposed Amount "/>
      <sheetName val="Exposed Amount S2"/>
      <sheetName val="Outputs"/>
      <sheetName val="Credit Risk"/>
      <sheetName val="New global guidelines and PRB"/>
      <sheetName val="Quotation Inven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5">
          <cell r="B225">
            <v>2.0691083276509967E-2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emplate"/>
      <sheetName val="Duraciones"/>
      <sheetName val="Validations"/>
      <sheetName val="Solicitud Comercial"/>
      <sheetName val="TB"/>
      <sheetName val="Resumen"/>
      <sheetName val="EW"/>
      <sheetName val="ViajS"/>
      <sheetName val="Aut"/>
      <sheetName val="Vive"/>
      <sheetName val="Vida"/>
      <sheetName val="Credito Prod"/>
      <sheetName val="ALM Risk"/>
      <sheetName val="Prod"/>
      <sheetName val="CompraP"/>
      <sheetName val="Analisis Vive Occi"/>
      <sheetName val="ViveOcc"/>
      <sheetName val="Parameters by Product"/>
      <sheetName val="BP Hall Prod"/>
      <sheetName val="BP Hall Aut"/>
      <sheetName val="BP Hall ViajS"/>
      <sheetName val="BP Hall CompraP"/>
      <sheetName val="BP Hall Vive"/>
      <sheetName val="BP Hall Vida"/>
      <sheetName val="BP TMKT Vida"/>
      <sheetName val="BP Hall ViveOcc"/>
      <sheetName val="BP TMKT Prod"/>
      <sheetName val="BP TMKT CompraP"/>
      <sheetName val="BP TMKT ViveOcc"/>
      <sheetName val="begin"/>
      <sheetName val="BP TMKT ViajS"/>
      <sheetName val="BP TMKT Aut"/>
      <sheetName val="BP TMKT Vive"/>
      <sheetName val="end"/>
      <sheetName val="BP_Total_KCOP"/>
      <sheetName val="BP_Total  KEuros"/>
      <sheetName val="Summary"/>
      <sheetName val="Stress tests"/>
      <sheetName val="Sheet1"/>
      <sheetName val="Exposed Amount "/>
      <sheetName val="Exposed Amount S2"/>
      <sheetName val="Outputs"/>
      <sheetName val="Credit Risk"/>
      <sheetName val="New global guidelines and PRB"/>
      <sheetName val="Quotation Inven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9">
          <cell r="CP89">
            <v>9.1652734357135657E-4</v>
          </cell>
        </row>
      </sheetData>
      <sheetData sheetId="9"/>
      <sheetData sheetId="10">
        <row r="89">
          <cell r="CP89">
            <v>6.1101822904757112E-4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emplate"/>
      <sheetName val="Duraciones"/>
      <sheetName val="Validations"/>
      <sheetName val="Solicitud Comercial"/>
      <sheetName val="Empleados"/>
      <sheetName val="Independientes"/>
      <sheetName val="Fraude"/>
      <sheetName val="Combo"/>
      <sheetName val="DraftDigital"/>
      <sheetName val="DraftTMK"/>
      <sheetName val="TB"/>
      <sheetName val="New TB"/>
      <sheetName val="Draft Prod"/>
      <sheetName val="Validaciones "/>
      <sheetName val="pricing TAN"/>
      <sheetName val="CancerDg"/>
      <sheetName val="CancerTK"/>
      <sheetName val="CombIUTD"/>
      <sheetName val="Fraud"/>
      <sheetName val="TD"/>
      <sheetName val="Prod"/>
      <sheetName val="Credito Prod"/>
      <sheetName val="ALM Risk"/>
      <sheetName val="Credito TD"/>
      <sheetName val="Credito CombIUTD"/>
      <sheetName val="Credito CancerDg"/>
      <sheetName val="Parameters by Product"/>
      <sheetName val="BP Hall CancerTK"/>
      <sheetName val="BP Hall CancerDg"/>
      <sheetName val="begin"/>
      <sheetName val="BP Hall CombIUTD"/>
      <sheetName val="BP Hall Fraud"/>
      <sheetName val="BP Hall TD"/>
      <sheetName val="BP TMKT Prod"/>
      <sheetName val="BP Hall Prod"/>
      <sheetName val="BP TMKT TD"/>
      <sheetName val="BP TMKT Fraud"/>
      <sheetName val="BP TMKT CombIUTD"/>
      <sheetName val="BP TMKT CancerTK"/>
      <sheetName val="BP TMKT CancerDg"/>
      <sheetName val="end"/>
      <sheetName val="BP_Total_KCOP"/>
      <sheetName val="BP_Total  KEuros"/>
      <sheetName val="Summary"/>
      <sheetName val="Stress tests"/>
      <sheetName val="Sheet1"/>
      <sheetName val="Exposed Amount "/>
      <sheetName val="Exposed Amount S2"/>
      <sheetName val="Outputs"/>
      <sheetName val="Credit Risk"/>
      <sheetName val="New global guidelines and PRB"/>
      <sheetName val="Quotation Inven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5">
          <cell r="D5">
            <v>1.8E-3</v>
          </cell>
        </row>
        <row r="6">
          <cell r="D6">
            <v>9.2932912870187078E-4</v>
          </cell>
        </row>
        <row r="7">
          <cell r="D7">
            <v>1.0912313455892159E-3</v>
          </cell>
        </row>
        <row r="8">
          <cell r="D8">
            <v>3.3113962614868682E-4</v>
          </cell>
        </row>
        <row r="11">
          <cell r="D11">
            <v>1.6513192799345155E-3</v>
          </cell>
        </row>
        <row r="16">
          <cell r="D16">
            <v>1.6501547177202778E-3</v>
          </cell>
        </row>
        <row r="17">
          <cell r="D17">
            <v>2.0063617266513749E-5</v>
          </cell>
        </row>
        <row r="18">
          <cell r="D18">
            <v>3.4474284695692E-4</v>
          </cell>
        </row>
        <row r="19">
          <cell r="D19">
            <v>1.3333333333333334E-4</v>
          </cell>
        </row>
        <row r="20">
          <cell r="D20">
            <v>2.5480283933180414E-5</v>
          </cell>
        </row>
        <row r="24">
          <cell r="D24">
            <v>3.5E-4</v>
          </cell>
        </row>
        <row r="25">
          <cell r="D25">
            <v>4.1788658263240385E-5</v>
          </cell>
        </row>
        <row r="26">
          <cell r="D26">
            <v>2.4594794784135971E-5</v>
          </cell>
        </row>
        <row r="27">
          <cell r="D27">
            <v>2.4594794784135971E-5</v>
          </cell>
        </row>
        <row r="28">
          <cell r="D28">
            <v>9.5380345144974882E-4</v>
          </cell>
        </row>
        <row r="29">
          <cell r="D29">
            <v>9.5380345144974882E-4</v>
          </cell>
        </row>
        <row r="30">
          <cell r="D30">
            <v>9.5380345144974882E-4</v>
          </cell>
        </row>
        <row r="35">
          <cell r="C35">
            <v>6.7464843749999996</v>
          </cell>
        </row>
        <row r="36">
          <cell r="C36">
            <v>3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Cancer_soltero"/>
      <sheetName val="Draft Cancer_casado"/>
      <sheetName val="Validaciones "/>
      <sheetName val="Cancer New (2)"/>
      <sheetName val="Cancer New (3)"/>
      <sheetName val="Comparación occidente"/>
      <sheetName val="Resumo_comercial"/>
      <sheetName val="NT Cancer"/>
    </sheetNames>
    <sheetDataSet>
      <sheetData sheetId="0"/>
      <sheetData sheetId="1"/>
      <sheetData sheetId="2"/>
      <sheetData sheetId="3">
        <row r="116">
          <cell r="I116">
            <v>5.865E-4</v>
          </cell>
        </row>
        <row r="117">
          <cell r="I117">
            <v>1.1528349630888211E-3</v>
          </cell>
        </row>
        <row r="118">
          <cell r="I118">
            <v>2.5716631937826341E-3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showGridLines="0" workbookViewId="0">
      <selection activeCell="A5" sqref="A5"/>
    </sheetView>
  </sheetViews>
  <sheetFormatPr baseColWidth="10" defaultRowHeight="15" outlineLevelCol="1"/>
  <cols>
    <col min="1" max="1" width="3.85546875" customWidth="1" outlineLevel="1"/>
    <col min="2" max="2" width="9.140625" customWidth="1"/>
    <col min="3" max="3" width="20.42578125" bestFit="1" customWidth="1"/>
    <col min="4" max="4" width="10" bestFit="1" customWidth="1"/>
    <col min="5" max="5" width="12.5703125" bestFit="1" customWidth="1"/>
    <col min="6" max="6" width="7.140625" bestFit="1" customWidth="1"/>
    <col min="7" max="8" width="15.7109375" customWidth="1"/>
  </cols>
  <sheetData>
    <row r="1" spans="1:23" ht="36" customHeight="1">
      <c r="A1" t="str">
        <f>+Tarificador!B12</f>
        <v>Código Producto</v>
      </c>
      <c r="B1" s="409" t="s">
        <v>562</v>
      </c>
      <c r="C1" s="410" t="s">
        <v>14</v>
      </c>
      <c r="D1" s="410" t="s">
        <v>1</v>
      </c>
      <c r="E1" s="410" t="s">
        <v>183</v>
      </c>
      <c r="F1" s="410" t="s">
        <v>185</v>
      </c>
      <c r="G1" s="410" t="s">
        <v>3</v>
      </c>
      <c r="H1" s="410" t="s">
        <v>2</v>
      </c>
      <c r="I1" s="410" t="s">
        <v>72</v>
      </c>
      <c r="J1" s="410" t="s">
        <v>61</v>
      </c>
      <c r="K1" s="410" t="s">
        <v>517</v>
      </c>
    </row>
    <row r="2" spans="1:23">
      <c r="A2" t="str">
        <f>+INDEX(Tarificador!$1:$1048576,MATCH($A$1,Tarificador!B:B,0),MATCH($A$1,Tarificador!$12:$12,0)+B2)</f>
        <v>Desempleo-PDVTarjetas</v>
      </c>
      <c r="B2">
        <v>1</v>
      </c>
      <c r="C2" t="str">
        <f>+HLOOKUP($A2,Tarificador!$A$12:$AT$45,MATCH(C$1,Tarificador!$B$12:$B$1048576,0),FALSE)</f>
        <v>Desempleo</v>
      </c>
      <c r="D2" s="370" t="str">
        <f>+HLOOKUP($A2,Tarificador!$A$12:$AT$45,MATCH(D$1,Tarificador!$B$12:$B$1048576,0),FALSE)</f>
        <v>PDV</v>
      </c>
      <c r="E2" s="370" t="str">
        <f>+HLOOKUP($A2,Tarificador!$A$12:$AT$45,MATCH(E$1,Tarificador!$B$12:$B$1048576,0),FALSE)</f>
        <v>Originación</v>
      </c>
      <c r="F2" s="370">
        <f>+HLOOKUP($A2,Tarificador!$A$12:$AT$45,MATCH(F$1,Tarificador!$B$12:$B$1048576,0),FALSE)</f>
        <v>0</v>
      </c>
      <c r="G2" s="370">
        <f>+HLOOKUP($A2,Tarificador!$A$12:$AT$45,MATCH(G$1,Tarificador!$B$12:$B$1048576,0),FALSE)</f>
        <v>19900</v>
      </c>
      <c r="H2" s="370">
        <f>+HLOOKUP($A2,Tarificador!$A$12:$AT$45,MATCH(H$1,Tarificador!$B$12:$B$1048576,0),FALSE)</f>
        <v>16722.689075630253</v>
      </c>
      <c r="I2" s="370">
        <f>+HLOOKUP($A2,Tarificador!$A$12:$AT$45,MATCH(I$1,Tarificador!$B$12:$B$1048576,0),FALSE)</f>
        <v>2046.110210252232</v>
      </c>
      <c r="J2" s="370">
        <f>+HLOOKUP($A2,Tarificador!$A$12:$AT$45,MATCH(J$1,Tarificador!$B$12:$B$1048576,0),FALSE)</f>
        <v>1509.523403193145</v>
      </c>
      <c r="K2" s="126">
        <f>+J2/H2</f>
        <v>9.0267982402002137E-2</v>
      </c>
      <c r="M2" t="s">
        <v>585</v>
      </c>
      <c r="N2">
        <v>1</v>
      </c>
      <c r="O2" t="s">
        <v>40</v>
      </c>
      <c r="P2" t="s">
        <v>565</v>
      </c>
      <c r="Q2" t="s">
        <v>184</v>
      </c>
      <c r="R2" t="s">
        <v>488</v>
      </c>
      <c r="S2">
        <v>25900</v>
      </c>
      <c r="T2">
        <v>21764.705882352941</v>
      </c>
      <c r="U2">
        <v>6237.2491057560528</v>
      </c>
      <c r="V2">
        <v>-10067.07263516782</v>
      </c>
      <c r="W2">
        <v>-0.46254117512933229</v>
      </c>
    </row>
    <row r="3" spans="1:23">
      <c r="A3" t="str">
        <f>+INDEX(Tarificador!$1:$1048576,MATCH($A$1,Tarificador!B:B,0),MATCH($A$1,Tarificador!$12:$12,0)+B3)</f>
        <v>ITT-PDVTarjetas</v>
      </c>
      <c r="B3">
        <f>+B2+1</f>
        <v>2</v>
      </c>
      <c r="C3" t="str">
        <f>+HLOOKUP($A3,Tarificador!$A$12:$AT$45,MATCH(C$1,Tarificador!$B$12:$B$1048576,0),FALSE)</f>
        <v>ITT</v>
      </c>
      <c r="D3" s="370" t="str">
        <f>+HLOOKUP($A3,Tarificador!$A$12:$AT$45,MATCH(D$1,Tarificador!$B$12:$B$1048576,0),FALSE)</f>
        <v>PDV</v>
      </c>
      <c r="E3" s="370">
        <f>+HLOOKUP($A3,Tarificador!$A$12:$AT$45,MATCH(E$1,Tarificador!$B$12:$B$1048576,0),FALSE)</f>
        <v>0</v>
      </c>
      <c r="F3" s="370">
        <f>+HLOOKUP($A3,Tarificador!$A$12:$AT$45,MATCH(F$1,Tarificador!$B$12:$B$1048576,0),FALSE)</f>
        <v>0</v>
      </c>
      <c r="G3" s="370">
        <f>+HLOOKUP($A3,Tarificador!$A$12:$AT$45,MATCH(G$1,Tarificador!$B$12:$B$1048576,0),FALSE)</f>
        <v>19900</v>
      </c>
      <c r="H3" s="370">
        <f>+HLOOKUP($A3,Tarificador!$A$12:$AT$45,MATCH(H$1,Tarificador!$B$12:$B$1048576,0),FALSE)</f>
        <v>19900</v>
      </c>
      <c r="I3" s="370">
        <f>+HLOOKUP($A3,Tarificador!$A$12:$AT$45,MATCH(I$1,Tarificador!$B$12:$B$1048576,0),FALSE)</f>
        <v>2028.6251090225455</v>
      </c>
      <c r="J3" s="370">
        <f>+HLOOKUP($A3,Tarificador!$A$12:$AT$45,MATCH(J$1,Tarificador!$B$12:$B$1048576,0),FALSE)</f>
        <v>1410.2788909774536</v>
      </c>
      <c r="K3" s="126">
        <f t="shared" ref="K3:K51" si="0">+J3/H3</f>
        <v>7.0868285978766515E-2</v>
      </c>
      <c r="M3" t="s">
        <v>601</v>
      </c>
      <c r="N3">
        <v>2</v>
      </c>
      <c r="O3" t="s">
        <v>40</v>
      </c>
      <c r="P3" t="s">
        <v>568</v>
      </c>
      <c r="Q3" t="s">
        <v>184</v>
      </c>
      <c r="R3" t="s">
        <v>488</v>
      </c>
      <c r="S3">
        <v>25900</v>
      </c>
      <c r="T3">
        <v>21764.705882352941</v>
      </c>
      <c r="U3">
        <v>6237.2491057560528</v>
      </c>
      <c r="V3">
        <v>3133.868541302767</v>
      </c>
      <c r="W3">
        <v>0.14398855460039742</v>
      </c>
    </row>
    <row r="4" spans="1:23">
      <c r="A4" t="str">
        <f>+INDEX(Tarificador!$1:$1048576,MATCH($A$1,Tarificador!B:B,0),MATCH($A$1,Tarificador!$12:$12,0)+B4)</f>
        <v>Fraude-PDVTarjetas</v>
      </c>
      <c r="B4">
        <f t="shared" ref="B4:B51" si="1">+B3+1</f>
        <v>3</v>
      </c>
      <c r="C4" t="str">
        <f>+HLOOKUP($A4,Tarificador!$A$12:$AT$45,MATCH(C$1,Tarificador!$B$12:$B$1048576,0),FALSE)</f>
        <v>Fraude</v>
      </c>
      <c r="D4" s="370" t="str">
        <f>+HLOOKUP($A4,Tarificador!$A$12:$AT$45,MATCH(D$1,Tarificador!$B$12:$B$1048576,0),FALSE)</f>
        <v>PDV</v>
      </c>
      <c r="E4" s="370">
        <f>+HLOOKUP($A4,Tarificador!$A$12:$AT$45,MATCH(E$1,Tarificador!$B$12:$B$1048576,0),FALSE)</f>
        <v>0</v>
      </c>
      <c r="F4" s="370">
        <f>+HLOOKUP($A4,Tarificador!$A$12:$AT$45,MATCH(F$1,Tarificador!$B$12:$B$1048576,0),FALSE)</f>
        <v>0</v>
      </c>
      <c r="G4" s="370">
        <f>+HLOOKUP($A4,Tarificador!$A$12:$AT$45,MATCH(G$1,Tarificador!$B$12:$B$1048576,0),FALSE)</f>
        <v>19900</v>
      </c>
      <c r="H4" s="370">
        <f>+HLOOKUP($A4,Tarificador!$A$12:$AT$45,MATCH(H$1,Tarificador!$B$12:$B$1048576,0),FALSE)</f>
        <v>16722.689075630253</v>
      </c>
      <c r="I4" s="370">
        <f>+HLOOKUP($A4,Tarificador!$A$12:$AT$45,MATCH(I$1,Tarificador!$B$12:$B$1048576,0),FALSE)</f>
        <v>766.70050230287586</v>
      </c>
      <c r="J4" s="370">
        <f>+HLOOKUP($A4,Tarificador!$A$12:$AT$45,MATCH(J$1,Tarificador!$B$12:$B$1048576,0),FALSE)</f>
        <v>3038.9331111425017</v>
      </c>
      <c r="K4" s="126">
        <f t="shared" si="0"/>
        <v>0.18172514584218979</v>
      </c>
      <c r="M4" t="s">
        <v>602</v>
      </c>
      <c r="N4">
        <v>3</v>
      </c>
      <c r="O4" t="s">
        <v>40</v>
      </c>
      <c r="P4" t="s">
        <v>565</v>
      </c>
      <c r="Q4" t="s">
        <v>184</v>
      </c>
      <c r="R4" t="s">
        <v>488</v>
      </c>
      <c r="S4">
        <v>30900</v>
      </c>
      <c r="T4">
        <v>25966.386554621851</v>
      </c>
      <c r="U4">
        <v>8316.3321410080698</v>
      </c>
      <c r="V4">
        <v>879.4073547902517</v>
      </c>
      <c r="W4">
        <v>3.3867144084155323E-2</v>
      </c>
    </row>
    <row r="5" spans="1:23">
      <c r="A5" t="str">
        <f>+INDEX(Tarificador!$1:$1048576,MATCH($A$1,Tarificador!B:B,0),MATCH($A$1,Tarificador!$12:$12,0)+B5)</f>
        <v>Desempleo 
+ Fraude-PDVTarjetas</v>
      </c>
      <c r="B5">
        <f t="shared" si="1"/>
        <v>4</v>
      </c>
      <c r="C5" t="str">
        <f>+HLOOKUP($A5,Tarificador!$A$12:$AT$45,MATCH(C$1,Tarificador!$B$12:$B$1048576,0),FALSE)</f>
        <v>Desempleo 
+ Fraude</v>
      </c>
      <c r="D5" s="370" t="str">
        <f>+HLOOKUP($A5,Tarificador!$A$12:$AT$45,MATCH(D$1,Tarificador!$B$12:$B$1048576,0),FALSE)</f>
        <v>PDV</v>
      </c>
      <c r="E5" s="370">
        <f>+HLOOKUP($A5,Tarificador!$A$12:$AT$45,MATCH(E$1,Tarificador!$B$12:$B$1048576,0),FALSE)</f>
        <v>0</v>
      </c>
      <c r="F5" s="370">
        <f>+HLOOKUP($A5,Tarificador!$A$12:$AT$45,MATCH(F$1,Tarificador!$B$12:$B$1048576,0),FALSE)</f>
        <v>0</v>
      </c>
      <c r="G5" s="370">
        <f>+HLOOKUP($A5,Tarificador!$A$12:$AT$45,MATCH(G$1,Tarificador!$B$12:$B$1048576,0),FALSE)</f>
        <v>21900</v>
      </c>
      <c r="H5" s="370">
        <f>+HLOOKUP($A5,Tarificador!$A$12:$AT$45,MATCH(H$1,Tarificador!$B$12:$B$1048576,0),FALSE)</f>
        <v>18403.361344537814</v>
      </c>
      <c r="I5" s="370">
        <f>+HLOOKUP($A5,Tarificador!$A$12:$AT$45,MATCH(I$1,Tarificador!$B$12:$B$1048576,0),FALSE)</f>
        <v>2812.8107125551078</v>
      </c>
      <c r="J5" s="370">
        <f>+HLOOKUP($A5,Tarificador!$A$12:$AT$45,MATCH(J$1,Tarificador!$B$12:$B$1048576,0),FALSE)</f>
        <v>431.83130425161653</v>
      </c>
      <c r="K5" s="126">
        <f t="shared" si="0"/>
        <v>2.3464806030110672E-2</v>
      </c>
      <c r="M5" t="s">
        <v>603</v>
      </c>
      <c r="N5">
        <v>4</v>
      </c>
      <c r="O5" t="s">
        <v>40</v>
      </c>
      <c r="P5" t="s">
        <v>568</v>
      </c>
      <c r="Q5" t="s">
        <v>184</v>
      </c>
      <c r="R5" t="s">
        <v>488</v>
      </c>
      <c r="S5">
        <v>30900</v>
      </c>
      <c r="T5">
        <v>25966.386554621851</v>
      </c>
      <c r="U5">
        <v>8316.3321410080698</v>
      </c>
      <c r="V5">
        <v>3722.6846657146234</v>
      </c>
      <c r="W5">
        <v>0.14336552596117805</v>
      </c>
    </row>
    <row r="6" spans="1:23">
      <c r="A6" t="str">
        <f>+INDEX(Tarificador!$1:$1048576,MATCH($A$1,Tarificador!B:B,0),MATCH($A$1,Tarificador!$12:$12,0)+B6)</f>
        <v>Desempleo 
+ Fraude-Tmk wc &amp; stockTarjetas</v>
      </c>
      <c r="B6">
        <f t="shared" si="1"/>
        <v>5</v>
      </c>
      <c r="C6" t="str">
        <f>+HLOOKUP($A6,Tarificador!$A$12:$AT$45,MATCH(C$1,Tarificador!$B$12:$B$1048576,0),FALSE)</f>
        <v>Desempleo 
+ Fraude</v>
      </c>
      <c r="D6" s="370" t="str">
        <f>+HLOOKUP($A6,Tarificador!$A$12:$AT$45,MATCH(D$1,Tarificador!$B$12:$B$1048576,0),FALSE)</f>
        <v>Tmk wc &amp; stock</v>
      </c>
      <c r="E6" s="370">
        <f>+HLOOKUP($A6,Tarificador!$A$12:$AT$45,MATCH(E$1,Tarificador!$B$12:$B$1048576,0),FALSE)</f>
        <v>0</v>
      </c>
      <c r="F6" s="370">
        <f>+HLOOKUP($A6,Tarificador!$A$12:$AT$45,MATCH(F$1,Tarificador!$B$12:$B$1048576,0),FALSE)</f>
        <v>0</v>
      </c>
      <c r="G6" s="370">
        <f>+HLOOKUP($A6,Tarificador!$A$12:$AT$45,MATCH(G$1,Tarificador!$B$12:$B$1048576,0),FALSE)</f>
        <v>21900</v>
      </c>
      <c r="H6" s="370">
        <f>+HLOOKUP($A6,Tarificador!$A$12:$AT$45,MATCH(H$1,Tarificador!$B$12:$B$1048576,0),FALSE)</f>
        <v>18403.361344537814</v>
      </c>
      <c r="I6" s="370">
        <f>+HLOOKUP($A6,Tarificador!$A$12:$AT$45,MATCH(I$1,Tarificador!$B$12:$B$1048576,0),FALSE)</f>
        <v>2812.8107125551078</v>
      </c>
      <c r="J6" s="370">
        <f>+HLOOKUP($A6,Tarificador!$A$12:$AT$45,MATCH(J$1,Tarificador!$B$12:$B$1048576,0),FALSE)</f>
        <v>2072.587606772624</v>
      </c>
      <c r="K6" s="126">
        <f t="shared" si="0"/>
        <v>0.11262005717166314</v>
      </c>
      <c r="M6" t="s">
        <v>604</v>
      </c>
      <c r="N6">
        <v>5</v>
      </c>
      <c r="O6" t="s">
        <v>39</v>
      </c>
      <c r="P6" t="s">
        <v>565</v>
      </c>
      <c r="Q6" t="s">
        <v>184</v>
      </c>
      <c r="R6" t="s">
        <v>488</v>
      </c>
      <c r="S6">
        <v>25900</v>
      </c>
      <c r="T6">
        <v>25900.000000000007</v>
      </c>
      <c r="U6">
        <v>5884.2764687336603</v>
      </c>
      <c r="V6">
        <v>1432.937531266336</v>
      </c>
      <c r="W6">
        <v>5.5325773407966627E-2</v>
      </c>
    </row>
    <row r="7" spans="1:23">
      <c r="A7" t="str">
        <f>+INDEX(Tarificador!$1:$1048576,MATCH($A$1,Tarificador!B:B,0),MATCH($A$1,Tarificador!$12:$12,0)+B7)</f>
        <v>ITT 
+ Fraude-PDVTarjetas</v>
      </c>
      <c r="B7">
        <f t="shared" si="1"/>
        <v>6</v>
      </c>
      <c r="C7" t="str">
        <f>+HLOOKUP($A7,Tarificador!$A$12:$AT$45,MATCH(C$1,Tarificador!$B$12:$B$1048576,0),FALSE)</f>
        <v>ITT 
+ Fraude</v>
      </c>
      <c r="D7" s="370" t="str">
        <f>+HLOOKUP($A7,Tarificador!$A$12:$AT$45,MATCH(D$1,Tarificador!$B$12:$B$1048576,0),FALSE)</f>
        <v>PDV</v>
      </c>
      <c r="E7" s="370">
        <f>+HLOOKUP($A7,Tarificador!$A$12:$AT$45,MATCH(E$1,Tarificador!$B$12:$B$1048576,0),FALSE)</f>
        <v>0</v>
      </c>
      <c r="F7" s="370">
        <f>+HLOOKUP($A7,Tarificador!$A$12:$AT$45,MATCH(F$1,Tarificador!$B$12:$B$1048576,0),FALSE)</f>
        <v>0</v>
      </c>
      <c r="G7" s="370">
        <f>+HLOOKUP($A7,Tarificador!$A$12:$AT$45,MATCH(G$1,Tarificador!$B$12:$B$1048576,0),FALSE)</f>
        <v>21900</v>
      </c>
      <c r="H7" s="370">
        <f>+HLOOKUP($A7,Tarificador!$A$12:$AT$45,MATCH(H$1,Tarificador!$B$12:$B$1048576,0),FALSE)</f>
        <v>20422.234269405013</v>
      </c>
      <c r="I7" s="370">
        <f>+HLOOKUP($A7,Tarificador!$A$12:$AT$45,MATCH(I$1,Tarificador!$B$12:$B$1048576,0),FALSE)</f>
        <v>2795.3256113254215</v>
      </c>
      <c r="J7" s="370">
        <f>+HLOOKUP($A7,Tarificador!$A$12:$AT$45,MATCH(J$1,Tarificador!$B$12:$B$1048576,0),FALSE)</f>
        <v>251.18097100537852</v>
      </c>
      <c r="K7" s="126">
        <f t="shared" si="0"/>
        <v>1.2299387407462959E-2</v>
      </c>
      <c r="M7" t="s">
        <v>605</v>
      </c>
      <c r="N7">
        <v>6</v>
      </c>
      <c r="O7" t="s">
        <v>39</v>
      </c>
      <c r="P7" t="s">
        <v>568</v>
      </c>
      <c r="Q7" t="s">
        <v>184</v>
      </c>
      <c r="R7" t="s">
        <v>488</v>
      </c>
      <c r="S7">
        <v>25900</v>
      </c>
      <c r="T7">
        <v>25900.000000000007</v>
      </c>
      <c r="U7">
        <v>5884.2764687336603</v>
      </c>
      <c r="V7">
        <v>4505.377531266342</v>
      </c>
      <c r="W7">
        <v>0.17395280043499384</v>
      </c>
    </row>
    <row r="8" spans="1:23">
      <c r="A8" t="str">
        <f>+INDEX(Tarificador!$1:$1048576,MATCH($A$1,Tarificador!B:B,0),MATCH($A$1,Tarificador!$12:$12,0)+B8)</f>
        <v>ITT 
+ Fraude-Tmk wc &amp; stockTarjetas</v>
      </c>
      <c r="B8">
        <f t="shared" si="1"/>
        <v>7</v>
      </c>
      <c r="C8" t="str">
        <f>+HLOOKUP($A8,Tarificador!$A$12:$AT$45,MATCH(C$1,Tarificador!$B$12:$B$1048576,0),FALSE)</f>
        <v>ITT 
+ Fraude</v>
      </c>
      <c r="D8" s="370" t="str">
        <f>+HLOOKUP($A8,Tarificador!$A$12:$AT$45,MATCH(D$1,Tarificador!$B$12:$B$1048576,0),FALSE)</f>
        <v>Tmk wc &amp; stock</v>
      </c>
      <c r="E8" s="370">
        <f>+HLOOKUP($A8,Tarificador!$A$12:$AT$45,MATCH(E$1,Tarificador!$B$12:$B$1048576,0),FALSE)</f>
        <v>0</v>
      </c>
      <c r="F8" s="370">
        <f>+HLOOKUP($A8,Tarificador!$A$12:$AT$45,MATCH(F$1,Tarificador!$B$12:$B$1048576,0),FALSE)</f>
        <v>0</v>
      </c>
      <c r="G8" s="370">
        <f>+HLOOKUP($A8,Tarificador!$A$12:$AT$45,MATCH(G$1,Tarificador!$B$12:$B$1048576,0),FALSE)</f>
        <v>21900</v>
      </c>
      <c r="H8" s="370">
        <f>+HLOOKUP($A8,Tarificador!$A$12:$AT$45,MATCH(H$1,Tarificador!$B$12:$B$1048576,0),FALSE)</f>
        <v>20422.234269405013</v>
      </c>
      <c r="I8" s="370">
        <f>+HLOOKUP($A8,Tarificador!$A$12:$AT$45,MATCH(I$1,Tarificador!$B$12:$B$1048576,0),FALSE)</f>
        <v>2795.3256113254215</v>
      </c>
      <c r="J8" s="370">
        <f>+HLOOKUP($A8,Tarificador!$A$12:$AT$45,MATCH(J$1,Tarificador!$B$12:$B$1048576,0),FALSE)</f>
        <v>2279.263064701925</v>
      </c>
      <c r="K8" s="126">
        <f t="shared" si="0"/>
        <v>0.11160693950693426</v>
      </c>
      <c r="M8" t="s">
        <v>606</v>
      </c>
      <c r="N8">
        <v>7</v>
      </c>
      <c r="O8" t="s">
        <v>39</v>
      </c>
      <c r="P8" t="s">
        <v>565</v>
      </c>
      <c r="Q8" t="s">
        <v>184</v>
      </c>
      <c r="R8" t="s">
        <v>488</v>
      </c>
      <c r="S8">
        <v>30900</v>
      </c>
      <c r="T8">
        <v>30900.000000000004</v>
      </c>
      <c r="U8">
        <v>7890.1464027559905</v>
      </c>
      <c r="V8">
        <v>1269.3675972440142</v>
      </c>
      <c r="W8">
        <v>4.1079857515987507E-2</v>
      </c>
    </row>
    <row r="9" spans="1:23">
      <c r="A9" t="str">
        <f>+INDEX(Tarificador!$1:$1048576,MATCH($A$1,Tarificador!B:B,0),MATCH($A$1,Tarificador!$12:$12,0)+B9)</f>
        <v>Inbound AP Opc1-PDVTarjetas</v>
      </c>
      <c r="B9">
        <f t="shared" si="1"/>
        <v>8</v>
      </c>
      <c r="C9" t="str">
        <f>+HLOOKUP($A9,Tarificador!$A$12:$AT$45,MATCH(C$1,Tarificador!$B$12:$B$1048576,0),FALSE)</f>
        <v>Inbound AP Opc1</v>
      </c>
      <c r="D9" s="370" t="str">
        <f>+HLOOKUP($A9,Tarificador!$A$12:$AT$45,MATCH(D$1,Tarificador!$B$12:$B$1048576,0),FALSE)</f>
        <v>PDV</v>
      </c>
      <c r="E9" s="370">
        <f>+HLOOKUP($A9,Tarificador!$A$12:$AT$45,MATCH(E$1,Tarificador!$B$12:$B$1048576,0),FALSE)</f>
        <v>0</v>
      </c>
      <c r="F9" s="370">
        <f>+HLOOKUP($A9,Tarificador!$A$12:$AT$45,MATCH(F$1,Tarificador!$B$12:$B$1048576,0),FALSE)</f>
        <v>0</v>
      </c>
      <c r="G9" s="370">
        <f>+HLOOKUP($A9,Tarificador!$A$12:$AT$45,MATCH(G$1,Tarificador!$B$12:$B$1048576,0),FALSE)</f>
        <v>5000</v>
      </c>
      <c r="H9" s="370">
        <f>+HLOOKUP($A9,Tarificador!$A$12:$AT$45,MATCH(H$1,Tarificador!$B$12:$B$1048576,0),FALSE)</f>
        <v>5000</v>
      </c>
      <c r="I9" s="370">
        <f>+HLOOKUP($A9,Tarificador!$A$12:$AT$45,MATCH(I$1,Tarificador!$B$12:$B$1048576,0),FALSE)</f>
        <v>336.12999612990779</v>
      </c>
      <c r="J9" s="370">
        <f>+HLOOKUP($A9,Tarificador!$A$12:$AT$45,MATCH(J$1,Tarificador!$B$12:$B$1048576,0),FALSE)</f>
        <v>357.42000387009284</v>
      </c>
      <c r="K9" s="126">
        <f t="shared" si="0"/>
        <v>7.1484000774018563E-2</v>
      </c>
      <c r="M9" t="s">
        <v>607</v>
      </c>
      <c r="N9">
        <v>8</v>
      </c>
      <c r="O9" t="s">
        <v>39</v>
      </c>
      <c r="P9" t="s">
        <v>568</v>
      </c>
      <c r="Q9" t="s">
        <v>184</v>
      </c>
      <c r="R9" t="s">
        <v>488</v>
      </c>
      <c r="S9">
        <v>30900</v>
      </c>
      <c r="T9">
        <v>30900.000000000004</v>
      </c>
      <c r="U9">
        <v>7890.1464027559905</v>
      </c>
      <c r="V9">
        <v>5474.8075972440092</v>
      </c>
      <c r="W9">
        <v>0.17717823939300997</v>
      </c>
    </row>
    <row r="10" spans="1:23">
      <c r="A10" t="str">
        <f>+INDEX(Tarificador!$1:$1048576,MATCH($A$1,Tarificador!B:B,0),MATCH($A$1,Tarificador!$12:$12,0)+B10)</f>
        <v>Inbound AP Opc2-PDVTarjetas</v>
      </c>
      <c r="B10">
        <f t="shared" si="1"/>
        <v>9</v>
      </c>
      <c r="C10" t="str">
        <f>+HLOOKUP($A10,Tarificador!$A$12:$AT$45,MATCH(C$1,Tarificador!$B$12:$B$1048576,0),FALSE)</f>
        <v>Inbound AP Opc2</v>
      </c>
      <c r="D10" s="370" t="str">
        <f>+HLOOKUP($A10,Tarificador!$A$12:$AT$45,MATCH(D$1,Tarificador!$B$12:$B$1048576,0),FALSE)</f>
        <v>PDV</v>
      </c>
      <c r="E10" s="370">
        <f>+HLOOKUP($A10,Tarificador!$A$12:$AT$45,MATCH(E$1,Tarificador!$B$12:$B$1048576,0),FALSE)</f>
        <v>0</v>
      </c>
      <c r="F10" s="370">
        <f>+HLOOKUP($A10,Tarificador!$A$12:$AT$45,MATCH(F$1,Tarificador!$B$12:$B$1048576,0),FALSE)</f>
        <v>0</v>
      </c>
      <c r="G10" s="370">
        <f>+HLOOKUP($A10,Tarificador!$A$12:$AT$45,MATCH(G$1,Tarificador!$B$12:$B$1048576,0),FALSE)</f>
        <v>10000</v>
      </c>
      <c r="H10" s="370">
        <f>+HLOOKUP($A10,Tarificador!$A$12:$AT$45,MATCH(H$1,Tarificador!$B$12:$B$1048576,0),FALSE)</f>
        <v>10000</v>
      </c>
      <c r="I10" s="370">
        <f>+HLOOKUP($A10,Tarificador!$A$12:$AT$45,MATCH(I$1,Tarificador!$B$12:$B$1048576,0),FALSE)</f>
        <v>896.34665634642079</v>
      </c>
      <c r="J10" s="370">
        <f>+HLOOKUP($A10,Tarificador!$A$12:$AT$45,MATCH(J$1,Tarificador!$B$12:$B$1048576,0),FALSE)</f>
        <v>890.75334365357958</v>
      </c>
      <c r="K10" s="126">
        <f t="shared" si="0"/>
        <v>8.9075334365357958E-2</v>
      </c>
      <c r="M10" t="s">
        <v>608</v>
      </c>
      <c r="N10">
        <v>9</v>
      </c>
      <c r="O10" t="s">
        <v>62</v>
      </c>
      <c r="P10" t="s">
        <v>565</v>
      </c>
      <c r="Q10" t="s">
        <v>184</v>
      </c>
      <c r="R10" t="s">
        <v>488</v>
      </c>
      <c r="S10">
        <v>14900</v>
      </c>
      <c r="T10">
        <v>12521.008403361346</v>
      </c>
      <c r="U10">
        <v>1556.1691439122396</v>
      </c>
      <c r="V10">
        <v>1791.3686712138115</v>
      </c>
      <c r="W10">
        <v>0.14306904152647218</v>
      </c>
    </row>
    <row r="11" spans="1:23">
      <c r="A11" t="str">
        <f>+INDEX(Tarificador!$1:$1048576,MATCH($A$1,Tarificador!B:B,0),MATCH($A$1,Tarificador!$12:$12,0)+B11)</f>
        <v>18-45Cancer Op1-PDVTarjetas</v>
      </c>
      <c r="B11">
        <f t="shared" si="1"/>
        <v>10</v>
      </c>
      <c r="C11" t="str">
        <f>+HLOOKUP($A11,Tarificador!$A$12:$AT$45,MATCH(C$1,Tarificador!$B$12:$B$1048576,0),FALSE)</f>
        <v>Cancer Op1</v>
      </c>
      <c r="D11" s="370" t="str">
        <f>+HLOOKUP($A11,Tarificador!$A$12:$AT$45,MATCH(D$1,Tarificador!$B$12:$B$1048576,0),FALSE)</f>
        <v>PDV</v>
      </c>
      <c r="E11" s="370">
        <f>+HLOOKUP($A11,Tarificador!$A$12:$AT$45,MATCH(E$1,Tarificador!$B$12:$B$1048576,0),FALSE)</f>
        <v>0</v>
      </c>
      <c r="F11" s="370" t="str">
        <f>+HLOOKUP($A11,Tarificador!$A$12:$AT$45,MATCH(F$1,Tarificador!$B$12:$B$1048576,0),FALSE)</f>
        <v>18-45</v>
      </c>
      <c r="G11" s="370">
        <f>+HLOOKUP($A11,Tarificador!$A$12:$AT$45,MATCH(G$1,Tarificador!$B$12:$B$1048576,0),FALSE)</f>
        <v>19900</v>
      </c>
      <c r="H11" s="370">
        <f>+HLOOKUP($A11,Tarificador!$A$12:$AT$45,MATCH(H$1,Tarificador!$B$12:$B$1048576,0),FALSE)</f>
        <v>19900</v>
      </c>
      <c r="I11" s="370">
        <f>+HLOOKUP($A11,Tarificador!$A$12:$AT$45,MATCH(I$1,Tarificador!$B$12:$B$1048576,0),FALSE)</f>
        <v>6913.4445874679996</v>
      </c>
      <c r="J11" s="370">
        <f>+HLOOKUP($A11,Tarificador!$A$12:$AT$45,MATCH(J$1,Tarificador!$B$12:$B$1048576,0),FALSE)</f>
        <v>1409.8844125319993</v>
      </c>
      <c r="K11" s="126">
        <f t="shared" si="0"/>
        <v>7.0848462941306492E-2</v>
      </c>
      <c r="M11" t="s">
        <v>609</v>
      </c>
      <c r="N11">
        <v>10</v>
      </c>
      <c r="O11" t="s">
        <v>62</v>
      </c>
      <c r="P11" t="s">
        <v>568</v>
      </c>
      <c r="Q11" t="s">
        <v>184</v>
      </c>
      <c r="R11" t="s">
        <v>488</v>
      </c>
      <c r="S11">
        <v>14900</v>
      </c>
      <c r="T11">
        <v>12521.008403361346</v>
      </c>
      <c r="U11">
        <v>1092.3677706494445</v>
      </c>
      <c r="V11">
        <v>2409.3717251488742</v>
      </c>
      <c r="W11">
        <v>0.19242633241121879</v>
      </c>
    </row>
    <row r="12" spans="1:23">
      <c r="A12" t="str">
        <f>+INDEX(Tarificador!$1:$1048576,MATCH($A$1,Tarificador!B:B,0),MATCH($A$1,Tarificador!$12:$12,0)+B12)</f>
        <v>18-45Cancer Op1-Tmk stockTarjetas</v>
      </c>
      <c r="B12">
        <f t="shared" si="1"/>
        <v>11</v>
      </c>
      <c r="C12" t="str">
        <f>+HLOOKUP($A12,Tarificador!$A$12:$AT$45,MATCH(C$1,Tarificador!$B$12:$B$1048576,0),FALSE)</f>
        <v>Cancer Op1</v>
      </c>
      <c r="D12" s="370" t="str">
        <f>+HLOOKUP($A12,Tarificador!$A$12:$AT$45,MATCH(D$1,Tarificador!$B$12:$B$1048576,0),FALSE)</f>
        <v>Tmk stock</v>
      </c>
      <c r="E12" s="370">
        <f>+HLOOKUP($A12,Tarificador!$A$12:$AT$45,MATCH(E$1,Tarificador!$B$12:$B$1048576,0),FALSE)</f>
        <v>0</v>
      </c>
      <c r="F12" s="370" t="str">
        <f>+HLOOKUP($A12,Tarificador!$A$12:$AT$45,MATCH(F$1,Tarificador!$B$12:$B$1048576,0),FALSE)</f>
        <v>18-45</v>
      </c>
      <c r="G12" s="370">
        <f>+HLOOKUP($A12,Tarificador!$A$12:$AT$45,MATCH(G$1,Tarificador!$B$12:$B$1048576,0),FALSE)</f>
        <v>19900</v>
      </c>
      <c r="H12" s="370">
        <f>+HLOOKUP($A12,Tarificador!$A$12:$AT$45,MATCH(H$1,Tarificador!$B$12:$B$1048576,0),FALSE)</f>
        <v>19900</v>
      </c>
      <c r="I12" s="370">
        <f>+HLOOKUP($A12,Tarificador!$A$12:$AT$45,MATCH(I$1,Tarificador!$B$12:$B$1048576,0),FALSE)</f>
        <v>6913.4445874679996</v>
      </c>
      <c r="J12" s="370">
        <f>+HLOOKUP($A12,Tarificador!$A$12:$AT$45,MATCH(J$1,Tarificador!$B$12:$B$1048576,0),FALSE)</f>
        <v>-265.04058746800001</v>
      </c>
      <c r="K12" s="126">
        <f t="shared" si="0"/>
        <v>-1.3318622485829146E-2</v>
      </c>
      <c r="M12" t="s">
        <v>610</v>
      </c>
      <c r="N12">
        <v>11</v>
      </c>
      <c r="O12" t="s">
        <v>540</v>
      </c>
      <c r="P12" t="s">
        <v>565</v>
      </c>
      <c r="Q12" t="s">
        <v>184</v>
      </c>
      <c r="R12" t="s">
        <v>488</v>
      </c>
      <c r="S12">
        <v>30900</v>
      </c>
      <c r="T12">
        <v>25966.386554621844</v>
      </c>
      <c r="U12">
        <v>7793.4182496682924</v>
      </c>
      <c r="V12">
        <v>1402.3212461300245</v>
      </c>
      <c r="W12">
        <v>5.4005251873615844E-2</v>
      </c>
    </row>
    <row r="13" spans="1:23">
      <c r="A13" t="str">
        <f>+INDEX(Tarificador!$1:$1048576,MATCH($A$1,Tarificador!B:B,0),MATCH($A$1,Tarificador!$12:$12,0)+B13)</f>
        <v>46-60Cancer Op1-PDVTarjetas</v>
      </c>
      <c r="B13">
        <f t="shared" si="1"/>
        <v>12</v>
      </c>
      <c r="C13" t="str">
        <f>+HLOOKUP($A13,Tarificador!$A$12:$AT$45,MATCH(C$1,Tarificador!$B$12:$B$1048576,0),FALSE)</f>
        <v>Cancer Op1</v>
      </c>
      <c r="D13" s="370" t="str">
        <f>+HLOOKUP($A13,Tarificador!$A$12:$AT$45,MATCH(D$1,Tarificador!$B$12:$B$1048576,0),FALSE)</f>
        <v>PDV</v>
      </c>
      <c r="E13" s="370">
        <f>+HLOOKUP($A13,Tarificador!$A$12:$AT$45,MATCH(E$1,Tarificador!$B$12:$B$1048576,0),FALSE)</f>
        <v>0</v>
      </c>
      <c r="F13" s="370" t="str">
        <f>+HLOOKUP($A13,Tarificador!$A$12:$AT$45,MATCH(F$1,Tarificador!$B$12:$B$1048576,0),FALSE)</f>
        <v>46-60</v>
      </c>
      <c r="G13" s="370">
        <f>+HLOOKUP($A13,Tarificador!$A$12:$AT$45,MATCH(G$1,Tarificador!$B$12:$B$1048576,0),FALSE)</f>
        <v>19900</v>
      </c>
      <c r="H13" s="370">
        <f>+HLOOKUP($A13,Tarificador!$A$12:$AT$45,MATCH(H$1,Tarificador!$B$12:$B$1048576,0),FALSE)</f>
        <v>19900</v>
      </c>
      <c r="I13" s="370">
        <f>+HLOOKUP($A13,Tarificador!$A$12:$AT$45,MATCH(I$1,Tarificador!$B$12:$B$1048576,0),FALSE)</f>
        <v>7445.2113736603824</v>
      </c>
      <c r="J13" s="370">
        <f>+HLOOKUP($A13,Tarificador!$A$12:$AT$45,MATCH(J$1,Tarificador!$B$12:$B$1048576,0),FALSE)</f>
        <v>878.11762633961916</v>
      </c>
      <c r="K13" s="126">
        <f t="shared" si="0"/>
        <v>4.4126513886413025E-2</v>
      </c>
      <c r="M13" t="s">
        <v>611</v>
      </c>
      <c r="N13">
        <v>12</v>
      </c>
      <c r="O13" t="s">
        <v>540</v>
      </c>
      <c r="P13" t="s">
        <v>568</v>
      </c>
      <c r="Q13" t="s">
        <v>184</v>
      </c>
      <c r="R13" t="s">
        <v>488</v>
      </c>
      <c r="S13">
        <v>30900</v>
      </c>
      <c r="T13">
        <v>25966.386554621851</v>
      </c>
      <c r="U13">
        <v>7329.6168764054974</v>
      </c>
      <c r="V13">
        <v>4709.399930317195</v>
      </c>
      <c r="W13">
        <v>0.18136524003486931</v>
      </c>
    </row>
    <row r="14" spans="1:23">
      <c r="A14" t="str">
        <f>+INDEX(Tarificador!$1:$1048576,MATCH($A$1,Tarificador!B:B,0),MATCH($A$1,Tarificador!$12:$12,0)+B14)</f>
        <v>46-60Cancer Op1-Tmk stockTarjetas</v>
      </c>
      <c r="B14">
        <f t="shared" si="1"/>
        <v>13</v>
      </c>
      <c r="C14" t="str">
        <f>+HLOOKUP($A14,Tarificador!$A$12:$AT$45,MATCH(C$1,Tarificador!$B$12:$B$1048576,0),FALSE)</f>
        <v>Cancer Op1</v>
      </c>
      <c r="D14" s="370" t="str">
        <f>+HLOOKUP($A14,Tarificador!$A$12:$AT$45,MATCH(D$1,Tarificador!$B$12:$B$1048576,0),FALSE)</f>
        <v>Tmk stock</v>
      </c>
      <c r="E14" s="370">
        <f>+HLOOKUP($A14,Tarificador!$A$12:$AT$45,MATCH(E$1,Tarificador!$B$12:$B$1048576,0),FALSE)</f>
        <v>0</v>
      </c>
      <c r="F14" s="370" t="str">
        <f>+HLOOKUP($A14,Tarificador!$A$12:$AT$45,MATCH(F$1,Tarificador!$B$12:$B$1048576,0),FALSE)</f>
        <v>46-60</v>
      </c>
      <c r="G14" s="370">
        <f>+HLOOKUP($A14,Tarificador!$A$12:$AT$45,MATCH(G$1,Tarificador!$B$12:$B$1048576,0),FALSE)</f>
        <v>19900</v>
      </c>
      <c r="H14" s="370">
        <f>+HLOOKUP($A14,Tarificador!$A$12:$AT$45,MATCH(H$1,Tarificador!$B$12:$B$1048576,0),FALSE)</f>
        <v>19900</v>
      </c>
      <c r="I14" s="370">
        <f>+HLOOKUP($A14,Tarificador!$A$12:$AT$45,MATCH(I$1,Tarificador!$B$12:$B$1048576,0),FALSE)</f>
        <v>7445.2113736603824</v>
      </c>
      <c r="J14" s="370">
        <f>+HLOOKUP($A14,Tarificador!$A$12:$AT$45,MATCH(J$1,Tarificador!$B$12:$B$1048576,0),FALSE)</f>
        <v>-796.80737366038375</v>
      </c>
      <c r="K14" s="126">
        <f t="shared" si="0"/>
        <v>-4.0040571540722804E-2</v>
      </c>
      <c r="M14" t="s">
        <v>612</v>
      </c>
      <c r="N14">
        <v>13</v>
      </c>
      <c r="O14" t="s">
        <v>541</v>
      </c>
      <c r="P14" t="s">
        <v>565</v>
      </c>
      <c r="Q14" t="s">
        <v>184</v>
      </c>
      <c r="R14" t="s">
        <v>488</v>
      </c>
      <c r="S14">
        <v>30900</v>
      </c>
      <c r="T14">
        <v>29777.532532552643</v>
      </c>
      <c r="U14">
        <v>7173.778945979233</v>
      </c>
      <c r="V14">
        <v>1990.2700305915532</v>
      </c>
      <c r="W14">
        <v>6.6837976867821419E-2</v>
      </c>
    </row>
    <row r="15" spans="1:23">
      <c r="A15">
        <f>+INDEX(Tarificador!$1:$1048576,MATCH($A$1,Tarificador!B:B,0),MATCH($A$1,Tarificador!$12:$12,0)+B15)</f>
        <v>0</v>
      </c>
      <c r="B15">
        <f t="shared" si="1"/>
        <v>14</v>
      </c>
      <c r="C15" t="e">
        <f>+HLOOKUP($A15,Tarificador!$A$12:$AT$45,MATCH(C$1,Tarificador!$B$12:$B$1048576,0),FALSE)</f>
        <v>#N/A</v>
      </c>
      <c r="D15" s="370" t="e">
        <f>+HLOOKUP($A15,Tarificador!$A$12:$AT$45,MATCH(D$1,Tarificador!$B$12:$B$1048576,0),FALSE)</f>
        <v>#N/A</v>
      </c>
      <c r="E15" s="370" t="e">
        <f>+HLOOKUP($A15,Tarificador!$A$12:$AT$45,MATCH(E$1,Tarificador!$B$12:$B$1048576,0),FALSE)</f>
        <v>#N/A</v>
      </c>
      <c r="F15" s="370" t="e">
        <f>+HLOOKUP($A15,Tarificador!$A$12:$AT$45,MATCH(F$1,Tarificador!$B$12:$B$1048576,0),FALSE)</f>
        <v>#N/A</v>
      </c>
      <c r="G15" s="370" t="e">
        <f>+HLOOKUP($A15,Tarificador!$A$12:$AT$45,MATCH(G$1,Tarificador!$B$12:$B$1048576,0),FALSE)</f>
        <v>#N/A</v>
      </c>
      <c r="H15" s="370" t="e">
        <f>+HLOOKUP($A15,Tarificador!$A$12:$AT$45,MATCH(H$1,Tarificador!$B$12:$B$1048576,0),FALSE)</f>
        <v>#N/A</v>
      </c>
      <c r="I15" s="370" t="e">
        <f>+HLOOKUP($A15,Tarificador!$A$12:$AT$45,MATCH(I$1,Tarificador!$B$12:$B$1048576,0),FALSE)</f>
        <v>#N/A</v>
      </c>
      <c r="J15" s="370" t="e">
        <f>+HLOOKUP($A15,Tarificador!$A$12:$AT$45,MATCH(J$1,Tarificador!$B$12:$B$1048576,0),FALSE)</f>
        <v>#N/A</v>
      </c>
      <c r="K15" s="126" t="e">
        <f t="shared" si="0"/>
        <v>#N/A</v>
      </c>
      <c r="M15" t="s">
        <v>613</v>
      </c>
      <c r="N15">
        <v>14</v>
      </c>
      <c r="O15" t="s">
        <v>541</v>
      </c>
      <c r="P15" t="s">
        <v>568</v>
      </c>
      <c r="Q15" t="s">
        <v>184</v>
      </c>
      <c r="R15" t="s">
        <v>488</v>
      </c>
      <c r="S15">
        <v>30900</v>
      </c>
      <c r="T15">
        <v>30054.758750532113</v>
      </c>
      <c r="U15">
        <v>6709.9775727164379</v>
      </c>
      <c r="V15">
        <v>6414.4404241219891</v>
      </c>
      <c r="W15">
        <v>0.21342511771146466</v>
      </c>
    </row>
    <row r="16" spans="1:23">
      <c r="A16">
        <f>+INDEX(Tarificador!$1:$1048576,MATCH($A$1,Tarificador!B:B,0),MATCH($A$1,Tarificador!$12:$12,0)+B16)</f>
        <v>0</v>
      </c>
      <c r="B16">
        <f t="shared" si="1"/>
        <v>15</v>
      </c>
      <c r="C16" t="e">
        <f>+HLOOKUP($A16,Tarificador!$A$12:$AT$45,MATCH(C$1,Tarificador!$B$12:$B$1048576,0),FALSE)</f>
        <v>#N/A</v>
      </c>
      <c r="D16" s="370" t="e">
        <f>+HLOOKUP($A16,Tarificador!$A$12:$AT$45,MATCH(D$1,Tarificador!$B$12:$B$1048576,0),FALSE)</f>
        <v>#N/A</v>
      </c>
      <c r="E16" s="370" t="e">
        <f>+HLOOKUP($A16,Tarificador!$A$12:$AT$45,MATCH(E$1,Tarificador!$B$12:$B$1048576,0),FALSE)</f>
        <v>#N/A</v>
      </c>
      <c r="F16" s="370" t="e">
        <f>+HLOOKUP($A16,Tarificador!$A$12:$AT$45,MATCH(F$1,Tarificador!$B$12:$B$1048576,0),FALSE)</f>
        <v>#N/A</v>
      </c>
      <c r="G16" s="370" t="e">
        <f>+HLOOKUP($A16,Tarificador!$A$12:$AT$45,MATCH(G$1,Tarificador!$B$12:$B$1048576,0),FALSE)</f>
        <v>#N/A</v>
      </c>
      <c r="H16" s="370" t="e">
        <f>+HLOOKUP($A16,Tarificador!$A$12:$AT$45,MATCH(H$1,Tarificador!$B$12:$B$1048576,0),FALSE)</f>
        <v>#N/A</v>
      </c>
      <c r="I16" s="370" t="e">
        <f>+HLOOKUP($A16,Tarificador!$A$12:$AT$45,MATCH(I$1,Tarificador!$B$12:$B$1048576,0),FALSE)</f>
        <v>#N/A</v>
      </c>
      <c r="J16" s="370" t="e">
        <f>+HLOOKUP($A16,Tarificador!$A$12:$AT$45,MATCH(J$1,Tarificador!$B$12:$B$1048576,0),FALSE)</f>
        <v>#N/A</v>
      </c>
      <c r="K16" s="126" t="e">
        <f t="shared" si="0"/>
        <v>#N/A</v>
      </c>
      <c r="M16" t="s">
        <v>614</v>
      </c>
      <c r="N16">
        <v>15</v>
      </c>
      <c r="O16" t="s">
        <v>542</v>
      </c>
      <c r="P16" t="s">
        <v>565</v>
      </c>
      <c r="Q16" t="s">
        <v>184</v>
      </c>
      <c r="R16" t="s">
        <v>488</v>
      </c>
      <c r="S16">
        <v>43900</v>
      </c>
      <c r="T16">
        <v>40419.452376222704</v>
      </c>
      <c r="U16">
        <v>14570.582439089387</v>
      </c>
      <c r="V16">
        <v>-627.64517448279366</v>
      </c>
      <c r="W16">
        <v>-1.5528294857651623E-2</v>
      </c>
    </row>
    <row r="17" spans="1:23">
      <c r="A17">
        <f>+INDEX(Tarificador!$1:$1048576,MATCH($A$1,Tarificador!B:B,0),MATCH($A$1,Tarificador!$12:$12,0)+B17)</f>
        <v>0</v>
      </c>
      <c r="B17">
        <f t="shared" si="1"/>
        <v>16</v>
      </c>
      <c r="C17" t="e">
        <f>+HLOOKUP($A17,Tarificador!$A$12:$AT$45,MATCH(C$1,Tarificador!$B$12:$B$1048576,0),FALSE)</f>
        <v>#N/A</v>
      </c>
      <c r="D17" s="370" t="e">
        <f>+HLOOKUP($A17,Tarificador!$A$12:$AT$45,MATCH(D$1,Tarificador!$B$12:$B$1048576,0),FALSE)</f>
        <v>#N/A</v>
      </c>
      <c r="E17" s="370" t="e">
        <f>+HLOOKUP($A17,Tarificador!$A$12:$AT$45,MATCH(E$1,Tarificador!$B$12:$B$1048576,0),FALSE)</f>
        <v>#N/A</v>
      </c>
      <c r="F17" s="370" t="e">
        <f>+HLOOKUP($A17,Tarificador!$A$12:$AT$45,MATCH(F$1,Tarificador!$B$12:$B$1048576,0),FALSE)</f>
        <v>#N/A</v>
      </c>
      <c r="G17" s="370" t="e">
        <f>+HLOOKUP($A17,Tarificador!$A$12:$AT$45,MATCH(G$1,Tarificador!$B$12:$B$1048576,0),FALSE)</f>
        <v>#N/A</v>
      </c>
      <c r="H17" s="370" t="e">
        <f>+HLOOKUP($A17,Tarificador!$A$12:$AT$45,MATCH(H$1,Tarificador!$B$12:$B$1048576,0),FALSE)</f>
        <v>#N/A</v>
      </c>
      <c r="I17" s="370" t="e">
        <f>+HLOOKUP($A17,Tarificador!$A$12:$AT$45,MATCH(I$1,Tarificador!$B$12:$B$1048576,0),FALSE)</f>
        <v>#N/A</v>
      </c>
      <c r="J17" s="370" t="e">
        <f>+HLOOKUP($A17,Tarificador!$A$12:$AT$45,MATCH(J$1,Tarificador!$B$12:$B$1048576,0),FALSE)</f>
        <v>#N/A</v>
      </c>
      <c r="K17" s="126" t="e">
        <f t="shared" si="0"/>
        <v>#N/A</v>
      </c>
      <c r="M17" t="s">
        <v>615</v>
      </c>
      <c r="N17">
        <v>16</v>
      </c>
      <c r="O17" t="s">
        <v>542</v>
      </c>
      <c r="P17" t="s">
        <v>568</v>
      </c>
      <c r="Q17" t="s">
        <v>184</v>
      </c>
      <c r="R17" t="s">
        <v>488</v>
      </c>
      <c r="S17">
        <v>43900</v>
      </c>
      <c r="T17">
        <v>40419.452376222704</v>
      </c>
      <c r="U17">
        <v>14570.582439089387</v>
      </c>
      <c r="V17">
        <v>5449.9862282711401</v>
      </c>
      <c r="W17">
        <v>0.13483572655915471</v>
      </c>
    </row>
    <row r="18" spans="1:23">
      <c r="A18">
        <f>+INDEX(Tarificador!$1:$1048576,MATCH($A$1,Tarificador!B:B,0),MATCH($A$1,Tarificador!$12:$12,0)+B18)</f>
        <v>0</v>
      </c>
      <c r="B18">
        <f t="shared" si="1"/>
        <v>17</v>
      </c>
      <c r="C18" t="e">
        <f>+HLOOKUP($A18,Tarificador!$A$12:$AT$45,MATCH(C$1,Tarificador!$B$12:$B$1048576,0),FALSE)</f>
        <v>#N/A</v>
      </c>
      <c r="D18" s="370" t="e">
        <f>+HLOOKUP($A18,Tarificador!$A$12:$AT$45,MATCH(D$1,Tarificador!$B$12:$B$1048576,0),FALSE)</f>
        <v>#N/A</v>
      </c>
      <c r="E18" s="370" t="e">
        <f>+HLOOKUP($A18,Tarificador!$A$12:$AT$45,MATCH(E$1,Tarificador!$B$12:$B$1048576,0),FALSE)</f>
        <v>#N/A</v>
      </c>
      <c r="F18" s="370" t="e">
        <f>+HLOOKUP($A18,Tarificador!$A$12:$AT$45,MATCH(F$1,Tarificador!$B$12:$B$1048576,0),FALSE)</f>
        <v>#N/A</v>
      </c>
      <c r="G18" s="370" t="e">
        <f>+HLOOKUP($A18,Tarificador!$A$12:$AT$45,MATCH(G$1,Tarificador!$B$12:$B$1048576,0),FALSE)</f>
        <v>#N/A</v>
      </c>
      <c r="H18" s="370" t="e">
        <f>+HLOOKUP($A18,Tarificador!$A$12:$AT$45,MATCH(H$1,Tarificador!$B$12:$B$1048576,0),FALSE)</f>
        <v>#N/A</v>
      </c>
      <c r="I18" s="370" t="e">
        <f>+HLOOKUP($A18,Tarificador!$A$12:$AT$45,MATCH(I$1,Tarificador!$B$12:$B$1048576,0),FALSE)</f>
        <v>#N/A</v>
      </c>
      <c r="J18" s="370" t="e">
        <f>+HLOOKUP($A18,Tarificador!$A$12:$AT$45,MATCH(J$1,Tarificador!$B$12:$B$1048576,0),FALSE)</f>
        <v>#N/A</v>
      </c>
      <c r="K18" s="126" t="e">
        <f t="shared" si="0"/>
        <v>#N/A</v>
      </c>
      <c r="M18" t="s">
        <v>616</v>
      </c>
      <c r="N18">
        <v>17</v>
      </c>
      <c r="O18" t="s">
        <v>543</v>
      </c>
      <c r="P18" t="s">
        <v>565</v>
      </c>
      <c r="Q18" t="s">
        <v>184</v>
      </c>
      <c r="R18" t="s">
        <v>488</v>
      </c>
      <c r="S18">
        <v>43900</v>
      </c>
      <c r="T18">
        <v>43900.000000000007</v>
      </c>
      <c r="U18">
        <v>13950.943135400328</v>
      </c>
      <c r="V18">
        <v>-1.4491354003257584</v>
      </c>
      <c r="W18">
        <v>-3.3009918002864652E-5</v>
      </c>
    </row>
    <row r="19" spans="1:23">
      <c r="A19">
        <f>+INDEX(Tarificador!$1:$1048576,MATCH($A$1,Tarificador!B:B,0),MATCH($A$1,Tarificador!$12:$12,0)+B19)</f>
        <v>0</v>
      </c>
      <c r="B19">
        <f t="shared" si="1"/>
        <v>18</v>
      </c>
      <c r="C19" t="e">
        <f>+HLOOKUP($A19,Tarificador!$A$12:$AT$45,MATCH(C$1,Tarificador!$B$12:$B$1048576,0),FALSE)</f>
        <v>#N/A</v>
      </c>
      <c r="D19" s="370" t="e">
        <f>+HLOOKUP($A19,Tarificador!$A$12:$AT$45,MATCH(D$1,Tarificador!$B$12:$B$1048576,0),FALSE)</f>
        <v>#N/A</v>
      </c>
      <c r="E19" s="370" t="e">
        <f>+HLOOKUP($A19,Tarificador!$A$12:$AT$45,MATCH(E$1,Tarificador!$B$12:$B$1048576,0),FALSE)</f>
        <v>#N/A</v>
      </c>
      <c r="F19" s="370" t="e">
        <f>+HLOOKUP($A19,Tarificador!$A$12:$AT$45,MATCH(F$1,Tarificador!$B$12:$B$1048576,0),FALSE)</f>
        <v>#N/A</v>
      </c>
      <c r="G19" s="370" t="e">
        <f>+HLOOKUP($A19,Tarificador!$A$12:$AT$45,MATCH(G$1,Tarificador!$B$12:$B$1048576,0),FALSE)</f>
        <v>#N/A</v>
      </c>
      <c r="H19" s="370" t="e">
        <f>+HLOOKUP($A19,Tarificador!$A$12:$AT$45,MATCH(H$1,Tarificador!$B$12:$B$1048576,0),FALSE)</f>
        <v>#N/A</v>
      </c>
      <c r="I19" s="370" t="e">
        <f>+HLOOKUP($A19,Tarificador!$A$12:$AT$45,MATCH(I$1,Tarificador!$B$12:$B$1048576,0),FALSE)</f>
        <v>#N/A</v>
      </c>
      <c r="J19" s="370" t="e">
        <f>+HLOOKUP($A19,Tarificador!$A$12:$AT$45,MATCH(J$1,Tarificador!$B$12:$B$1048576,0),FALSE)</f>
        <v>#N/A</v>
      </c>
      <c r="K19" s="126" t="e">
        <f t="shared" si="0"/>
        <v>#N/A</v>
      </c>
      <c r="M19" t="s">
        <v>617</v>
      </c>
      <c r="N19">
        <v>18</v>
      </c>
      <c r="O19" t="s">
        <v>543</v>
      </c>
      <c r="P19" t="s">
        <v>568</v>
      </c>
      <c r="Q19" t="s">
        <v>184</v>
      </c>
      <c r="R19" t="s">
        <v>488</v>
      </c>
      <c r="S19">
        <v>43900</v>
      </c>
      <c r="T19">
        <v>43900.000000000007</v>
      </c>
      <c r="U19">
        <v>13950.943135400328</v>
      </c>
      <c r="V19">
        <v>7149.7908645996722</v>
      </c>
      <c r="W19">
        <v>0.16286539554896745</v>
      </c>
    </row>
    <row r="20" spans="1:23">
      <c r="A20">
        <f>+INDEX(Tarificador!$1:$1048576,MATCH($A$1,Tarificador!B:B,0),MATCH($A$1,Tarificador!$12:$12,0)+B20)</f>
        <v>0</v>
      </c>
      <c r="B20">
        <f t="shared" si="1"/>
        <v>19</v>
      </c>
      <c r="C20" t="e">
        <f>+HLOOKUP($A20,Tarificador!$A$12:$AT$45,MATCH(C$1,Tarificador!$B$12:$B$1048576,0),FALSE)</f>
        <v>#N/A</v>
      </c>
      <c r="D20" s="370" t="e">
        <f>+HLOOKUP($A20,Tarificador!$A$12:$AT$45,MATCH(D$1,Tarificador!$B$12:$B$1048576,0),FALSE)</f>
        <v>#N/A</v>
      </c>
      <c r="E20" s="370" t="e">
        <f>+HLOOKUP($A20,Tarificador!$A$12:$AT$45,MATCH(E$1,Tarificador!$B$12:$B$1048576,0),FALSE)</f>
        <v>#N/A</v>
      </c>
      <c r="F20" s="370" t="e">
        <f>+HLOOKUP($A20,Tarificador!$A$12:$AT$45,MATCH(F$1,Tarificador!$B$12:$B$1048576,0),FALSE)</f>
        <v>#N/A</v>
      </c>
      <c r="G20" s="370" t="e">
        <f>+HLOOKUP($A20,Tarificador!$A$12:$AT$45,MATCH(G$1,Tarificador!$B$12:$B$1048576,0),FALSE)</f>
        <v>#N/A</v>
      </c>
      <c r="H20" s="370" t="e">
        <f>+HLOOKUP($A20,Tarificador!$A$12:$AT$45,MATCH(H$1,Tarificador!$B$12:$B$1048576,0),FALSE)</f>
        <v>#N/A</v>
      </c>
      <c r="I20" s="370" t="e">
        <f>+HLOOKUP($A20,Tarificador!$A$12:$AT$45,MATCH(I$1,Tarificador!$B$12:$B$1048576,0),FALSE)</f>
        <v>#N/A</v>
      </c>
      <c r="J20" s="370" t="e">
        <f>+HLOOKUP($A20,Tarificador!$A$12:$AT$45,MATCH(J$1,Tarificador!$B$12:$B$1048576,0),FALSE)</f>
        <v>#N/A</v>
      </c>
      <c r="K20" s="126" t="e">
        <f t="shared" si="0"/>
        <v>#N/A</v>
      </c>
      <c r="M20" t="s">
        <v>618</v>
      </c>
      <c r="N20">
        <v>19</v>
      </c>
      <c r="O20" t="s">
        <v>544</v>
      </c>
      <c r="P20" t="s">
        <v>565</v>
      </c>
      <c r="Q20" t="s">
        <v>184</v>
      </c>
      <c r="R20" t="s">
        <v>488</v>
      </c>
      <c r="S20">
        <v>20900</v>
      </c>
      <c r="T20">
        <v>20899.999999999996</v>
      </c>
      <c r="U20">
        <v>4319.9460018132349</v>
      </c>
      <c r="V20">
        <v>1154.9679981867666</v>
      </c>
      <c r="W20">
        <v>5.5261626707500802E-2</v>
      </c>
    </row>
    <row r="21" spans="1:23">
      <c r="A21">
        <f>+INDEX(Tarificador!$1:$1048576,MATCH($A$1,Tarificador!B:B,0),MATCH($A$1,Tarificador!$12:$12,0)+B21)</f>
        <v>0</v>
      </c>
      <c r="B21">
        <f t="shared" si="1"/>
        <v>20</v>
      </c>
      <c r="C21" t="e">
        <f>+HLOOKUP($A21,Tarificador!$A$12:$AT$45,MATCH(C$1,Tarificador!$B$12:$B$1048576,0),FALSE)</f>
        <v>#N/A</v>
      </c>
      <c r="D21" s="370" t="e">
        <f>+HLOOKUP($A21,Tarificador!$A$12:$AT$45,MATCH(D$1,Tarificador!$B$12:$B$1048576,0),FALSE)</f>
        <v>#N/A</v>
      </c>
      <c r="E21" s="370" t="e">
        <f>+HLOOKUP($A21,Tarificador!$A$12:$AT$45,MATCH(E$1,Tarificador!$B$12:$B$1048576,0),FALSE)</f>
        <v>#N/A</v>
      </c>
      <c r="F21" s="370" t="e">
        <f>+HLOOKUP($A21,Tarificador!$A$12:$AT$45,MATCH(F$1,Tarificador!$B$12:$B$1048576,0),FALSE)</f>
        <v>#N/A</v>
      </c>
      <c r="G21" s="370" t="e">
        <f>+HLOOKUP($A21,Tarificador!$A$12:$AT$45,MATCH(G$1,Tarificador!$B$12:$B$1048576,0),FALSE)</f>
        <v>#N/A</v>
      </c>
      <c r="H21" s="370" t="e">
        <f>+HLOOKUP($A21,Tarificador!$A$12:$AT$45,MATCH(H$1,Tarificador!$B$12:$B$1048576,0),FALSE)</f>
        <v>#N/A</v>
      </c>
      <c r="I21" s="370" t="e">
        <f>+HLOOKUP($A21,Tarificador!$A$12:$AT$45,MATCH(I$1,Tarificador!$B$12:$B$1048576,0),FALSE)</f>
        <v>#N/A</v>
      </c>
      <c r="J21" s="370" t="e">
        <f>+HLOOKUP($A21,Tarificador!$A$12:$AT$45,MATCH(J$1,Tarificador!$B$12:$B$1048576,0),FALSE)</f>
        <v>#N/A</v>
      </c>
      <c r="K21" s="126" t="e">
        <f t="shared" si="0"/>
        <v>#N/A</v>
      </c>
      <c r="M21" t="s">
        <v>619</v>
      </c>
      <c r="N21">
        <v>20</v>
      </c>
      <c r="O21" t="s">
        <v>544</v>
      </c>
      <c r="P21" t="s">
        <v>568</v>
      </c>
      <c r="Q21" t="s">
        <v>184</v>
      </c>
      <c r="R21" t="s">
        <v>488</v>
      </c>
      <c r="S21">
        <v>20900</v>
      </c>
      <c r="T21">
        <v>20899.999999999996</v>
      </c>
      <c r="U21">
        <v>4319.9460018132349</v>
      </c>
      <c r="V21">
        <v>3094.4079981867653</v>
      </c>
      <c r="W21">
        <v>0.14805779895630458</v>
      </c>
    </row>
    <row r="22" spans="1:23">
      <c r="A22">
        <f>+INDEX(Tarificador!$1:$1048576,MATCH($A$1,Tarificador!B:B,0),MATCH($A$1,Tarificador!$12:$12,0)+B22)</f>
        <v>0</v>
      </c>
      <c r="B22">
        <f t="shared" si="1"/>
        <v>21</v>
      </c>
      <c r="C22" t="e">
        <f>+HLOOKUP($A22,Tarificador!$A$12:$AT$45,MATCH(C$1,Tarificador!$B$12:$B$1048576,0),FALSE)</f>
        <v>#N/A</v>
      </c>
      <c r="D22" s="370" t="e">
        <f>+HLOOKUP($A22,Tarificador!$A$12:$AT$45,MATCH(D$1,Tarificador!$B$12:$B$1048576,0),FALSE)</f>
        <v>#N/A</v>
      </c>
      <c r="E22" s="370" t="e">
        <f>+HLOOKUP($A22,Tarificador!$A$12:$AT$45,MATCH(E$1,Tarificador!$B$12:$B$1048576,0),FALSE)</f>
        <v>#N/A</v>
      </c>
      <c r="F22" s="370" t="e">
        <f>+HLOOKUP($A22,Tarificador!$A$12:$AT$45,MATCH(F$1,Tarificador!$B$12:$B$1048576,0),FALSE)</f>
        <v>#N/A</v>
      </c>
      <c r="G22" s="370" t="e">
        <f>+HLOOKUP($A22,Tarificador!$A$12:$AT$45,MATCH(G$1,Tarificador!$B$12:$B$1048576,0),FALSE)</f>
        <v>#N/A</v>
      </c>
      <c r="H22" s="370" t="e">
        <f>+HLOOKUP($A22,Tarificador!$A$12:$AT$45,MATCH(H$1,Tarificador!$B$12:$B$1048576,0),FALSE)</f>
        <v>#N/A</v>
      </c>
      <c r="I22" s="370" t="e">
        <f>+HLOOKUP($A22,Tarificador!$A$12:$AT$45,MATCH(I$1,Tarificador!$B$12:$B$1048576,0),FALSE)</f>
        <v>#N/A</v>
      </c>
      <c r="J22" s="370" t="e">
        <f>+HLOOKUP($A22,Tarificador!$A$12:$AT$45,MATCH(J$1,Tarificador!$B$12:$B$1048576,0),FALSE)</f>
        <v>#N/A</v>
      </c>
      <c r="K22" s="126" t="e">
        <f t="shared" si="0"/>
        <v>#N/A</v>
      </c>
      <c r="M22" t="s">
        <v>620</v>
      </c>
      <c r="N22">
        <v>21</v>
      </c>
      <c r="O22" t="s">
        <v>507</v>
      </c>
      <c r="P22" t="s">
        <v>565</v>
      </c>
      <c r="Q22" t="s">
        <v>184</v>
      </c>
      <c r="R22" t="s">
        <v>488</v>
      </c>
      <c r="S22">
        <v>24900</v>
      </c>
      <c r="T22">
        <v>24900</v>
      </c>
      <c r="U22">
        <v>6438.3893297453569</v>
      </c>
      <c r="V22">
        <v>510.36467025464299</v>
      </c>
      <c r="W22">
        <v>2.0496573102596102E-2</v>
      </c>
    </row>
    <row r="23" spans="1:23">
      <c r="A23">
        <f>+INDEX(Tarificador!$1:$1048576,MATCH($A$1,Tarificador!B:B,0),MATCH($A$1,Tarificador!$12:$12,0)+B23)</f>
        <v>0</v>
      </c>
      <c r="B23">
        <f t="shared" si="1"/>
        <v>22</v>
      </c>
      <c r="C23" t="e">
        <f>+HLOOKUP($A23,Tarificador!$A$12:$AT$45,MATCH(C$1,Tarificador!$B$12:$B$1048576,0),FALSE)</f>
        <v>#N/A</v>
      </c>
      <c r="D23" s="370" t="e">
        <f>+HLOOKUP($A23,Tarificador!$A$12:$AT$45,MATCH(D$1,Tarificador!$B$12:$B$1048576,0),FALSE)</f>
        <v>#N/A</v>
      </c>
      <c r="E23" s="370" t="e">
        <f>+HLOOKUP($A23,Tarificador!$A$12:$AT$45,MATCH(E$1,Tarificador!$B$12:$B$1048576,0),FALSE)</f>
        <v>#N/A</v>
      </c>
      <c r="F23" s="370" t="e">
        <f>+HLOOKUP($A23,Tarificador!$A$12:$AT$45,MATCH(F$1,Tarificador!$B$12:$B$1048576,0),FALSE)</f>
        <v>#N/A</v>
      </c>
      <c r="G23" s="370" t="e">
        <f>+HLOOKUP($A23,Tarificador!$A$12:$AT$45,MATCH(G$1,Tarificador!$B$12:$B$1048576,0),FALSE)</f>
        <v>#N/A</v>
      </c>
      <c r="H23" s="370" t="e">
        <f>+HLOOKUP($A23,Tarificador!$A$12:$AT$45,MATCH(H$1,Tarificador!$B$12:$B$1048576,0),FALSE)</f>
        <v>#N/A</v>
      </c>
      <c r="I23" s="370" t="e">
        <f>+HLOOKUP($A23,Tarificador!$A$12:$AT$45,MATCH(I$1,Tarificador!$B$12:$B$1048576,0),FALSE)</f>
        <v>#N/A</v>
      </c>
      <c r="J23" s="370" t="e">
        <f>+HLOOKUP($A23,Tarificador!$A$12:$AT$45,MATCH(J$1,Tarificador!$B$12:$B$1048576,0),FALSE)</f>
        <v>#N/A</v>
      </c>
      <c r="K23" s="126" t="e">
        <f t="shared" si="0"/>
        <v>#N/A</v>
      </c>
      <c r="M23" t="s">
        <v>621</v>
      </c>
      <c r="N23">
        <v>22</v>
      </c>
      <c r="O23" t="s">
        <v>545</v>
      </c>
      <c r="P23" t="s">
        <v>565</v>
      </c>
      <c r="Q23" t="s">
        <v>184</v>
      </c>
      <c r="R23" t="s">
        <v>488</v>
      </c>
      <c r="S23">
        <v>24900</v>
      </c>
      <c r="T23">
        <v>24900.000000000004</v>
      </c>
      <c r="U23">
        <v>9163.2793351465698</v>
      </c>
      <c r="V23">
        <v>-2214.525335146569</v>
      </c>
      <c r="W23">
        <v>-8.8936760447653362E-2</v>
      </c>
    </row>
    <row r="24" spans="1:23">
      <c r="A24">
        <f>+INDEX(Tarificador!$1:$1048576,MATCH($A$1,Tarificador!B:B,0),MATCH($A$1,Tarificador!$12:$12,0)+B24)</f>
        <v>0</v>
      </c>
      <c r="B24">
        <f t="shared" si="1"/>
        <v>23</v>
      </c>
      <c r="C24" t="e">
        <f>+HLOOKUP($A24,Tarificador!$A$12:$AT$45,MATCH(C$1,Tarificador!$B$12:$B$1048576,0),FALSE)</f>
        <v>#N/A</v>
      </c>
      <c r="D24" s="370" t="e">
        <f>+HLOOKUP($A24,Tarificador!$A$12:$AT$45,MATCH(D$1,Tarificador!$B$12:$B$1048576,0),FALSE)</f>
        <v>#N/A</v>
      </c>
      <c r="E24" s="370" t="e">
        <f>+HLOOKUP($A24,Tarificador!$A$12:$AT$45,MATCH(E$1,Tarificador!$B$12:$B$1048576,0),FALSE)</f>
        <v>#N/A</v>
      </c>
      <c r="F24" s="370" t="e">
        <f>+HLOOKUP($A24,Tarificador!$A$12:$AT$45,MATCH(F$1,Tarificador!$B$12:$B$1048576,0),FALSE)</f>
        <v>#N/A</v>
      </c>
      <c r="G24" s="370" t="e">
        <f>+HLOOKUP($A24,Tarificador!$A$12:$AT$45,MATCH(G$1,Tarificador!$B$12:$B$1048576,0),FALSE)</f>
        <v>#N/A</v>
      </c>
      <c r="H24" s="370" t="e">
        <f>+HLOOKUP($A24,Tarificador!$A$12:$AT$45,MATCH(H$1,Tarificador!$B$12:$B$1048576,0),FALSE)</f>
        <v>#N/A</v>
      </c>
      <c r="I24" s="370" t="e">
        <f>+HLOOKUP($A24,Tarificador!$A$12:$AT$45,MATCH(I$1,Tarificador!$B$12:$B$1048576,0),FALSE)</f>
        <v>#N/A</v>
      </c>
      <c r="J24" s="370" t="e">
        <f>+HLOOKUP($A24,Tarificador!$A$12:$AT$45,MATCH(J$1,Tarificador!$B$12:$B$1048576,0),FALSE)</f>
        <v>#N/A</v>
      </c>
      <c r="K24" s="126" t="e">
        <f t="shared" si="0"/>
        <v>#N/A</v>
      </c>
      <c r="M24" t="s">
        <v>622</v>
      </c>
      <c r="N24">
        <v>23</v>
      </c>
      <c r="O24" t="s">
        <v>546</v>
      </c>
      <c r="P24" t="s">
        <v>568</v>
      </c>
      <c r="Q24" t="s">
        <v>184</v>
      </c>
      <c r="R24" t="s">
        <v>549</v>
      </c>
      <c r="S24">
        <v>24900</v>
      </c>
      <c r="T24">
        <v>24900.000000000007</v>
      </c>
      <c r="U24">
        <v>6161.7226630786909</v>
      </c>
      <c r="V24">
        <v>3632.871336921311</v>
      </c>
      <c r="W24">
        <v>0.14589844726591605</v>
      </c>
    </row>
    <row r="25" spans="1:23">
      <c r="A25">
        <f>+INDEX(Tarificador!$1:$1048576,MATCH($A$1,Tarificador!B:B,0),MATCH($A$1,Tarificador!$12:$12,0)+B25)</f>
        <v>0</v>
      </c>
      <c r="B25">
        <f t="shared" si="1"/>
        <v>24</v>
      </c>
      <c r="C25" t="e">
        <f>+HLOOKUP($A25,Tarificador!$A$12:$AT$45,MATCH(C$1,Tarificador!$B$12:$B$1048576,0),FALSE)</f>
        <v>#N/A</v>
      </c>
      <c r="D25" s="370" t="e">
        <f>+HLOOKUP($A25,Tarificador!$A$12:$AT$45,MATCH(D$1,Tarificador!$B$12:$B$1048576,0),FALSE)</f>
        <v>#N/A</v>
      </c>
      <c r="E25" s="370" t="e">
        <f>+HLOOKUP($A25,Tarificador!$A$12:$AT$45,MATCH(E$1,Tarificador!$B$12:$B$1048576,0),FALSE)</f>
        <v>#N/A</v>
      </c>
      <c r="F25" s="370" t="e">
        <f>+HLOOKUP($A25,Tarificador!$A$12:$AT$45,MATCH(F$1,Tarificador!$B$12:$B$1048576,0),FALSE)</f>
        <v>#N/A</v>
      </c>
      <c r="G25" s="370" t="e">
        <f>+HLOOKUP($A25,Tarificador!$A$12:$AT$45,MATCH(G$1,Tarificador!$B$12:$B$1048576,0),FALSE)</f>
        <v>#N/A</v>
      </c>
      <c r="H25" s="370" t="e">
        <f>+HLOOKUP($A25,Tarificador!$A$12:$AT$45,MATCH(H$1,Tarificador!$B$12:$B$1048576,0),FALSE)</f>
        <v>#N/A</v>
      </c>
      <c r="I25" s="370" t="e">
        <f>+HLOOKUP($A25,Tarificador!$A$12:$AT$45,MATCH(I$1,Tarificador!$B$12:$B$1048576,0),FALSE)</f>
        <v>#N/A</v>
      </c>
      <c r="J25" s="370" t="e">
        <f>+HLOOKUP($A25,Tarificador!$A$12:$AT$45,MATCH(J$1,Tarificador!$B$12:$B$1048576,0),FALSE)</f>
        <v>#N/A</v>
      </c>
      <c r="K25" s="126" t="e">
        <f t="shared" si="0"/>
        <v>#N/A</v>
      </c>
      <c r="M25" t="s">
        <v>623</v>
      </c>
      <c r="N25">
        <v>24</v>
      </c>
      <c r="O25" t="s">
        <v>546</v>
      </c>
      <c r="P25" t="s">
        <v>568</v>
      </c>
      <c r="Q25" t="s">
        <v>184</v>
      </c>
      <c r="R25" t="s">
        <v>549</v>
      </c>
      <c r="S25">
        <v>29900</v>
      </c>
      <c r="T25">
        <v>29900</v>
      </c>
      <c r="U25">
        <v>10613.680658584097</v>
      </c>
      <c r="V25">
        <v>2156.2133414159034</v>
      </c>
      <c r="W25">
        <v>7.2114158575782725E-2</v>
      </c>
    </row>
    <row r="26" spans="1:23">
      <c r="A26">
        <f>+INDEX(Tarificador!$1:$1048576,MATCH($A$1,Tarificador!B:B,0),MATCH($A$1,Tarificador!$12:$12,0)+B26)</f>
        <v>0</v>
      </c>
      <c r="B26">
        <f t="shared" si="1"/>
        <v>25</v>
      </c>
      <c r="C26" t="e">
        <f>+HLOOKUP($A26,Tarificador!$A$12:$AT$45,MATCH(C$1,Tarificador!$B$12:$B$1048576,0),FALSE)</f>
        <v>#N/A</v>
      </c>
      <c r="D26" s="370" t="e">
        <f>+HLOOKUP($A26,Tarificador!$A$12:$AT$45,MATCH(D$1,Tarificador!$B$12:$B$1048576,0),FALSE)</f>
        <v>#N/A</v>
      </c>
      <c r="E26" s="370" t="e">
        <f>+HLOOKUP($A26,Tarificador!$A$12:$AT$45,MATCH(E$1,Tarificador!$B$12:$B$1048576,0),FALSE)</f>
        <v>#N/A</v>
      </c>
      <c r="F26" s="370" t="e">
        <f>+HLOOKUP($A26,Tarificador!$A$12:$AT$45,MATCH(F$1,Tarificador!$B$12:$B$1048576,0),FALSE)</f>
        <v>#N/A</v>
      </c>
      <c r="G26" s="370" t="e">
        <f>+HLOOKUP($A26,Tarificador!$A$12:$AT$45,MATCH(G$1,Tarificador!$B$12:$B$1048576,0),FALSE)</f>
        <v>#N/A</v>
      </c>
      <c r="H26" s="370" t="e">
        <f>+HLOOKUP($A26,Tarificador!$A$12:$AT$45,MATCH(H$1,Tarificador!$B$12:$B$1048576,0),FALSE)</f>
        <v>#N/A</v>
      </c>
      <c r="I26" s="370" t="e">
        <f>+HLOOKUP($A26,Tarificador!$A$12:$AT$45,MATCH(I$1,Tarificador!$B$12:$B$1048576,0),FALSE)</f>
        <v>#N/A</v>
      </c>
      <c r="J26" s="370" t="e">
        <f>+HLOOKUP($A26,Tarificador!$A$12:$AT$45,MATCH(J$1,Tarificador!$B$12:$B$1048576,0),FALSE)</f>
        <v>#N/A</v>
      </c>
      <c r="K26" s="126" t="e">
        <f t="shared" si="0"/>
        <v>#N/A</v>
      </c>
      <c r="M26" t="s">
        <v>624</v>
      </c>
      <c r="N26">
        <v>25</v>
      </c>
      <c r="O26" t="s">
        <v>546</v>
      </c>
      <c r="P26" t="s">
        <v>568</v>
      </c>
      <c r="Q26" t="s">
        <v>184</v>
      </c>
      <c r="R26" t="s">
        <v>549</v>
      </c>
      <c r="S26">
        <v>34900</v>
      </c>
      <c r="T26">
        <v>34900</v>
      </c>
      <c r="U26">
        <v>15065.638654089504</v>
      </c>
      <c r="V26">
        <v>679.55534591049945</v>
      </c>
      <c r="W26">
        <v>1.9471499882822332E-2</v>
      </c>
    </row>
    <row r="27" spans="1:23">
      <c r="A27">
        <f>+INDEX(Tarificador!$1:$1048576,MATCH($A$1,Tarificador!B:B,0),MATCH($A$1,Tarificador!$12:$12,0)+B27)</f>
        <v>0</v>
      </c>
      <c r="B27">
        <f t="shared" si="1"/>
        <v>26</v>
      </c>
      <c r="C27" t="e">
        <f>+HLOOKUP($A27,Tarificador!$A$12:$AT$45,MATCH(C$1,Tarificador!$B$12:$B$1048576,0),FALSE)</f>
        <v>#N/A</v>
      </c>
      <c r="D27" s="370" t="e">
        <f>+HLOOKUP($A27,Tarificador!$A$12:$AT$45,MATCH(D$1,Tarificador!$B$12:$B$1048576,0),FALSE)</f>
        <v>#N/A</v>
      </c>
      <c r="E27" s="370" t="e">
        <f>+HLOOKUP($A27,Tarificador!$A$12:$AT$45,MATCH(E$1,Tarificador!$B$12:$B$1048576,0),FALSE)</f>
        <v>#N/A</v>
      </c>
      <c r="F27" s="370" t="e">
        <f>+HLOOKUP($A27,Tarificador!$A$12:$AT$45,MATCH(F$1,Tarificador!$B$12:$B$1048576,0),FALSE)</f>
        <v>#N/A</v>
      </c>
      <c r="G27" s="370" t="e">
        <f>+HLOOKUP($A27,Tarificador!$A$12:$AT$45,MATCH(G$1,Tarificador!$B$12:$B$1048576,0),FALSE)</f>
        <v>#N/A</v>
      </c>
      <c r="H27" s="370" t="e">
        <f>+HLOOKUP($A27,Tarificador!$A$12:$AT$45,MATCH(H$1,Tarificador!$B$12:$B$1048576,0),FALSE)</f>
        <v>#N/A</v>
      </c>
      <c r="I27" s="370" t="e">
        <f>+HLOOKUP($A27,Tarificador!$A$12:$AT$45,MATCH(I$1,Tarificador!$B$12:$B$1048576,0),FALSE)</f>
        <v>#N/A</v>
      </c>
      <c r="J27" s="370" t="e">
        <f>+HLOOKUP($A27,Tarificador!$A$12:$AT$45,MATCH(J$1,Tarificador!$B$12:$B$1048576,0),FALSE)</f>
        <v>#N/A</v>
      </c>
      <c r="K27" s="126" t="e">
        <f t="shared" si="0"/>
        <v>#N/A</v>
      </c>
      <c r="M27" t="s">
        <v>625</v>
      </c>
      <c r="N27">
        <v>26</v>
      </c>
      <c r="O27" t="s">
        <v>547</v>
      </c>
      <c r="P27" t="s">
        <v>568</v>
      </c>
      <c r="Q27" t="s">
        <v>184</v>
      </c>
      <c r="R27" t="s">
        <v>488</v>
      </c>
      <c r="S27">
        <v>24900</v>
      </c>
      <c r="T27">
        <v>24900.000000000004</v>
      </c>
      <c r="U27">
        <v>6371.9483378664218</v>
      </c>
      <c r="V27">
        <v>3422.6456621335783</v>
      </c>
      <c r="W27">
        <v>0.1374556490816698</v>
      </c>
    </row>
    <row r="28" spans="1:23">
      <c r="A28">
        <f>+INDEX(Tarificador!$1:$1048576,MATCH($A$1,Tarificador!B:B,0),MATCH($A$1,Tarificador!$12:$12,0)+B28)</f>
        <v>0</v>
      </c>
      <c r="B28">
        <f t="shared" si="1"/>
        <v>27</v>
      </c>
      <c r="C28" t="e">
        <f>+HLOOKUP($A28,Tarificador!$A$12:$AT$45,MATCH(C$1,Tarificador!$B$12:$B$1048576,0),FALSE)</f>
        <v>#N/A</v>
      </c>
      <c r="D28" s="370" t="e">
        <f>+HLOOKUP($A28,Tarificador!$A$12:$AT$45,MATCH(D$1,Tarificador!$B$12:$B$1048576,0),FALSE)</f>
        <v>#N/A</v>
      </c>
      <c r="E28" s="370" t="e">
        <f>+HLOOKUP($A28,Tarificador!$A$12:$AT$45,MATCH(E$1,Tarificador!$B$12:$B$1048576,0),FALSE)</f>
        <v>#N/A</v>
      </c>
      <c r="F28" s="370" t="e">
        <f>+HLOOKUP($A28,Tarificador!$A$12:$AT$45,MATCH(F$1,Tarificador!$B$12:$B$1048576,0),FALSE)</f>
        <v>#N/A</v>
      </c>
      <c r="G28" s="370" t="e">
        <f>+HLOOKUP($A28,Tarificador!$A$12:$AT$45,MATCH(G$1,Tarificador!$B$12:$B$1048576,0),FALSE)</f>
        <v>#N/A</v>
      </c>
      <c r="H28" s="370" t="e">
        <f>+HLOOKUP($A28,Tarificador!$A$12:$AT$45,MATCH(H$1,Tarificador!$B$12:$B$1048576,0),FALSE)</f>
        <v>#N/A</v>
      </c>
      <c r="I28" s="370" t="e">
        <f>+HLOOKUP($A28,Tarificador!$A$12:$AT$45,MATCH(I$1,Tarificador!$B$12:$B$1048576,0),FALSE)</f>
        <v>#N/A</v>
      </c>
      <c r="J28" s="370" t="e">
        <f>+HLOOKUP($A28,Tarificador!$A$12:$AT$45,MATCH(J$1,Tarificador!$B$12:$B$1048576,0),FALSE)</f>
        <v>#N/A</v>
      </c>
      <c r="K28" s="126" t="e">
        <f t="shared" si="0"/>
        <v>#N/A</v>
      </c>
      <c r="M28" t="s">
        <v>626</v>
      </c>
      <c r="N28">
        <v>27</v>
      </c>
      <c r="O28" t="s">
        <v>547</v>
      </c>
      <c r="P28" t="s">
        <v>568</v>
      </c>
      <c r="Q28" t="s">
        <v>184</v>
      </c>
      <c r="R28" t="s">
        <v>488</v>
      </c>
      <c r="S28">
        <v>29900</v>
      </c>
      <c r="T28">
        <v>29900.000000000004</v>
      </c>
      <c r="U28">
        <v>8947.5058401329643</v>
      </c>
      <c r="V28">
        <v>3822.3881598670378</v>
      </c>
      <c r="W28">
        <v>0.12783906889187416</v>
      </c>
    </row>
    <row r="29" spans="1:23">
      <c r="A29">
        <f>+INDEX(Tarificador!$1:$1048576,MATCH($A$1,Tarificador!B:B,0),MATCH($A$1,Tarificador!$12:$12,0)+B29)</f>
        <v>0</v>
      </c>
      <c r="B29">
        <f t="shared" si="1"/>
        <v>28</v>
      </c>
      <c r="C29" t="e">
        <f>+HLOOKUP($A29,Tarificador!$A$12:$AT$45,MATCH(C$1,Tarificador!$B$12:$B$1048576,0),FALSE)</f>
        <v>#N/A</v>
      </c>
      <c r="D29" s="370" t="e">
        <f>+HLOOKUP($A29,Tarificador!$A$12:$AT$45,MATCH(D$1,Tarificador!$B$12:$B$1048576,0),FALSE)</f>
        <v>#N/A</v>
      </c>
      <c r="E29" s="370" t="e">
        <f>+HLOOKUP($A29,Tarificador!$A$12:$AT$45,MATCH(E$1,Tarificador!$B$12:$B$1048576,0),FALSE)</f>
        <v>#N/A</v>
      </c>
      <c r="F29" s="370" t="e">
        <f>+HLOOKUP($A29,Tarificador!$A$12:$AT$45,MATCH(F$1,Tarificador!$B$12:$B$1048576,0),FALSE)</f>
        <v>#N/A</v>
      </c>
      <c r="G29" s="370" t="e">
        <f>+HLOOKUP($A29,Tarificador!$A$12:$AT$45,MATCH(G$1,Tarificador!$B$12:$B$1048576,0),FALSE)</f>
        <v>#N/A</v>
      </c>
      <c r="H29" s="370" t="e">
        <f>+HLOOKUP($A29,Tarificador!$A$12:$AT$45,MATCH(H$1,Tarificador!$B$12:$B$1048576,0),FALSE)</f>
        <v>#N/A</v>
      </c>
      <c r="I29" s="370" t="e">
        <f>+HLOOKUP($A29,Tarificador!$A$12:$AT$45,MATCH(I$1,Tarificador!$B$12:$B$1048576,0),FALSE)</f>
        <v>#N/A</v>
      </c>
      <c r="J29" s="370" t="e">
        <f>+HLOOKUP($A29,Tarificador!$A$12:$AT$45,MATCH(J$1,Tarificador!$B$12:$B$1048576,0),FALSE)</f>
        <v>#N/A</v>
      </c>
      <c r="K29" s="126" t="e">
        <f t="shared" si="0"/>
        <v>#N/A</v>
      </c>
      <c r="M29" t="s">
        <v>627</v>
      </c>
      <c r="N29">
        <v>28</v>
      </c>
      <c r="O29" t="s">
        <v>547</v>
      </c>
      <c r="P29" t="s">
        <v>568</v>
      </c>
      <c r="Q29" t="s">
        <v>184</v>
      </c>
      <c r="R29" t="s">
        <v>488</v>
      </c>
      <c r="S29">
        <v>34900</v>
      </c>
      <c r="T29">
        <v>34900.000000000007</v>
      </c>
      <c r="U29">
        <v>11356.396675732844</v>
      </c>
      <c r="V29">
        <v>4388.7973242671578</v>
      </c>
      <c r="W29">
        <v>0.12575350499332827</v>
      </c>
    </row>
    <row r="30" spans="1:23">
      <c r="A30">
        <f>+INDEX(Tarificador!$1:$1048576,MATCH($A$1,Tarificador!B:B,0),MATCH($A$1,Tarificador!$12:$12,0)+B30)</f>
        <v>0</v>
      </c>
      <c r="B30">
        <f t="shared" si="1"/>
        <v>29</v>
      </c>
      <c r="C30" t="e">
        <f>+HLOOKUP($A30,Tarificador!$A$12:$AT$45,MATCH(C$1,Tarificador!$B$12:$B$1048576,0),FALSE)</f>
        <v>#N/A</v>
      </c>
      <c r="D30" s="370" t="e">
        <f>+HLOOKUP($A30,Tarificador!$A$12:$AT$45,MATCH(D$1,Tarificador!$B$12:$B$1048576,0),FALSE)</f>
        <v>#N/A</v>
      </c>
      <c r="E30" s="370" t="e">
        <f>+HLOOKUP($A30,Tarificador!$A$12:$AT$45,MATCH(E$1,Tarificador!$B$12:$B$1048576,0),FALSE)</f>
        <v>#N/A</v>
      </c>
      <c r="F30" s="370" t="e">
        <f>+HLOOKUP($A30,Tarificador!$A$12:$AT$45,MATCH(F$1,Tarificador!$B$12:$B$1048576,0),FALSE)</f>
        <v>#N/A</v>
      </c>
      <c r="G30" s="370" t="e">
        <f>+HLOOKUP($A30,Tarificador!$A$12:$AT$45,MATCH(G$1,Tarificador!$B$12:$B$1048576,0),FALSE)</f>
        <v>#N/A</v>
      </c>
      <c r="H30" s="370" t="e">
        <f>+HLOOKUP($A30,Tarificador!$A$12:$AT$45,MATCH(H$1,Tarificador!$B$12:$B$1048576,0),FALSE)</f>
        <v>#N/A</v>
      </c>
      <c r="I30" s="370" t="e">
        <f>+HLOOKUP($A30,Tarificador!$A$12:$AT$45,MATCH(I$1,Tarificador!$B$12:$B$1048576,0),FALSE)</f>
        <v>#N/A</v>
      </c>
      <c r="J30" s="370" t="e">
        <f>+HLOOKUP($A30,Tarificador!$A$12:$AT$45,MATCH(J$1,Tarificador!$B$12:$B$1048576,0),FALSE)</f>
        <v>#N/A</v>
      </c>
      <c r="K30" s="126" t="e">
        <f t="shared" si="0"/>
        <v>#N/A</v>
      </c>
      <c r="M30" t="s">
        <v>628</v>
      </c>
      <c r="N30">
        <v>29</v>
      </c>
      <c r="O30" t="s">
        <v>548</v>
      </c>
      <c r="P30" t="s">
        <v>568</v>
      </c>
      <c r="Q30" t="s">
        <v>184</v>
      </c>
      <c r="R30" t="s">
        <v>488</v>
      </c>
      <c r="S30">
        <v>35900</v>
      </c>
      <c r="T30">
        <v>35900</v>
      </c>
      <c r="U30">
        <v>12743.896675732844</v>
      </c>
      <c r="V30">
        <v>3596.3573242671555</v>
      </c>
      <c r="W30">
        <v>0.10017708424142495</v>
      </c>
    </row>
    <row r="31" spans="1:23">
      <c r="A31">
        <f>+INDEX(Tarificador!$1:$1048576,MATCH($A$1,Tarificador!B:B,0),MATCH($A$1,Tarificador!$12:$12,0)+B31)</f>
        <v>0</v>
      </c>
      <c r="B31">
        <f t="shared" si="1"/>
        <v>30</v>
      </c>
      <c r="C31" t="e">
        <f>+HLOOKUP($A31,Tarificador!$A$12:$AT$45,MATCH(C$1,Tarificador!$B$12:$B$1048576,0),FALSE)</f>
        <v>#N/A</v>
      </c>
      <c r="D31" s="370" t="e">
        <f>+HLOOKUP($A31,Tarificador!$A$12:$AT$45,MATCH(D$1,Tarificador!$B$12:$B$1048576,0),FALSE)</f>
        <v>#N/A</v>
      </c>
      <c r="E31" s="370" t="e">
        <f>+HLOOKUP($A31,Tarificador!$A$12:$AT$45,MATCH(E$1,Tarificador!$B$12:$B$1048576,0),FALSE)</f>
        <v>#N/A</v>
      </c>
      <c r="F31" s="370" t="e">
        <f>+HLOOKUP($A31,Tarificador!$A$12:$AT$45,MATCH(F$1,Tarificador!$B$12:$B$1048576,0),FALSE)</f>
        <v>#N/A</v>
      </c>
      <c r="G31" s="370" t="e">
        <f>+HLOOKUP($A31,Tarificador!$A$12:$AT$45,MATCH(G$1,Tarificador!$B$12:$B$1048576,0),FALSE)</f>
        <v>#N/A</v>
      </c>
      <c r="H31" s="370" t="e">
        <f>+HLOOKUP($A31,Tarificador!$A$12:$AT$45,MATCH(H$1,Tarificador!$B$12:$B$1048576,0),FALSE)</f>
        <v>#N/A</v>
      </c>
      <c r="I31" s="370" t="e">
        <f>+HLOOKUP($A31,Tarificador!$A$12:$AT$45,MATCH(I$1,Tarificador!$B$12:$B$1048576,0),FALSE)</f>
        <v>#N/A</v>
      </c>
      <c r="J31" s="370" t="e">
        <f>+HLOOKUP($A31,Tarificador!$A$12:$AT$45,MATCH(J$1,Tarificador!$B$12:$B$1048576,0),FALSE)</f>
        <v>#N/A</v>
      </c>
      <c r="K31" s="126" t="e">
        <f t="shared" si="0"/>
        <v>#N/A</v>
      </c>
      <c r="M31" t="s">
        <v>629</v>
      </c>
      <c r="N31">
        <v>30</v>
      </c>
      <c r="O31" t="s">
        <v>548</v>
      </c>
      <c r="P31" t="s">
        <v>568</v>
      </c>
      <c r="Q31" t="s">
        <v>184</v>
      </c>
      <c r="R31" t="s">
        <v>488</v>
      </c>
      <c r="S31">
        <v>42900</v>
      </c>
      <c r="T31">
        <v>42900</v>
      </c>
      <c r="U31">
        <v>17895.011680265929</v>
      </c>
      <c r="V31">
        <v>2610.6623197340668</v>
      </c>
      <c r="W31">
        <v>6.0854599527600625E-2</v>
      </c>
    </row>
    <row r="32" spans="1:23">
      <c r="A32">
        <f>+INDEX(Tarificador!$1:$1048576,MATCH($A$1,Tarificador!B:B,0),MATCH($A$1,Tarificador!$12:$12,0)+B32)</f>
        <v>0</v>
      </c>
      <c r="B32">
        <f t="shared" si="1"/>
        <v>31</v>
      </c>
      <c r="C32" t="e">
        <f>+HLOOKUP($A32,Tarificador!$A$12:$AT$45,MATCH(C$1,Tarificador!$B$12:$B$1048576,0),FALSE)</f>
        <v>#N/A</v>
      </c>
      <c r="D32" s="370" t="e">
        <f>+HLOOKUP($A32,Tarificador!$A$12:$AT$45,MATCH(D$1,Tarificador!$B$12:$B$1048576,0),FALSE)</f>
        <v>#N/A</v>
      </c>
      <c r="E32" s="370" t="e">
        <f>+HLOOKUP($A32,Tarificador!$A$12:$AT$45,MATCH(E$1,Tarificador!$B$12:$B$1048576,0),FALSE)</f>
        <v>#N/A</v>
      </c>
      <c r="F32" s="370" t="e">
        <f>+HLOOKUP($A32,Tarificador!$A$12:$AT$45,MATCH(F$1,Tarificador!$B$12:$B$1048576,0),FALSE)</f>
        <v>#N/A</v>
      </c>
      <c r="G32" s="370" t="e">
        <f>+HLOOKUP($A32,Tarificador!$A$12:$AT$45,MATCH(G$1,Tarificador!$B$12:$B$1048576,0),FALSE)</f>
        <v>#N/A</v>
      </c>
      <c r="H32" s="370" t="e">
        <f>+HLOOKUP($A32,Tarificador!$A$12:$AT$45,MATCH(H$1,Tarificador!$B$12:$B$1048576,0),FALSE)</f>
        <v>#N/A</v>
      </c>
      <c r="I32" s="370" t="e">
        <f>+HLOOKUP($A32,Tarificador!$A$12:$AT$45,MATCH(I$1,Tarificador!$B$12:$B$1048576,0),FALSE)</f>
        <v>#N/A</v>
      </c>
      <c r="J32" s="370" t="e">
        <f>+HLOOKUP($A32,Tarificador!$A$12:$AT$45,MATCH(J$1,Tarificador!$B$12:$B$1048576,0),FALSE)</f>
        <v>#N/A</v>
      </c>
      <c r="K32" s="126" t="e">
        <f t="shared" si="0"/>
        <v>#N/A</v>
      </c>
      <c r="M32" t="s">
        <v>630</v>
      </c>
      <c r="N32">
        <v>31</v>
      </c>
      <c r="O32" t="s">
        <v>548</v>
      </c>
      <c r="P32" t="s">
        <v>568</v>
      </c>
      <c r="Q32" t="s">
        <v>184</v>
      </c>
      <c r="R32" t="s">
        <v>488</v>
      </c>
      <c r="S32">
        <v>49900</v>
      </c>
      <c r="T32">
        <v>49900.000000000007</v>
      </c>
      <c r="U32">
        <v>22712.793351465687</v>
      </c>
      <c r="V32">
        <v>1958.300648534314</v>
      </c>
      <c r="W32">
        <v>3.9244501974635547E-2</v>
      </c>
    </row>
    <row r="33" spans="1:23">
      <c r="A33">
        <f>+INDEX(Tarificador!$1:$1048576,MATCH($A$1,Tarificador!B:B,0),MATCH($A$1,Tarificador!$12:$12,0)+B33)</f>
        <v>0</v>
      </c>
      <c r="B33">
        <f t="shared" si="1"/>
        <v>32</v>
      </c>
      <c r="C33" t="e">
        <f>+HLOOKUP($A33,Tarificador!$A$12:$AT$45,MATCH(C$1,Tarificador!$B$12:$B$1048576,0),FALSE)</f>
        <v>#N/A</v>
      </c>
      <c r="D33" s="370" t="e">
        <f>+HLOOKUP($A33,Tarificador!$A$12:$AT$45,MATCH(D$1,Tarificador!$B$12:$B$1048576,0),FALSE)</f>
        <v>#N/A</v>
      </c>
      <c r="E33" s="370" t="e">
        <f>+HLOOKUP($A33,Tarificador!$A$12:$AT$45,MATCH(E$1,Tarificador!$B$12:$B$1048576,0),FALSE)</f>
        <v>#N/A</v>
      </c>
      <c r="F33" s="370" t="e">
        <f>+HLOOKUP($A33,Tarificador!$A$12:$AT$45,MATCH(F$1,Tarificador!$B$12:$B$1048576,0),FALSE)</f>
        <v>#N/A</v>
      </c>
      <c r="G33" s="370" t="e">
        <f>+HLOOKUP($A33,Tarificador!$A$12:$AT$45,MATCH(G$1,Tarificador!$B$12:$B$1048576,0),FALSE)</f>
        <v>#N/A</v>
      </c>
      <c r="H33" s="370" t="e">
        <f>+HLOOKUP($A33,Tarificador!$A$12:$AT$45,MATCH(H$1,Tarificador!$B$12:$B$1048576,0),FALSE)</f>
        <v>#N/A</v>
      </c>
      <c r="I33" s="370" t="e">
        <f>+HLOOKUP($A33,Tarificador!$A$12:$AT$45,MATCH(I$1,Tarificador!$B$12:$B$1048576,0),FALSE)</f>
        <v>#N/A</v>
      </c>
      <c r="J33" s="370" t="e">
        <f>+HLOOKUP($A33,Tarificador!$A$12:$AT$45,MATCH(J$1,Tarificador!$B$12:$B$1048576,0),FALSE)</f>
        <v>#N/A</v>
      </c>
      <c r="K33" s="126" t="e">
        <f t="shared" si="0"/>
        <v>#N/A</v>
      </c>
      <c r="M33" t="s">
        <v>631</v>
      </c>
      <c r="N33">
        <v>32</v>
      </c>
      <c r="O33" t="s">
        <v>550</v>
      </c>
      <c r="P33" t="s">
        <v>568</v>
      </c>
      <c r="Q33" t="s">
        <v>184</v>
      </c>
      <c r="R33" t="s">
        <v>551</v>
      </c>
      <c r="S33">
        <v>24900</v>
      </c>
      <c r="T33">
        <v>24900.000000000004</v>
      </c>
      <c r="U33">
        <v>4267.3258284957183</v>
      </c>
      <c r="V33">
        <v>5527.2681715042818</v>
      </c>
      <c r="W33">
        <v>0.22197864142587473</v>
      </c>
    </row>
    <row r="34" spans="1:23">
      <c r="A34">
        <f>+INDEX(Tarificador!$1:$1048576,MATCH($A$1,Tarificador!B:B,0),MATCH($A$1,Tarificador!$12:$12,0)+B34)</f>
        <v>0</v>
      </c>
      <c r="B34">
        <f t="shared" si="1"/>
        <v>33</v>
      </c>
      <c r="C34" t="e">
        <f>+HLOOKUP($A34,Tarificador!$A$12:$AT$45,MATCH(C$1,Tarificador!$B$12:$B$1048576,0),FALSE)</f>
        <v>#N/A</v>
      </c>
      <c r="D34" s="370" t="e">
        <f>+HLOOKUP($A34,Tarificador!$A$12:$AT$45,MATCH(D$1,Tarificador!$B$12:$B$1048576,0),FALSE)</f>
        <v>#N/A</v>
      </c>
      <c r="E34" s="370" t="e">
        <f>+HLOOKUP($A34,Tarificador!$A$12:$AT$45,MATCH(E$1,Tarificador!$B$12:$B$1048576,0),FALSE)</f>
        <v>#N/A</v>
      </c>
      <c r="F34" s="370" t="e">
        <f>+HLOOKUP($A34,Tarificador!$A$12:$AT$45,MATCH(F$1,Tarificador!$B$12:$B$1048576,0),FALSE)</f>
        <v>#N/A</v>
      </c>
      <c r="G34" s="370" t="e">
        <f>+HLOOKUP($A34,Tarificador!$A$12:$AT$45,MATCH(G$1,Tarificador!$B$12:$B$1048576,0),FALSE)</f>
        <v>#N/A</v>
      </c>
      <c r="H34" s="370" t="e">
        <f>+HLOOKUP($A34,Tarificador!$A$12:$AT$45,MATCH(H$1,Tarificador!$B$12:$B$1048576,0),FALSE)</f>
        <v>#N/A</v>
      </c>
      <c r="I34" s="370" t="e">
        <f>+HLOOKUP($A34,Tarificador!$A$12:$AT$45,MATCH(I$1,Tarificador!$B$12:$B$1048576,0),FALSE)</f>
        <v>#N/A</v>
      </c>
      <c r="J34" s="370" t="e">
        <f>+HLOOKUP($A34,Tarificador!$A$12:$AT$45,MATCH(J$1,Tarificador!$B$12:$B$1048576,0),FALSE)</f>
        <v>#N/A</v>
      </c>
      <c r="K34" s="126" t="e">
        <f t="shared" si="0"/>
        <v>#N/A</v>
      </c>
      <c r="M34" t="s">
        <v>632</v>
      </c>
      <c r="N34">
        <v>33</v>
      </c>
      <c r="O34" t="s">
        <v>550</v>
      </c>
      <c r="P34" t="s">
        <v>568</v>
      </c>
      <c r="Q34" t="s">
        <v>184</v>
      </c>
      <c r="R34" t="s">
        <v>551</v>
      </c>
      <c r="S34">
        <v>29900</v>
      </c>
      <c r="T34">
        <v>29900</v>
      </c>
      <c r="U34">
        <v>7324.5374919373089</v>
      </c>
      <c r="V34">
        <v>5445.3565080626904</v>
      </c>
      <c r="W34">
        <v>0.18211894675794951</v>
      </c>
    </row>
    <row r="35" spans="1:23">
      <c r="A35">
        <f>+INDEX(Tarificador!$1:$1048576,MATCH($A$1,Tarificador!B:B,0),MATCH($A$1,Tarificador!$12:$12,0)+B35)</f>
        <v>0</v>
      </c>
      <c r="B35">
        <f t="shared" si="1"/>
        <v>34</v>
      </c>
      <c r="C35" t="e">
        <f>+HLOOKUP($A35,Tarificador!$A$12:$AT$45,MATCH(C$1,Tarificador!$B$12:$B$1048576,0),FALSE)</f>
        <v>#N/A</v>
      </c>
      <c r="D35" s="370" t="e">
        <f>+HLOOKUP($A35,Tarificador!$A$12:$AT$45,MATCH(D$1,Tarificador!$B$12:$B$1048576,0),FALSE)</f>
        <v>#N/A</v>
      </c>
      <c r="E35" s="370" t="e">
        <f>+HLOOKUP($A35,Tarificador!$A$12:$AT$45,MATCH(E$1,Tarificador!$B$12:$B$1048576,0),FALSE)</f>
        <v>#N/A</v>
      </c>
      <c r="F35" s="370" t="e">
        <f>+HLOOKUP($A35,Tarificador!$A$12:$AT$45,MATCH(F$1,Tarificador!$B$12:$B$1048576,0),FALSE)</f>
        <v>#N/A</v>
      </c>
      <c r="G35" s="370" t="e">
        <f>+HLOOKUP($A35,Tarificador!$A$12:$AT$45,MATCH(G$1,Tarificador!$B$12:$B$1048576,0),FALSE)</f>
        <v>#N/A</v>
      </c>
      <c r="H35" s="370" t="e">
        <f>+HLOOKUP($A35,Tarificador!$A$12:$AT$45,MATCH(H$1,Tarificador!$B$12:$B$1048576,0),FALSE)</f>
        <v>#N/A</v>
      </c>
      <c r="I35" s="370" t="e">
        <f>+HLOOKUP($A35,Tarificador!$A$12:$AT$45,MATCH(I$1,Tarificador!$B$12:$B$1048576,0),FALSE)</f>
        <v>#N/A</v>
      </c>
      <c r="J35" s="370" t="e">
        <f>+HLOOKUP($A35,Tarificador!$A$12:$AT$45,MATCH(J$1,Tarificador!$B$12:$B$1048576,0),FALSE)</f>
        <v>#N/A</v>
      </c>
      <c r="K35" s="126" t="e">
        <f t="shared" si="0"/>
        <v>#N/A</v>
      </c>
      <c r="M35" t="s">
        <v>633</v>
      </c>
      <c r="N35">
        <v>34</v>
      </c>
      <c r="O35" t="s">
        <v>550</v>
      </c>
      <c r="P35" t="s">
        <v>568</v>
      </c>
      <c r="Q35" t="s">
        <v>184</v>
      </c>
      <c r="R35" t="s">
        <v>551</v>
      </c>
      <c r="S35">
        <v>34900</v>
      </c>
      <c r="T35">
        <v>34900.000000000007</v>
      </c>
      <c r="U35">
        <v>10381.749155378899</v>
      </c>
      <c r="V35">
        <v>5363.4448446211027</v>
      </c>
      <c r="W35">
        <v>0.15368036804071925</v>
      </c>
    </row>
    <row r="36" spans="1:23">
      <c r="A36">
        <f>+INDEX(Tarificador!$1:$1048576,MATCH($A$1,Tarificador!B:B,0),MATCH($A$1,Tarificador!$12:$12,0)+B36)</f>
        <v>0</v>
      </c>
      <c r="B36">
        <f t="shared" si="1"/>
        <v>35</v>
      </c>
      <c r="C36" t="e">
        <f>+HLOOKUP($A36,Tarificador!$A$12:$AT$45,MATCH(C$1,Tarificador!$B$12:$B$1048576,0),FALSE)</f>
        <v>#N/A</v>
      </c>
      <c r="D36" s="370" t="e">
        <f>+HLOOKUP($A36,Tarificador!$A$12:$AT$45,MATCH(D$1,Tarificador!$B$12:$B$1048576,0),FALSE)</f>
        <v>#N/A</v>
      </c>
      <c r="E36" s="370" t="e">
        <f>+HLOOKUP($A36,Tarificador!$A$12:$AT$45,MATCH(E$1,Tarificador!$B$12:$B$1048576,0),FALSE)</f>
        <v>#N/A</v>
      </c>
      <c r="F36" s="370" t="e">
        <f>+HLOOKUP($A36,Tarificador!$A$12:$AT$45,MATCH(F$1,Tarificador!$B$12:$B$1048576,0),FALSE)</f>
        <v>#N/A</v>
      </c>
      <c r="G36" s="370" t="e">
        <f>+HLOOKUP($A36,Tarificador!$A$12:$AT$45,MATCH(G$1,Tarificador!$B$12:$B$1048576,0),FALSE)</f>
        <v>#N/A</v>
      </c>
      <c r="H36" s="370" t="e">
        <f>+HLOOKUP($A36,Tarificador!$A$12:$AT$45,MATCH(H$1,Tarificador!$B$12:$B$1048576,0),FALSE)</f>
        <v>#N/A</v>
      </c>
      <c r="I36" s="370" t="e">
        <f>+HLOOKUP($A36,Tarificador!$A$12:$AT$45,MATCH(I$1,Tarificador!$B$12:$B$1048576,0),FALSE)</f>
        <v>#N/A</v>
      </c>
      <c r="J36" s="370" t="e">
        <f>+HLOOKUP($A36,Tarificador!$A$12:$AT$45,MATCH(J$1,Tarificador!$B$12:$B$1048576,0),FALSE)</f>
        <v>#N/A</v>
      </c>
      <c r="K36" s="126" t="e">
        <f t="shared" si="0"/>
        <v>#N/A</v>
      </c>
      <c r="M36" t="s">
        <v>634</v>
      </c>
      <c r="N36">
        <v>35</v>
      </c>
      <c r="O36" t="s">
        <v>552</v>
      </c>
      <c r="P36" t="s">
        <v>568</v>
      </c>
      <c r="Q36" t="s">
        <v>184</v>
      </c>
      <c r="R36" t="s">
        <v>488</v>
      </c>
      <c r="S36">
        <v>24900</v>
      </c>
      <c r="T36">
        <v>24899.999999999993</v>
      </c>
      <c r="U36">
        <v>6258.0816838916053</v>
      </c>
      <c r="V36">
        <v>3536.5123161083939</v>
      </c>
      <c r="W36">
        <v>0.1420286070726263</v>
      </c>
    </row>
    <row r="37" spans="1:23">
      <c r="A37">
        <f>+INDEX(Tarificador!$1:$1048576,MATCH($A$1,Tarificador!B:B,0),MATCH($A$1,Tarificador!$12:$12,0)+B37)</f>
        <v>0</v>
      </c>
      <c r="B37">
        <f t="shared" si="1"/>
        <v>36</v>
      </c>
      <c r="C37" t="e">
        <f>+HLOOKUP($A37,Tarificador!$A$12:$AT$45,MATCH(C$1,Tarificador!$B$12:$B$1048576,0),FALSE)</f>
        <v>#N/A</v>
      </c>
      <c r="D37" s="370" t="e">
        <f>+HLOOKUP($A37,Tarificador!$A$12:$AT$45,MATCH(D$1,Tarificador!$B$12:$B$1048576,0),FALSE)</f>
        <v>#N/A</v>
      </c>
      <c r="E37" s="370" t="e">
        <f>+HLOOKUP($A37,Tarificador!$A$12:$AT$45,MATCH(E$1,Tarificador!$B$12:$B$1048576,0),FALSE)</f>
        <v>#N/A</v>
      </c>
      <c r="F37" s="370" t="e">
        <f>+HLOOKUP($A37,Tarificador!$A$12:$AT$45,MATCH(F$1,Tarificador!$B$12:$B$1048576,0),FALSE)</f>
        <v>#N/A</v>
      </c>
      <c r="G37" s="370" t="e">
        <f>+HLOOKUP($A37,Tarificador!$A$12:$AT$45,MATCH(G$1,Tarificador!$B$12:$B$1048576,0),FALSE)</f>
        <v>#N/A</v>
      </c>
      <c r="H37" s="370" t="e">
        <f>+HLOOKUP($A37,Tarificador!$A$12:$AT$45,MATCH(H$1,Tarificador!$B$12:$B$1048576,0),FALSE)</f>
        <v>#N/A</v>
      </c>
      <c r="I37" s="370" t="e">
        <f>+HLOOKUP($A37,Tarificador!$A$12:$AT$45,MATCH(I$1,Tarificador!$B$12:$B$1048576,0),FALSE)</f>
        <v>#N/A</v>
      </c>
      <c r="J37" s="370" t="e">
        <f>+HLOOKUP($A37,Tarificador!$A$12:$AT$45,MATCH(J$1,Tarificador!$B$12:$B$1048576,0),FALSE)</f>
        <v>#N/A</v>
      </c>
      <c r="K37" s="126" t="e">
        <f t="shared" si="0"/>
        <v>#N/A</v>
      </c>
      <c r="M37" t="s">
        <v>635</v>
      </c>
      <c r="N37">
        <v>36</v>
      </c>
      <c r="O37" t="s">
        <v>553</v>
      </c>
      <c r="P37" t="s">
        <v>568</v>
      </c>
      <c r="Q37" t="s">
        <v>184</v>
      </c>
      <c r="R37" t="s">
        <v>488</v>
      </c>
      <c r="S37">
        <v>24900</v>
      </c>
      <c r="T37">
        <v>24900</v>
      </c>
      <c r="U37">
        <v>5844.7122238335414</v>
      </c>
      <c r="V37">
        <v>3949.8817761664613</v>
      </c>
      <c r="W37">
        <v>0.15862979020748841</v>
      </c>
    </row>
    <row r="38" spans="1:23">
      <c r="A38">
        <f>+INDEX(Tarificador!$1:$1048576,MATCH($A$1,Tarificador!B:B,0),MATCH($A$1,Tarificador!$12:$12,0)+B38)</f>
        <v>0</v>
      </c>
      <c r="B38">
        <f t="shared" si="1"/>
        <v>37</v>
      </c>
      <c r="C38" t="e">
        <f>+HLOOKUP($A38,Tarificador!$A$12:$AT$45,MATCH(C$1,Tarificador!$B$12:$B$1048576,0),FALSE)</f>
        <v>#N/A</v>
      </c>
      <c r="D38" s="370" t="e">
        <f>+HLOOKUP($A38,Tarificador!$A$12:$AT$45,MATCH(D$1,Tarificador!$B$12:$B$1048576,0),FALSE)</f>
        <v>#N/A</v>
      </c>
      <c r="E38" s="370" t="e">
        <f>+HLOOKUP($A38,Tarificador!$A$12:$AT$45,MATCH(E$1,Tarificador!$B$12:$B$1048576,0),FALSE)</f>
        <v>#N/A</v>
      </c>
      <c r="F38" s="370" t="e">
        <f>+HLOOKUP($A38,Tarificador!$A$12:$AT$45,MATCH(F$1,Tarificador!$B$12:$B$1048576,0),FALSE)</f>
        <v>#N/A</v>
      </c>
      <c r="G38" s="370" t="e">
        <f>+HLOOKUP($A38,Tarificador!$A$12:$AT$45,MATCH(G$1,Tarificador!$B$12:$B$1048576,0),FALSE)</f>
        <v>#N/A</v>
      </c>
      <c r="H38" s="370" t="e">
        <f>+HLOOKUP($A38,Tarificador!$A$12:$AT$45,MATCH(H$1,Tarificador!$B$12:$B$1048576,0),FALSE)</f>
        <v>#N/A</v>
      </c>
      <c r="I38" s="370" t="e">
        <f>+HLOOKUP($A38,Tarificador!$A$12:$AT$45,MATCH(I$1,Tarificador!$B$12:$B$1048576,0),FALSE)</f>
        <v>#N/A</v>
      </c>
      <c r="J38" s="370" t="e">
        <f>+HLOOKUP($A38,Tarificador!$A$12:$AT$45,MATCH(J$1,Tarificador!$B$12:$B$1048576,0),FALSE)</f>
        <v>#N/A</v>
      </c>
      <c r="K38" s="126" t="e">
        <f t="shared" si="0"/>
        <v>#N/A</v>
      </c>
      <c r="M38" t="s">
        <v>635</v>
      </c>
      <c r="N38">
        <v>37</v>
      </c>
      <c r="O38" t="s">
        <v>553</v>
      </c>
      <c r="P38" t="s">
        <v>568</v>
      </c>
      <c r="Q38" t="s">
        <v>184</v>
      </c>
      <c r="R38" t="s">
        <v>488</v>
      </c>
      <c r="S38">
        <v>24900</v>
      </c>
      <c r="T38">
        <v>24900</v>
      </c>
      <c r="U38">
        <v>5844.7122238335414</v>
      </c>
      <c r="V38">
        <v>3949.8817761664613</v>
      </c>
      <c r="W38">
        <v>0.15862979020748841</v>
      </c>
    </row>
    <row r="39" spans="1:23">
      <c r="A39">
        <f>+INDEX(Tarificador!$1:$1048576,MATCH($A$1,Tarificador!B:B,0),MATCH($A$1,Tarificador!$12:$12,0)+B39)</f>
        <v>0</v>
      </c>
      <c r="B39">
        <f t="shared" si="1"/>
        <v>38</v>
      </c>
      <c r="C39" t="e">
        <f>+HLOOKUP($A39,Tarificador!$A$12:$AT$45,MATCH(C$1,Tarificador!$B$12:$B$1048576,0),FALSE)</f>
        <v>#N/A</v>
      </c>
      <c r="D39" s="370" t="e">
        <f>+HLOOKUP($A39,Tarificador!$A$12:$AT$45,MATCH(D$1,Tarificador!$B$12:$B$1048576,0),FALSE)</f>
        <v>#N/A</v>
      </c>
      <c r="E39" s="370" t="e">
        <f>+HLOOKUP($A39,Tarificador!$A$12:$AT$45,MATCH(E$1,Tarificador!$B$12:$B$1048576,0),FALSE)</f>
        <v>#N/A</v>
      </c>
      <c r="F39" s="370" t="e">
        <f>+HLOOKUP($A39,Tarificador!$A$12:$AT$45,MATCH(F$1,Tarificador!$B$12:$B$1048576,0),FALSE)</f>
        <v>#N/A</v>
      </c>
      <c r="G39" s="370" t="e">
        <f>+HLOOKUP($A39,Tarificador!$A$12:$AT$45,MATCH(G$1,Tarificador!$B$12:$B$1048576,0),FALSE)</f>
        <v>#N/A</v>
      </c>
      <c r="H39" s="370" t="e">
        <f>+HLOOKUP($A39,Tarificador!$A$12:$AT$45,MATCH(H$1,Tarificador!$B$12:$B$1048576,0),FALSE)</f>
        <v>#N/A</v>
      </c>
      <c r="I39" s="370" t="e">
        <f>+HLOOKUP($A39,Tarificador!$A$12:$AT$45,MATCH(I$1,Tarificador!$B$12:$B$1048576,0),FALSE)</f>
        <v>#N/A</v>
      </c>
      <c r="J39" s="370" t="e">
        <f>+HLOOKUP($A39,Tarificador!$A$12:$AT$45,MATCH(J$1,Tarificador!$B$12:$B$1048576,0),FALSE)</f>
        <v>#N/A</v>
      </c>
      <c r="K39" s="126" t="e">
        <f t="shared" si="0"/>
        <v>#N/A</v>
      </c>
      <c r="M39" t="s">
        <v>635</v>
      </c>
      <c r="N39">
        <v>38</v>
      </c>
      <c r="O39" t="s">
        <v>553</v>
      </c>
      <c r="P39" t="s">
        <v>568</v>
      </c>
      <c r="Q39" t="s">
        <v>184</v>
      </c>
      <c r="R39" t="s">
        <v>488</v>
      </c>
      <c r="S39">
        <v>24900</v>
      </c>
      <c r="T39">
        <v>24900</v>
      </c>
      <c r="U39">
        <v>5844.7122238335414</v>
      </c>
      <c r="V39">
        <v>3949.8817761664613</v>
      </c>
      <c r="W39">
        <v>0.15862979020748841</v>
      </c>
    </row>
    <row r="40" spans="1:23">
      <c r="A40">
        <f>+INDEX(Tarificador!$1:$1048576,MATCH($A$1,Tarificador!B:B,0),MATCH($A$1,Tarificador!$12:$12,0)+B40)</f>
        <v>0</v>
      </c>
      <c r="B40">
        <f t="shared" si="1"/>
        <v>39</v>
      </c>
      <c r="C40" t="e">
        <f>+HLOOKUP($A40,Tarificador!$A$12:$AT$45,MATCH(C$1,Tarificador!$B$12:$B$1048576,0),FALSE)</f>
        <v>#N/A</v>
      </c>
      <c r="D40" s="370" t="e">
        <f>+HLOOKUP($A40,Tarificador!$A$12:$AT$45,MATCH(D$1,Tarificador!$B$12:$B$1048576,0),FALSE)</f>
        <v>#N/A</v>
      </c>
      <c r="E40" s="370" t="e">
        <f>+HLOOKUP($A40,Tarificador!$A$12:$AT$45,MATCH(E$1,Tarificador!$B$12:$B$1048576,0),FALSE)</f>
        <v>#N/A</v>
      </c>
      <c r="F40" s="370" t="e">
        <f>+HLOOKUP($A40,Tarificador!$A$12:$AT$45,MATCH(F$1,Tarificador!$B$12:$B$1048576,0),FALSE)</f>
        <v>#N/A</v>
      </c>
      <c r="G40" s="370" t="e">
        <f>+HLOOKUP($A40,Tarificador!$A$12:$AT$45,MATCH(G$1,Tarificador!$B$12:$B$1048576,0),FALSE)</f>
        <v>#N/A</v>
      </c>
      <c r="H40" s="370" t="e">
        <f>+HLOOKUP($A40,Tarificador!$A$12:$AT$45,MATCH(H$1,Tarificador!$B$12:$B$1048576,0),FALSE)</f>
        <v>#N/A</v>
      </c>
      <c r="I40" s="370" t="e">
        <f>+HLOOKUP($A40,Tarificador!$A$12:$AT$45,MATCH(I$1,Tarificador!$B$12:$B$1048576,0),FALSE)</f>
        <v>#N/A</v>
      </c>
      <c r="J40" s="370" t="e">
        <f>+HLOOKUP($A40,Tarificador!$A$12:$AT$45,MATCH(J$1,Tarificador!$B$12:$B$1048576,0),FALSE)</f>
        <v>#N/A</v>
      </c>
      <c r="K40" s="126" t="e">
        <f t="shared" si="0"/>
        <v>#N/A</v>
      </c>
      <c r="M40" t="s">
        <v>636</v>
      </c>
      <c r="N40">
        <v>39</v>
      </c>
      <c r="O40" t="s">
        <v>556</v>
      </c>
      <c r="P40" t="s">
        <v>568</v>
      </c>
      <c r="Q40" t="s">
        <v>184</v>
      </c>
      <c r="R40" t="s">
        <v>488</v>
      </c>
      <c r="S40">
        <v>36900</v>
      </c>
      <c r="T40">
        <v>36900</v>
      </c>
      <c r="U40">
        <v>11689.424447667083</v>
      </c>
      <c r="V40">
        <v>5245.8895523329193</v>
      </c>
      <c r="W40">
        <v>0.14216502851850729</v>
      </c>
    </row>
    <row r="41" spans="1:23">
      <c r="A41">
        <f>+INDEX(Tarificador!$1:$1048576,MATCH($A$1,Tarificador!B:B,0),MATCH($A$1,Tarificador!$12:$12,0)+B41)</f>
        <v>0</v>
      </c>
      <c r="B41">
        <f t="shared" si="1"/>
        <v>40</v>
      </c>
      <c r="C41" t="e">
        <f>+HLOOKUP($A41,Tarificador!$A$12:$AT$45,MATCH(C$1,Tarificador!$B$12:$B$1048576,0),FALSE)</f>
        <v>#N/A</v>
      </c>
      <c r="D41" s="370" t="e">
        <f>+HLOOKUP($A41,Tarificador!$A$12:$AT$45,MATCH(D$1,Tarificador!$B$12:$B$1048576,0),FALSE)</f>
        <v>#N/A</v>
      </c>
      <c r="E41" s="370" t="e">
        <f>+HLOOKUP($A41,Tarificador!$A$12:$AT$45,MATCH(E$1,Tarificador!$B$12:$B$1048576,0),FALSE)</f>
        <v>#N/A</v>
      </c>
      <c r="F41" s="370" t="e">
        <f>+HLOOKUP($A41,Tarificador!$A$12:$AT$45,MATCH(F$1,Tarificador!$B$12:$B$1048576,0),FALSE)</f>
        <v>#N/A</v>
      </c>
      <c r="G41" s="370" t="e">
        <f>+HLOOKUP($A41,Tarificador!$A$12:$AT$45,MATCH(G$1,Tarificador!$B$12:$B$1048576,0),FALSE)</f>
        <v>#N/A</v>
      </c>
      <c r="H41" s="370" t="e">
        <f>+HLOOKUP($A41,Tarificador!$A$12:$AT$45,MATCH(H$1,Tarificador!$B$12:$B$1048576,0),FALSE)</f>
        <v>#N/A</v>
      </c>
      <c r="I41" s="370" t="e">
        <f>+HLOOKUP($A41,Tarificador!$A$12:$AT$45,MATCH(I$1,Tarificador!$B$12:$B$1048576,0),FALSE)</f>
        <v>#N/A</v>
      </c>
      <c r="J41" s="370" t="e">
        <f>+HLOOKUP($A41,Tarificador!$A$12:$AT$45,MATCH(J$1,Tarificador!$B$12:$B$1048576,0),FALSE)</f>
        <v>#N/A</v>
      </c>
      <c r="K41" s="126" t="e">
        <f t="shared" si="0"/>
        <v>#N/A</v>
      </c>
      <c r="M41" t="s">
        <v>636</v>
      </c>
      <c r="N41">
        <v>40</v>
      </c>
      <c r="O41" t="s">
        <v>556</v>
      </c>
      <c r="P41" t="s">
        <v>568</v>
      </c>
      <c r="Q41" t="s">
        <v>184</v>
      </c>
      <c r="R41" t="s">
        <v>488</v>
      </c>
      <c r="S41">
        <v>36900</v>
      </c>
      <c r="T41">
        <v>36900</v>
      </c>
      <c r="U41">
        <v>11689.424447667083</v>
      </c>
      <c r="V41">
        <v>5245.8895523329193</v>
      </c>
      <c r="W41">
        <v>0.14216502851850729</v>
      </c>
    </row>
    <row r="42" spans="1:23">
      <c r="A42">
        <f>+INDEX(Tarificador!$1:$1048576,MATCH($A$1,Tarificador!B:B,0),MATCH($A$1,Tarificador!$12:$12,0)+B42)</f>
        <v>0</v>
      </c>
      <c r="B42">
        <f t="shared" si="1"/>
        <v>41</v>
      </c>
      <c r="C42" t="e">
        <f>+HLOOKUP($A42,Tarificador!$A$12:$AT$45,MATCH(C$1,Tarificador!$B$12:$B$1048576,0),FALSE)</f>
        <v>#N/A</v>
      </c>
      <c r="D42" s="370" t="e">
        <f>+HLOOKUP($A42,Tarificador!$A$12:$AT$45,MATCH(D$1,Tarificador!$B$12:$B$1048576,0),FALSE)</f>
        <v>#N/A</v>
      </c>
      <c r="E42" s="370" t="e">
        <f>+HLOOKUP($A42,Tarificador!$A$12:$AT$45,MATCH(E$1,Tarificador!$B$12:$B$1048576,0),FALSE)</f>
        <v>#N/A</v>
      </c>
      <c r="F42" s="370" t="e">
        <f>+HLOOKUP($A42,Tarificador!$A$12:$AT$45,MATCH(F$1,Tarificador!$B$12:$B$1048576,0),FALSE)</f>
        <v>#N/A</v>
      </c>
      <c r="G42" s="370" t="e">
        <f>+HLOOKUP($A42,Tarificador!$A$12:$AT$45,MATCH(G$1,Tarificador!$B$12:$B$1048576,0),FALSE)</f>
        <v>#N/A</v>
      </c>
      <c r="H42" s="370" t="e">
        <f>+HLOOKUP($A42,Tarificador!$A$12:$AT$45,MATCH(H$1,Tarificador!$B$12:$B$1048576,0),FALSE)</f>
        <v>#N/A</v>
      </c>
      <c r="I42" s="370" t="e">
        <f>+HLOOKUP($A42,Tarificador!$A$12:$AT$45,MATCH(I$1,Tarificador!$B$12:$B$1048576,0),FALSE)</f>
        <v>#N/A</v>
      </c>
      <c r="J42" s="370" t="e">
        <f>+HLOOKUP($A42,Tarificador!$A$12:$AT$45,MATCH(J$1,Tarificador!$B$12:$B$1048576,0),FALSE)</f>
        <v>#N/A</v>
      </c>
      <c r="K42" s="126" t="e">
        <f t="shared" si="0"/>
        <v>#N/A</v>
      </c>
      <c r="M42" t="s">
        <v>636</v>
      </c>
      <c r="N42">
        <v>41</v>
      </c>
      <c r="O42" t="s">
        <v>556</v>
      </c>
      <c r="P42" t="s">
        <v>568</v>
      </c>
      <c r="Q42" t="s">
        <v>184</v>
      </c>
      <c r="R42" t="s">
        <v>488</v>
      </c>
      <c r="S42">
        <v>36900</v>
      </c>
      <c r="T42">
        <v>36900</v>
      </c>
      <c r="U42">
        <v>11689.424447667083</v>
      </c>
      <c r="V42">
        <v>5245.8895523329193</v>
      </c>
      <c r="W42">
        <v>0.14216502851850729</v>
      </c>
    </row>
    <row r="43" spans="1:23">
      <c r="A43">
        <f>+INDEX(Tarificador!$1:$1048576,MATCH($A$1,Tarificador!B:B,0),MATCH($A$1,Tarificador!$12:$12,0)+B43)</f>
        <v>0</v>
      </c>
      <c r="B43">
        <f t="shared" si="1"/>
        <v>42</v>
      </c>
      <c r="C43" t="e">
        <f>+HLOOKUP($A43,Tarificador!$A$12:$AT$45,MATCH(C$1,Tarificador!$B$12:$B$1048576,0),FALSE)</f>
        <v>#N/A</v>
      </c>
      <c r="D43" s="370" t="e">
        <f>+HLOOKUP($A43,Tarificador!$A$12:$AT$45,MATCH(D$1,Tarificador!$B$12:$B$1048576,0),FALSE)</f>
        <v>#N/A</v>
      </c>
      <c r="E43" s="370" t="e">
        <f>+HLOOKUP($A43,Tarificador!$A$12:$AT$45,MATCH(E$1,Tarificador!$B$12:$B$1048576,0),FALSE)</f>
        <v>#N/A</v>
      </c>
      <c r="F43" s="370" t="e">
        <f>+HLOOKUP($A43,Tarificador!$A$12:$AT$45,MATCH(F$1,Tarificador!$B$12:$B$1048576,0),FALSE)</f>
        <v>#N/A</v>
      </c>
      <c r="G43" s="370" t="e">
        <f>+HLOOKUP($A43,Tarificador!$A$12:$AT$45,MATCH(G$1,Tarificador!$B$12:$B$1048576,0),FALSE)</f>
        <v>#N/A</v>
      </c>
      <c r="H43" s="370" t="e">
        <f>+HLOOKUP($A43,Tarificador!$A$12:$AT$45,MATCH(H$1,Tarificador!$B$12:$B$1048576,0),FALSE)</f>
        <v>#N/A</v>
      </c>
      <c r="I43" s="370" t="e">
        <f>+HLOOKUP($A43,Tarificador!$A$12:$AT$45,MATCH(I$1,Tarificador!$B$12:$B$1048576,0),FALSE)</f>
        <v>#N/A</v>
      </c>
      <c r="J43" s="370" t="e">
        <f>+HLOOKUP($A43,Tarificador!$A$12:$AT$45,MATCH(J$1,Tarificador!$B$12:$B$1048576,0),FALSE)</f>
        <v>#N/A</v>
      </c>
      <c r="K43" s="126" t="e">
        <f t="shared" si="0"/>
        <v>#N/A</v>
      </c>
      <c r="M43" t="s">
        <v>637</v>
      </c>
      <c r="N43">
        <v>42</v>
      </c>
      <c r="O43" t="s">
        <v>554</v>
      </c>
      <c r="P43" t="s">
        <v>568</v>
      </c>
      <c r="Q43" t="s">
        <v>184</v>
      </c>
      <c r="R43" t="s">
        <v>555</v>
      </c>
      <c r="S43">
        <v>24900</v>
      </c>
      <c r="T43">
        <v>24900</v>
      </c>
      <c r="U43">
        <v>5562.1697463338296</v>
      </c>
      <c r="V43">
        <v>4232.4242536661695</v>
      </c>
      <c r="W43">
        <v>0.16997687765727587</v>
      </c>
    </row>
    <row r="44" spans="1:23">
      <c r="A44">
        <f>+INDEX(Tarificador!$1:$1048576,MATCH($A$1,Tarificador!B:B,0),MATCH($A$1,Tarificador!$12:$12,0)+B44)</f>
        <v>0</v>
      </c>
      <c r="B44">
        <f t="shared" si="1"/>
        <v>43</v>
      </c>
      <c r="C44" t="e">
        <f>+HLOOKUP($A44,Tarificador!$A$12:$AT$45,MATCH(C$1,Tarificador!$B$12:$B$1048576,0),FALSE)</f>
        <v>#N/A</v>
      </c>
      <c r="D44" s="370" t="e">
        <f>+HLOOKUP($A44,Tarificador!$A$12:$AT$45,MATCH(D$1,Tarificador!$B$12:$B$1048576,0),FALSE)</f>
        <v>#N/A</v>
      </c>
      <c r="E44" s="370" t="e">
        <f>+HLOOKUP($A44,Tarificador!$A$12:$AT$45,MATCH(E$1,Tarificador!$B$12:$B$1048576,0),FALSE)</f>
        <v>#N/A</v>
      </c>
      <c r="F44" s="370" t="e">
        <f>+HLOOKUP($A44,Tarificador!$A$12:$AT$45,MATCH(F$1,Tarificador!$B$12:$B$1048576,0),FALSE)</f>
        <v>#N/A</v>
      </c>
      <c r="G44" s="370" t="e">
        <f>+HLOOKUP($A44,Tarificador!$A$12:$AT$45,MATCH(G$1,Tarificador!$B$12:$B$1048576,0),FALSE)</f>
        <v>#N/A</v>
      </c>
      <c r="H44" s="370" t="e">
        <f>+HLOOKUP($A44,Tarificador!$A$12:$AT$45,MATCH(H$1,Tarificador!$B$12:$B$1048576,0),FALSE)</f>
        <v>#N/A</v>
      </c>
      <c r="I44" s="370" t="e">
        <f>+HLOOKUP($A44,Tarificador!$A$12:$AT$45,MATCH(I$1,Tarificador!$B$12:$B$1048576,0),FALSE)</f>
        <v>#N/A</v>
      </c>
      <c r="J44" s="370" t="e">
        <f>+HLOOKUP($A44,Tarificador!$A$12:$AT$45,MATCH(J$1,Tarificador!$B$12:$B$1048576,0),FALSE)</f>
        <v>#N/A</v>
      </c>
      <c r="K44" s="126" t="e">
        <f t="shared" si="0"/>
        <v>#N/A</v>
      </c>
      <c r="M44" t="s">
        <v>637</v>
      </c>
      <c r="N44">
        <v>43</v>
      </c>
      <c r="O44" t="s">
        <v>554</v>
      </c>
      <c r="P44" t="s">
        <v>568</v>
      </c>
      <c r="Q44" t="s">
        <v>184</v>
      </c>
      <c r="R44" t="s">
        <v>555</v>
      </c>
      <c r="S44">
        <v>24900</v>
      </c>
      <c r="T44">
        <v>24900</v>
      </c>
      <c r="U44">
        <v>5562.1697463338296</v>
      </c>
      <c r="V44">
        <v>4232.4242536661695</v>
      </c>
      <c r="W44">
        <v>0.16997687765727587</v>
      </c>
    </row>
    <row r="45" spans="1:23">
      <c r="A45">
        <f>+INDEX(Tarificador!$1:$1048576,MATCH($A$1,Tarificador!B:B,0),MATCH($A$1,Tarificador!$12:$12,0)+B45)</f>
        <v>0</v>
      </c>
      <c r="B45">
        <f t="shared" si="1"/>
        <v>44</v>
      </c>
      <c r="C45" t="e">
        <f>+HLOOKUP($A45,Tarificador!$A$12:$AT$45,MATCH(C$1,Tarificador!$B$12:$B$1048576,0),FALSE)</f>
        <v>#N/A</v>
      </c>
      <c r="D45" s="370" t="e">
        <f>+HLOOKUP($A45,Tarificador!$A$12:$AT$45,MATCH(D$1,Tarificador!$B$12:$B$1048576,0),FALSE)</f>
        <v>#N/A</v>
      </c>
      <c r="E45" s="370" t="e">
        <f>+HLOOKUP($A45,Tarificador!$A$12:$AT$45,MATCH(E$1,Tarificador!$B$12:$B$1048576,0),FALSE)</f>
        <v>#N/A</v>
      </c>
      <c r="F45" s="370" t="e">
        <f>+HLOOKUP($A45,Tarificador!$A$12:$AT$45,MATCH(F$1,Tarificador!$B$12:$B$1048576,0),FALSE)</f>
        <v>#N/A</v>
      </c>
      <c r="G45" s="370" t="e">
        <f>+HLOOKUP($A45,Tarificador!$A$12:$AT$45,MATCH(G$1,Tarificador!$B$12:$B$1048576,0),FALSE)</f>
        <v>#N/A</v>
      </c>
      <c r="H45" s="370" t="e">
        <f>+HLOOKUP($A45,Tarificador!$A$12:$AT$45,MATCH(H$1,Tarificador!$B$12:$B$1048576,0),FALSE)</f>
        <v>#N/A</v>
      </c>
      <c r="I45" s="370" t="e">
        <f>+HLOOKUP($A45,Tarificador!$A$12:$AT$45,MATCH(I$1,Tarificador!$B$12:$B$1048576,0),FALSE)</f>
        <v>#N/A</v>
      </c>
      <c r="J45" s="370" t="e">
        <f>+HLOOKUP($A45,Tarificador!$A$12:$AT$45,MATCH(J$1,Tarificador!$B$12:$B$1048576,0),FALSE)</f>
        <v>#N/A</v>
      </c>
      <c r="K45" s="126" t="e">
        <f t="shared" si="0"/>
        <v>#N/A</v>
      </c>
      <c r="M45" t="s">
        <v>637</v>
      </c>
      <c r="N45">
        <v>44</v>
      </c>
      <c r="O45" t="s">
        <v>554</v>
      </c>
      <c r="P45" t="s">
        <v>568</v>
      </c>
      <c r="Q45" t="s">
        <v>184</v>
      </c>
      <c r="R45" t="s">
        <v>555</v>
      </c>
      <c r="S45">
        <v>24900</v>
      </c>
      <c r="T45">
        <v>24900</v>
      </c>
      <c r="U45">
        <v>5562.1697463338296</v>
      </c>
      <c r="V45">
        <v>4232.4242536661695</v>
      </c>
      <c r="W45">
        <v>0.16997687765727587</v>
      </c>
    </row>
    <row r="46" spans="1:23">
      <c r="A46">
        <f>+INDEX(Tarificador!$1:$1048576,MATCH($A$1,Tarificador!B:B,0),MATCH($A$1,Tarificador!$12:$12,0)+B46)</f>
        <v>0</v>
      </c>
      <c r="B46">
        <f t="shared" si="1"/>
        <v>45</v>
      </c>
      <c r="C46" t="e">
        <f>+HLOOKUP($A46,Tarificador!$A$12:$AT$45,MATCH(C$1,Tarificador!$B$12:$B$1048576,0),FALSE)</f>
        <v>#N/A</v>
      </c>
      <c r="D46" s="370" t="e">
        <f>+HLOOKUP($A46,Tarificador!$A$12:$AT$45,MATCH(D$1,Tarificador!$B$12:$B$1048576,0),FALSE)</f>
        <v>#N/A</v>
      </c>
      <c r="E46" s="370" t="e">
        <f>+HLOOKUP($A46,Tarificador!$A$12:$AT$45,MATCH(E$1,Tarificador!$B$12:$B$1048576,0),FALSE)</f>
        <v>#N/A</v>
      </c>
      <c r="F46" s="370" t="e">
        <f>+HLOOKUP($A46,Tarificador!$A$12:$AT$45,MATCH(F$1,Tarificador!$B$12:$B$1048576,0),FALSE)</f>
        <v>#N/A</v>
      </c>
      <c r="G46" s="370" t="e">
        <f>+HLOOKUP($A46,Tarificador!$A$12:$AT$45,MATCH(G$1,Tarificador!$B$12:$B$1048576,0),FALSE)</f>
        <v>#N/A</v>
      </c>
      <c r="H46" s="370" t="e">
        <f>+HLOOKUP($A46,Tarificador!$A$12:$AT$45,MATCH(H$1,Tarificador!$B$12:$B$1048576,0),FALSE)</f>
        <v>#N/A</v>
      </c>
      <c r="I46" s="370" t="e">
        <f>+HLOOKUP($A46,Tarificador!$A$12:$AT$45,MATCH(I$1,Tarificador!$B$12:$B$1048576,0),FALSE)</f>
        <v>#N/A</v>
      </c>
      <c r="J46" s="370" t="e">
        <f>+HLOOKUP($A46,Tarificador!$A$12:$AT$45,MATCH(J$1,Tarificador!$B$12:$B$1048576,0),FALSE)</f>
        <v>#N/A</v>
      </c>
      <c r="K46" s="126" t="e">
        <f t="shared" si="0"/>
        <v>#N/A</v>
      </c>
      <c r="M46" t="s">
        <v>638</v>
      </c>
      <c r="N46">
        <v>45</v>
      </c>
      <c r="O46" t="s">
        <v>557</v>
      </c>
      <c r="P46" t="s">
        <v>568</v>
      </c>
      <c r="Q46" t="s">
        <v>184</v>
      </c>
      <c r="R46" t="s">
        <v>555</v>
      </c>
      <c r="S46">
        <v>36900</v>
      </c>
      <c r="T46">
        <v>36900</v>
      </c>
      <c r="U46">
        <v>11124.339492667659</v>
      </c>
      <c r="V46">
        <v>5810.9745073323429</v>
      </c>
      <c r="W46">
        <v>0.15747898393854587</v>
      </c>
    </row>
    <row r="47" spans="1:23">
      <c r="A47">
        <f>+INDEX(Tarificador!$1:$1048576,MATCH($A$1,Tarificador!B:B,0),MATCH($A$1,Tarificador!$12:$12,0)+B47)</f>
        <v>0</v>
      </c>
      <c r="B47">
        <f t="shared" si="1"/>
        <v>46</v>
      </c>
      <c r="C47" t="e">
        <f>+HLOOKUP($A47,Tarificador!$A$12:$AT$45,MATCH(C$1,Tarificador!$B$12:$B$1048576,0),FALSE)</f>
        <v>#N/A</v>
      </c>
      <c r="D47" s="370" t="e">
        <f>+HLOOKUP($A47,Tarificador!$A$12:$AT$45,MATCH(D$1,Tarificador!$B$12:$B$1048576,0),FALSE)</f>
        <v>#N/A</v>
      </c>
      <c r="E47" s="370" t="e">
        <f>+HLOOKUP($A47,Tarificador!$A$12:$AT$45,MATCH(E$1,Tarificador!$B$12:$B$1048576,0),FALSE)</f>
        <v>#N/A</v>
      </c>
      <c r="F47" s="370" t="e">
        <f>+HLOOKUP($A47,Tarificador!$A$12:$AT$45,MATCH(F$1,Tarificador!$B$12:$B$1048576,0),FALSE)</f>
        <v>#N/A</v>
      </c>
      <c r="G47" s="370" t="e">
        <f>+HLOOKUP($A47,Tarificador!$A$12:$AT$45,MATCH(G$1,Tarificador!$B$12:$B$1048576,0),FALSE)</f>
        <v>#N/A</v>
      </c>
      <c r="H47" s="370" t="e">
        <f>+HLOOKUP($A47,Tarificador!$A$12:$AT$45,MATCH(H$1,Tarificador!$B$12:$B$1048576,0),FALSE)</f>
        <v>#N/A</v>
      </c>
      <c r="I47" s="370" t="e">
        <f>+HLOOKUP($A47,Tarificador!$A$12:$AT$45,MATCH(I$1,Tarificador!$B$12:$B$1048576,0),FALSE)</f>
        <v>#N/A</v>
      </c>
      <c r="J47" s="370" t="e">
        <f>+HLOOKUP($A47,Tarificador!$A$12:$AT$45,MATCH(J$1,Tarificador!$B$12:$B$1048576,0),FALSE)</f>
        <v>#N/A</v>
      </c>
      <c r="K47" s="126" t="e">
        <f t="shared" si="0"/>
        <v>#N/A</v>
      </c>
      <c r="M47" t="s">
        <v>638</v>
      </c>
      <c r="N47">
        <v>46</v>
      </c>
      <c r="O47" t="s">
        <v>557</v>
      </c>
      <c r="P47" t="s">
        <v>568</v>
      </c>
      <c r="Q47" t="s">
        <v>184</v>
      </c>
      <c r="R47" t="s">
        <v>555</v>
      </c>
      <c r="S47">
        <v>36900</v>
      </c>
      <c r="T47">
        <v>36900</v>
      </c>
      <c r="U47">
        <v>11124.339492667659</v>
      </c>
      <c r="V47">
        <v>5810.9745073323429</v>
      </c>
      <c r="W47">
        <v>0.15747898393854587</v>
      </c>
    </row>
    <row r="48" spans="1:23">
      <c r="A48">
        <f>+INDEX(Tarificador!$1:$1048576,MATCH($A$1,Tarificador!B:B,0),MATCH($A$1,Tarificador!$12:$12,0)+B48)</f>
        <v>0</v>
      </c>
      <c r="B48">
        <f t="shared" si="1"/>
        <v>47</v>
      </c>
      <c r="C48" t="e">
        <f>+HLOOKUP($A48,Tarificador!$A$12:$AT$45,MATCH(C$1,Tarificador!$B$12:$B$1048576,0),FALSE)</f>
        <v>#N/A</v>
      </c>
      <c r="D48" s="370" t="e">
        <f>+HLOOKUP($A48,Tarificador!$A$12:$AT$45,MATCH(D$1,Tarificador!$B$12:$B$1048576,0),FALSE)</f>
        <v>#N/A</v>
      </c>
      <c r="E48" s="370" t="e">
        <f>+HLOOKUP($A48,Tarificador!$A$12:$AT$45,MATCH(E$1,Tarificador!$B$12:$B$1048576,0),FALSE)</f>
        <v>#N/A</v>
      </c>
      <c r="F48" s="370" t="e">
        <f>+HLOOKUP($A48,Tarificador!$A$12:$AT$45,MATCH(F$1,Tarificador!$B$12:$B$1048576,0),FALSE)</f>
        <v>#N/A</v>
      </c>
      <c r="G48" s="370" t="e">
        <f>+HLOOKUP($A48,Tarificador!$A$12:$AT$45,MATCH(G$1,Tarificador!$B$12:$B$1048576,0),FALSE)</f>
        <v>#N/A</v>
      </c>
      <c r="H48" s="370" t="e">
        <f>+HLOOKUP($A48,Tarificador!$A$12:$AT$45,MATCH(H$1,Tarificador!$B$12:$B$1048576,0),FALSE)</f>
        <v>#N/A</v>
      </c>
      <c r="I48" s="370" t="e">
        <f>+HLOOKUP($A48,Tarificador!$A$12:$AT$45,MATCH(I$1,Tarificador!$B$12:$B$1048576,0),FALSE)</f>
        <v>#N/A</v>
      </c>
      <c r="J48" s="370" t="e">
        <f>+HLOOKUP($A48,Tarificador!$A$12:$AT$45,MATCH(J$1,Tarificador!$B$12:$B$1048576,0),FALSE)</f>
        <v>#N/A</v>
      </c>
      <c r="K48" s="126" t="e">
        <f t="shared" si="0"/>
        <v>#N/A</v>
      </c>
      <c r="M48" t="s">
        <v>638</v>
      </c>
      <c r="N48">
        <v>47</v>
      </c>
      <c r="O48" t="s">
        <v>557</v>
      </c>
      <c r="P48" t="s">
        <v>568</v>
      </c>
      <c r="Q48" t="s">
        <v>184</v>
      </c>
      <c r="R48" t="s">
        <v>555</v>
      </c>
      <c r="S48">
        <v>36900</v>
      </c>
      <c r="T48">
        <v>36900</v>
      </c>
      <c r="U48">
        <v>11124.339492667659</v>
      </c>
      <c r="V48">
        <v>5810.9745073323429</v>
      </c>
      <c r="W48">
        <v>0.15747898393854587</v>
      </c>
    </row>
    <row r="49" spans="1:23">
      <c r="A49">
        <f>+INDEX(Tarificador!$1:$1048576,MATCH($A$1,Tarificador!B:B,0),MATCH($A$1,Tarificador!$12:$12,0)+B49)</f>
        <v>0</v>
      </c>
      <c r="B49">
        <f t="shared" si="1"/>
        <v>48</v>
      </c>
      <c r="C49" t="e">
        <f>+HLOOKUP($A49,Tarificador!$A$12:$AT$45,MATCH(C$1,Tarificador!$B$12:$B$1048576,0),FALSE)</f>
        <v>#N/A</v>
      </c>
      <c r="D49" s="370" t="e">
        <f>+HLOOKUP($A49,Tarificador!$A$12:$AT$45,MATCH(D$1,Tarificador!$B$12:$B$1048576,0),FALSE)</f>
        <v>#N/A</v>
      </c>
      <c r="E49" s="370" t="e">
        <f>+HLOOKUP($A49,Tarificador!$A$12:$AT$45,MATCH(E$1,Tarificador!$B$12:$B$1048576,0),FALSE)</f>
        <v>#N/A</v>
      </c>
      <c r="F49" s="370" t="e">
        <f>+HLOOKUP($A49,Tarificador!$A$12:$AT$45,MATCH(F$1,Tarificador!$B$12:$B$1048576,0),FALSE)</f>
        <v>#N/A</v>
      </c>
      <c r="G49" s="370" t="e">
        <f>+HLOOKUP($A49,Tarificador!$A$12:$AT$45,MATCH(G$1,Tarificador!$B$12:$B$1048576,0),FALSE)</f>
        <v>#N/A</v>
      </c>
      <c r="H49" s="370" t="e">
        <f>+HLOOKUP($A49,Tarificador!$A$12:$AT$45,MATCH(H$1,Tarificador!$B$12:$B$1048576,0),FALSE)</f>
        <v>#N/A</v>
      </c>
      <c r="I49" s="370" t="e">
        <f>+HLOOKUP($A49,Tarificador!$A$12:$AT$45,MATCH(I$1,Tarificador!$B$12:$B$1048576,0),FALSE)</f>
        <v>#N/A</v>
      </c>
      <c r="J49" s="370" t="e">
        <f>+HLOOKUP($A49,Tarificador!$A$12:$AT$45,MATCH(J$1,Tarificador!$B$12:$B$1048576,0),FALSE)</f>
        <v>#N/A</v>
      </c>
      <c r="K49" s="126" t="e">
        <f t="shared" si="0"/>
        <v>#N/A</v>
      </c>
      <c r="M49" t="s">
        <v>639</v>
      </c>
      <c r="N49">
        <v>48</v>
      </c>
      <c r="O49" t="s">
        <v>558</v>
      </c>
      <c r="P49" t="s">
        <v>565</v>
      </c>
      <c r="Q49" t="s">
        <v>184</v>
      </c>
      <c r="R49" t="s">
        <v>488</v>
      </c>
      <c r="S49">
        <v>19900</v>
      </c>
      <c r="T49">
        <v>16875.918111811192</v>
      </c>
      <c r="U49">
        <v>3696.8472127516616</v>
      </c>
      <c r="V49">
        <v>1473.8429547581309</v>
      </c>
      <c r="W49">
        <v>8.7334090210274912E-2</v>
      </c>
    </row>
    <row r="50" spans="1:23">
      <c r="A50">
        <f>+INDEX(Tarificador!$1:$1048576,MATCH($A$1,Tarificador!B:B,0),MATCH($A$1,Tarificador!$12:$12,0)+B50)</f>
        <v>0</v>
      </c>
      <c r="B50">
        <f t="shared" si="1"/>
        <v>49</v>
      </c>
      <c r="C50" t="e">
        <f>+HLOOKUP($A50,Tarificador!$A$12:$AT$45,MATCH(C$1,Tarificador!$B$12:$B$1048576,0),FALSE)</f>
        <v>#N/A</v>
      </c>
      <c r="D50" s="370" t="e">
        <f>+HLOOKUP($A50,Tarificador!$A$12:$AT$45,MATCH(D$1,Tarificador!$B$12:$B$1048576,0),FALSE)</f>
        <v>#N/A</v>
      </c>
      <c r="E50" s="370" t="e">
        <f>+HLOOKUP($A50,Tarificador!$A$12:$AT$45,MATCH(E$1,Tarificador!$B$12:$B$1048576,0),FALSE)</f>
        <v>#N/A</v>
      </c>
      <c r="F50" s="370" t="e">
        <f>+HLOOKUP($A50,Tarificador!$A$12:$AT$45,MATCH(F$1,Tarificador!$B$12:$B$1048576,0),FALSE)</f>
        <v>#N/A</v>
      </c>
      <c r="G50" s="370" t="e">
        <f>+HLOOKUP($A50,Tarificador!$A$12:$AT$45,MATCH(G$1,Tarificador!$B$12:$B$1048576,0),FALSE)</f>
        <v>#N/A</v>
      </c>
      <c r="H50" s="370" t="e">
        <f>+HLOOKUP($A50,Tarificador!$A$12:$AT$45,MATCH(H$1,Tarificador!$B$12:$B$1048576,0),FALSE)</f>
        <v>#N/A</v>
      </c>
      <c r="I50" s="370" t="e">
        <f>+HLOOKUP($A50,Tarificador!$A$12:$AT$45,MATCH(I$1,Tarificador!$B$12:$B$1048576,0),FALSE)</f>
        <v>#N/A</v>
      </c>
      <c r="J50" s="370" t="e">
        <f>+HLOOKUP($A50,Tarificador!$A$12:$AT$45,MATCH(J$1,Tarificador!$B$12:$B$1048576,0),FALSE)</f>
        <v>#N/A</v>
      </c>
      <c r="K50" s="126" t="e">
        <f t="shared" si="0"/>
        <v>#N/A</v>
      </c>
      <c r="M50" t="s">
        <v>640</v>
      </c>
      <c r="N50">
        <v>49</v>
      </c>
      <c r="O50" t="s">
        <v>560</v>
      </c>
      <c r="P50" t="s">
        <v>565</v>
      </c>
      <c r="Q50" t="s">
        <v>184</v>
      </c>
      <c r="R50" t="s">
        <v>488</v>
      </c>
      <c r="S50">
        <v>19900</v>
      </c>
      <c r="T50">
        <v>19125.270048268565</v>
      </c>
      <c r="U50">
        <v>2472.5748697380732</v>
      </c>
      <c r="V50">
        <v>2646.7180984075821</v>
      </c>
      <c r="W50">
        <v>0.13838853473586341</v>
      </c>
    </row>
    <row r="51" spans="1:23">
      <c r="A51">
        <f>+INDEX(Tarificador!$1:$1048576,MATCH($A$1,Tarificador!B:B,0),MATCH($A$1,Tarificador!$12:$12,0)+B51)</f>
        <v>0</v>
      </c>
      <c r="B51">
        <f t="shared" si="1"/>
        <v>50</v>
      </c>
      <c r="C51" t="e">
        <f>+HLOOKUP($A51,Tarificador!$A$12:$AT$45,MATCH(C$1,Tarificador!$B$12:$B$1048576,0),FALSE)</f>
        <v>#N/A</v>
      </c>
      <c r="D51" s="370" t="e">
        <f>+HLOOKUP($A51,Tarificador!$A$12:$AT$45,MATCH(D$1,Tarificador!$B$12:$B$1048576,0),FALSE)</f>
        <v>#N/A</v>
      </c>
      <c r="E51" s="370" t="e">
        <f>+HLOOKUP($A51,Tarificador!$A$12:$AT$45,MATCH(E$1,Tarificador!$B$12:$B$1048576,0),FALSE)</f>
        <v>#N/A</v>
      </c>
      <c r="F51" s="370" t="e">
        <f>+HLOOKUP($A51,Tarificador!$A$12:$AT$45,MATCH(F$1,Tarificador!$B$12:$B$1048576,0),FALSE)</f>
        <v>#N/A</v>
      </c>
      <c r="G51" s="370" t="e">
        <f>+HLOOKUP($A51,Tarificador!$A$12:$AT$45,MATCH(G$1,Tarificador!$B$12:$B$1048576,0),FALSE)</f>
        <v>#N/A</v>
      </c>
      <c r="H51" s="370" t="e">
        <f>+HLOOKUP($A51,Tarificador!$A$12:$AT$45,MATCH(H$1,Tarificador!$B$12:$B$1048576,0),FALSE)</f>
        <v>#N/A</v>
      </c>
      <c r="I51" s="370" t="e">
        <f>+HLOOKUP($A51,Tarificador!$A$12:$AT$45,MATCH(I$1,Tarificador!$B$12:$B$1048576,0),FALSE)</f>
        <v>#N/A</v>
      </c>
      <c r="J51" s="370" t="e">
        <f>+HLOOKUP($A51,Tarificador!$A$12:$AT$45,MATCH(J$1,Tarificador!$B$12:$B$1048576,0),FALSE)</f>
        <v>#N/A</v>
      </c>
      <c r="K51" s="126" t="e">
        <f t="shared" si="0"/>
        <v>#N/A</v>
      </c>
      <c r="M51">
        <v>0</v>
      </c>
      <c r="N51">
        <v>50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</row>
  </sheetData>
  <autoFilter ref="B1:K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showGridLines="0" zoomScale="90" zoomScaleNormal="90" workbookViewId="0">
      <selection activeCell="C21" sqref="C21"/>
    </sheetView>
  </sheetViews>
  <sheetFormatPr baseColWidth="10" defaultRowHeight="15"/>
  <cols>
    <col min="2" max="2" width="27.5703125" bestFit="1" customWidth="1"/>
    <col min="3" max="9" width="17.85546875" customWidth="1"/>
  </cols>
  <sheetData>
    <row r="2" spans="2:6">
      <c r="B2" s="79" t="s">
        <v>579</v>
      </c>
      <c r="C2" s="438" t="s">
        <v>582</v>
      </c>
    </row>
    <row r="3" spans="2:6">
      <c r="B3" s="81" t="s">
        <v>581</v>
      </c>
      <c r="C3" s="431" t="s">
        <v>580</v>
      </c>
    </row>
    <row r="4" spans="2:6">
      <c r="B4" s="80" t="s">
        <v>644</v>
      </c>
      <c r="C4" s="432" t="s">
        <v>645</v>
      </c>
    </row>
    <row r="6" spans="2:6">
      <c r="B6" s="433" t="s">
        <v>599</v>
      </c>
      <c r="C6" s="444" t="s">
        <v>565</v>
      </c>
      <c r="D6" s="444" t="s">
        <v>583</v>
      </c>
      <c r="E6" s="444" t="s">
        <v>4</v>
      </c>
      <c r="F6" s="445" t="s">
        <v>570</v>
      </c>
    </row>
    <row r="7" spans="2:6">
      <c r="B7" s="79" t="s">
        <v>578</v>
      </c>
      <c r="C7" s="426">
        <v>0.3</v>
      </c>
      <c r="D7" s="426">
        <v>0.21</v>
      </c>
      <c r="E7" s="426">
        <v>0.3</v>
      </c>
      <c r="F7" s="435">
        <v>0.3</v>
      </c>
    </row>
    <row r="8" spans="2:6">
      <c r="B8" s="80" t="s">
        <v>571</v>
      </c>
      <c r="C8" s="436">
        <v>0.2</v>
      </c>
      <c r="D8" s="436">
        <v>0.14000000000000001</v>
      </c>
      <c r="E8" s="436">
        <v>0.2</v>
      </c>
      <c r="F8" s="437">
        <v>0.2</v>
      </c>
    </row>
    <row r="9" spans="2:6">
      <c r="B9" s="295" t="s">
        <v>584</v>
      </c>
      <c r="C9" s="426">
        <f>+SUM(C7:C8)</f>
        <v>0.5</v>
      </c>
      <c r="D9" s="426">
        <f>+SUM(D7:D8)</f>
        <v>0.35</v>
      </c>
      <c r="E9" s="426">
        <f>+SUM(E7:E8)</f>
        <v>0.5</v>
      </c>
      <c r="F9" s="426">
        <f>+SUM(F7:F8)</f>
        <v>0.5</v>
      </c>
    </row>
    <row r="12" spans="2:6">
      <c r="B12" s="433" t="s">
        <v>587</v>
      </c>
      <c r="C12" s="434">
        <v>1800</v>
      </c>
    </row>
    <row r="13" spans="2:6">
      <c r="B13" s="79" t="s">
        <v>394</v>
      </c>
      <c r="C13" s="30">
        <v>0</v>
      </c>
    </row>
    <row r="14" spans="2:6">
      <c r="B14" s="79" t="s">
        <v>586</v>
      </c>
      <c r="C14" s="30">
        <v>0</v>
      </c>
    </row>
    <row r="15" spans="2:6">
      <c r="B15" s="451" t="s">
        <v>643</v>
      </c>
      <c r="C15" s="427">
        <v>0.3</v>
      </c>
    </row>
    <row r="16" spans="2:6">
      <c r="B16" s="450" t="s">
        <v>642</v>
      </c>
      <c r="C16" s="437">
        <v>0.3</v>
      </c>
      <c r="D16" s="452"/>
    </row>
    <row r="17" spans="2:10">
      <c r="C17" s="370"/>
    </row>
    <row r="18" spans="2:10">
      <c r="B18" s="336" t="s">
        <v>588</v>
      </c>
      <c r="C18" s="446"/>
      <c r="D18" t="s">
        <v>589</v>
      </c>
    </row>
    <row r="19" spans="2:10">
      <c r="B19" s="79" t="s">
        <v>566</v>
      </c>
      <c r="C19" s="428">
        <v>38000</v>
      </c>
      <c r="D19" s="126">
        <v>0.4</v>
      </c>
    </row>
    <row r="20" spans="2:10">
      <c r="B20" s="81" t="s">
        <v>567</v>
      </c>
      <c r="C20" s="429">
        <v>58000</v>
      </c>
      <c r="D20" s="126">
        <f>1-D19</f>
        <v>0.6</v>
      </c>
    </row>
    <row r="21" spans="2:10">
      <c r="B21" s="81" t="s">
        <v>568</v>
      </c>
      <c r="C21" s="31">
        <f t="array" ref="C21">+SUM(C19:C20*D19:D20)</f>
        <v>50000</v>
      </c>
    </row>
    <row r="22" spans="2:10">
      <c r="B22" s="81" t="s">
        <v>565</v>
      </c>
      <c r="C22" s="430">
        <v>1.5</v>
      </c>
    </row>
    <row r="23" spans="2:10">
      <c r="B23" s="81" t="s">
        <v>569</v>
      </c>
      <c r="C23" s="431" t="s">
        <v>575</v>
      </c>
    </row>
    <row r="24" spans="2:10">
      <c r="B24" s="81" t="s">
        <v>4</v>
      </c>
      <c r="C24" s="477">
        <v>1.5</v>
      </c>
    </row>
    <row r="25" spans="2:10">
      <c r="B25" s="80" t="s">
        <v>570</v>
      </c>
      <c r="C25" s="432" t="s">
        <v>575</v>
      </c>
    </row>
    <row r="27" spans="2:10">
      <c r="B27" t="s">
        <v>600</v>
      </c>
    </row>
    <row r="28" spans="2:10">
      <c r="B28" s="433" t="s">
        <v>596</v>
      </c>
      <c r="C28" s="424" t="s">
        <v>5</v>
      </c>
      <c r="D28" s="424" t="s">
        <v>6</v>
      </c>
      <c r="E28" s="442" t="s">
        <v>33</v>
      </c>
      <c r="F28" s="442" t="s">
        <v>594</v>
      </c>
      <c r="G28" s="442" t="s">
        <v>593</v>
      </c>
      <c r="H28" s="442" t="s">
        <v>30</v>
      </c>
      <c r="I28" s="443" t="s">
        <v>595</v>
      </c>
    </row>
    <row r="29" spans="2:10">
      <c r="B29" s="79" t="s">
        <v>590</v>
      </c>
      <c r="C29" s="425">
        <v>0.08</v>
      </c>
      <c r="D29" s="425">
        <v>1.4999999999999999E-2</v>
      </c>
      <c r="E29" s="425"/>
      <c r="F29" s="425"/>
      <c r="G29" s="425"/>
      <c r="H29" s="425"/>
      <c r="I29" s="439"/>
    </row>
    <row r="30" spans="2:10">
      <c r="B30" s="81" t="s">
        <v>592</v>
      </c>
      <c r="C30" s="297">
        <v>24</v>
      </c>
      <c r="D30" s="297">
        <v>24</v>
      </c>
      <c r="E30" s="297"/>
      <c r="F30" s="297"/>
      <c r="G30" s="297"/>
      <c r="H30" s="297"/>
      <c r="I30" s="298"/>
    </row>
    <row r="31" spans="2:10">
      <c r="B31" s="80" t="s">
        <v>591</v>
      </c>
      <c r="C31" s="440">
        <f>IFERROR(ROUND(((1-C29)^C30-1)/-C29,0),"")</f>
        <v>11</v>
      </c>
      <c r="D31" s="440">
        <f t="shared" ref="D31:I31" si="0">IFERROR(ROUND(((1-D29)^D30-1)/-D29,0),"")</f>
        <v>20</v>
      </c>
      <c r="E31" s="440" t="str">
        <f t="shared" si="0"/>
        <v/>
      </c>
      <c r="F31" s="440" t="str">
        <f t="shared" si="0"/>
        <v/>
      </c>
      <c r="G31" s="440" t="str">
        <f t="shared" si="0"/>
        <v/>
      </c>
      <c r="H31" s="440" t="str">
        <f t="shared" si="0"/>
        <v/>
      </c>
      <c r="I31" s="441" t="str">
        <f t="shared" si="0"/>
        <v/>
      </c>
    </row>
    <row r="32" spans="2:10">
      <c r="B32" s="448" t="s">
        <v>597</v>
      </c>
      <c r="C32" s="449">
        <v>0.25</v>
      </c>
      <c r="D32" s="449">
        <v>0.75</v>
      </c>
      <c r="E32" s="442"/>
      <c r="F32" s="442"/>
      <c r="G32" s="442"/>
      <c r="H32" s="442"/>
      <c r="I32" s="443"/>
      <c r="J32" s="145">
        <f>+SUM(C32:I32)</f>
        <v>1</v>
      </c>
    </row>
    <row r="33" spans="2:9">
      <c r="B33" s="295" t="s">
        <v>598</v>
      </c>
      <c r="C33" s="295">
        <f>+SUMPRODUCT($C$31:$I$31,$C$32:$I$32)</f>
        <v>17.75</v>
      </c>
      <c r="D33" s="297"/>
      <c r="E33" s="297"/>
      <c r="F33" s="297"/>
      <c r="G33" s="297"/>
      <c r="H33" s="297"/>
      <c r="I33" s="297"/>
    </row>
  </sheetData>
  <dataValidations count="2">
    <dataValidation type="list" allowBlank="1" showInputMessage="1" showErrorMessage="1" sqref="C3">
      <formula1>"Aseguradora,Facilitador"</formula1>
    </dataValidation>
    <dataValidation type="list" allowBlank="1" showInputMessage="1" showErrorMessage="1" sqref="C4">
      <formula1>"Voluntario,Obligatorio"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T383"/>
  <sheetViews>
    <sheetView showGridLines="0" tabSelected="1" topLeftCell="B1" zoomScale="70" zoomScaleNormal="70" workbookViewId="0">
      <pane xSplit="1" topLeftCell="C1" activePane="topRight" state="frozen"/>
      <selection activeCell="B18" sqref="B18"/>
      <selection pane="topRight" activeCell="K5" sqref="K5"/>
    </sheetView>
  </sheetViews>
  <sheetFormatPr baseColWidth="10" defaultColWidth="9.140625" defaultRowHeight="15" outlineLevelRow="1"/>
  <cols>
    <col min="1" max="1" width="13.5703125" style="1" bestFit="1" customWidth="1"/>
    <col min="2" max="2" width="31.85546875" style="1" bestFit="1" customWidth="1"/>
    <col min="3" max="3" width="19" style="1" bestFit="1" customWidth="1"/>
    <col min="4" max="12" width="19" bestFit="1" customWidth="1"/>
    <col min="13" max="13" width="19" bestFit="1" customWidth="1" collapsed="1"/>
    <col min="14" max="46" width="19" bestFit="1" customWidth="1"/>
    <col min="47" max="16384" width="9.140625" style="1"/>
  </cols>
  <sheetData>
    <row r="1" spans="1:46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1"/>
      <c r="AT1" s="1"/>
    </row>
    <row r="2" spans="1:46">
      <c r="A2" s="4"/>
      <c r="B2" s="4" t="s">
        <v>27</v>
      </c>
      <c r="C2" s="18" t="s">
        <v>49</v>
      </c>
      <c r="D2" s="4" t="s">
        <v>75</v>
      </c>
      <c r="E2" s="30">
        <f>1428.6+[1]Pricing_propuesta_FINAL!$I$6</f>
        <v>1473.7612903225806</v>
      </c>
      <c r="F2" s="398" t="s">
        <v>70</v>
      </c>
      <c r="G2" s="30">
        <f>1428.6</f>
        <v>1428.6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1"/>
      <c r="AT2" s="1"/>
    </row>
    <row r="3" spans="1:46">
      <c r="A3" s="6" t="s">
        <v>17</v>
      </c>
      <c r="B3" s="8">
        <v>0.35</v>
      </c>
      <c r="C3" s="19">
        <v>0.25</v>
      </c>
      <c r="D3" s="6" t="s">
        <v>76</v>
      </c>
      <c r="E3" s="31">
        <v>11198</v>
      </c>
      <c r="F3" s="6" t="s">
        <v>76</v>
      </c>
      <c r="G3" s="31">
        <v>11198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1"/>
      <c r="AT3" s="1"/>
    </row>
    <row r="4" spans="1:46">
      <c r="A4" s="5" t="s">
        <v>28</v>
      </c>
      <c r="B4" s="9">
        <v>0.5</v>
      </c>
      <c r="C4" s="20">
        <v>0.3</v>
      </c>
      <c r="D4" s="5" t="s">
        <v>17</v>
      </c>
      <c r="E4" s="110">
        <v>50000</v>
      </c>
      <c r="F4" s="4" t="s">
        <v>566</v>
      </c>
      <c r="G4" s="399">
        <f>+Input!C19</f>
        <v>38000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1"/>
      <c r="AT4" s="1"/>
    </row>
    <row r="5" spans="1:46">
      <c r="A5" s="1" t="s">
        <v>5</v>
      </c>
      <c r="B5" s="4" t="s">
        <v>73</v>
      </c>
      <c r="C5" s="360">
        <v>11</v>
      </c>
      <c r="D5" s="25">
        <f>+C5/2</f>
        <v>5.5</v>
      </c>
      <c r="E5" s="22">
        <v>0.25</v>
      </c>
      <c r="F5" s="6" t="s">
        <v>567</v>
      </c>
      <c r="G5" s="31">
        <f>+Input!C20</f>
        <v>58000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1"/>
      <c r="AT5" s="1"/>
    </row>
    <row r="6" spans="1:46">
      <c r="A6" s="1" t="s">
        <v>6</v>
      </c>
      <c r="B6" s="6" t="s">
        <v>74</v>
      </c>
      <c r="C6" s="361">
        <v>20</v>
      </c>
      <c r="D6" s="25">
        <f>+C6/2</f>
        <v>10</v>
      </c>
      <c r="E6" s="22">
        <f>1-E5</f>
        <v>0.75</v>
      </c>
      <c r="F6" s="6" t="s">
        <v>568</v>
      </c>
      <c r="G6" s="31">
        <f>+Input!C21</f>
        <v>50000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1"/>
      <c r="AT6" s="1"/>
    </row>
    <row r="7" spans="1:46">
      <c r="B7" s="362" t="s">
        <v>503</v>
      </c>
      <c r="C7" s="363">
        <f>+C5*E5+C6*E6</f>
        <v>17.75</v>
      </c>
      <c r="D7" s="417"/>
      <c r="E7" s="25"/>
      <c r="F7" s="400" t="s">
        <v>565</v>
      </c>
      <c r="G7" s="401">
        <v>1.5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1"/>
      <c r="AT7" s="1"/>
    </row>
    <row r="8" spans="1:46">
      <c r="A8" s="414"/>
      <c r="B8" s="421" t="s">
        <v>576</v>
      </c>
      <c r="C8" s="422">
        <v>0.19</v>
      </c>
      <c r="D8" s="417"/>
      <c r="E8" s="25"/>
      <c r="F8" s="418" t="s">
        <v>569</v>
      </c>
      <c r="G8" s="423" t="s">
        <v>575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1"/>
      <c r="AT8" s="1"/>
    </row>
    <row r="9" spans="1:46">
      <c r="A9" s="414"/>
      <c r="B9" s="415"/>
      <c r="C9" s="416"/>
      <c r="D9" s="417"/>
      <c r="E9" s="25"/>
      <c r="F9" s="419" t="s">
        <v>4</v>
      </c>
      <c r="G9" s="42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1"/>
      <c r="AT9" s="1"/>
    </row>
    <row r="10" spans="1:46">
      <c r="A10" s="414"/>
      <c r="B10" s="415"/>
      <c r="C10" s="416"/>
      <c r="D10" s="417"/>
      <c r="E10" s="25"/>
      <c r="F10" s="400" t="s">
        <v>570</v>
      </c>
      <c r="G10" s="40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1"/>
      <c r="AT10" s="1"/>
    </row>
    <row r="11" spans="1:46" customFormat="1" ht="21" customHeight="1">
      <c r="T11" s="297"/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  <c r="AE11" s="297"/>
      <c r="AF11" s="297"/>
      <c r="AG11" s="297"/>
      <c r="AH11" s="297"/>
      <c r="AI11" s="297"/>
      <c r="AJ11" s="297"/>
      <c r="AK11" s="297"/>
      <c r="AL11" s="297"/>
      <c r="AM11" s="297"/>
      <c r="AN11" s="297"/>
      <c r="AO11" s="297"/>
      <c r="AP11" s="297"/>
      <c r="AQ11" s="297"/>
      <c r="AR11" s="297"/>
    </row>
    <row r="12" spans="1:46" s="100" customFormat="1" ht="45">
      <c r="B12" s="408" t="s">
        <v>561</v>
      </c>
      <c r="C12" s="102" t="str">
        <f>+C28&amp;C31&amp;"-"&amp;C26&amp;C15&amp;C14</f>
        <v>Desempleo-PDVTarjetas</v>
      </c>
      <c r="D12" s="102" t="str">
        <f t="shared" ref="D12:O12" si="0">+D28&amp;D31&amp;"-"&amp;D26&amp;D15&amp;D14</f>
        <v>ITT-PDVTarjetas</v>
      </c>
      <c r="E12" s="102" t="str">
        <f t="shared" si="0"/>
        <v>Fraude-PDVTarjetas</v>
      </c>
      <c r="F12" s="102" t="str">
        <f t="shared" ref="F12" si="1">+F28&amp;F31&amp;"-"&amp;F26&amp;F15&amp;F14</f>
        <v>Desempleo 
+ Fraude-PDVTarjetas</v>
      </c>
      <c r="G12" s="102" t="str">
        <f t="shared" si="0"/>
        <v>Desempleo 
+ Fraude-Tmk wc &amp; stockTarjetas</v>
      </c>
      <c r="H12" s="102" t="str">
        <f t="shared" ref="H12" si="2">+H28&amp;H31&amp;"-"&amp;H26&amp;H15&amp;H14</f>
        <v>ITT 
+ Fraude-PDVTarjetas</v>
      </c>
      <c r="I12" s="102" t="str">
        <f t="shared" si="0"/>
        <v>ITT 
+ Fraude-Tmk wc &amp; stockTarjetas</v>
      </c>
      <c r="J12" s="102" t="str">
        <f>+J28&amp;J31&amp;"-"&amp;J26&amp;J15&amp;J14</f>
        <v>Inbound AP Opc1-PDVTarjetas</v>
      </c>
      <c r="K12" s="102" t="str">
        <f t="shared" si="0"/>
        <v>Inbound AP Opc2-PDVTarjetas</v>
      </c>
      <c r="L12" s="102" t="str">
        <f t="shared" si="0"/>
        <v>18-45Cancer Op1-PDVTarjetas</v>
      </c>
      <c r="M12" s="102" t="str">
        <f t="shared" ref="M12:N12" si="3">+M28&amp;M31&amp;"-"&amp;M26&amp;M15&amp;M14</f>
        <v>18-45Cancer Op1-Tmk stockTarjetas</v>
      </c>
      <c r="N12" s="102" t="str">
        <f t="shared" si="3"/>
        <v>46-60Cancer Op1-PDVTarjetas</v>
      </c>
      <c r="O12" s="102" t="str">
        <f t="shared" si="0"/>
        <v>46-60Cancer Op1-Tmk stockTarjetas</v>
      </c>
      <c r="P12" s="10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4" spans="1:46">
      <c r="B14" s="4" t="s">
        <v>18</v>
      </c>
      <c r="C14" s="111"/>
    </row>
    <row r="15" spans="1:46">
      <c r="B15" s="6" t="s">
        <v>0</v>
      </c>
      <c r="C15" s="24" t="s">
        <v>6</v>
      </c>
      <c r="D15" s="24" t="s">
        <v>6</v>
      </c>
      <c r="E15" s="24" t="s">
        <v>6</v>
      </c>
      <c r="F15" s="24" t="s">
        <v>6</v>
      </c>
      <c r="G15" s="24" t="s">
        <v>6</v>
      </c>
      <c r="H15" s="24" t="s">
        <v>6</v>
      </c>
      <c r="I15" s="24" t="s">
        <v>6</v>
      </c>
      <c r="J15" s="24" t="s">
        <v>6</v>
      </c>
      <c r="K15" s="24" t="s">
        <v>6</v>
      </c>
      <c r="L15" s="24" t="s">
        <v>6</v>
      </c>
      <c r="M15" s="24" t="s">
        <v>6</v>
      </c>
      <c r="N15" s="24" t="s">
        <v>6</v>
      </c>
      <c r="O15" s="24" t="s">
        <v>6</v>
      </c>
      <c r="P15" s="24"/>
    </row>
    <row r="16" spans="1:46" outlineLevel="1">
      <c r="B16" s="451" t="s">
        <v>646</v>
      </c>
      <c r="C16" s="24" t="s">
        <v>647</v>
      </c>
      <c r="D16" s="24" t="s">
        <v>647</v>
      </c>
      <c r="E16" s="24" t="s">
        <v>647</v>
      </c>
      <c r="F16" s="24" t="s">
        <v>647</v>
      </c>
      <c r="G16" s="24" t="s">
        <v>647</v>
      </c>
      <c r="H16" s="24" t="s">
        <v>647</v>
      </c>
      <c r="I16" s="24" t="s">
        <v>647</v>
      </c>
      <c r="J16" s="24" t="s">
        <v>647</v>
      </c>
      <c r="K16" s="24" t="s">
        <v>647</v>
      </c>
      <c r="L16" s="24" t="s">
        <v>647</v>
      </c>
      <c r="M16" s="24" t="s">
        <v>647</v>
      </c>
      <c r="N16" s="24" t="s">
        <v>647</v>
      </c>
      <c r="O16" s="24" t="s">
        <v>647</v>
      </c>
      <c r="P16" s="24"/>
    </row>
    <row r="17" spans="2:46" outlineLevel="1">
      <c r="B17" s="447" t="s">
        <v>130</v>
      </c>
      <c r="C17" s="24"/>
    </row>
    <row r="18" spans="2:46" outlineLevel="1">
      <c r="B18" s="6" t="s">
        <v>136</v>
      </c>
      <c r="C18" s="24" t="s">
        <v>40</v>
      </c>
    </row>
    <row r="19" spans="2:46" outlineLevel="1">
      <c r="B19" s="6" t="s">
        <v>137</v>
      </c>
      <c r="C19" s="24"/>
    </row>
    <row r="20" spans="2:46" outlineLevel="1">
      <c r="B20" s="447" t="s">
        <v>140</v>
      </c>
      <c r="C20" s="24"/>
    </row>
    <row r="21" spans="2:46" outlineLevel="1">
      <c r="B21" s="6" t="s">
        <v>138</v>
      </c>
      <c r="C21" s="415" t="s">
        <v>649</v>
      </c>
      <c r="D21" s="415" t="s">
        <v>649</v>
      </c>
      <c r="E21" s="415" t="s">
        <v>649</v>
      </c>
      <c r="F21" s="415" t="s">
        <v>649</v>
      </c>
      <c r="G21" s="415" t="s">
        <v>649</v>
      </c>
      <c r="H21" s="415" t="s">
        <v>649</v>
      </c>
      <c r="I21" s="415" t="s">
        <v>649</v>
      </c>
      <c r="J21" s="415" t="s">
        <v>649</v>
      </c>
      <c r="K21" s="415" t="s">
        <v>649</v>
      </c>
      <c r="L21" s="415" t="s">
        <v>649</v>
      </c>
      <c r="M21" s="415" t="s">
        <v>649</v>
      </c>
      <c r="N21" s="415" t="s">
        <v>649</v>
      </c>
      <c r="O21" s="415" t="s">
        <v>649</v>
      </c>
    </row>
    <row r="22" spans="2:46" outlineLevel="1">
      <c r="B22" s="6" t="s">
        <v>139</v>
      </c>
      <c r="C22" s="415" t="s">
        <v>531</v>
      </c>
      <c r="D22" s="415" t="s">
        <v>531</v>
      </c>
      <c r="E22" s="415" t="s">
        <v>531</v>
      </c>
      <c r="F22" s="415" t="s">
        <v>531</v>
      </c>
      <c r="G22" s="415" t="s">
        <v>531</v>
      </c>
      <c r="H22" s="415" t="s">
        <v>531</v>
      </c>
      <c r="I22" s="415" t="s">
        <v>531</v>
      </c>
      <c r="J22" s="415" t="s">
        <v>531</v>
      </c>
      <c r="K22" s="415" t="s">
        <v>531</v>
      </c>
      <c r="L22" s="415" t="s">
        <v>531</v>
      </c>
      <c r="M22" s="415" t="s">
        <v>531</v>
      </c>
      <c r="N22" s="415" t="s">
        <v>531</v>
      </c>
      <c r="O22" s="415" t="s">
        <v>531</v>
      </c>
    </row>
    <row r="23" spans="2:46">
      <c r="B23" s="6" t="s">
        <v>81</v>
      </c>
      <c r="C23" s="71">
        <f>IF(C15="MIX",Input!$C$33,HLOOKUP(C15,Input!$C$28:$I$33,4,FALSE))</f>
        <v>20</v>
      </c>
      <c r="D23" s="71">
        <f>IF(D15="MIX",Input!$C$33,HLOOKUP(D15,Input!$C$28:$I$33,4,FALSE))</f>
        <v>20</v>
      </c>
      <c r="E23" s="56">
        <f>IF(E15="MIX",Input!$C$33,HLOOKUP(E15,Input!$C$28:$I$33,4,FALSE))</f>
        <v>20</v>
      </c>
      <c r="F23" s="71">
        <f>IF(F15="MIX",Input!$C$33,HLOOKUP(F15,Input!$C$28:$I$33,4,FALSE))</f>
        <v>20</v>
      </c>
      <c r="G23" s="71">
        <f>IF(G15="MIX",Input!$C$33,HLOOKUP(G15,Input!$C$28:$I$33,4,FALSE))</f>
        <v>20</v>
      </c>
      <c r="H23" s="71">
        <f>IF(H15="MIX",Input!$C$33,HLOOKUP(H15,Input!$C$28:$I$33,4,FALSE))</f>
        <v>20</v>
      </c>
      <c r="I23" s="71">
        <f>IF(I15="MIX",Input!$C$33,HLOOKUP(I15,Input!$C$28:$I$33,4,FALSE))</f>
        <v>20</v>
      </c>
      <c r="J23" s="71">
        <f>IF(J15="MIX",Input!$C$33,HLOOKUP(J15,Input!$C$28:$I$33,4,FALSE))</f>
        <v>20</v>
      </c>
      <c r="K23" s="71">
        <f>IF(K15="MIX",Input!$C$33,HLOOKUP(K15,Input!$C$28:$I$33,4,FALSE))</f>
        <v>20</v>
      </c>
      <c r="L23" s="71">
        <f>IF(L15="MIX",Input!$C$33,HLOOKUP(L15,Input!$C$28:$I$33,4,FALSE))</f>
        <v>20</v>
      </c>
      <c r="M23" s="71">
        <f>IF(M15="MIX",Input!$C$33,HLOOKUP(M15,Input!$C$28:$I$33,4,FALSE))</f>
        <v>20</v>
      </c>
      <c r="N23" s="71">
        <f>IF(N15="MIX",Input!$C$33,HLOOKUP(N15,Input!$C$28:$I$33,4,FALSE))</f>
        <v>20</v>
      </c>
      <c r="O23" s="71">
        <f>IF(O15="MIX",Input!$C$33,HLOOKUP(O15,Input!$C$28:$I$33,4,FALSE))</f>
        <v>20</v>
      </c>
      <c r="P23" s="71"/>
    </row>
    <row r="24" spans="2:46">
      <c r="B24" s="6" t="s">
        <v>27</v>
      </c>
      <c r="C24" s="104">
        <f>IF(LEFT(C$26,3)="tmk",HLOOKUP("Tmk",Input!$C$6:$F$8,2,FALSE),HLOOKUP(C$26,Input!$C$6:$F$8,2,FALSE))</f>
        <v>0.3</v>
      </c>
      <c r="D24" s="104">
        <f>IF(LEFT(D$26,3)="tmk",HLOOKUP("Tmk",Input!$C$6:$F$8,2,FALSE),HLOOKUP(D$26,Input!$C$6:$F$8,2,FALSE))</f>
        <v>0.3</v>
      </c>
      <c r="E24" s="473">
        <f>IF(LEFT(E$26,3)="tmk",HLOOKUP("Tmk",Input!$C$6:$F$8,2,FALSE),HLOOKUP(E$26,Input!$C$6:$F$8,2,FALSE))</f>
        <v>0.3</v>
      </c>
      <c r="F24" s="104">
        <f>IF(LEFT(F$26,3)="tmk",HLOOKUP("Tmk",Input!$C$6:$F$8,2,FALSE),HLOOKUP(F$26,Input!$C$6:$F$8,2,FALSE))</f>
        <v>0.3</v>
      </c>
      <c r="G24" s="104">
        <f>IF(LEFT(G$26,3)="tmk",HLOOKUP("Tmk",Input!$C$6:$F$8,2,FALSE),HLOOKUP(G$26,Input!$C$6:$F$8,2,FALSE))</f>
        <v>0.21</v>
      </c>
      <c r="H24" s="488">
        <f>IF(LEFT(H$26,3)="tmk",HLOOKUP("Tmk",Input!$C$6:$F$8,2,FALSE),HLOOKUP(H$26,Input!$C$6:$F$8,2,FALSE))</f>
        <v>0.3</v>
      </c>
      <c r="I24" s="488">
        <f>IF(LEFT(I$26,3)="tmk",HLOOKUP("Tmk",Input!$C$6:$F$8,2,FALSE),HLOOKUP(I$26,Input!$C$6:$F$8,2,FALSE))</f>
        <v>0.21</v>
      </c>
      <c r="J24" s="454">
        <f>IF(LEFT(J$26,3)="tmk",HLOOKUP("Tmk",Input!$C$6:$F$8,2,FALSE),HLOOKUP(J$26,Input!$C$6:$F$8,2,FALSE))</f>
        <v>0.3</v>
      </c>
      <c r="K24" s="454">
        <f>IF(LEFT(K$26,3)="tmk",HLOOKUP("Tmk",Input!$C$6:$F$8,2,FALSE),HLOOKUP(K$26,Input!$C$6:$F$8,2,FALSE))</f>
        <v>0.3</v>
      </c>
      <c r="L24" s="454">
        <f>IF(LEFT(L$26,3)="tmk",HLOOKUP("Tmk",Input!$C$6:$F$8,2,FALSE),HLOOKUP(L$26,Input!$C$6:$F$8,2,FALSE))</f>
        <v>0.3</v>
      </c>
      <c r="M24" s="454">
        <f>+L24</f>
        <v>0.3</v>
      </c>
      <c r="N24" s="104">
        <f>IF(LEFT(N$26,3)="tmk",HLOOKUP("Tmk",Input!$C$6:$F$8,2,FALSE),HLOOKUP(N$26,Input!$C$6:$F$8,2,FALSE))</f>
        <v>0.3</v>
      </c>
      <c r="O24" s="104">
        <v>0.3</v>
      </c>
      <c r="P24" s="454"/>
    </row>
    <row r="25" spans="2:46">
      <c r="B25" s="6" t="s">
        <v>577</v>
      </c>
      <c r="C25" s="104">
        <f>IF(LEFT(C$26,3)="tmk",HLOOKUP("Tmk",Input!$C$6:$F$8,3,FALSE),HLOOKUP(C$26,Input!$C$6:$F$8,3,FALSE))</f>
        <v>0.2</v>
      </c>
      <c r="D25" s="104">
        <f>IF(LEFT(D$26,3)="tmk",HLOOKUP("Tmk",Input!$C$6:$F$8,3,FALSE),HLOOKUP(D$26,Input!$C$6:$F$8,3,FALSE))</f>
        <v>0.2</v>
      </c>
      <c r="E25" s="473">
        <f>IF(LEFT(E$26,3)="tmk",HLOOKUP("Tmk",Input!$C$6:$F$8,3,FALSE),HLOOKUP(E$26,Input!$C$6:$F$8,3,FALSE))</f>
        <v>0.2</v>
      </c>
      <c r="F25" s="104">
        <f>IF(LEFT(F$26,3)="tmk",HLOOKUP("Tmk",Input!$C$6:$F$8,3,FALSE),HLOOKUP(F$26,Input!$C$6:$F$8,3,FALSE))</f>
        <v>0.2</v>
      </c>
      <c r="G25" s="104">
        <f>IF(LEFT(G$26,3)="tmk",HLOOKUP("Tmk",Input!$C$6:$F$8,3,FALSE),HLOOKUP(G$26,Input!$C$6:$F$8,3,FALSE))</f>
        <v>0.14000000000000001</v>
      </c>
      <c r="H25" s="488">
        <f>IF(LEFT(H$26,3)="tmk",HLOOKUP("Tmk",Input!$C$6:$F$8,3,FALSE),HLOOKUP(H$26,Input!$C$6:$F$8,3,FALSE))</f>
        <v>0.2</v>
      </c>
      <c r="I25" s="488">
        <f>IF(LEFT(I$26,3)="tmk",HLOOKUP("Tmk",Input!$C$6:$F$8,3,FALSE),HLOOKUP(I$26,Input!$C$6:$F$8,3,FALSE))</f>
        <v>0.14000000000000001</v>
      </c>
      <c r="J25" s="454">
        <f>IF(LEFT(J$26,3)="tmk",HLOOKUP("Tmk",Input!$C$6:$F$8,3,FALSE),HLOOKUP(J$26,Input!$C$6:$F$8,3,FALSE))</f>
        <v>0.2</v>
      </c>
      <c r="K25" s="454">
        <f>IF(LEFT(K$26,3)="tmk",HLOOKUP("Tmk",Input!$C$6:$F$8,3,FALSE),HLOOKUP(K$26,Input!$C$6:$F$8,3,FALSE))</f>
        <v>0.2</v>
      </c>
      <c r="L25" s="454">
        <v>0.03</v>
      </c>
      <c r="M25" s="454">
        <f>+L25</f>
        <v>0.03</v>
      </c>
      <c r="N25" s="104">
        <v>0.03</v>
      </c>
      <c r="O25" s="104">
        <v>0.03</v>
      </c>
      <c r="P25" s="472"/>
    </row>
    <row r="26" spans="2:46">
      <c r="B26" s="6" t="s">
        <v>1</v>
      </c>
      <c r="C26" s="407" t="s">
        <v>565</v>
      </c>
      <c r="D26" t="s">
        <v>565</v>
      </c>
      <c r="E26" s="81" t="s">
        <v>565</v>
      </c>
      <c r="F26" t="s">
        <v>565</v>
      </c>
      <c r="G26" t="s">
        <v>568</v>
      </c>
      <c r="H26" t="s">
        <v>565</v>
      </c>
      <c r="I26" t="s">
        <v>568</v>
      </c>
      <c r="J26" t="s">
        <v>565</v>
      </c>
      <c r="K26" t="s">
        <v>565</v>
      </c>
      <c r="L26" t="s">
        <v>565</v>
      </c>
      <c r="M26" t="s">
        <v>567</v>
      </c>
      <c r="N26" t="s">
        <v>565</v>
      </c>
      <c r="O26" t="s">
        <v>567</v>
      </c>
    </row>
    <row r="27" spans="2:46">
      <c r="B27" s="6" t="s">
        <v>183</v>
      </c>
      <c r="C27" s="24" t="s">
        <v>184</v>
      </c>
      <c r="E27" s="81"/>
    </row>
    <row r="28" spans="2:46">
      <c r="B28" s="6" t="s">
        <v>185</v>
      </c>
      <c r="C28" s="66"/>
      <c r="E28" s="81"/>
      <c r="L28" t="s">
        <v>659</v>
      </c>
      <c r="M28" t="s">
        <v>659</v>
      </c>
      <c r="N28" t="s">
        <v>660</v>
      </c>
      <c r="O28" t="s">
        <v>660</v>
      </c>
    </row>
    <row r="29" spans="2:46">
      <c r="B29" s="6" t="s">
        <v>504</v>
      </c>
      <c r="C29" s="391">
        <v>44</v>
      </c>
      <c r="D29">
        <v>44</v>
      </c>
      <c r="E29" s="81"/>
    </row>
    <row r="30" spans="2:46">
      <c r="B30" s="6" t="s">
        <v>539</v>
      </c>
      <c r="C30" s="24" t="s">
        <v>65</v>
      </c>
      <c r="D30" t="s">
        <v>65</v>
      </c>
      <c r="E30" s="81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</row>
    <row r="31" spans="2:46" ht="29.25" customHeight="1">
      <c r="B31" s="5" t="s">
        <v>14</v>
      </c>
      <c r="C31" s="474" t="s">
        <v>40</v>
      </c>
      <c r="D31" s="475" t="s">
        <v>39</v>
      </c>
      <c r="E31" s="476" t="s">
        <v>62</v>
      </c>
      <c r="F31" s="478" t="s">
        <v>654</v>
      </c>
      <c r="G31" s="480" t="s">
        <v>654</v>
      </c>
      <c r="H31" s="478" t="s">
        <v>655</v>
      </c>
      <c r="I31" s="480" t="s">
        <v>655</v>
      </c>
      <c r="J31" t="s">
        <v>656</v>
      </c>
      <c r="K31" s="298" t="s">
        <v>657</v>
      </c>
      <c r="L31" t="s">
        <v>658</v>
      </c>
      <c r="M31" t="s">
        <v>658</v>
      </c>
      <c r="N31" t="s">
        <v>658</v>
      </c>
      <c r="O31" t="s">
        <v>658</v>
      </c>
    </row>
    <row r="32" spans="2:46" s="10" customFormat="1" outlineLevel="1">
      <c r="B32" s="387" t="s">
        <v>641</v>
      </c>
      <c r="C32" s="10">
        <f t="shared" ref="C32:O32" si="4">+C33/(C286)</f>
        <v>16722.689075630253</v>
      </c>
      <c r="D32" s="10">
        <f t="shared" si="4"/>
        <v>19900</v>
      </c>
      <c r="E32" s="50">
        <f t="shared" si="4"/>
        <v>16722.689075630253</v>
      </c>
      <c r="F32" s="50">
        <f t="shared" ref="F32" si="5">+F33/(F286)</f>
        <v>18403.361344537814</v>
      </c>
      <c r="G32" s="399">
        <f t="shared" si="4"/>
        <v>18403.361344537814</v>
      </c>
      <c r="H32" s="50">
        <f t="shared" ref="H32" si="6">+H33/(H286)</f>
        <v>20422.234269405013</v>
      </c>
      <c r="I32" s="399">
        <f t="shared" si="4"/>
        <v>20422.234269405013</v>
      </c>
      <c r="J32" s="10">
        <f t="shared" si="4"/>
        <v>5000</v>
      </c>
      <c r="K32" s="399">
        <f t="shared" si="4"/>
        <v>10000</v>
      </c>
      <c r="L32" s="10">
        <f t="shared" si="4"/>
        <v>19900</v>
      </c>
      <c r="M32" s="10">
        <f t="shared" ref="M32:N32" si="7">+M33/(M286)</f>
        <v>19900</v>
      </c>
      <c r="N32" s="10">
        <f t="shared" si="7"/>
        <v>19900</v>
      </c>
      <c r="O32" s="10">
        <f t="shared" si="4"/>
        <v>19900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s="2" customFormat="1" outlineLevel="1">
      <c r="B33" s="388" t="s">
        <v>3</v>
      </c>
      <c r="C33" s="2">
        <v>19900</v>
      </c>
      <c r="D33" s="370">
        <f>+C33</f>
        <v>19900</v>
      </c>
      <c r="E33" s="466">
        <v>19900</v>
      </c>
      <c r="F33" s="466">
        <v>21900</v>
      </c>
      <c r="G33" s="373">
        <f>+F33</f>
        <v>21900</v>
      </c>
      <c r="H33" s="466">
        <v>21900</v>
      </c>
      <c r="I33" s="373">
        <v>21900</v>
      </c>
      <c r="J33" s="370">
        <v>5000</v>
      </c>
      <c r="K33" s="373">
        <v>10000</v>
      </c>
      <c r="L33" s="370">
        <v>19900</v>
      </c>
      <c r="M33" s="370">
        <v>19900</v>
      </c>
      <c r="N33" s="370">
        <v>19900</v>
      </c>
      <c r="O33" s="370">
        <v>19900</v>
      </c>
      <c r="P33" s="370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s="2" customFormat="1" outlineLevel="1">
      <c r="A34" s="2">
        <v>1000</v>
      </c>
      <c r="B34" s="388" t="s">
        <v>26</v>
      </c>
      <c r="C34" s="2">
        <f>+[2]Summary!H22</f>
        <v>1500</v>
      </c>
      <c r="D34" s="2">
        <f>+[2]Summary!I22</f>
        <v>1500</v>
      </c>
      <c r="E34" s="48">
        <f>+[2]Summary!M22</f>
        <v>1250</v>
      </c>
      <c r="F34" s="48">
        <f>+G34</f>
        <v>2500</v>
      </c>
      <c r="G34" s="31">
        <f>+[2]Summary!N22</f>
        <v>2500</v>
      </c>
      <c r="H34" s="48">
        <f>+[2]Summary!N22</f>
        <v>2500</v>
      </c>
      <c r="I34" s="31">
        <f>+[2]Summary!O22</f>
        <v>2500</v>
      </c>
      <c r="J34" s="2">
        <f>+[2]Summary!T22</f>
        <v>0</v>
      </c>
      <c r="K34" s="31">
        <f>+[2]Summary!U22</f>
        <v>0</v>
      </c>
      <c r="L34" s="2">
        <f>+[2]Summary!BQ22</f>
        <v>0</v>
      </c>
      <c r="M34" s="2">
        <f>+[2]Summary!BR22</f>
        <v>0</v>
      </c>
      <c r="N34" s="2">
        <f>+[2]Summary!BR22</f>
        <v>0</v>
      </c>
      <c r="O34" s="2">
        <f>+[2]Summary!BS22</f>
        <v>0</v>
      </c>
      <c r="P34" s="471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s="2" customFormat="1" outlineLevel="1">
      <c r="B35" s="388" t="s">
        <v>67</v>
      </c>
      <c r="C35" s="2">
        <f t="shared" ref="C35:D35" si="8">+C32*C24</f>
        <v>5016.8067226890753</v>
      </c>
      <c r="D35" s="2">
        <f t="shared" si="8"/>
        <v>5970</v>
      </c>
      <c r="E35" s="48">
        <f t="shared" ref="E35:O35" si="9">+E32*E24</f>
        <v>5016.8067226890753</v>
      </c>
      <c r="F35" s="48">
        <f t="shared" ref="F35" si="10">+F32*F24</f>
        <v>5521.0084033613439</v>
      </c>
      <c r="G35" s="31">
        <f t="shared" si="9"/>
        <v>3864.705882352941</v>
      </c>
      <c r="H35" s="48">
        <f t="shared" ref="H35" si="11">+H32*H24</f>
        <v>6126.6702808215041</v>
      </c>
      <c r="I35" s="31">
        <f t="shared" si="9"/>
        <v>4288.6691965750524</v>
      </c>
      <c r="J35" s="2">
        <f t="shared" si="9"/>
        <v>1500</v>
      </c>
      <c r="K35" s="31">
        <f t="shared" si="9"/>
        <v>3000</v>
      </c>
      <c r="L35" s="2">
        <f t="shared" si="9"/>
        <v>5970</v>
      </c>
      <c r="M35" s="2">
        <f t="shared" ref="M35:N35" si="12">+M32*M24</f>
        <v>5970</v>
      </c>
      <c r="N35" s="2">
        <f t="shared" si="12"/>
        <v>5970</v>
      </c>
      <c r="O35" s="2">
        <f t="shared" si="9"/>
        <v>5970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s="2" customFormat="1" outlineLevel="1">
      <c r="B36" s="388" t="s">
        <v>577</v>
      </c>
      <c r="C36" s="2">
        <f t="shared" ref="C36" si="13">+C32*C25</f>
        <v>3344.5378151260506</v>
      </c>
      <c r="D36" s="2">
        <f t="shared" ref="D36" si="14">+D32*D25</f>
        <v>3980</v>
      </c>
      <c r="E36" s="48">
        <f t="shared" ref="E36:O36" si="15">+E32*E25</f>
        <v>3344.5378151260506</v>
      </c>
      <c r="F36" s="48">
        <f t="shared" ref="F36" si="16">+F32*F25</f>
        <v>3680.6722689075632</v>
      </c>
      <c r="G36" s="31">
        <f t="shared" si="15"/>
        <v>2576.4705882352941</v>
      </c>
      <c r="H36" s="48">
        <f t="shared" ref="H36" si="17">+H32*H25</f>
        <v>4084.4468538810029</v>
      </c>
      <c r="I36" s="31">
        <f t="shared" si="15"/>
        <v>2859.1127977167021</v>
      </c>
      <c r="J36" s="2">
        <f t="shared" si="15"/>
        <v>1000</v>
      </c>
      <c r="K36" s="31">
        <f t="shared" si="15"/>
        <v>2000</v>
      </c>
      <c r="L36" s="2">
        <f t="shared" si="15"/>
        <v>597</v>
      </c>
      <c r="M36" s="2">
        <f t="shared" ref="M36:N36" si="18">+M32*M25</f>
        <v>597</v>
      </c>
      <c r="N36" s="2">
        <f t="shared" si="18"/>
        <v>597</v>
      </c>
      <c r="O36" s="2">
        <f t="shared" si="15"/>
        <v>597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s="2" customFormat="1" outlineLevel="1">
      <c r="B37" s="465" t="s">
        <v>68</v>
      </c>
      <c r="C37" s="25">
        <f>+IF(C30="Si",$G$3/C23,IF(VLOOKUP(C26,$F$4:$G$10,2,FALSE)&gt;3,(VLOOKUP(C26,$F$4:$G$10,2,FALSE)/C$23),(VLOOKUP(C26,$F$4:$G$10,2,FALSE)*C$32/C$23)))</f>
        <v>1254.201680672269</v>
      </c>
      <c r="D37" s="25">
        <f>+C37</f>
        <v>1254.201680672269</v>
      </c>
      <c r="E37" s="25">
        <f>+IF(E30="Si",$G$3/E23,IF(VLOOKUP(E26,$F$4:$G$10,2,FALSE)&gt;3,(VLOOKUP(E26,$F$4:$G$10,2,FALSE)/E$23),(VLOOKUP(E26,$F$4:$G$10,2,FALSE)*E$32/E$23)))</f>
        <v>1254.201680672269</v>
      </c>
      <c r="F37" s="48">
        <f t="shared" ref="F37:K37" si="19">+IF(F30="Si",$G$3/F23,IF(VLOOKUP(F26,$F$4:$G$10,2,FALSE)&gt;3,(VLOOKUP(F26,$F$4:$G$10,2,FALSE)/F$23),(VLOOKUP(F26,$F$4:$G$10,2,FALSE)*F$32/F$23)))</f>
        <v>1380.252100840336</v>
      </c>
      <c r="G37" s="31">
        <f t="shared" si="19"/>
        <v>2500</v>
      </c>
      <c r="H37" s="48">
        <f>+F37</f>
        <v>1380.252100840336</v>
      </c>
      <c r="I37" s="31">
        <f t="shared" si="19"/>
        <v>2500</v>
      </c>
      <c r="J37" s="417">
        <f t="shared" si="19"/>
        <v>375</v>
      </c>
      <c r="K37" s="31">
        <f t="shared" si="19"/>
        <v>750</v>
      </c>
      <c r="L37" s="25">
        <f t="shared" ref="L37:O37" si="20">+IF(L30="Si",$G$3/L23,IF(VLOOKUP(L26,$F$4:$G$10,2,FALSE)&gt;3,(VLOOKUP(L26,$F$4:$G$10,2,FALSE)/L$23),(VLOOKUP(L26,$F$4:$G$10,2,FALSE)*L$32/L$23)))</f>
        <v>1492.5</v>
      </c>
      <c r="M37" s="25">
        <f t="shared" si="20"/>
        <v>2900</v>
      </c>
      <c r="N37" s="25">
        <f t="shared" si="20"/>
        <v>1492.5</v>
      </c>
      <c r="O37" s="25">
        <f t="shared" si="20"/>
        <v>2900</v>
      </c>
      <c r="P37" s="25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s="2" customFormat="1" outlineLevel="1">
      <c r="B38" s="453" t="s">
        <v>586</v>
      </c>
      <c r="C38" s="25">
        <f>IF(C30="No",0,Input!$C$14*Input!$C$15*Input!$C$16*Input!$C$29)</f>
        <v>0</v>
      </c>
      <c r="D38" s="25">
        <f>IF(D30="No",0,Input!$C$14*Input!$C$15*Input!$C$16*Input!$C$29)</f>
        <v>0</v>
      </c>
      <c r="E38" s="48">
        <f>IF(E30="No",0,Input!$C$14*Input!$C$15*Input!$C$16*Input!$C$29)</f>
        <v>0</v>
      </c>
      <c r="F38" s="48">
        <f>IF(F30="No",0,Input!$C$14*Input!$C$15*Input!$C$16*Input!$C$29)</f>
        <v>0</v>
      </c>
      <c r="G38" s="31">
        <f>IF(G30="No",0,Input!$C$14*Input!$C$15*Input!$C$16*Input!$C$29)</f>
        <v>0</v>
      </c>
      <c r="H38" s="48">
        <f>IF(H30="No",0,Input!$C$14*Input!$C$15*Input!$C$16*Input!$C$29)</f>
        <v>0</v>
      </c>
      <c r="I38" s="31">
        <f>IF(I30="No",0,Input!$C$14*Input!$C$15*Input!$C$16*Input!$C$29)</f>
        <v>0</v>
      </c>
      <c r="J38" s="25">
        <f>IF(J30="No",0,Input!$C$14*Input!$C$15*Input!$C$16*Input!$C$29)</f>
        <v>0</v>
      </c>
      <c r="K38" s="31">
        <f>IF(K30="No",0,Input!$C$14*Input!$C$15*Input!$C$16*Input!$C$29)</f>
        <v>0</v>
      </c>
      <c r="L38" s="25">
        <f>IF(L30="No",0,Input!$C$14*Input!$C$15*Input!$C$16*Input!$C$29)</f>
        <v>0</v>
      </c>
      <c r="M38" s="25">
        <f>IF(M30="No",0,Input!$C$14*Input!$C$15*Input!$C$16*Input!$C$29)</f>
        <v>0</v>
      </c>
      <c r="N38" s="25">
        <f>IF(N30="No",0,Input!$C$14*Input!$C$15*Input!$C$16*Input!$C$29)</f>
        <v>0</v>
      </c>
      <c r="O38" s="25">
        <f>IF(O30="No",0,Input!$C$14*Input!$C$15*Input!$C$16*Input!$C$29)</f>
        <v>0</v>
      </c>
      <c r="P38" s="25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 spans="1:46" s="2" customFormat="1" outlineLevel="1">
      <c r="A39" s="21"/>
      <c r="B39" s="388" t="s">
        <v>69</v>
      </c>
      <c r="C39" s="25">
        <f>IF(Input!$C$13&lt;1,Input!$C$13*C32,Input!$C$13)</f>
        <v>0</v>
      </c>
      <c r="D39" s="25">
        <f>IF(Input!$C$13&lt;1,Input!$C$13*D32,Input!$C$13)</f>
        <v>0</v>
      </c>
      <c r="E39" s="48">
        <f>IF(Input!$C$13&lt;1,Input!$C$13*E32,Input!$C$13)</f>
        <v>0</v>
      </c>
      <c r="F39" s="48">
        <f>IF(Input!$C$13&lt;1,Input!$C$13*F32,Input!$C$13)</f>
        <v>0</v>
      </c>
      <c r="G39" s="31">
        <f>IF(Input!$C$13&lt;1,Input!$C$13*G32,Input!$C$13)</f>
        <v>0</v>
      </c>
      <c r="H39" s="48">
        <f>IF(Input!$C$13&lt;1,Input!$C$13*H32,Input!$C$13)</f>
        <v>0</v>
      </c>
      <c r="I39" s="31">
        <f>IF(Input!$C$13&lt;1,Input!$C$13*I32,Input!$C$13)</f>
        <v>0</v>
      </c>
      <c r="J39" s="25">
        <f>IF(Input!$C$13&lt;1,Input!$C$13*J32,Input!$C$13)</f>
        <v>0</v>
      </c>
      <c r="K39" s="31">
        <f>IF(Input!$C$13&lt;1,Input!$C$13*K32,Input!$C$13)</f>
        <v>0</v>
      </c>
      <c r="L39" s="25">
        <f>IF(Input!$C$13&lt;1,Input!$C$13*L32,Input!$C$13)</f>
        <v>0</v>
      </c>
      <c r="M39" s="25">
        <f>IF(Input!$C$13&lt;1,Input!$C$13*M32,Input!$C$13)</f>
        <v>0</v>
      </c>
      <c r="N39" s="25">
        <f>IF(Input!$C$13&lt;1,Input!$C$13*N32,Input!$C$13)</f>
        <v>0</v>
      </c>
      <c r="O39" s="25">
        <f>IF(Input!$C$13&lt;1,Input!$C$13*O32,Input!$C$13)</f>
        <v>0</v>
      </c>
      <c r="P39" s="25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 spans="1:46" s="2" customFormat="1" outlineLevel="1">
      <c r="B40" s="388" t="s">
        <v>70</v>
      </c>
      <c r="C40" s="25">
        <f>+Input!$C$12</f>
        <v>1800</v>
      </c>
      <c r="D40" s="25">
        <f>+Input!$C$12</f>
        <v>1800</v>
      </c>
      <c r="E40" s="48">
        <f>+Input!$C$12</f>
        <v>1800</v>
      </c>
      <c r="F40" s="48">
        <f>+Input!$C$12</f>
        <v>1800</v>
      </c>
      <c r="G40" s="31">
        <f>+Input!$C$12</f>
        <v>1800</v>
      </c>
      <c r="H40" s="48">
        <f>+Input!$C$12</f>
        <v>1800</v>
      </c>
      <c r="I40" s="31">
        <f>+Input!$C$12</f>
        <v>1800</v>
      </c>
      <c r="J40" s="25">
        <v>1000</v>
      </c>
      <c r="K40" s="31">
        <v>1600</v>
      </c>
      <c r="L40" s="25">
        <f>+Input!$C$12</f>
        <v>1800</v>
      </c>
      <c r="M40" s="25">
        <f>+Input!$C$12</f>
        <v>1800</v>
      </c>
      <c r="N40" s="25">
        <f>+Input!$C$12</f>
        <v>1800</v>
      </c>
      <c r="O40" s="25">
        <f>+Input!$C$12</f>
        <v>1800</v>
      </c>
      <c r="P40" s="25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 spans="1:46" s="2" customFormat="1" outlineLevel="1">
      <c r="A41" s="13">
        <v>1.504E-2</v>
      </c>
      <c r="B41" s="388" t="s">
        <v>71</v>
      </c>
      <c r="C41" s="25">
        <f t="shared" ref="C41" si="21">+$A$41*C32</f>
        <v>251.50924369747901</v>
      </c>
      <c r="D41" s="25">
        <f t="shared" ref="D41" si="22">+$A$41*D32</f>
        <v>299.29599999999999</v>
      </c>
      <c r="E41" s="48">
        <f t="shared" ref="E41:O41" si="23">+$A$41*E32</f>
        <v>251.50924369747901</v>
      </c>
      <c r="F41" s="48">
        <f t="shared" ref="F41" si="24">+$A$41*F32</f>
        <v>276.78655462184872</v>
      </c>
      <c r="G41" s="31">
        <f t="shared" si="23"/>
        <v>276.78655462184872</v>
      </c>
      <c r="H41" s="48">
        <f t="shared" ref="H41" si="25">+$A$41*H32</f>
        <v>307.15040341185141</v>
      </c>
      <c r="I41" s="31">
        <f t="shared" si="23"/>
        <v>307.15040341185141</v>
      </c>
      <c r="J41" s="25">
        <f t="shared" si="23"/>
        <v>75.2</v>
      </c>
      <c r="K41" s="31">
        <f t="shared" si="23"/>
        <v>150.4</v>
      </c>
      <c r="L41" s="25">
        <f t="shared" si="23"/>
        <v>299.29599999999999</v>
      </c>
      <c r="M41" s="25">
        <f t="shared" ref="M41:N41" si="26">+$A$41*M32</f>
        <v>299.29599999999999</v>
      </c>
      <c r="N41" s="25">
        <f t="shared" si="26"/>
        <v>299.29599999999999</v>
      </c>
      <c r="O41" s="25">
        <f t="shared" si="23"/>
        <v>299.29599999999999</v>
      </c>
      <c r="P41" s="25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s="2" customFormat="1" outlineLevel="1">
      <c r="B42" s="388" t="s">
        <v>78</v>
      </c>
      <c r="C42" s="25">
        <f t="shared" ref="C42" si="27">+(0.19-((C33/C32)-1))*(C34+C35+C37+C39)</f>
        <v>4.3137762269836698E-13</v>
      </c>
      <c r="D42" s="25">
        <f t="shared" ref="D42" si="28">+(0.19-((D33/D32)-1))*(D34+D35+D37+D39)</f>
        <v>1657.5983193277311</v>
      </c>
      <c r="E42" s="48">
        <f t="shared" ref="E42:O42" si="29">+(0.19-((E33/E32)-1))*(E34+E35+E37+E39)</f>
        <v>4.1749983489055253E-13</v>
      </c>
      <c r="F42" s="48">
        <f t="shared" ref="F42" si="30">+(0.19-((F33/F32)-1))*(F34+F35+F37+F39)</f>
        <v>-1.5656243808395721E-12</v>
      </c>
      <c r="G42" s="31">
        <f t="shared" si="29"/>
        <v>-1.4762700865677448E-12</v>
      </c>
      <c r="H42" s="48">
        <f t="shared" ref="H42" si="31">+(0.19-((H33/H32)-1))*(H34+H35+H37+H39)</f>
        <v>1177.2080481195158</v>
      </c>
      <c r="I42" s="31">
        <f t="shared" si="29"/>
        <v>1092.7131956740602</v>
      </c>
      <c r="J42" s="25">
        <f t="shared" si="29"/>
        <v>356.25</v>
      </c>
      <c r="K42" s="31">
        <f t="shared" si="29"/>
        <v>712.5</v>
      </c>
      <c r="L42" s="25">
        <f t="shared" si="29"/>
        <v>1417.875</v>
      </c>
      <c r="M42" s="25">
        <f t="shared" ref="M42:N42" si="32">+(0.19-((M33/M32)-1))*(M34+M35+M37+M39)</f>
        <v>1685.3</v>
      </c>
      <c r="N42" s="25">
        <f t="shared" si="32"/>
        <v>1417.875</v>
      </c>
      <c r="O42" s="25">
        <f t="shared" si="29"/>
        <v>1685.3</v>
      </c>
      <c r="P42" s="25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s="2" customFormat="1" outlineLevel="1">
      <c r="B43" s="388" t="s">
        <v>72</v>
      </c>
      <c r="C43" s="25">
        <f t="shared" ref="C43" si="33">+SUMPRODUCT(C52:C95,C146:C189,C193:C236,C99:C142)</f>
        <v>2046.110210252232</v>
      </c>
      <c r="D43" s="25">
        <f t="shared" ref="D43:O43" si="34">+SUMPRODUCT(D52:D95,D146:D189,D193:D236,D99:D142)</f>
        <v>2028.6251090225455</v>
      </c>
      <c r="E43" s="48">
        <f t="shared" si="34"/>
        <v>766.70050230287586</v>
      </c>
      <c r="F43" s="48">
        <f>+SUMPRODUCT(F52:F95,F146:F189,F193:F236,F99:F142)</f>
        <v>2812.8107125551078</v>
      </c>
      <c r="G43" s="31">
        <f t="shared" si="34"/>
        <v>2812.8107125551078</v>
      </c>
      <c r="H43" s="48">
        <f t="shared" ref="H43" si="35">+SUMPRODUCT(H52:H95,H146:H189,H193:H236,H99:H142)</f>
        <v>2795.3256113254215</v>
      </c>
      <c r="I43" s="31">
        <f t="shared" si="34"/>
        <v>2795.3256113254215</v>
      </c>
      <c r="J43" s="25">
        <f t="shared" si="34"/>
        <v>336.12999612990779</v>
      </c>
      <c r="K43" s="31">
        <f t="shared" si="34"/>
        <v>896.34665634642079</v>
      </c>
      <c r="L43" s="25">
        <f t="shared" si="34"/>
        <v>6913.4445874679996</v>
      </c>
      <c r="M43" s="25">
        <f t="shared" ref="M43:N43" si="36">+SUMPRODUCT(M52:M95,M146:M189,M193:M236,M99:M142)</f>
        <v>6913.4445874679996</v>
      </c>
      <c r="N43" s="25">
        <f t="shared" si="36"/>
        <v>7445.2113736603824</v>
      </c>
      <c r="O43" s="25">
        <f t="shared" si="34"/>
        <v>7445.2113736603824</v>
      </c>
      <c r="P43" s="25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s="2" customFormat="1" outlineLevel="1">
      <c r="B44" s="389" t="s">
        <v>61</v>
      </c>
      <c r="C44" s="110">
        <f t="shared" ref="C44" si="37">+C32-SUM(C34:C43)</f>
        <v>1509.523403193145</v>
      </c>
      <c r="D44" s="110">
        <f t="shared" ref="D44" si="38">+D32-SUM(D34:D43)</f>
        <v>1410.2788909774536</v>
      </c>
      <c r="E44" s="105">
        <f t="shared" ref="E44:O44" si="39">+E32-SUM(E34:E43)</f>
        <v>3038.9331111425017</v>
      </c>
      <c r="F44" s="105">
        <f t="shared" si="39"/>
        <v>431.83130425161653</v>
      </c>
      <c r="G44" s="32">
        <f t="shared" si="39"/>
        <v>2072.587606772624</v>
      </c>
      <c r="H44" s="105">
        <f t="shared" si="39"/>
        <v>251.18097100537852</v>
      </c>
      <c r="I44" s="32">
        <f t="shared" si="39"/>
        <v>2279.263064701925</v>
      </c>
      <c r="J44" s="110">
        <f t="shared" si="39"/>
        <v>357.42000387009284</v>
      </c>
      <c r="K44" s="32">
        <f t="shared" si="39"/>
        <v>890.75334365357958</v>
      </c>
      <c r="L44" s="110">
        <f t="shared" si="39"/>
        <v>1409.8844125319993</v>
      </c>
      <c r="M44" s="110">
        <f t="shared" si="39"/>
        <v>-265.04058746800001</v>
      </c>
      <c r="N44" s="110">
        <f t="shared" si="39"/>
        <v>878.11762633961916</v>
      </c>
      <c r="O44" s="110">
        <f t="shared" si="39"/>
        <v>-796.80737366038375</v>
      </c>
      <c r="P44" s="110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s="2" customFormat="1" ht="23.25" outlineLevel="1">
      <c r="B45" s="458" t="s">
        <v>573</v>
      </c>
      <c r="C45" s="464">
        <f t="shared" ref="C45" si="40">+C44/C32</f>
        <v>9.0267982402002137E-2</v>
      </c>
      <c r="D45" s="464">
        <f t="shared" ref="D45" si="41">+D44/D32</f>
        <v>7.0868285978766515E-2</v>
      </c>
      <c r="E45" s="467">
        <f t="shared" ref="E45:O45" si="42">+E44/E32</f>
        <v>0.18172514584218979</v>
      </c>
      <c r="F45" s="467">
        <f>+F44/F32</f>
        <v>2.3464806030110672E-2</v>
      </c>
      <c r="G45" s="481">
        <f t="shared" si="42"/>
        <v>0.11262005717166314</v>
      </c>
      <c r="H45" s="486">
        <f t="shared" si="42"/>
        <v>1.2299387407462959E-2</v>
      </c>
      <c r="I45" s="487">
        <f t="shared" si="42"/>
        <v>0.11160693950693426</v>
      </c>
      <c r="J45" s="464">
        <f t="shared" si="42"/>
        <v>7.1484000774018563E-2</v>
      </c>
      <c r="K45" s="481">
        <f t="shared" si="42"/>
        <v>8.9075334365357958E-2</v>
      </c>
      <c r="L45" s="464">
        <f t="shared" si="42"/>
        <v>7.0848462941306492E-2</v>
      </c>
      <c r="M45" s="464">
        <f t="shared" si="42"/>
        <v>-1.3318622485829146E-2</v>
      </c>
      <c r="N45" s="464">
        <f t="shared" si="42"/>
        <v>4.4126513886413025E-2</v>
      </c>
      <c r="O45" s="464">
        <f t="shared" si="42"/>
        <v>-4.0040571540722804E-2</v>
      </c>
      <c r="P45" s="464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s="2" customFormat="1" outlineLevel="1">
      <c r="B46" s="2" t="s">
        <v>648</v>
      </c>
      <c r="C46" s="27">
        <f t="shared" ref="C46" si="43">+SUMIF(C52:C95,"&gt;0",C146:C189)</f>
        <v>3.4101836837537201E-3</v>
      </c>
      <c r="D46" s="27">
        <f t="shared" ref="D46" si="44">+SUMIF(D52:D95,"&gt;0",D146:D189)</f>
        <v>2.9378062928153534E-3</v>
      </c>
      <c r="E46" s="54">
        <f t="shared" ref="E46:O46" si="45">+SUMIF(E52:E95,"&gt;0",E146:E189)</f>
        <v>2.1852079450419074E-3</v>
      </c>
      <c r="F46" s="54">
        <f t="shared" si="45"/>
        <v>5.5953916287956275E-3</v>
      </c>
      <c r="G46" s="482">
        <f t="shared" si="45"/>
        <v>5.5953916287956275E-3</v>
      </c>
      <c r="H46" s="54">
        <f t="shared" si="45"/>
        <v>5.1230142378572603E-3</v>
      </c>
      <c r="I46" s="482">
        <f t="shared" si="45"/>
        <v>5.1230142378572603E-3</v>
      </c>
      <c r="J46" s="27">
        <f t="shared" si="45"/>
        <v>2.240866640866052E-5</v>
      </c>
      <c r="K46" s="482">
        <f t="shared" si="45"/>
        <v>2.240866640866052E-5</v>
      </c>
      <c r="L46" s="27">
        <f t="shared" si="45"/>
        <v>2.0283611468669999E-4</v>
      </c>
      <c r="M46" s="27">
        <f t="shared" si="45"/>
        <v>2.0283611468669999E-4</v>
      </c>
      <c r="N46" s="27">
        <f t="shared" si="45"/>
        <v>5.2634742491069217E-4</v>
      </c>
      <c r="O46" s="27">
        <f t="shared" si="45"/>
        <v>5.2634742491069217E-4</v>
      </c>
      <c r="P46" s="27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s="2" customFormat="1" ht="23.25" outlineLevel="1">
      <c r="B47" s="458" t="s">
        <v>574</v>
      </c>
      <c r="C47" s="459">
        <f t="shared" ref="C47" si="46">+(C34+C43)/C32</f>
        <v>0.21205382664322389</v>
      </c>
      <c r="D47" s="459">
        <f t="shared" ref="D47" si="47">+(D34+D43)/D32</f>
        <v>0.17731784467449976</v>
      </c>
      <c r="E47" s="468">
        <f t="shared" ref="E47:O47" si="48">+(E34+E43)/E32</f>
        <v>0.1205966632030363</v>
      </c>
      <c r="F47" s="468">
        <f t="shared" si="48"/>
        <v>0.28868697479180722</v>
      </c>
      <c r="G47" s="483">
        <f t="shared" si="48"/>
        <v>0.28868697479180722</v>
      </c>
      <c r="H47" s="468">
        <f t="shared" si="48"/>
        <v>0.2592921783910031</v>
      </c>
      <c r="I47" s="483">
        <f t="shared" si="48"/>
        <v>0.2592921783910031</v>
      </c>
      <c r="J47" s="459">
        <f t="shared" si="48"/>
        <v>6.7225999225981561E-2</v>
      </c>
      <c r="K47" s="483">
        <f t="shared" si="48"/>
        <v>8.9634665634642077E-2</v>
      </c>
      <c r="L47" s="459">
        <f t="shared" si="48"/>
        <v>0.3474092757521608</v>
      </c>
      <c r="M47" s="459">
        <f t="shared" si="48"/>
        <v>0.3474092757521608</v>
      </c>
      <c r="N47" s="459">
        <f t="shared" si="48"/>
        <v>0.37413122480705441</v>
      </c>
      <c r="O47" s="459">
        <f t="shared" si="48"/>
        <v>0.37413122480705441</v>
      </c>
      <c r="P47" s="459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s="2" customFormat="1" outlineLevel="1">
      <c r="B48" s="460" t="s">
        <v>391</v>
      </c>
      <c r="C48" s="461">
        <f>+C35/C$32</f>
        <v>0.3</v>
      </c>
      <c r="D48" s="461">
        <f t="shared" ref="D48" si="49">+D35/D$32</f>
        <v>0.3</v>
      </c>
      <c r="E48" s="469">
        <f t="shared" ref="E48:O48" si="50">+E35/E$32</f>
        <v>0.3</v>
      </c>
      <c r="F48" s="469">
        <f t="shared" si="50"/>
        <v>0.3</v>
      </c>
      <c r="G48" s="484">
        <f t="shared" si="50"/>
        <v>0.21</v>
      </c>
      <c r="H48" s="469">
        <f t="shared" si="50"/>
        <v>0.3</v>
      </c>
      <c r="I48" s="484">
        <f t="shared" si="50"/>
        <v>0.21</v>
      </c>
      <c r="J48" s="461">
        <f t="shared" si="50"/>
        <v>0.3</v>
      </c>
      <c r="K48" s="484">
        <f t="shared" si="50"/>
        <v>0.3</v>
      </c>
      <c r="L48" s="461">
        <f t="shared" si="50"/>
        <v>0.3</v>
      </c>
      <c r="M48" s="461">
        <f t="shared" si="50"/>
        <v>0.3</v>
      </c>
      <c r="N48" s="461">
        <f t="shared" si="50"/>
        <v>0.3</v>
      </c>
      <c r="O48" s="461">
        <f t="shared" si="50"/>
        <v>0.3</v>
      </c>
      <c r="P48" s="461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1:46" s="2" customFormat="1" outlineLevel="1">
      <c r="B49" s="460" t="s">
        <v>571</v>
      </c>
      <c r="C49" s="461">
        <f>+C36/C$32</f>
        <v>0.2</v>
      </c>
      <c r="D49" s="461">
        <f t="shared" ref="D49" si="51">+D36/D$32</f>
        <v>0.2</v>
      </c>
      <c r="E49" s="469">
        <f t="shared" ref="E49:O49" si="52">+E36/E$32</f>
        <v>0.2</v>
      </c>
      <c r="F49" s="469">
        <f t="shared" si="52"/>
        <v>0.2</v>
      </c>
      <c r="G49" s="484">
        <f t="shared" si="52"/>
        <v>0.14000000000000001</v>
      </c>
      <c r="H49" s="469">
        <f t="shared" si="52"/>
        <v>0.2</v>
      </c>
      <c r="I49" s="484">
        <f t="shared" si="52"/>
        <v>0.14000000000000001</v>
      </c>
      <c r="J49" s="461">
        <f t="shared" si="52"/>
        <v>0.2</v>
      </c>
      <c r="K49" s="484">
        <f t="shared" si="52"/>
        <v>0.2</v>
      </c>
      <c r="L49" s="461">
        <f t="shared" si="52"/>
        <v>0.03</v>
      </c>
      <c r="M49" s="461">
        <f t="shared" si="52"/>
        <v>0.03</v>
      </c>
      <c r="N49" s="461">
        <f t="shared" si="52"/>
        <v>0.03</v>
      </c>
      <c r="O49" s="461">
        <f t="shared" si="52"/>
        <v>0.03</v>
      </c>
      <c r="P49" s="461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s="2" customFormat="1" ht="23.25" outlineLevel="1">
      <c r="B50" s="462" t="s">
        <v>572</v>
      </c>
      <c r="C50" s="463">
        <f t="shared" ref="C50" si="53">+C40/C32</f>
        <v>0.10763819095477387</v>
      </c>
      <c r="D50" s="463">
        <f t="shared" ref="D50" si="54">+D40/D32</f>
        <v>9.0452261306532666E-2</v>
      </c>
      <c r="E50" s="470">
        <f t="shared" ref="E50:O50" si="55">+E40/E32</f>
        <v>0.10763819095477387</v>
      </c>
      <c r="F50" s="470">
        <f t="shared" si="55"/>
        <v>9.7808219178082204E-2</v>
      </c>
      <c r="G50" s="485">
        <f t="shared" si="55"/>
        <v>9.7808219178082204E-2</v>
      </c>
      <c r="H50" s="470">
        <f t="shared" si="55"/>
        <v>8.8139229834250737E-2</v>
      </c>
      <c r="I50" s="485">
        <f t="shared" si="55"/>
        <v>8.8139229834250737E-2</v>
      </c>
      <c r="J50" s="463">
        <f t="shared" si="55"/>
        <v>0.2</v>
      </c>
      <c r="K50" s="485">
        <f t="shared" si="55"/>
        <v>0.16</v>
      </c>
      <c r="L50" s="463">
        <f t="shared" si="55"/>
        <v>9.0452261306532666E-2</v>
      </c>
      <c r="M50" s="463">
        <f t="shared" si="55"/>
        <v>9.0452261306532666E-2</v>
      </c>
      <c r="N50" s="463">
        <f t="shared" si="55"/>
        <v>9.0452261306532666E-2</v>
      </c>
      <c r="O50" s="463">
        <f t="shared" si="55"/>
        <v>9.0452261306532666E-2</v>
      </c>
      <c r="P50" s="463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s="2" customFormat="1">
      <c r="B51" s="406" t="s">
        <v>373</v>
      </c>
      <c r="C51" s="406" t="s">
        <v>40</v>
      </c>
      <c r="D51" s="406" t="s">
        <v>533</v>
      </c>
      <c r="E51" s="81" t="s">
        <v>534</v>
      </c>
      <c r="F51" s="80" t="s">
        <v>40</v>
      </c>
      <c r="G51" t="s">
        <v>40</v>
      </c>
      <c r="H51" s="81" t="s">
        <v>661</v>
      </c>
      <c r="I51" s="298" t="s">
        <v>661</v>
      </c>
      <c r="J51"/>
      <c r="K51" s="33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s="2" customFormat="1">
      <c r="B52" s="50" t="s">
        <v>182</v>
      </c>
      <c r="C52" s="456">
        <f>+[2]Summary!H38</f>
        <v>0</v>
      </c>
      <c r="D52" s="456">
        <f>+[2]Summary!I38</f>
        <v>0</v>
      </c>
      <c r="E52" s="456">
        <f>+[2]Summary!M38</f>
        <v>0</v>
      </c>
      <c r="F52" s="456">
        <f>+[2]Summary!M38</f>
        <v>0</v>
      </c>
      <c r="G52" s="456">
        <f>+[2]Summary!N38</f>
        <v>0</v>
      </c>
      <c r="H52" s="456">
        <f>+[2]Summary!N38</f>
        <v>0</v>
      </c>
      <c r="I52" s="456">
        <f>+[2]Summary!O38</f>
        <v>0</v>
      </c>
      <c r="J52" s="456">
        <f>+[2]Summary!T38</f>
        <v>0</v>
      </c>
      <c r="K52" s="456">
        <f>+[2]Summary!U38</f>
        <v>0</v>
      </c>
      <c r="L52" s="456">
        <f>+[2]Summary!BQ38</f>
        <v>40000000</v>
      </c>
      <c r="M52" s="456">
        <f>+L52</f>
        <v>40000000</v>
      </c>
      <c r="N52" s="456">
        <v>15000000</v>
      </c>
      <c r="O52" s="456">
        <f>+[2]Summary!BS38</f>
        <v>15000000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s="25" customFormat="1">
      <c r="A53" s="2"/>
      <c r="B53" s="48" t="s">
        <v>142</v>
      </c>
      <c r="C53" s="457">
        <f>+[2]Summary!H39</f>
        <v>0</v>
      </c>
      <c r="D53" s="457">
        <f>+[2]Summary!I39</f>
        <v>0</v>
      </c>
      <c r="E53" s="457">
        <f>+[2]Summary!M39</f>
        <v>1000000</v>
      </c>
      <c r="F53" s="457">
        <f>+[2]Summary!M39</f>
        <v>1000000</v>
      </c>
      <c r="G53" s="457">
        <f>+[2]Summary!N39</f>
        <v>1000000</v>
      </c>
      <c r="H53" s="457">
        <f>+[2]Summary!N39</f>
        <v>1000000</v>
      </c>
      <c r="I53" s="457">
        <f>+[2]Summary!O39</f>
        <v>1000000</v>
      </c>
      <c r="J53" s="457">
        <f>+[2]Summary!T39</f>
        <v>0</v>
      </c>
      <c r="K53" s="457">
        <f>+[2]Summary!U39</f>
        <v>0</v>
      </c>
      <c r="L53" s="457">
        <f>+[2]Summary!BQ39</f>
        <v>0</v>
      </c>
      <c r="M53" s="457">
        <f>+[2]Summary!BR39</f>
        <v>0</v>
      </c>
      <c r="N53" s="457">
        <f>+[2]Summary!BR39</f>
        <v>0</v>
      </c>
      <c r="O53" s="457">
        <f>+[2]Summary!BS39</f>
        <v>0</v>
      </c>
      <c r="P53" s="457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s="25" customFormat="1">
      <c r="A54" s="2"/>
      <c r="B54" s="48" t="s">
        <v>143</v>
      </c>
      <c r="C54" s="457">
        <f>+[2]Summary!H40</f>
        <v>0</v>
      </c>
      <c r="D54" s="457">
        <f>+[2]Summary!I40</f>
        <v>0</v>
      </c>
      <c r="E54" s="457">
        <f>+[2]Summary!M40</f>
        <v>1000000</v>
      </c>
      <c r="F54" s="457">
        <f>+[2]Summary!M40</f>
        <v>1000000</v>
      </c>
      <c r="G54" s="457">
        <f>+[2]Summary!N40</f>
        <v>1000000</v>
      </c>
      <c r="H54" s="457">
        <f>+[2]Summary!N40</f>
        <v>1000000</v>
      </c>
      <c r="I54" s="457">
        <f>+[2]Summary!O40</f>
        <v>1000000</v>
      </c>
      <c r="J54" s="457">
        <f>+[2]Summary!T40</f>
        <v>0</v>
      </c>
      <c r="K54" s="457">
        <f>+[2]Summary!U40</f>
        <v>0</v>
      </c>
      <c r="L54" s="457">
        <f>+[2]Summary!BQ40</f>
        <v>0</v>
      </c>
      <c r="M54" s="457">
        <f>+[2]Summary!BR40</f>
        <v>0</v>
      </c>
      <c r="N54" s="457">
        <f>+[2]Summary!BR40</f>
        <v>0</v>
      </c>
      <c r="O54" s="457">
        <f>+[2]Summary!BS40</f>
        <v>0</v>
      </c>
      <c r="P54" s="457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s="25" customFormat="1">
      <c r="A55" s="2"/>
      <c r="B55" s="48" t="s">
        <v>144</v>
      </c>
      <c r="C55" s="457">
        <f>+[2]Summary!H41</f>
        <v>0</v>
      </c>
      <c r="D55" s="457">
        <f>+[2]Summary!I41</f>
        <v>0</v>
      </c>
      <c r="E55" s="457">
        <f>+[2]Summary!M41</f>
        <v>1000000</v>
      </c>
      <c r="F55" s="457">
        <f>+[2]Summary!M41</f>
        <v>1000000</v>
      </c>
      <c r="G55" s="457">
        <f>+[2]Summary!N41</f>
        <v>1000000</v>
      </c>
      <c r="H55" s="457">
        <f>+[2]Summary!N41</f>
        <v>1000000</v>
      </c>
      <c r="I55" s="457">
        <f>+[2]Summary!O41</f>
        <v>1000000</v>
      </c>
      <c r="J55" s="457">
        <f>+[2]Summary!T41</f>
        <v>0</v>
      </c>
      <c r="K55" s="457">
        <f>+[2]Summary!U41</f>
        <v>0</v>
      </c>
      <c r="L55" s="457">
        <f>+[2]Summary!BQ41</f>
        <v>0</v>
      </c>
      <c r="M55" s="457">
        <f>+[2]Summary!BR41</f>
        <v>0</v>
      </c>
      <c r="N55" s="457">
        <f>+[2]Summary!BR41</f>
        <v>0</v>
      </c>
      <c r="O55" s="457">
        <f>+[2]Summary!BS41</f>
        <v>0</v>
      </c>
      <c r="P55" s="457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s="25" customFormat="1">
      <c r="A56" s="2"/>
      <c r="B56" s="48" t="s">
        <v>145</v>
      </c>
      <c r="C56" s="457">
        <f>+[2]Summary!H42</f>
        <v>0</v>
      </c>
      <c r="D56" s="457">
        <f>+[2]Summary!I42</f>
        <v>0</v>
      </c>
      <c r="E56" s="457">
        <f>+[2]Summary!M42</f>
        <v>1000000</v>
      </c>
      <c r="F56" s="457">
        <f>+[2]Summary!M42</f>
        <v>1000000</v>
      </c>
      <c r="G56" s="457">
        <f>+[2]Summary!N42</f>
        <v>1000000</v>
      </c>
      <c r="H56" s="457">
        <f>+[2]Summary!N42</f>
        <v>1000000</v>
      </c>
      <c r="I56" s="457">
        <f>+[2]Summary!O42</f>
        <v>1000000</v>
      </c>
      <c r="J56" s="457">
        <f>+[2]Summary!T42</f>
        <v>0</v>
      </c>
      <c r="K56" s="457">
        <f>+[2]Summary!U42</f>
        <v>0</v>
      </c>
      <c r="L56" s="457">
        <f>+[2]Summary!BQ42</f>
        <v>0</v>
      </c>
      <c r="M56" s="457">
        <f>+[2]Summary!BR42</f>
        <v>0</v>
      </c>
      <c r="N56" s="457">
        <f>+[2]Summary!BR42</f>
        <v>0</v>
      </c>
      <c r="O56" s="457">
        <f>+[2]Summary!BS42</f>
        <v>0</v>
      </c>
      <c r="P56" s="457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s="25" customFormat="1">
      <c r="A57" s="2"/>
      <c r="B57" s="48" t="s">
        <v>146</v>
      </c>
      <c r="C57" s="457">
        <f>+[2]Summary!H43</f>
        <v>0</v>
      </c>
      <c r="D57" s="457">
        <f>+[2]Summary!I43</f>
        <v>0</v>
      </c>
      <c r="E57" s="457">
        <f>+[2]Summary!M43</f>
        <v>0</v>
      </c>
      <c r="F57" s="457">
        <f>+[2]Summary!M43</f>
        <v>0</v>
      </c>
      <c r="G57" s="457">
        <f>+[2]Summary!N43</f>
        <v>0</v>
      </c>
      <c r="H57" s="457">
        <f>+[2]Summary!N43</f>
        <v>0</v>
      </c>
      <c r="I57" s="457">
        <f>+[2]Summary!O43</f>
        <v>0</v>
      </c>
      <c r="J57" s="457">
        <f>+[2]Summary!T43</f>
        <v>0</v>
      </c>
      <c r="K57" s="457">
        <f>+[2]Summary!U43</f>
        <v>0</v>
      </c>
      <c r="L57" s="457">
        <f>+[2]Summary!BQ43</f>
        <v>0</v>
      </c>
      <c r="M57" s="457">
        <f>+[2]Summary!BR43</f>
        <v>0</v>
      </c>
      <c r="N57" s="457">
        <f>+[2]Summary!BR43</f>
        <v>0</v>
      </c>
      <c r="O57" s="457">
        <f>+[2]Summary!BS43</f>
        <v>0</v>
      </c>
      <c r="P57" s="4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s="24" customFormat="1">
      <c r="A58" s="2"/>
      <c r="B58" s="48" t="s">
        <v>147</v>
      </c>
      <c r="C58" s="457">
        <f>+[2]Summary!H44</f>
        <v>0</v>
      </c>
      <c r="D58" s="457">
        <f>+[2]Summary!I44</f>
        <v>5000000</v>
      </c>
      <c r="E58" s="457">
        <f>+[2]Summary!M44</f>
        <v>0</v>
      </c>
      <c r="F58" s="457">
        <f>+[2]Summary!M44</f>
        <v>0</v>
      </c>
      <c r="G58" s="457">
        <f>+[2]Summary!N44</f>
        <v>0</v>
      </c>
      <c r="H58" s="457">
        <v>5000000</v>
      </c>
      <c r="I58" s="457">
        <f>+[2]Summary!O44</f>
        <v>5000000</v>
      </c>
      <c r="J58" s="457">
        <f>+[2]Summary!T44</f>
        <v>15000000</v>
      </c>
      <c r="K58" s="457">
        <f>+[2]Summary!U44</f>
        <v>40000000</v>
      </c>
      <c r="L58" s="457">
        <f>+[2]Summary!BQ44</f>
        <v>4000000</v>
      </c>
      <c r="M58" s="457">
        <f>+L58</f>
        <v>4000000</v>
      </c>
      <c r="N58" s="457">
        <v>1500000</v>
      </c>
      <c r="O58" s="457">
        <f>+[2]Summary!BS44</f>
        <v>1500000</v>
      </c>
      <c r="P58" s="457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s="24" customFormat="1">
      <c r="A59" s="2"/>
      <c r="B59" s="48" t="s">
        <v>148</v>
      </c>
      <c r="C59" s="457">
        <f>+[2]Summary!H45</f>
        <v>0</v>
      </c>
      <c r="D59" s="457">
        <f>+[2]Summary!I45</f>
        <v>0</v>
      </c>
      <c r="E59" s="457">
        <f>+[2]Summary!M45</f>
        <v>1500000</v>
      </c>
      <c r="F59" s="457">
        <f>+[2]Summary!M45</f>
        <v>1500000</v>
      </c>
      <c r="G59" s="457">
        <f>+[2]Summary!N45</f>
        <v>1500000</v>
      </c>
      <c r="H59" s="457">
        <f>+[2]Summary!N45</f>
        <v>1500000</v>
      </c>
      <c r="I59" s="457">
        <f>+[2]Summary!O45</f>
        <v>1500000</v>
      </c>
      <c r="J59" s="457">
        <f>+[2]Summary!T45</f>
        <v>0</v>
      </c>
      <c r="K59" s="457">
        <f>+[2]Summary!U45</f>
        <v>0</v>
      </c>
      <c r="L59" s="457">
        <f>+[2]Summary!BQ45</f>
        <v>0</v>
      </c>
      <c r="M59" s="457">
        <f>+[2]Summary!BR45</f>
        <v>0</v>
      </c>
      <c r="N59" s="457">
        <f>+[2]Summary!BR45</f>
        <v>0</v>
      </c>
      <c r="O59" s="457">
        <f>+[2]Summary!BS45</f>
        <v>0</v>
      </c>
      <c r="P59" s="457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s="24" customFormat="1">
      <c r="A60" s="2"/>
      <c r="B60" s="48" t="s">
        <v>149</v>
      </c>
      <c r="C60" s="457">
        <f>+[2]Summary!H46</f>
        <v>0</v>
      </c>
      <c r="D60" s="457">
        <f>+[2]Summary!I46</f>
        <v>0</v>
      </c>
      <c r="E60" s="457">
        <f>+[2]Summary!M46</f>
        <v>100000</v>
      </c>
      <c r="F60" s="457">
        <f>+[2]Summary!M46</f>
        <v>100000</v>
      </c>
      <c r="G60" s="457">
        <f>+[2]Summary!N46</f>
        <v>100000</v>
      </c>
      <c r="H60" s="457">
        <f>+[2]Summary!N46</f>
        <v>100000</v>
      </c>
      <c r="I60" s="457">
        <f>+[2]Summary!O46</f>
        <v>100000</v>
      </c>
      <c r="J60" s="457">
        <f>+[2]Summary!T46</f>
        <v>0</v>
      </c>
      <c r="K60" s="457">
        <f>+[2]Summary!U46</f>
        <v>0</v>
      </c>
      <c r="L60" s="457">
        <f>+[2]Summary!BQ46</f>
        <v>0</v>
      </c>
      <c r="M60" s="457">
        <f>+[2]Summary!BR46</f>
        <v>0</v>
      </c>
      <c r="N60" s="457">
        <f>+[2]Summary!BR46</f>
        <v>0</v>
      </c>
      <c r="O60" s="457">
        <f>+[2]Summary!BS46</f>
        <v>0</v>
      </c>
      <c r="P60" s="457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s="24" customFormat="1">
      <c r="A61" s="2"/>
      <c r="B61" s="48" t="s">
        <v>150</v>
      </c>
      <c r="C61" s="457">
        <f>+[2]Summary!H47</f>
        <v>0</v>
      </c>
      <c r="D61" s="457">
        <f>+[2]Summary!I47</f>
        <v>0</v>
      </c>
      <c r="E61" s="457">
        <f>+[2]Summary!M47</f>
        <v>100000</v>
      </c>
      <c r="F61" s="457">
        <f>+[2]Summary!M47</f>
        <v>100000</v>
      </c>
      <c r="G61" s="457">
        <f>+[2]Summary!N47</f>
        <v>100000</v>
      </c>
      <c r="H61" s="457">
        <f>+[2]Summary!N47</f>
        <v>100000</v>
      </c>
      <c r="I61" s="457">
        <f>+[2]Summary!O47</f>
        <v>100000</v>
      </c>
      <c r="J61" s="457">
        <f>+[2]Summary!T47</f>
        <v>0</v>
      </c>
      <c r="K61" s="457">
        <f>+[2]Summary!U47</f>
        <v>0</v>
      </c>
      <c r="L61" s="457">
        <f>+[2]Summary!BQ47</f>
        <v>0</v>
      </c>
      <c r="M61" s="457">
        <f>+[2]Summary!BR47</f>
        <v>0</v>
      </c>
      <c r="N61" s="457">
        <f>+[2]Summary!BR47</f>
        <v>0</v>
      </c>
      <c r="O61" s="457">
        <f>+[2]Summary!BS47</f>
        <v>0</v>
      </c>
      <c r="P61" s="457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46" s="24" customFormat="1">
      <c r="A62" s="2"/>
      <c r="B62" s="48" t="s">
        <v>151</v>
      </c>
      <c r="C62" s="457">
        <f>+[2]Summary!H48</f>
        <v>0</v>
      </c>
      <c r="D62" s="457">
        <f>+[2]Summary!I48</f>
        <v>0</v>
      </c>
      <c r="E62" s="457">
        <f>+[2]Summary!M48</f>
        <v>100000</v>
      </c>
      <c r="F62" s="457">
        <f>+[2]Summary!M48</f>
        <v>100000</v>
      </c>
      <c r="G62" s="457">
        <f>+[2]Summary!N48</f>
        <v>100000</v>
      </c>
      <c r="H62" s="457">
        <f>+[2]Summary!N48</f>
        <v>100000</v>
      </c>
      <c r="I62" s="457">
        <f>+[2]Summary!O48</f>
        <v>100000</v>
      </c>
      <c r="J62" s="457">
        <f>+[2]Summary!T48</f>
        <v>0</v>
      </c>
      <c r="K62" s="457">
        <f>+[2]Summary!U48</f>
        <v>0</v>
      </c>
      <c r="L62" s="457">
        <f>+[2]Summary!BQ48</f>
        <v>0</v>
      </c>
      <c r="M62" s="457">
        <f>+[2]Summary!BR48</f>
        <v>0</v>
      </c>
      <c r="N62" s="457">
        <f>+[2]Summary!BR48</f>
        <v>0</v>
      </c>
      <c r="O62" s="457">
        <f>+[2]Summary!BS48</f>
        <v>0</v>
      </c>
      <c r="P62" s="457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spans="1:46" s="24" customFormat="1">
      <c r="A63" s="2"/>
      <c r="B63" s="48" t="s">
        <v>152</v>
      </c>
      <c r="C63" s="457">
        <f>+[2]Summary!H49</f>
        <v>0</v>
      </c>
      <c r="D63" s="457">
        <f>+[2]Summary!I49</f>
        <v>0</v>
      </c>
      <c r="E63" s="457">
        <f>+[2]Summary!M49</f>
        <v>1000000</v>
      </c>
      <c r="F63" s="457">
        <f>+[2]Summary!M49</f>
        <v>1000000</v>
      </c>
      <c r="G63" s="457">
        <f>+[2]Summary!N49</f>
        <v>1000000</v>
      </c>
      <c r="H63" s="457">
        <f>+[2]Summary!N49</f>
        <v>1000000</v>
      </c>
      <c r="I63" s="457">
        <f>+[2]Summary!O49</f>
        <v>1000000</v>
      </c>
      <c r="J63" s="457">
        <f>+[2]Summary!T49</f>
        <v>0</v>
      </c>
      <c r="K63" s="457">
        <f>+[2]Summary!U49</f>
        <v>0</v>
      </c>
      <c r="L63" s="457">
        <f>+[2]Summary!BQ49</f>
        <v>0</v>
      </c>
      <c r="M63" s="457">
        <f>+[2]Summary!BR49</f>
        <v>0</v>
      </c>
      <c r="N63" s="457">
        <f>+[2]Summary!BR49</f>
        <v>0</v>
      </c>
      <c r="O63" s="457">
        <f>+[2]Summary!BS49</f>
        <v>0</v>
      </c>
      <c r="P63" s="457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 s="24" customFormat="1">
      <c r="A64" s="2"/>
      <c r="B64" s="48" t="s">
        <v>153</v>
      </c>
      <c r="C64" s="457">
        <f>+[2]Summary!H50</f>
        <v>0</v>
      </c>
      <c r="D64" s="457">
        <f>+[2]Summary!I50</f>
        <v>0</v>
      </c>
      <c r="E64" s="457">
        <f>+[2]Summary!M50</f>
        <v>0</v>
      </c>
      <c r="F64" s="457">
        <f>+[2]Summary!M50</f>
        <v>0</v>
      </c>
      <c r="G64" s="457">
        <f>+[2]Summary!N50</f>
        <v>0</v>
      </c>
      <c r="H64" s="457">
        <f>+[2]Summary!N50</f>
        <v>0</v>
      </c>
      <c r="I64" s="457">
        <f>+[2]Summary!O50</f>
        <v>0</v>
      </c>
      <c r="J64" s="457">
        <f>+[2]Summary!T50</f>
        <v>0</v>
      </c>
      <c r="K64" s="457">
        <f>+[2]Summary!U50</f>
        <v>0</v>
      </c>
      <c r="L64" s="457">
        <f>+[2]Summary!BQ50</f>
        <v>0</v>
      </c>
      <c r="M64" s="457">
        <f>+[2]Summary!BR50</f>
        <v>0</v>
      </c>
      <c r="N64" s="457">
        <f>+[2]Summary!BR50</f>
        <v>0</v>
      </c>
      <c r="O64" s="457">
        <f>+[2]Summary!BS50</f>
        <v>0</v>
      </c>
      <c r="P64" s="457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s="24" customFormat="1">
      <c r="A65" s="2"/>
      <c r="B65" s="48" t="s">
        <v>154</v>
      </c>
      <c r="C65" s="457">
        <v>150000</v>
      </c>
      <c r="D65" s="457">
        <f>+[2]Summary!I51</f>
        <v>0</v>
      </c>
      <c r="E65" s="457">
        <f>+[2]Summary!M51</f>
        <v>0</v>
      </c>
      <c r="F65" s="457">
        <f>+C65</f>
        <v>150000</v>
      </c>
      <c r="G65" s="457">
        <f>+F65</f>
        <v>150000</v>
      </c>
      <c r="H65" s="457"/>
      <c r="I65" s="457">
        <f>+[2]Summary!O51</f>
        <v>0</v>
      </c>
      <c r="J65" s="457">
        <f>+[2]Summary!T51</f>
        <v>0</v>
      </c>
      <c r="K65" s="457">
        <f>+[2]Summary!U51</f>
        <v>0</v>
      </c>
      <c r="L65" s="457">
        <f>+[2]Summary!BQ51</f>
        <v>0</v>
      </c>
      <c r="M65" s="457">
        <f>+[2]Summary!BR51</f>
        <v>0</v>
      </c>
      <c r="N65" s="457">
        <f>+[2]Summary!BR51</f>
        <v>0</v>
      </c>
      <c r="O65" s="457">
        <f>+[2]Summary!BS51</f>
        <v>0</v>
      </c>
      <c r="P65" s="457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s="24" customFormat="1">
      <c r="A66" s="2"/>
      <c r="B66" s="48" t="s">
        <v>155</v>
      </c>
      <c r="C66" s="457">
        <f>+C65</f>
        <v>150000</v>
      </c>
      <c r="D66" s="457">
        <f>+C66</f>
        <v>150000</v>
      </c>
      <c r="E66" s="457">
        <f>+[2]Summary!M52</f>
        <v>0</v>
      </c>
      <c r="F66" s="457">
        <f>+C66</f>
        <v>150000</v>
      </c>
      <c r="G66" s="457">
        <f>+F66</f>
        <v>150000</v>
      </c>
      <c r="H66" s="457">
        <v>150000</v>
      </c>
      <c r="I66" s="457">
        <f>+D66</f>
        <v>150000</v>
      </c>
      <c r="J66" s="457">
        <f>+[2]Summary!T52</f>
        <v>0</v>
      </c>
      <c r="K66" s="457">
        <f>+[2]Summary!U52</f>
        <v>0</v>
      </c>
      <c r="L66" s="457">
        <f>+[2]Summary!BQ52</f>
        <v>0</v>
      </c>
      <c r="M66" s="457">
        <f>+[2]Summary!BR52</f>
        <v>0</v>
      </c>
      <c r="N66" s="457">
        <f>+[2]Summary!BR52</f>
        <v>0</v>
      </c>
      <c r="O66" s="457">
        <f>+[2]Summary!BS52</f>
        <v>0</v>
      </c>
      <c r="P66" s="457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s="24" customFormat="1">
      <c r="A67" s="2"/>
      <c r="B67" s="48" t="s">
        <v>156</v>
      </c>
      <c r="C67" s="457">
        <f>+[2]Summary!H53</f>
        <v>0</v>
      </c>
      <c r="D67" s="457">
        <f>+[2]Summary!I53</f>
        <v>150000</v>
      </c>
      <c r="E67" s="457">
        <f>+[2]Summary!M53</f>
        <v>0</v>
      </c>
      <c r="F67" s="457">
        <f>+[2]Summary!M53</f>
        <v>0</v>
      </c>
      <c r="G67" s="457">
        <f>+[2]Summary!N53</f>
        <v>0</v>
      </c>
      <c r="H67" s="457">
        <v>150000</v>
      </c>
      <c r="I67" s="457">
        <f>+[2]Summary!O53</f>
        <v>150000</v>
      </c>
      <c r="J67" s="457">
        <f>+[2]Summary!T53</f>
        <v>0</v>
      </c>
      <c r="K67" s="457">
        <f>+[2]Summary!U53</f>
        <v>0</v>
      </c>
      <c r="L67" s="457">
        <f>+[2]Summary!BQ53</f>
        <v>0</v>
      </c>
      <c r="M67" s="457">
        <f>+[2]Summary!BR53</f>
        <v>0</v>
      </c>
      <c r="N67" s="457">
        <f>+[2]Summary!BR53</f>
        <v>0</v>
      </c>
      <c r="O67" s="457">
        <f>+[2]Summary!BS53</f>
        <v>0</v>
      </c>
      <c r="P67" s="45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s="24" customFormat="1">
      <c r="A68" s="2"/>
      <c r="B68" s="48" t="s">
        <v>505</v>
      </c>
      <c r="C68" s="457">
        <f>+[2]Summary!H54</f>
        <v>0</v>
      </c>
      <c r="D68" s="457">
        <f>+[2]Summary!I54</f>
        <v>0</v>
      </c>
      <c r="E68" s="457">
        <f>+[2]Summary!M54</f>
        <v>0</v>
      </c>
      <c r="F68" s="457">
        <f>+[2]Summary!M54</f>
        <v>0</v>
      </c>
      <c r="G68" s="457">
        <f>+[2]Summary!N54</f>
        <v>0</v>
      </c>
      <c r="H68" s="457">
        <f>+[2]Summary!N54</f>
        <v>0</v>
      </c>
      <c r="I68" s="457">
        <f>+[2]Summary!O54</f>
        <v>0</v>
      </c>
      <c r="J68" s="457">
        <f>+[2]Summary!T54</f>
        <v>0</v>
      </c>
      <c r="K68" s="457">
        <f>+[2]Summary!U54</f>
        <v>0</v>
      </c>
      <c r="L68" s="457">
        <f>+[2]Summary!BQ54</f>
        <v>0</v>
      </c>
      <c r="M68" s="457">
        <f>+[2]Summary!BR54</f>
        <v>0</v>
      </c>
      <c r="N68" s="457">
        <f>+[2]Summary!BR54</f>
        <v>0</v>
      </c>
      <c r="O68" s="457">
        <f>+[2]Summary!BS54</f>
        <v>0</v>
      </c>
      <c r="P68" s="457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s="24" customFormat="1">
      <c r="A69" s="2"/>
      <c r="B69" s="48" t="s">
        <v>157</v>
      </c>
      <c r="C69" s="457">
        <f>+[2]Summary!H55</f>
        <v>0</v>
      </c>
      <c r="D69" s="457">
        <f>+[2]Summary!I55</f>
        <v>0</v>
      </c>
      <c r="E69" s="457">
        <f>+[2]Summary!M55</f>
        <v>0</v>
      </c>
      <c r="F69" s="457">
        <f>+[2]Summary!M55</f>
        <v>0</v>
      </c>
      <c r="G69" s="457">
        <f>+[2]Summary!N55</f>
        <v>0</v>
      </c>
      <c r="H69" s="457">
        <f>+[2]Summary!N55</f>
        <v>0</v>
      </c>
      <c r="I69" s="457">
        <f>+[2]Summary!O55</f>
        <v>0</v>
      </c>
      <c r="J69" s="457">
        <f>+[2]Summary!T55</f>
        <v>0</v>
      </c>
      <c r="K69" s="457">
        <f>+[2]Summary!U55</f>
        <v>0</v>
      </c>
      <c r="L69" s="457">
        <f>+[2]Summary!BQ55</f>
        <v>0</v>
      </c>
      <c r="M69" s="457">
        <f>+[2]Summary!BR55</f>
        <v>0</v>
      </c>
      <c r="N69" s="457">
        <f>+[2]Summary!BR55</f>
        <v>0</v>
      </c>
      <c r="O69" s="457">
        <f>+[2]Summary!BS55</f>
        <v>0</v>
      </c>
      <c r="P69" s="457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s="24" customFormat="1">
      <c r="A70" s="2"/>
      <c r="B70" s="48" t="s">
        <v>158</v>
      </c>
      <c r="C70" s="457">
        <f>+[2]Summary!H56</f>
        <v>0</v>
      </c>
      <c r="D70" s="457">
        <f>+[2]Summary!I56</f>
        <v>0</v>
      </c>
      <c r="E70" s="457">
        <f>+[2]Summary!M56</f>
        <v>0</v>
      </c>
      <c r="F70" s="457">
        <f>+[2]Summary!M56</f>
        <v>0</v>
      </c>
      <c r="G70" s="457">
        <f>+[2]Summary!N56</f>
        <v>0</v>
      </c>
      <c r="H70" s="457">
        <f>+[2]Summary!N56</f>
        <v>0</v>
      </c>
      <c r="I70" s="457">
        <f>+[2]Summary!O56</f>
        <v>0</v>
      </c>
      <c r="J70" s="457">
        <f>+[2]Summary!T56</f>
        <v>0</v>
      </c>
      <c r="K70" s="457">
        <f>+[2]Summary!U56</f>
        <v>0</v>
      </c>
      <c r="L70" s="457">
        <f>+[2]Summary!BQ56</f>
        <v>0</v>
      </c>
      <c r="M70" s="457">
        <f>+[2]Summary!BR56</f>
        <v>0</v>
      </c>
      <c r="N70" s="457">
        <f>+[2]Summary!BR56</f>
        <v>0</v>
      </c>
      <c r="O70" s="457">
        <f>+[2]Summary!BS56</f>
        <v>0</v>
      </c>
      <c r="P70" s="457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s="24" customFormat="1">
      <c r="A71" s="2"/>
      <c r="B71" s="48" t="s">
        <v>159</v>
      </c>
      <c r="C71" s="457">
        <f>+[2]Summary!H57</f>
        <v>0</v>
      </c>
      <c r="D71" s="457">
        <f>+[2]Summary!I57</f>
        <v>0</v>
      </c>
      <c r="E71" s="457">
        <f>+[2]Summary!M57</f>
        <v>0</v>
      </c>
      <c r="F71" s="457">
        <f>+[2]Summary!M57</f>
        <v>0</v>
      </c>
      <c r="G71" s="457">
        <f>+[2]Summary!N57</f>
        <v>0</v>
      </c>
      <c r="H71" s="457">
        <f>+[2]Summary!N57</f>
        <v>0</v>
      </c>
      <c r="I71" s="457">
        <f>+[2]Summary!O57</f>
        <v>0</v>
      </c>
      <c r="J71" s="457">
        <f>+[2]Summary!T57</f>
        <v>15000000</v>
      </c>
      <c r="K71" s="457">
        <f>+[2]Summary!U57</f>
        <v>40000000</v>
      </c>
      <c r="L71" s="457">
        <f>+[2]Summary!BQ57</f>
        <v>0</v>
      </c>
      <c r="M71" s="457">
        <f>+[2]Summary!BR57</f>
        <v>0</v>
      </c>
      <c r="N71" s="457">
        <f>+[2]Summary!BR57</f>
        <v>0</v>
      </c>
      <c r="O71" s="457">
        <f>+[2]Summary!BS57</f>
        <v>0</v>
      </c>
      <c r="P71" s="457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s="24" customFormat="1">
      <c r="A72" s="2"/>
      <c r="B72" s="48" t="s">
        <v>160</v>
      </c>
      <c r="C72" s="457">
        <f>+[2]Summary!H58</f>
        <v>0</v>
      </c>
      <c r="D72" s="457">
        <f>+[2]Summary!I58</f>
        <v>0</v>
      </c>
      <c r="E72" s="457">
        <f>+[2]Summary!M58</f>
        <v>0</v>
      </c>
      <c r="F72" s="457">
        <f>+[2]Summary!M58</f>
        <v>0</v>
      </c>
      <c r="G72" s="457">
        <f>+[2]Summary!N58</f>
        <v>0</v>
      </c>
      <c r="H72" s="457">
        <f>+[2]Summary!N58</f>
        <v>0</v>
      </c>
      <c r="I72" s="457">
        <f>+[2]Summary!O58</f>
        <v>0</v>
      </c>
      <c r="J72" s="457">
        <f>+[2]Summary!T58</f>
        <v>0</v>
      </c>
      <c r="K72" s="457">
        <f>+[2]Summary!U58</f>
        <v>0</v>
      </c>
      <c r="L72" s="457">
        <f>+[2]Summary!BQ58</f>
        <v>0</v>
      </c>
      <c r="M72" s="457">
        <f>+[2]Summary!BR58</f>
        <v>0</v>
      </c>
      <c r="N72" s="457">
        <f>+[2]Summary!BR58</f>
        <v>0</v>
      </c>
      <c r="O72" s="457">
        <f>+[2]Summary!BS58</f>
        <v>0</v>
      </c>
      <c r="P72" s="457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 spans="1:46" s="24" customFormat="1">
      <c r="A73" s="2"/>
      <c r="B73" s="48" t="s">
        <v>161</v>
      </c>
      <c r="C73" s="457">
        <f>+[2]Summary!H59</f>
        <v>0</v>
      </c>
      <c r="D73" s="457">
        <f>+[2]Summary!I59</f>
        <v>0</v>
      </c>
      <c r="E73" s="457">
        <f>+[2]Summary!M59</f>
        <v>0</v>
      </c>
      <c r="F73" s="457">
        <f>+[2]Summary!M59</f>
        <v>0</v>
      </c>
      <c r="G73" s="457">
        <f>+[2]Summary!N59</f>
        <v>0</v>
      </c>
      <c r="H73" s="457">
        <f>+[2]Summary!N59</f>
        <v>0</v>
      </c>
      <c r="I73" s="457">
        <f>+[2]Summary!O59</f>
        <v>0</v>
      </c>
      <c r="J73" s="457">
        <f>+[2]Summary!T59</f>
        <v>0</v>
      </c>
      <c r="K73" s="457">
        <f>+[2]Summary!U59</f>
        <v>0</v>
      </c>
      <c r="L73" s="457">
        <f>+[2]Summary!BQ59</f>
        <v>0</v>
      </c>
      <c r="M73" s="457">
        <f>+[2]Summary!BR59</f>
        <v>0</v>
      </c>
      <c r="N73" s="457">
        <f>+[2]Summary!BR59</f>
        <v>0</v>
      </c>
      <c r="O73" s="457">
        <f>+[2]Summary!BS59</f>
        <v>0</v>
      </c>
      <c r="P73" s="457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 spans="1:46" s="24" customFormat="1">
      <c r="A74" s="2"/>
      <c r="B74" s="48" t="s">
        <v>162</v>
      </c>
      <c r="C74" s="457">
        <f>+[2]Summary!H60</f>
        <v>0</v>
      </c>
      <c r="D74" s="457">
        <f>+[2]Summary!I60</f>
        <v>0</v>
      </c>
      <c r="E74" s="457">
        <f>+[2]Summary!M60</f>
        <v>0</v>
      </c>
      <c r="F74" s="457">
        <f>+[2]Summary!M60</f>
        <v>0</v>
      </c>
      <c r="G74" s="457">
        <f>+[2]Summary!N60</f>
        <v>0</v>
      </c>
      <c r="H74" s="457">
        <f>+[2]Summary!N60</f>
        <v>0</v>
      </c>
      <c r="I74" s="457">
        <f>+[2]Summary!O60</f>
        <v>0</v>
      </c>
      <c r="J74" s="457">
        <f>+[2]Summary!T60</f>
        <v>0</v>
      </c>
      <c r="K74" s="457">
        <f>+[2]Summary!U60</f>
        <v>0</v>
      </c>
      <c r="L74" s="457">
        <f>+[2]Summary!BQ60</f>
        <v>0</v>
      </c>
      <c r="M74" s="457">
        <f>+[2]Summary!BR60</f>
        <v>0</v>
      </c>
      <c r="N74" s="457">
        <f>+[2]Summary!BR60</f>
        <v>0</v>
      </c>
      <c r="O74" s="457">
        <f>+[2]Summary!BS60</f>
        <v>0</v>
      </c>
      <c r="P74" s="457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 spans="1:46" s="24" customFormat="1">
      <c r="A75" s="2"/>
      <c r="B75" s="48" t="s">
        <v>163</v>
      </c>
      <c r="C75" s="457">
        <f>+[2]Summary!H61</f>
        <v>0</v>
      </c>
      <c r="D75" s="457">
        <f>+[2]Summary!I61</f>
        <v>0</v>
      </c>
      <c r="E75" s="457">
        <f>+[2]Summary!M61</f>
        <v>0</v>
      </c>
      <c r="F75" s="457">
        <f>+[2]Summary!M61</f>
        <v>0</v>
      </c>
      <c r="G75" s="457">
        <f>+[2]Summary!N61</f>
        <v>0</v>
      </c>
      <c r="H75" s="457">
        <f>+[2]Summary!N61</f>
        <v>0</v>
      </c>
      <c r="I75" s="457">
        <f>+[2]Summary!O61</f>
        <v>0</v>
      </c>
      <c r="J75" s="457">
        <f>+[2]Summary!T61</f>
        <v>0</v>
      </c>
      <c r="K75" s="457">
        <f>+[2]Summary!U61</f>
        <v>0</v>
      </c>
      <c r="L75" s="457">
        <f>+[2]Summary!BQ61</f>
        <v>0</v>
      </c>
      <c r="M75" s="457">
        <f>+[2]Summary!BR61</f>
        <v>0</v>
      </c>
      <c r="N75" s="457">
        <f>+[2]Summary!BR61</f>
        <v>0</v>
      </c>
      <c r="O75" s="457">
        <f>+[2]Summary!BS61</f>
        <v>0</v>
      </c>
      <c r="P75" s="457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s="24" customFormat="1">
      <c r="A76" s="2"/>
      <c r="B76" s="48" t="s">
        <v>164</v>
      </c>
      <c r="C76" s="457">
        <f>+[2]Summary!H62</f>
        <v>0</v>
      </c>
      <c r="D76" s="457">
        <f>+[2]Summary!I62</f>
        <v>0</v>
      </c>
      <c r="E76" s="457">
        <f>+[2]Summary!M62</f>
        <v>0</v>
      </c>
      <c r="F76" s="457">
        <f>+[2]Summary!M62</f>
        <v>0</v>
      </c>
      <c r="G76" s="457">
        <f>+[2]Summary!N62</f>
        <v>0</v>
      </c>
      <c r="H76" s="457">
        <f>+[2]Summary!N62</f>
        <v>0</v>
      </c>
      <c r="I76" s="457">
        <f>+[2]Summary!O62</f>
        <v>0</v>
      </c>
      <c r="J76" s="457">
        <f>+[2]Summary!T62</f>
        <v>0</v>
      </c>
      <c r="K76" s="457">
        <f>+[2]Summary!U62</f>
        <v>0</v>
      </c>
      <c r="L76" s="457">
        <f>+[2]Summary!BQ62</f>
        <v>0</v>
      </c>
      <c r="M76" s="457">
        <f>+[2]Summary!BR62</f>
        <v>0</v>
      </c>
      <c r="N76" s="457">
        <f>+[2]Summary!BR62</f>
        <v>0</v>
      </c>
      <c r="O76" s="457">
        <f>+[2]Summary!BS62</f>
        <v>0</v>
      </c>
      <c r="P76" s="457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s="24" customFormat="1">
      <c r="A77" s="2"/>
      <c r="B77" s="48" t="s">
        <v>165</v>
      </c>
      <c r="C77" s="457">
        <f>+[2]Summary!H63</f>
        <v>0</v>
      </c>
      <c r="D77" s="457">
        <f>+[2]Summary!I63</f>
        <v>0</v>
      </c>
      <c r="E77" s="457">
        <f>+[2]Summary!M63</f>
        <v>0</v>
      </c>
      <c r="F77" s="457">
        <f>+[2]Summary!M63</f>
        <v>0</v>
      </c>
      <c r="G77" s="457">
        <f>+[2]Summary!N63</f>
        <v>0</v>
      </c>
      <c r="H77" s="457">
        <f>+[2]Summary!N63</f>
        <v>0</v>
      </c>
      <c r="I77" s="457">
        <f>+[2]Summary!O63</f>
        <v>0</v>
      </c>
      <c r="J77" s="457">
        <f>+[2]Summary!T63</f>
        <v>0</v>
      </c>
      <c r="K77" s="457">
        <f>+[2]Summary!U63</f>
        <v>0</v>
      </c>
      <c r="L77" s="457">
        <f>+[2]Summary!BQ63</f>
        <v>0</v>
      </c>
      <c r="M77" s="457">
        <f>+[2]Summary!BR63</f>
        <v>0</v>
      </c>
      <c r="N77" s="457">
        <f>+[2]Summary!BR63</f>
        <v>0</v>
      </c>
      <c r="O77" s="457">
        <f>+[2]Summary!BS63</f>
        <v>0</v>
      </c>
      <c r="P77" s="45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 spans="1:46" s="24" customFormat="1">
      <c r="A78" s="2"/>
      <c r="B78" s="48" t="s">
        <v>166</v>
      </c>
      <c r="C78" s="457">
        <f>+[2]Summary!H64</f>
        <v>0</v>
      </c>
      <c r="D78" s="457">
        <f>+[2]Summary!I64</f>
        <v>0</v>
      </c>
      <c r="E78" s="457">
        <f>+[2]Summary!M64</f>
        <v>0</v>
      </c>
      <c r="F78" s="457">
        <f>+[2]Summary!M64</f>
        <v>0</v>
      </c>
      <c r="G78" s="457">
        <f>+[2]Summary!N64</f>
        <v>0</v>
      </c>
      <c r="H78" s="457">
        <f>+[2]Summary!N64</f>
        <v>0</v>
      </c>
      <c r="I78" s="457">
        <f>+[2]Summary!O64</f>
        <v>0</v>
      </c>
      <c r="J78" s="457">
        <f>+[2]Summary!T64</f>
        <v>0</v>
      </c>
      <c r="K78" s="457">
        <f>+[2]Summary!U64</f>
        <v>0</v>
      </c>
      <c r="L78" s="457">
        <f>+[2]Summary!BQ64</f>
        <v>0</v>
      </c>
      <c r="M78" s="457">
        <f>+[2]Summary!BR64</f>
        <v>0</v>
      </c>
      <c r="N78" s="457">
        <f>+[2]Summary!BR64</f>
        <v>0</v>
      </c>
      <c r="O78" s="457">
        <f>+[2]Summary!BS64</f>
        <v>0</v>
      </c>
      <c r="P78" s="457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s="24" customFormat="1">
      <c r="A79" s="2"/>
      <c r="B79" s="48" t="s">
        <v>167</v>
      </c>
      <c r="C79" s="457">
        <f>+[2]Summary!H65</f>
        <v>0</v>
      </c>
      <c r="D79" s="457">
        <f>+[2]Summary!I65</f>
        <v>0</v>
      </c>
      <c r="E79" s="457">
        <f>+[2]Summary!M65</f>
        <v>0</v>
      </c>
      <c r="F79" s="457">
        <f>+[2]Summary!M65</f>
        <v>0</v>
      </c>
      <c r="G79" s="457">
        <f>+[2]Summary!N65</f>
        <v>0</v>
      </c>
      <c r="H79" s="457">
        <f>+[2]Summary!N65</f>
        <v>0</v>
      </c>
      <c r="I79" s="457">
        <f>+[2]Summary!O65</f>
        <v>0</v>
      </c>
      <c r="J79" s="457">
        <f>+[2]Summary!T65</f>
        <v>0</v>
      </c>
      <c r="K79" s="457">
        <f>+[2]Summary!U65</f>
        <v>0</v>
      </c>
      <c r="L79" s="457">
        <f>+[2]Summary!BQ65</f>
        <v>0</v>
      </c>
      <c r="M79" s="457">
        <f>+[2]Summary!BR65</f>
        <v>0</v>
      </c>
      <c r="N79" s="457">
        <f>+[2]Summary!BR65</f>
        <v>0</v>
      </c>
      <c r="O79" s="457">
        <f>+[2]Summary!BS65</f>
        <v>0</v>
      </c>
      <c r="P79" s="457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s="24" customFormat="1">
      <c r="A80" s="2"/>
      <c r="B80" s="48" t="s">
        <v>168</v>
      </c>
      <c r="C80" s="457">
        <f>+[2]Summary!H66</f>
        <v>0</v>
      </c>
      <c r="D80" s="457">
        <f>+[2]Summary!I66</f>
        <v>0</v>
      </c>
      <c r="E80" s="457">
        <f>+[2]Summary!M66</f>
        <v>0</v>
      </c>
      <c r="F80" s="457">
        <f>+[2]Summary!M66</f>
        <v>0</v>
      </c>
      <c r="G80" s="457">
        <f>+[2]Summary!N66</f>
        <v>0</v>
      </c>
      <c r="H80" s="457">
        <f>+[2]Summary!N66</f>
        <v>0</v>
      </c>
      <c r="I80" s="457">
        <f>+[2]Summary!O66</f>
        <v>0</v>
      </c>
      <c r="J80" s="457">
        <f>+[2]Summary!T66</f>
        <v>0</v>
      </c>
      <c r="K80" s="457">
        <f>+[2]Summary!U66</f>
        <v>0</v>
      </c>
      <c r="L80" s="457">
        <f>+[2]Summary!BQ66</f>
        <v>0</v>
      </c>
      <c r="M80" s="457">
        <f>+[2]Summary!BR66</f>
        <v>0</v>
      </c>
      <c r="N80" s="457">
        <f>+[2]Summary!BR66</f>
        <v>0</v>
      </c>
      <c r="O80" s="457">
        <f>+[2]Summary!BS66</f>
        <v>0</v>
      </c>
      <c r="P80" s="457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s="24" customFormat="1">
      <c r="A81" s="2"/>
      <c r="B81" s="48" t="s">
        <v>169</v>
      </c>
      <c r="C81" s="457">
        <f>+[2]Summary!H67</f>
        <v>0</v>
      </c>
      <c r="D81" s="457">
        <f>+[2]Summary!I67</f>
        <v>0</v>
      </c>
      <c r="E81" s="457">
        <f>+[2]Summary!M67</f>
        <v>0</v>
      </c>
      <c r="F81" s="457">
        <f>+[2]Summary!M67</f>
        <v>0</v>
      </c>
      <c r="G81" s="457">
        <f>+[2]Summary!N67</f>
        <v>0</v>
      </c>
      <c r="H81" s="457">
        <f>+[2]Summary!N67</f>
        <v>0</v>
      </c>
      <c r="I81" s="457">
        <f>+[2]Summary!O67</f>
        <v>0</v>
      </c>
      <c r="J81" s="457">
        <f>+[2]Summary!T67</f>
        <v>0</v>
      </c>
      <c r="K81" s="457">
        <f>+[2]Summary!U67</f>
        <v>0</v>
      </c>
      <c r="L81" s="457">
        <f>+[2]Summary!BQ67</f>
        <v>0</v>
      </c>
      <c r="M81" s="457">
        <f>+[2]Summary!BR67</f>
        <v>0</v>
      </c>
      <c r="N81" s="457">
        <f>+[2]Summary!BR67</f>
        <v>0</v>
      </c>
      <c r="O81" s="457">
        <f>+[2]Summary!BS67</f>
        <v>0</v>
      </c>
      <c r="P81" s="457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s="24" customFormat="1">
      <c r="A82" s="2"/>
      <c r="B82" s="48" t="s">
        <v>170</v>
      </c>
      <c r="C82" s="457">
        <f>+[2]Summary!H68</f>
        <v>0</v>
      </c>
      <c r="D82" s="457">
        <f>+[2]Summary!I68</f>
        <v>0</v>
      </c>
      <c r="E82" s="457">
        <f>+[2]Summary!M68</f>
        <v>0</v>
      </c>
      <c r="F82" s="457">
        <f>+[2]Summary!M68</f>
        <v>0</v>
      </c>
      <c r="G82" s="457">
        <f>+[2]Summary!N68</f>
        <v>0</v>
      </c>
      <c r="H82" s="457">
        <f>+[2]Summary!N68</f>
        <v>0</v>
      </c>
      <c r="I82" s="457">
        <f>+[2]Summary!O68</f>
        <v>0</v>
      </c>
      <c r="J82" s="457">
        <f>+[2]Summary!T68</f>
        <v>0</v>
      </c>
      <c r="K82" s="457">
        <f>+[2]Summary!U68</f>
        <v>0</v>
      </c>
      <c r="L82" s="457">
        <f>+[2]Summary!BQ68</f>
        <v>0</v>
      </c>
      <c r="M82" s="457">
        <f>+[2]Summary!BR68</f>
        <v>0</v>
      </c>
      <c r="N82" s="457">
        <f>+[2]Summary!BR68</f>
        <v>0</v>
      </c>
      <c r="O82" s="457">
        <f>+[2]Summary!BS68</f>
        <v>0</v>
      </c>
      <c r="P82" s="457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s="24" customFormat="1">
      <c r="A83" s="2"/>
      <c r="B83" s="48" t="s">
        <v>171</v>
      </c>
      <c r="C83" s="457">
        <f>+[2]Summary!H69</f>
        <v>0</v>
      </c>
      <c r="D83" s="457">
        <f>+[2]Summary!I69</f>
        <v>0</v>
      </c>
      <c r="E83" s="457">
        <f>+[2]Summary!M69</f>
        <v>0</v>
      </c>
      <c r="F83" s="457">
        <f>+[2]Summary!M69</f>
        <v>0</v>
      </c>
      <c r="G83" s="457">
        <f>+[2]Summary!N69</f>
        <v>0</v>
      </c>
      <c r="H83" s="457">
        <f>+[2]Summary!N69</f>
        <v>0</v>
      </c>
      <c r="I83" s="457">
        <f>+[2]Summary!O69</f>
        <v>0</v>
      </c>
      <c r="J83" s="457">
        <f>+[2]Summary!T69</f>
        <v>0</v>
      </c>
      <c r="K83" s="457">
        <f>+[2]Summary!U69</f>
        <v>0</v>
      </c>
      <c r="L83" s="457">
        <f>+[2]Summary!BQ69</f>
        <v>0</v>
      </c>
      <c r="M83" s="457">
        <f>+[2]Summary!BR69</f>
        <v>0</v>
      </c>
      <c r="N83" s="457">
        <f>+[2]Summary!BR69</f>
        <v>0</v>
      </c>
      <c r="O83" s="457">
        <f>+[2]Summary!BS69</f>
        <v>0</v>
      </c>
      <c r="P83" s="457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s="24" customFormat="1">
      <c r="A84" s="2"/>
      <c r="B84" s="48" t="s">
        <v>172</v>
      </c>
      <c r="C84" s="457">
        <f>+[2]Summary!H70</f>
        <v>0</v>
      </c>
      <c r="D84" s="457">
        <f>+[2]Summary!I70</f>
        <v>0</v>
      </c>
      <c r="E84" s="457">
        <f>+[2]Summary!M70</f>
        <v>0</v>
      </c>
      <c r="F84" s="457">
        <f>+[2]Summary!M70</f>
        <v>0</v>
      </c>
      <c r="G84" s="457">
        <f>+[2]Summary!N70</f>
        <v>0</v>
      </c>
      <c r="H84" s="457">
        <f>+[2]Summary!N70</f>
        <v>0</v>
      </c>
      <c r="I84" s="457">
        <f>+[2]Summary!O70</f>
        <v>0</v>
      </c>
      <c r="J84" s="457">
        <f>+[2]Summary!T70</f>
        <v>0</v>
      </c>
      <c r="K84" s="457">
        <f>+[2]Summary!U70</f>
        <v>0</v>
      </c>
      <c r="L84" s="457">
        <f>+[2]Summary!BQ70</f>
        <v>0</v>
      </c>
      <c r="M84" s="457">
        <f>+[2]Summary!BR70</f>
        <v>0</v>
      </c>
      <c r="N84" s="457">
        <f>+[2]Summary!BR70</f>
        <v>0</v>
      </c>
      <c r="O84" s="457">
        <f>+[2]Summary!BS70</f>
        <v>0</v>
      </c>
      <c r="P84" s="457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s="24" customFormat="1">
      <c r="A85" s="2"/>
      <c r="B85" s="48" t="s">
        <v>173</v>
      </c>
      <c r="C85" s="457">
        <f>+[2]Summary!H71</f>
        <v>0</v>
      </c>
      <c r="D85" s="457">
        <f>+[2]Summary!I71</f>
        <v>0</v>
      </c>
      <c r="E85" s="457">
        <f>+[2]Summary!M71</f>
        <v>0</v>
      </c>
      <c r="F85" s="457">
        <f>+[2]Summary!M71</f>
        <v>0</v>
      </c>
      <c r="G85" s="457">
        <f>+[2]Summary!N71</f>
        <v>0</v>
      </c>
      <c r="H85" s="457">
        <f>+[2]Summary!N71</f>
        <v>0</v>
      </c>
      <c r="I85" s="457">
        <f>+[2]Summary!O71</f>
        <v>0</v>
      </c>
      <c r="J85" s="457">
        <f>+[2]Summary!T71</f>
        <v>0</v>
      </c>
      <c r="K85" s="457">
        <f>+[2]Summary!U71</f>
        <v>0</v>
      </c>
      <c r="L85" s="457">
        <f>+[2]Summary!BQ71</f>
        <v>0</v>
      </c>
      <c r="M85" s="457">
        <f>+[2]Summary!BR71</f>
        <v>0</v>
      </c>
      <c r="N85" s="457">
        <f>+[2]Summary!BR71</f>
        <v>0</v>
      </c>
      <c r="O85" s="457">
        <f>+[2]Summary!BS71</f>
        <v>0</v>
      </c>
      <c r="P85" s="457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s="24" customFormat="1">
      <c r="A86" s="2"/>
      <c r="B86" s="48" t="s">
        <v>559</v>
      </c>
      <c r="C86" s="457">
        <f>+[2]Summary!H72</f>
        <v>0</v>
      </c>
      <c r="D86" s="457">
        <f>+[2]Summary!I72</f>
        <v>0</v>
      </c>
      <c r="E86" s="457">
        <f>+[2]Summary!M72</f>
        <v>0</v>
      </c>
      <c r="F86" s="457">
        <f>+[2]Summary!M72</f>
        <v>0</v>
      </c>
      <c r="G86" s="457">
        <f>+[2]Summary!N72</f>
        <v>0</v>
      </c>
      <c r="H86" s="457">
        <f>+[2]Summary!N72</f>
        <v>0</v>
      </c>
      <c r="I86" s="457">
        <f>+[2]Summary!O72</f>
        <v>0</v>
      </c>
      <c r="J86" s="457">
        <f>+[2]Summary!T72</f>
        <v>0</v>
      </c>
      <c r="K86" s="457">
        <f>+[2]Summary!U72</f>
        <v>0</v>
      </c>
      <c r="L86" s="457">
        <f>+[2]Summary!BQ72</f>
        <v>0</v>
      </c>
      <c r="M86" s="457">
        <f>+[2]Summary!BR72</f>
        <v>0</v>
      </c>
      <c r="N86" s="457">
        <f>+[2]Summary!BR72</f>
        <v>0</v>
      </c>
      <c r="O86" s="457">
        <f>+[2]Summary!BS72</f>
        <v>0</v>
      </c>
      <c r="P86" s="457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 spans="1:46" s="24" customFormat="1">
      <c r="A87" s="2"/>
      <c r="B87" s="48" t="s">
        <v>174</v>
      </c>
      <c r="C87" s="457">
        <f>+[2]Summary!H73</f>
        <v>0</v>
      </c>
      <c r="D87" s="457">
        <f>+[2]Summary!I73</f>
        <v>0</v>
      </c>
      <c r="E87" s="457">
        <f>+[2]Summary!M73</f>
        <v>0</v>
      </c>
      <c r="F87" s="457">
        <f>+[2]Summary!M73</f>
        <v>0</v>
      </c>
      <c r="G87" s="457">
        <f>+[2]Summary!N73</f>
        <v>0</v>
      </c>
      <c r="H87" s="457">
        <f>+[2]Summary!N73</f>
        <v>0</v>
      </c>
      <c r="I87" s="457">
        <f>+[2]Summary!O73</f>
        <v>0</v>
      </c>
      <c r="J87" s="457">
        <f>+[2]Summary!T73</f>
        <v>0</v>
      </c>
      <c r="K87" s="457">
        <f>+[2]Summary!U73</f>
        <v>0</v>
      </c>
      <c r="L87" s="457">
        <f>+[2]Summary!BQ73</f>
        <v>0</v>
      </c>
      <c r="M87" s="457">
        <f>+[2]Summary!BR73</f>
        <v>0</v>
      </c>
      <c r="N87" s="457">
        <f>+[2]Summary!BR73</f>
        <v>0</v>
      </c>
      <c r="O87" s="457">
        <f>+[2]Summary!BS73</f>
        <v>0</v>
      </c>
      <c r="P87" s="45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 spans="1:46" s="24" customFormat="1">
      <c r="A88" s="2"/>
      <c r="B88" s="48" t="s">
        <v>175</v>
      </c>
      <c r="C88" s="457">
        <f>+[2]Summary!H74</f>
        <v>0</v>
      </c>
      <c r="D88" s="457">
        <f>+[2]Summary!I74</f>
        <v>0</v>
      </c>
      <c r="E88" s="457">
        <f>+[2]Summary!M74</f>
        <v>0</v>
      </c>
      <c r="F88" s="457">
        <f>+[2]Summary!M74</f>
        <v>0</v>
      </c>
      <c r="G88" s="457">
        <f>+[2]Summary!N74</f>
        <v>0</v>
      </c>
      <c r="H88" s="457">
        <f>+[2]Summary!N74</f>
        <v>0</v>
      </c>
      <c r="I88" s="457">
        <f>+[2]Summary!O74</f>
        <v>0</v>
      </c>
      <c r="J88" s="457">
        <f>+[2]Summary!T74</f>
        <v>0</v>
      </c>
      <c r="K88" s="457">
        <f>+[2]Summary!U74</f>
        <v>0</v>
      </c>
      <c r="L88" s="457">
        <f>+[2]Summary!BQ74</f>
        <v>0</v>
      </c>
      <c r="M88" s="457">
        <f>+[2]Summary!BR74</f>
        <v>0</v>
      </c>
      <c r="N88" s="457">
        <f>+[2]Summary!BR74</f>
        <v>0</v>
      </c>
      <c r="O88" s="457">
        <f>+[2]Summary!BS74</f>
        <v>0</v>
      </c>
      <c r="P88" s="457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 spans="1:46" s="24" customFormat="1">
      <c r="A89" s="2"/>
      <c r="B89" s="48" t="s">
        <v>176</v>
      </c>
      <c r="C89" s="457">
        <f>+[2]Summary!H75</f>
        <v>0</v>
      </c>
      <c r="D89" s="457">
        <f>+[2]Summary!I75</f>
        <v>0</v>
      </c>
      <c r="E89" s="457">
        <f>+[2]Summary!M75</f>
        <v>0</v>
      </c>
      <c r="F89" s="457">
        <f>+[2]Summary!M75</f>
        <v>0</v>
      </c>
      <c r="G89" s="457">
        <f>+[2]Summary!N75</f>
        <v>0</v>
      </c>
      <c r="H89" s="457">
        <f>+[2]Summary!N75</f>
        <v>0</v>
      </c>
      <c r="I89" s="457">
        <f>+[2]Summary!O75</f>
        <v>0</v>
      </c>
      <c r="J89" s="457">
        <f>+[2]Summary!T75</f>
        <v>0</v>
      </c>
      <c r="K89" s="457">
        <f>+[2]Summary!U75</f>
        <v>0</v>
      </c>
      <c r="L89" s="457">
        <f>+[2]Summary!BQ75</f>
        <v>0</v>
      </c>
      <c r="M89" s="457">
        <f>+[2]Summary!BR75</f>
        <v>0</v>
      </c>
      <c r="N89" s="457">
        <f>+[2]Summary!BR75</f>
        <v>0</v>
      </c>
      <c r="O89" s="457">
        <f>+[2]Summary!BS75</f>
        <v>0</v>
      </c>
      <c r="P89" s="457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 spans="1:46" s="24" customFormat="1">
      <c r="A90" s="2"/>
      <c r="B90" s="48" t="s">
        <v>177</v>
      </c>
      <c r="C90" s="25">
        <f>+[2]Summary!H76</f>
        <v>0</v>
      </c>
      <c r="D90" s="25">
        <f>+[2]Summary!I76</f>
        <v>0</v>
      </c>
      <c r="E90" s="25">
        <f>+[2]Summary!M76</f>
        <v>0</v>
      </c>
      <c r="F90" s="25">
        <f>+[2]Summary!M76</f>
        <v>0</v>
      </c>
      <c r="G90" s="25">
        <f>+[2]Summary!N76</f>
        <v>0</v>
      </c>
      <c r="H90" s="25">
        <f>+[2]Summary!N76</f>
        <v>0</v>
      </c>
      <c r="I90" s="25">
        <f>+[2]Summary!O76</f>
        <v>0</v>
      </c>
      <c r="J90" s="25">
        <f>+[2]Summary!T76</f>
        <v>0</v>
      </c>
      <c r="K90" s="25">
        <f>+[2]Summary!U76</f>
        <v>0</v>
      </c>
      <c r="L90" s="25">
        <f>+[2]Summary!BQ76</f>
        <v>0</v>
      </c>
      <c r="M90" s="25">
        <f>+[2]Summary!BR76</f>
        <v>0</v>
      </c>
      <c r="N90" s="25">
        <f>+[2]Summary!BR76</f>
        <v>0</v>
      </c>
      <c r="O90" s="25">
        <f>+[2]Summary!BS76</f>
        <v>0</v>
      </c>
      <c r="P90" s="25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 spans="1:46" s="24" customFormat="1">
      <c r="A91" s="2"/>
      <c r="B91" s="48" t="s">
        <v>178</v>
      </c>
      <c r="C91" s="25">
        <f>+[2]Summary!H77</f>
        <v>0</v>
      </c>
      <c r="D91" s="25">
        <f>+[2]Summary!I77</f>
        <v>0</v>
      </c>
      <c r="E91" s="25">
        <f>+[2]Summary!M77</f>
        <v>0</v>
      </c>
      <c r="F91" s="25">
        <f>+[2]Summary!M77</f>
        <v>0</v>
      </c>
      <c r="G91" s="25">
        <f>+[2]Summary!N77</f>
        <v>0</v>
      </c>
      <c r="H91" s="25">
        <f>+[2]Summary!N77</f>
        <v>0</v>
      </c>
      <c r="I91" s="25">
        <f>+[2]Summary!O77</f>
        <v>0</v>
      </c>
      <c r="J91" s="25">
        <f>+[2]Summary!T77</f>
        <v>0</v>
      </c>
      <c r="K91" s="25">
        <f>+[2]Summary!U77</f>
        <v>0</v>
      </c>
      <c r="L91" s="25">
        <f>+[2]Summary!BQ77</f>
        <v>0</v>
      </c>
      <c r="M91" s="25">
        <f>+[2]Summary!BR77</f>
        <v>0</v>
      </c>
      <c r="N91" s="25">
        <f>+[2]Summary!BR77</f>
        <v>0</v>
      </c>
      <c r="O91" s="25">
        <f>+[2]Summary!BS77</f>
        <v>0</v>
      </c>
      <c r="P91" s="25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 spans="1:46" s="24" customFormat="1">
      <c r="A92" s="2"/>
      <c r="B92" s="48" t="s">
        <v>179</v>
      </c>
      <c r="C92" s="25">
        <f>+[2]Summary!H78</f>
        <v>0</v>
      </c>
      <c r="D92" s="25">
        <f>+[2]Summary!I78</f>
        <v>0</v>
      </c>
      <c r="E92" s="25">
        <f>+[2]Summary!M78</f>
        <v>0</v>
      </c>
      <c r="F92" s="25">
        <f>+[2]Summary!M78</f>
        <v>0</v>
      </c>
      <c r="G92" s="25">
        <f>+[2]Summary!N78</f>
        <v>0</v>
      </c>
      <c r="H92" s="25">
        <f>+[2]Summary!N78</f>
        <v>0</v>
      </c>
      <c r="I92" s="25">
        <f>+[2]Summary!O78</f>
        <v>0</v>
      </c>
      <c r="J92" s="25">
        <f>+[2]Summary!T78</f>
        <v>0</v>
      </c>
      <c r="K92" s="25">
        <f>+[2]Summary!U78</f>
        <v>0</v>
      </c>
      <c r="L92" s="25">
        <f>+[2]Summary!BQ78</f>
        <v>0</v>
      </c>
      <c r="M92" s="25">
        <f>+[2]Summary!BR78</f>
        <v>0</v>
      </c>
      <c r="N92" s="25">
        <f>+[2]Summary!BR78</f>
        <v>0</v>
      </c>
      <c r="O92" s="25">
        <f>+[2]Summary!BS78</f>
        <v>0</v>
      </c>
      <c r="P92" s="25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 spans="1:46" s="24" customFormat="1">
      <c r="A93" s="2"/>
      <c r="B93" s="48" t="s">
        <v>506</v>
      </c>
      <c r="C93" s="25">
        <f>+[2]Summary!H79</f>
        <v>0</v>
      </c>
      <c r="D93" s="25">
        <f>+[2]Summary!I79</f>
        <v>0</v>
      </c>
      <c r="E93" s="25">
        <f>+[2]Summary!M79</f>
        <v>0</v>
      </c>
      <c r="F93" s="25">
        <f>+[2]Summary!M79</f>
        <v>0</v>
      </c>
      <c r="G93" s="25">
        <f>+[2]Summary!N79</f>
        <v>0</v>
      </c>
      <c r="H93" s="25">
        <f>+[2]Summary!N79</f>
        <v>0</v>
      </c>
      <c r="I93" s="25">
        <f>+[2]Summary!O79</f>
        <v>0</v>
      </c>
      <c r="J93" s="25">
        <f>+[2]Summary!T79</f>
        <v>0</v>
      </c>
      <c r="K93" s="25">
        <f>+[2]Summary!U79</f>
        <v>0</v>
      </c>
      <c r="L93" s="25">
        <f>+[2]Summary!BQ79</f>
        <v>0</v>
      </c>
      <c r="M93" s="25">
        <f>+[2]Summary!BR79</f>
        <v>0</v>
      </c>
      <c r="N93" s="25">
        <f>+[2]Summary!BR79</f>
        <v>0</v>
      </c>
      <c r="O93" s="25">
        <f>+[2]Summary!BS79</f>
        <v>0</v>
      </c>
      <c r="P93" s="25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 spans="1:46" s="24" customFormat="1">
      <c r="A94" s="2"/>
      <c r="B94" s="48" t="s">
        <v>180</v>
      </c>
      <c r="C94" s="25">
        <f>+[2]Summary!H80</f>
        <v>0</v>
      </c>
      <c r="D94" s="25">
        <f>+[2]Summary!I80</f>
        <v>0</v>
      </c>
      <c r="E94" s="25">
        <f>+[2]Summary!M80</f>
        <v>0</v>
      </c>
      <c r="F94" s="25">
        <f>+[2]Summary!M80</f>
        <v>0</v>
      </c>
      <c r="G94" s="25">
        <f>+[2]Summary!N80</f>
        <v>0</v>
      </c>
      <c r="H94" s="25">
        <f>+[2]Summary!N80</f>
        <v>0</v>
      </c>
      <c r="I94" s="25">
        <f>+[2]Summary!O80</f>
        <v>0</v>
      </c>
      <c r="J94" s="25">
        <f>+[2]Summary!T80</f>
        <v>0</v>
      </c>
      <c r="K94" s="25">
        <f>+[2]Summary!U80</f>
        <v>0</v>
      </c>
      <c r="L94" s="25">
        <f>+[2]Summary!BQ80</f>
        <v>0</v>
      </c>
      <c r="M94" s="25">
        <f>+[2]Summary!BR80</f>
        <v>0</v>
      </c>
      <c r="N94" s="25">
        <f>+[2]Summary!BR80</f>
        <v>0</v>
      </c>
      <c r="O94" s="25">
        <f>+[2]Summary!BS80</f>
        <v>0</v>
      </c>
      <c r="P94" s="25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 spans="1:46" s="24" customFormat="1">
      <c r="A95" s="2"/>
      <c r="B95" s="48" t="s">
        <v>181</v>
      </c>
      <c r="C95" s="110">
        <f>+[2]Summary!H81</f>
        <v>0</v>
      </c>
      <c r="D95" s="110">
        <f>+[2]Summary!I81</f>
        <v>0</v>
      </c>
      <c r="E95" s="110">
        <f>+[2]Summary!M81</f>
        <v>0</v>
      </c>
      <c r="F95" s="110">
        <f>+[2]Summary!M81</f>
        <v>0</v>
      </c>
      <c r="G95" s="110">
        <f>+[2]Summary!N81</f>
        <v>0</v>
      </c>
      <c r="H95" s="110">
        <f>+[2]Summary!N81</f>
        <v>0</v>
      </c>
      <c r="I95" s="110">
        <f>+[2]Summary!O81</f>
        <v>0</v>
      </c>
      <c r="J95" s="110">
        <f>+[2]Summary!T81</f>
        <v>0</v>
      </c>
      <c r="K95" s="110">
        <f>+[2]Summary!U81</f>
        <v>0</v>
      </c>
      <c r="L95" s="110">
        <f>+[2]Summary!BQ81</f>
        <v>0</v>
      </c>
      <c r="M95" s="110">
        <f>+[2]Summary!BR81</f>
        <v>0</v>
      </c>
      <c r="N95" s="110">
        <f>+[2]Summary!BR81</f>
        <v>0</v>
      </c>
      <c r="O95" s="110">
        <f>+[2]Summary!BS81</f>
        <v>0</v>
      </c>
      <c r="P95" s="110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 spans="1:46" s="24" customFormat="1">
      <c r="A96" s="2"/>
      <c r="B96" s="413" t="s">
        <v>135</v>
      </c>
      <c r="C96" s="110">
        <v>1</v>
      </c>
      <c r="D96" s="110">
        <v>1</v>
      </c>
      <c r="E96" s="110">
        <v>1</v>
      </c>
      <c r="F96" s="110">
        <v>1</v>
      </c>
      <c r="G96" s="110">
        <v>1</v>
      </c>
      <c r="H96" s="110">
        <v>1</v>
      </c>
      <c r="I96" s="110">
        <v>1</v>
      </c>
      <c r="J96" s="110">
        <v>0</v>
      </c>
      <c r="K96" s="110">
        <v>0</v>
      </c>
      <c r="L96" s="110">
        <v>1</v>
      </c>
      <c r="M96" s="110">
        <v>1</v>
      </c>
      <c r="N96" s="110">
        <v>1</v>
      </c>
      <c r="O96" s="110">
        <v>1</v>
      </c>
      <c r="P96" s="110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 spans="2:46" s="24" customFormat="1">
      <c r="B97" s="25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 spans="2:46" s="24" customFormat="1" outlineLevel="1">
      <c r="B98" s="25" t="s">
        <v>141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 spans="2:46" s="24" customFormat="1" outlineLevel="1">
      <c r="B99" s="50" t="str">
        <f t="shared" ref="B99:B142" si="56">+B52</f>
        <v>detección de cáncer</v>
      </c>
      <c r="C99" s="41">
        <f>+[2]Summary!H134</f>
        <v>1</v>
      </c>
      <c r="D99">
        <f>+[2]Summary!I134</f>
        <v>1</v>
      </c>
      <c r="E99">
        <f>+[2]Summary!M134</f>
        <v>1</v>
      </c>
      <c r="F99">
        <f>+[2]Summary!M134</f>
        <v>1</v>
      </c>
      <c r="G99">
        <f>+[2]Summary!N134</f>
        <v>1</v>
      </c>
      <c r="H99">
        <f>+[2]Summary!N134</f>
        <v>1</v>
      </c>
      <c r="I99">
        <f>+[2]Summary!O134</f>
        <v>1</v>
      </c>
      <c r="J99">
        <f>+[2]Summary!T134</f>
        <v>1</v>
      </c>
      <c r="K99">
        <f>+[2]Summary!U134</f>
        <v>1</v>
      </c>
      <c r="L99">
        <f>+[2]Summary!BQ134</f>
        <v>1</v>
      </c>
      <c r="M99">
        <f>+[2]Summary!BR134</f>
        <v>1</v>
      </c>
      <c r="N99">
        <f>+[2]Summary!BR134</f>
        <v>1</v>
      </c>
      <c r="O99">
        <f>+[2]Summary!BS134</f>
        <v>1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 spans="2:46" s="24" customFormat="1" outlineLevel="1">
      <c r="B100" s="48" t="str">
        <f t="shared" si="56"/>
        <v>uso indebido</v>
      </c>
      <c r="C100" s="364">
        <f>+[2]Summary!H135</f>
        <v>1</v>
      </c>
      <c r="D100">
        <f>+[2]Summary!I135</f>
        <v>1</v>
      </c>
      <c r="E100">
        <f>+[2]Summary!M135</f>
        <v>1.24</v>
      </c>
      <c r="F100">
        <f>+[2]Summary!M135</f>
        <v>1.24</v>
      </c>
      <c r="G100">
        <f>+[2]Summary!N135</f>
        <v>1.24</v>
      </c>
      <c r="H100">
        <f>+[2]Summary!N135</f>
        <v>1.24</v>
      </c>
      <c r="I100">
        <f>+[2]Summary!O135</f>
        <v>1.24</v>
      </c>
      <c r="J100">
        <f>+[2]Summary!T135</f>
        <v>1.24</v>
      </c>
      <c r="K100">
        <f>+[2]Summary!U135</f>
        <v>1.24</v>
      </c>
      <c r="L100">
        <f>+[2]Summary!BQ135</f>
        <v>1.5</v>
      </c>
      <c r="M100">
        <f>+[2]Summary!BR135</f>
        <v>1.5</v>
      </c>
      <c r="N100">
        <f>+[2]Summary!BR135</f>
        <v>1.5</v>
      </c>
      <c r="O100">
        <f>+[2]Summary!BS135</f>
        <v>1.5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 spans="2:46" s="24" customFormat="1" outlineLevel="1">
      <c r="B101" s="48" t="str">
        <f t="shared" si="56"/>
        <v>utiliza.forzada</v>
      </c>
      <c r="C101" s="364">
        <f>+[2]Summary!H136</f>
        <v>1</v>
      </c>
      <c r="D101">
        <f>+[2]Summary!I136</f>
        <v>1</v>
      </c>
      <c r="E101">
        <f>+[2]Summary!M136</f>
        <v>1.24</v>
      </c>
      <c r="F101">
        <f>+[2]Summary!M136</f>
        <v>1.24</v>
      </c>
      <c r="G101">
        <f>+[2]Summary!N136</f>
        <v>1.24</v>
      </c>
      <c r="H101">
        <f>+[2]Summary!N136</f>
        <v>1.24</v>
      </c>
      <c r="I101">
        <f>+[2]Summary!O136</f>
        <v>1.24</v>
      </c>
      <c r="J101">
        <f>+[2]Summary!T136</f>
        <v>1.24</v>
      </c>
      <c r="K101">
        <f>+[2]Summary!U136</f>
        <v>1.24</v>
      </c>
      <c r="L101">
        <f>+[2]Summary!BQ136</f>
        <v>1.5</v>
      </c>
      <c r="M101">
        <f>+[2]Summary!BR136</f>
        <v>1.5</v>
      </c>
      <c r="N101">
        <f>+[2]Summary!BR136</f>
        <v>1.5</v>
      </c>
      <c r="O101">
        <f>+[2]Summary!BS136</f>
        <v>1.5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 spans="2:46" s="24" customFormat="1" outlineLevel="1">
      <c r="B102" s="48" t="str">
        <f t="shared" si="56"/>
        <v>atracoencajero</v>
      </c>
      <c r="C102" s="364">
        <f>+[2]Summary!H137</f>
        <v>1</v>
      </c>
      <c r="D102">
        <f>+[2]Summary!I137</f>
        <v>1</v>
      </c>
      <c r="E102">
        <f>+[2]Summary!M137</f>
        <v>1.24</v>
      </c>
      <c r="F102">
        <f>+[2]Summary!M137</f>
        <v>1.24</v>
      </c>
      <c r="G102">
        <f>+[2]Summary!N137</f>
        <v>1.24</v>
      </c>
      <c r="H102">
        <f>+[2]Summary!N137</f>
        <v>1.24</v>
      </c>
      <c r="I102">
        <f>+[2]Summary!O137</f>
        <v>1.24</v>
      </c>
      <c r="J102">
        <f>+[2]Summary!T137</f>
        <v>1.24</v>
      </c>
      <c r="K102">
        <f>+[2]Summary!U137</f>
        <v>1.24</v>
      </c>
      <c r="L102">
        <f>+[2]Summary!BQ137</f>
        <v>1.24</v>
      </c>
      <c r="M102">
        <f>+[2]Summary!BR137</f>
        <v>1.24</v>
      </c>
      <c r="N102">
        <f>+[2]Summary!BR137</f>
        <v>1.24</v>
      </c>
      <c r="O102">
        <f>+[2]Summary!BS137</f>
        <v>1.24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 spans="2:46" s="24" customFormat="1" outlineLevel="1">
      <c r="B103" s="48" t="str">
        <f t="shared" si="56"/>
        <v>atracocajelectr</v>
      </c>
      <c r="C103" s="364">
        <f>+[2]Summary!H138</f>
        <v>1</v>
      </c>
      <c r="D103">
        <f>+[2]Summary!I138</f>
        <v>1</v>
      </c>
      <c r="E103">
        <f>+[2]Summary!M138</f>
        <v>1.24</v>
      </c>
      <c r="F103">
        <f>+[2]Summary!M138</f>
        <v>1.24</v>
      </c>
      <c r="G103">
        <f>+[2]Summary!N138</f>
        <v>1.24</v>
      </c>
      <c r="H103">
        <f>+[2]Summary!N138</f>
        <v>1.24</v>
      </c>
      <c r="I103">
        <f>+[2]Summary!O138</f>
        <v>1.24</v>
      </c>
      <c r="J103">
        <f>+[2]Summary!T138</f>
        <v>1.24</v>
      </c>
      <c r="K103">
        <f>+[2]Summary!U138</f>
        <v>1.24</v>
      </c>
      <c r="L103">
        <f>+[2]Summary!BQ138</f>
        <v>1.24</v>
      </c>
      <c r="M103">
        <f>+[2]Summary!BR138</f>
        <v>1.24</v>
      </c>
      <c r="N103">
        <f>+[2]Summary!BR138</f>
        <v>1.24</v>
      </c>
      <c r="O103">
        <f>+[2]Summary!BS138</f>
        <v>1.24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 spans="2:46" s="24" customFormat="1" outlineLevel="1">
      <c r="B104" s="48" t="str">
        <f t="shared" si="56"/>
        <v>renta libre destinación por cáncer</v>
      </c>
      <c r="C104" s="364">
        <f>+[2]Summary!H139</f>
        <v>1</v>
      </c>
      <c r="D104">
        <f>+[2]Summary!I139</f>
        <v>1</v>
      </c>
      <c r="E104">
        <f>+[2]Summary!M139</f>
        <v>1</v>
      </c>
      <c r="F104">
        <f>+[2]Summary!M139</f>
        <v>1</v>
      </c>
      <c r="G104">
        <f>+[2]Summary!N139</f>
        <v>1</v>
      </c>
      <c r="H104">
        <f>+[2]Summary!N139</f>
        <v>1</v>
      </c>
      <c r="I104">
        <f>+[2]Summary!O139</f>
        <v>1</v>
      </c>
      <c r="J104">
        <f>+[2]Summary!T139</f>
        <v>1</v>
      </c>
      <c r="K104">
        <f>+[2]Summary!U139</f>
        <v>1</v>
      </c>
      <c r="L104">
        <f>+[2]Summary!BQ139</f>
        <v>1</v>
      </c>
      <c r="M104">
        <f>+[2]Summary!BR139</f>
        <v>1</v>
      </c>
      <c r="N104">
        <f>+[2]Summary!BR139</f>
        <v>1</v>
      </c>
      <c r="O104">
        <f>+[2]Summary!BS139</f>
        <v>1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 spans="2:46" s="24" customFormat="1" outlineLevel="1">
      <c r="B105" s="48" t="str">
        <f t="shared" si="56"/>
        <v>muerte accident</v>
      </c>
      <c r="C105" s="364">
        <f>+[2]Summary!H140</f>
        <v>1</v>
      </c>
      <c r="D105">
        <f>+[2]Summary!I140</f>
        <v>1</v>
      </c>
      <c r="E105">
        <f>+[2]Summary!M140</f>
        <v>1</v>
      </c>
      <c r="F105">
        <f>+[2]Summary!M140</f>
        <v>1</v>
      </c>
      <c r="G105">
        <f>+[2]Summary!N140</f>
        <v>1</v>
      </c>
      <c r="H105">
        <f>+[2]Summary!N140</f>
        <v>1</v>
      </c>
      <c r="I105">
        <f>+[2]Summary!O140</f>
        <v>1</v>
      </c>
      <c r="J105">
        <f>+[2]Summary!T140</f>
        <v>1</v>
      </c>
      <c r="K105">
        <f>+[2]Summary!U140</f>
        <v>1</v>
      </c>
      <c r="L105">
        <f>+[2]Summary!BQ140</f>
        <v>1</v>
      </c>
      <c r="M105">
        <f>+[2]Summary!BR140</f>
        <v>1</v>
      </c>
      <c r="N105">
        <f>+[2]Summary!BR140</f>
        <v>1</v>
      </c>
      <c r="O105">
        <f>+[2]Summary!BS140</f>
        <v>1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 spans="2:46" s="24" customFormat="1" outlineLevel="1">
      <c r="B106" s="48" t="str">
        <f t="shared" si="56"/>
        <v>compra  proteg.</v>
      </c>
      <c r="C106" s="364">
        <f>+[2]Summary!H141</f>
        <v>1</v>
      </c>
      <c r="D106">
        <f>+[2]Summary!I141</f>
        <v>1</v>
      </c>
      <c r="E106">
        <f>+[2]Summary!M141</f>
        <v>1</v>
      </c>
      <c r="F106">
        <f>+[2]Summary!M141</f>
        <v>1</v>
      </c>
      <c r="G106">
        <f>+[2]Summary!N141</f>
        <v>1</v>
      </c>
      <c r="H106">
        <f>+[2]Summary!N141</f>
        <v>1</v>
      </c>
      <c r="I106">
        <f>+[2]Summary!O141</f>
        <v>1</v>
      </c>
      <c r="J106">
        <f>+[2]Summary!T141</f>
        <v>1</v>
      </c>
      <c r="K106">
        <f>+[2]Summary!U141</f>
        <v>1</v>
      </c>
      <c r="L106">
        <f>+[2]Summary!BQ141</f>
        <v>1</v>
      </c>
      <c r="M106">
        <f>+[2]Summary!BR141</f>
        <v>1</v>
      </c>
      <c r="N106">
        <f>+[2]Summary!BR141</f>
        <v>1</v>
      </c>
      <c r="O106">
        <f>+[2]Summary!BS141</f>
        <v>1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 spans="2:46" s="24" customFormat="1" outlineLevel="1">
      <c r="B107" s="48" t="str">
        <f t="shared" si="56"/>
        <v>repo.documentos</v>
      </c>
      <c r="C107" s="364">
        <f>+[2]Summary!H142</f>
        <v>1</v>
      </c>
      <c r="D107">
        <f>+[2]Summary!I142</f>
        <v>1</v>
      </c>
      <c r="E107">
        <f>+[2]Summary!M142</f>
        <v>1</v>
      </c>
      <c r="F107">
        <f>+[2]Summary!M142</f>
        <v>1</v>
      </c>
      <c r="G107">
        <f>+[2]Summary!N142</f>
        <v>1</v>
      </c>
      <c r="H107">
        <f>+[2]Summary!N142</f>
        <v>1</v>
      </c>
      <c r="I107">
        <f>+[2]Summary!O142</f>
        <v>1</v>
      </c>
      <c r="J107">
        <f>+[2]Summary!T142</f>
        <v>1</v>
      </c>
      <c r="K107">
        <f>+[2]Summary!U142</f>
        <v>1</v>
      </c>
      <c r="L107">
        <f>+[2]Summary!BQ142</f>
        <v>1</v>
      </c>
      <c r="M107">
        <f>+[2]Summary!BR142</f>
        <v>1</v>
      </c>
      <c r="N107">
        <f>+[2]Summary!BR142</f>
        <v>1</v>
      </c>
      <c r="O107">
        <f>+[2]Summary!BS142</f>
        <v>1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pans="2:46" s="24" customFormat="1" outlineLevel="1">
      <c r="B108" s="48" t="str">
        <f t="shared" si="56"/>
        <v>repo.llaves</v>
      </c>
      <c r="C108" s="364">
        <f>+[2]Summary!H143</f>
        <v>1</v>
      </c>
      <c r="D108">
        <f>+[2]Summary!I143</f>
        <v>1</v>
      </c>
      <c r="E108">
        <f>+[2]Summary!M143</f>
        <v>1</v>
      </c>
      <c r="F108">
        <f>+[2]Summary!M143</f>
        <v>1</v>
      </c>
      <c r="G108">
        <f>+[2]Summary!N143</f>
        <v>1</v>
      </c>
      <c r="H108">
        <f>+[2]Summary!N143</f>
        <v>1</v>
      </c>
      <c r="I108">
        <f>+[2]Summary!O143</f>
        <v>1</v>
      </c>
      <c r="J108">
        <f>+[2]Summary!T143</f>
        <v>1</v>
      </c>
      <c r="K108">
        <f>+[2]Summary!U143</f>
        <v>1</v>
      </c>
      <c r="L108">
        <f>+[2]Summary!BQ143</f>
        <v>1</v>
      </c>
      <c r="M108">
        <f>+[2]Summary!BR143</f>
        <v>1</v>
      </c>
      <c r="N108">
        <f>+[2]Summary!BR143</f>
        <v>1</v>
      </c>
      <c r="O108">
        <f>+[2]Summary!BS143</f>
        <v>1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 spans="2:46" s="24" customFormat="1" outlineLevel="1">
      <c r="B109" s="48" t="str">
        <f t="shared" si="56"/>
        <v>reposicionbolso</v>
      </c>
      <c r="C109" s="364">
        <f>+[2]Summary!H144</f>
        <v>1</v>
      </c>
      <c r="D109">
        <f>+[2]Summary!I144</f>
        <v>1</v>
      </c>
      <c r="E109">
        <f>+[2]Summary!M144</f>
        <v>1</v>
      </c>
      <c r="F109">
        <f>+[2]Summary!M144</f>
        <v>1</v>
      </c>
      <c r="G109">
        <f>+[2]Summary!N144</f>
        <v>1</v>
      </c>
      <c r="H109">
        <f>+[2]Summary!N144</f>
        <v>1</v>
      </c>
      <c r="I109">
        <f>+[2]Summary!O144</f>
        <v>1</v>
      </c>
      <c r="J109">
        <f>+[2]Summary!T144</f>
        <v>1</v>
      </c>
      <c r="K109">
        <f>+[2]Summary!U144</f>
        <v>1</v>
      </c>
      <c r="L109">
        <f>+[2]Summary!BQ144</f>
        <v>1</v>
      </c>
      <c r="M109">
        <f>+[2]Summary!BR144</f>
        <v>1</v>
      </c>
      <c r="N109">
        <f>+[2]Summary!BR144</f>
        <v>1</v>
      </c>
      <c r="O109">
        <f>+[2]Summary!BS144</f>
        <v>1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 spans="2:46" s="24" customFormat="1" outlineLevel="1">
      <c r="B110" s="48" t="str">
        <f t="shared" si="56"/>
        <v>garantia exten.</v>
      </c>
      <c r="C110" s="364">
        <f>+[2]Summary!H145</f>
        <v>1</v>
      </c>
      <c r="D110">
        <f>+[2]Summary!I145</f>
        <v>1</v>
      </c>
      <c r="E110">
        <f>+[2]Summary!M145</f>
        <v>1</v>
      </c>
      <c r="F110">
        <f>+[2]Summary!M145</f>
        <v>1</v>
      </c>
      <c r="G110">
        <f>+[2]Summary!N145</f>
        <v>1</v>
      </c>
      <c r="H110">
        <f>+[2]Summary!N145</f>
        <v>1</v>
      </c>
      <c r="I110">
        <f>+[2]Summary!O145</f>
        <v>1</v>
      </c>
      <c r="J110">
        <f>+[2]Summary!T145</f>
        <v>1</v>
      </c>
      <c r="K110">
        <f>+[2]Summary!U145</f>
        <v>1</v>
      </c>
      <c r="L110">
        <f>+[2]Summary!BQ145</f>
        <v>1</v>
      </c>
      <c r="M110">
        <f>+[2]Summary!BR145</f>
        <v>1</v>
      </c>
      <c r="N110">
        <f>+[2]Summary!BR145</f>
        <v>1</v>
      </c>
      <c r="O110">
        <f>+[2]Summary!BS145</f>
        <v>1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 spans="2:46" s="24" customFormat="1" outlineLevel="1">
      <c r="B111" s="48" t="str">
        <f t="shared" si="56"/>
        <v>hurto de contenidos hogar</v>
      </c>
      <c r="C111" s="364">
        <f>+[2]Summary!H146</f>
        <v>1</v>
      </c>
      <c r="D111">
        <f>+[2]Summary!I146</f>
        <v>1</v>
      </c>
      <c r="E111">
        <f>+[2]Summary!M146</f>
        <v>1</v>
      </c>
      <c r="F111">
        <f>+[2]Summary!M146</f>
        <v>1</v>
      </c>
      <c r="G111">
        <f>+[2]Summary!N146</f>
        <v>1</v>
      </c>
      <c r="H111">
        <f>+[2]Summary!N146</f>
        <v>1</v>
      </c>
      <c r="I111">
        <f>+[2]Summary!O146</f>
        <v>1</v>
      </c>
      <c r="J111">
        <f>+[2]Summary!T146</f>
        <v>1</v>
      </c>
      <c r="K111">
        <f>+[2]Summary!U146</f>
        <v>1</v>
      </c>
      <c r="L111">
        <f>+[2]Summary!BQ146</f>
        <v>1</v>
      </c>
      <c r="M111">
        <f>+[2]Summary!BR146</f>
        <v>1</v>
      </c>
      <c r="N111">
        <f>+[2]Summary!BR146</f>
        <v>1</v>
      </c>
      <c r="O111">
        <f>+[2]Summary!BS146</f>
        <v>1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2:46" s="24" customFormat="1" outlineLevel="1">
      <c r="B112" s="48" t="str">
        <f t="shared" si="56"/>
        <v>desempleo</v>
      </c>
      <c r="C112" s="397">
        <v>4</v>
      </c>
      <c r="D112">
        <f>+[2]Summary!I147</f>
        <v>1</v>
      </c>
      <c r="E112">
        <f>+[2]Summary!M147</f>
        <v>1</v>
      </c>
      <c r="F112" s="479">
        <f>+C112</f>
        <v>4</v>
      </c>
      <c r="G112" s="479">
        <f>+F112</f>
        <v>4</v>
      </c>
      <c r="H112">
        <f>+[2]Summary!N147</f>
        <v>1</v>
      </c>
      <c r="I112">
        <f>+[2]Summary!O147</f>
        <v>1</v>
      </c>
      <c r="J112">
        <f>+[2]Summary!T147</f>
        <v>0.88</v>
      </c>
      <c r="K112">
        <f>+[2]Summary!U147</f>
        <v>0.88</v>
      </c>
      <c r="L112">
        <f>+[2]Summary!BQ147</f>
        <v>1</v>
      </c>
      <c r="M112">
        <f>+[2]Summary!BR147</f>
        <v>1</v>
      </c>
      <c r="N112">
        <f>+[2]Summary!BR147</f>
        <v>1</v>
      </c>
      <c r="O112">
        <f>+[2]Summary!BS147</f>
        <v>1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 spans="2:46" s="24" customFormat="1" outlineLevel="1">
      <c r="B113" s="48" t="str">
        <f t="shared" si="56"/>
        <v>eg</v>
      </c>
      <c r="C113" s="397">
        <v>4</v>
      </c>
      <c r="D113">
        <v>4</v>
      </c>
      <c r="E113">
        <f>+[2]Summary!M148</f>
        <v>1</v>
      </c>
      <c r="F113" s="479">
        <f>+C113</f>
        <v>4</v>
      </c>
      <c r="G113" s="479">
        <f>+F113</f>
        <v>4</v>
      </c>
      <c r="H113">
        <v>4</v>
      </c>
      <c r="I113">
        <v>4</v>
      </c>
      <c r="J113">
        <f>+[2]Summary!T148</f>
        <v>1</v>
      </c>
      <c r="K113">
        <f>+[2]Summary!U148</f>
        <v>1</v>
      </c>
      <c r="L113">
        <f>+[2]Summary!BQ148</f>
        <v>1</v>
      </c>
      <c r="M113">
        <f>+[2]Summary!BR148</f>
        <v>1</v>
      </c>
      <c r="N113">
        <f>+[2]Summary!BR148</f>
        <v>1</v>
      </c>
      <c r="O113">
        <f>+[2]Summary!BS148</f>
        <v>1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 spans="2:46" s="24" customFormat="1" outlineLevel="1">
      <c r="B114" s="48" t="str">
        <f t="shared" si="56"/>
        <v>itt</v>
      </c>
      <c r="C114" s="397">
        <f>+[2]Summary!H149</f>
        <v>4.3840000000000003</v>
      </c>
      <c r="D114">
        <f>+[2]Summary!I149</f>
        <v>4.3840000000000003</v>
      </c>
      <c r="E114">
        <f>+[2]Summary!M149</f>
        <v>4.3840000000000003</v>
      </c>
      <c r="F114">
        <f>+[2]Summary!M149</f>
        <v>4.3840000000000003</v>
      </c>
      <c r="G114">
        <f>+[2]Summary!N149</f>
        <v>4.3840000000000003</v>
      </c>
      <c r="H114">
        <f>+[2]Summary!N149</f>
        <v>4.3840000000000003</v>
      </c>
      <c r="I114">
        <f>+[2]Summary!O149</f>
        <v>4.3840000000000003</v>
      </c>
      <c r="J114">
        <f>+[2]Summary!T149</f>
        <v>5.3840000000000003</v>
      </c>
      <c r="K114">
        <f>+[2]Summary!U149</f>
        <v>5.3840000000000003</v>
      </c>
      <c r="L114">
        <f>+[2]Summary!BQ149</f>
        <v>5.3840000000000003</v>
      </c>
      <c r="M114">
        <f>+[2]Summary!BR149</f>
        <v>5.3840000000000003</v>
      </c>
      <c r="N114">
        <f>+[2]Summary!BR149</f>
        <v>5.3840000000000003</v>
      </c>
      <c r="O114">
        <f>+[2]Summary!BS149</f>
        <v>5.3840000000000003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 spans="2:46" s="24" customFormat="1" outlineLevel="1">
      <c r="B115" s="48" t="str">
        <f t="shared" si="56"/>
        <v>VIDA / aux funerario / canasta</v>
      </c>
      <c r="C115" s="364">
        <f>+[2]Summary!H150</f>
        <v>1</v>
      </c>
      <c r="D115">
        <f>+[2]Summary!I150</f>
        <v>1</v>
      </c>
      <c r="E115">
        <f>+[2]Summary!M150</f>
        <v>1</v>
      </c>
      <c r="F115">
        <f>+[2]Summary!M150</f>
        <v>1</v>
      </c>
      <c r="G115">
        <f>+[2]Summary!N150</f>
        <v>1</v>
      </c>
      <c r="H115">
        <f>+[2]Summary!N150</f>
        <v>1</v>
      </c>
      <c r="I115">
        <f>+[2]Summary!O150</f>
        <v>1</v>
      </c>
      <c r="J115">
        <f>+[2]Summary!T150</f>
        <v>1</v>
      </c>
      <c r="K115">
        <f>+[2]Summary!U150</f>
        <v>1</v>
      </c>
      <c r="L115">
        <f>+[2]Summary!BQ150</f>
        <v>1</v>
      </c>
      <c r="M115">
        <f>+[2]Summary!BR150</f>
        <v>1</v>
      </c>
      <c r="N115">
        <f>+[2]Summary!BR150</f>
        <v>1</v>
      </c>
      <c r="O115">
        <f>+[2]Summary!BS150</f>
        <v>1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 spans="2:46" s="24" customFormat="1" outlineLevel="1">
      <c r="B116" s="48" t="str">
        <f t="shared" si="56"/>
        <v>td employees</v>
      </c>
      <c r="C116" s="364">
        <f>+[2]Summary!H151</f>
        <v>1</v>
      </c>
      <c r="D116">
        <f>+[2]Summary!I151</f>
        <v>1</v>
      </c>
      <c r="E116">
        <f>+[2]Summary!M151</f>
        <v>1</v>
      </c>
      <c r="F116">
        <f>+[2]Summary!M151</f>
        <v>1</v>
      </c>
      <c r="G116">
        <f>+[2]Summary!N151</f>
        <v>1</v>
      </c>
      <c r="H116">
        <f>+[2]Summary!N151</f>
        <v>1</v>
      </c>
      <c r="I116">
        <f>+[2]Summary!O151</f>
        <v>1</v>
      </c>
      <c r="J116">
        <f>+[2]Summary!T151</f>
        <v>1</v>
      </c>
      <c r="K116">
        <f>+[2]Summary!U151</f>
        <v>1</v>
      </c>
      <c r="L116">
        <f>+[2]Summary!BQ151</f>
        <v>1</v>
      </c>
      <c r="M116">
        <f>+[2]Summary!BR151</f>
        <v>1</v>
      </c>
      <c r="N116">
        <f>+[2]Summary!BR151</f>
        <v>1</v>
      </c>
      <c r="O116">
        <f>+[2]Summary!BS151</f>
        <v>1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 spans="2:46" s="24" customFormat="1" outlineLevel="1">
      <c r="B117" s="48" t="str">
        <f t="shared" si="56"/>
        <v>tpd</v>
      </c>
      <c r="C117" s="364">
        <f>+[2]Summary!H152</f>
        <v>1</v>
      </c>
      <c r="D117">
        <f>+[2]Summary!I152</f>
        <v>1</v>
      </c>
      <c r="E117">
        <f>+[2]Summary!M152</f>
        <v>1</v>
      </c>
      <c r="F117">
        <f>+[2]Summary!M152</f>
        <v>1</v>
      </c>
      <c r="G117">
        <f>+[2]Summary!N152</f>
        <v>1</v>
      </c>
      <c r="H117">
        <f>+[2]Summary!N152</f>
        <v>1</v>
      </c>
      <c r="I117">
        <f>+[2]Summary!O152</f>
        <v>1</v>
      </c>
      <c r="J117">
        <f>+[2]Summary!T152</f>
        <v>1</v>
      </c>
      <c r="K117">
        <f>+[2]Summary!U152</f>
        <v>1</v>
      </c>
      <c r="L117">
        <f>+[2]Summary!BQ152</f>
        <v>1</v>
      </c>
      <c r="M117">
        <f>+[2]Summary!BR152</f>
        <v>1</v>
      </c>
      <c r="N117">
        <f>+[2]Summary!BR152</f>
        <v>1</v>
      </c>
      <c r="O117">
        <f>+[2]Summary!BS152</f>
        <v>1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 spans="2:46" s="24" customFormat="1" outlineLevel="1">
      <c r="B118" s="48" t="str">
        <f t="shared" si="56"/>
        <v>accidental tpd</v>
      </c>
      <c r="C118" s="364">
        <f>+[2]Summary!H153</f>
        <v>1</v>
      </c>
      <c r="D118">
        <f>+[2]Summary!I153</f>
        <v>1</v>
      </c>
      <c r="E118">
        <f>+[2]Summary!M153</f>
        <v>1</v>
      </c>
      <c r="F118">
        <f>+[2]Summary!M153</f>
        <v>1</v>
      </c>
      <c r="G118">
        <f>+[2]Summary!N153</f>
        <v>1</v>
      </c>
      <c r="H118">
        <f>+[2]Summary!N153</f>
        <v>1</v>
      </c>
      <c r="I118">
        <f>+[2]Summary!O153</f>
        <v>1</v>
      </c>
      <c r="J118">
        <f>+[2]Summary!T153</f>
        <v>1</v>
      </c>
      <c r="K118">
        <f>+[2]Summary!U153</f>
        <v>1</v>
      </c>
      <c r="L118">
        <f>+[2]Summary!BQ153</f>
        <v>1</v>
      </c>
      <c r="M118">
        <f>+[2]Summary!BR153</f>
        <v>1</v>
      </c>
      <c r="N118">
        <f>+[2]Summary!BR153</f>
        <v>1</v>
      </c>
      <c r="O118">
        <f>+[2]Summary!BS153</f>
        <v>1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 spans="2:46" s="24" customFormat="1" outlineLevel="1">
      <c r="B119" s="48" t="str">
        <f t="shared" si="56"/>
        <v>accidental td</v>
      </c>
      <c r="C119" s="364">
        <f>+[2]Summary!H154</f>
        <v>1</v>
      </c>
      <c r="D119">
        <f>+[2]Summary!I154</f>
        <v>1</v>
      </c>
      <c r="E119">
        <f>+[2]Summary!M154</f>
        <v>1</v>
      </c>
      <c r="F119">
        <f>+[2]Summary!M154</f>
        <v>1</v>
      </c>
      <c r="G119">
        <f>+[2]Summary!N154</f>
        <v>1</v>
      </c>
      <c r="H119">
        <f>+[2]Summary!N154</f>
        <v>1</v>
      </c>
      <c r="I119">
        <f>+[2]Summary!O154</f>
        <v>1</v>
      </c>
      <c r="J119">
        <f>+[2]Summary!T154</f>
        <v>1</v>
      </c>
      <c r="K119">
        <f>+[2]Summary!U154</f>
        <v>1</v>
      </c>
      <c r="L119">
        <f>+[2]Summary!BQ154</f>
        <v>1</v>
      </c>
      <c r="M119">
        <f>+[2]Summary!BR154</f>
        <v>1</v>
      </c>
      <c r="N119">
        <f>+[2]Summary!BR154</f>
        <v>1</v>
      </c>
      <c r="O119">
        <f>+[2]Summary!BS154</f>
        <v>1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 spans="2:46" s="24" customFormat="1" outlineLevel="1">
      <c r="B120" s="48" t="str">
        <f t="shared" si="56"/>
        <v>gran quemado</v>
      </c>
      <c r="C120" s="364">
        <f>+[2]Summary!H155</f>
        <v>1</v>
      </c>
      <c r="D120">
        <f>+[2]Summary!I155</f>
        <v>1</v>
      </c>
      <c r="E120">
        <f>+[2]Summary!M155</f>
        <v>1</v>
      </c>
      <c r="F120">
        <f>+[2]Summary!M155</f>
        <v>1</v>
      </c>
      <c r="G120">
        <f>+[2]Summary!N155</f>
        <v>1</v>
      </c>
      <c r="H120">
        <f>+[2]Summary!N155</f>
        <v>1</v>
      </c>
      <c r="I120">
        <f>+[2]Summary!O155</f>
        <v>1</v>
      </c>
      <c r="J120">
        <f>+[2]Summary!T155</f>
        <v>1</v>
      </c>
      <c r="K120">
        <f>+[2]Summary!U155</f>
        <v>1</v>
      </c>
      <c r="L120">
        <f>+[2]Summary!BQ155</f>
        <v>1</v>
      </c>
      <c r="M120">
        <f>+[2]Summary!BR155</f>
        <v>1</v>
      </c>
      <c r="N120">
        <f>+[2]Summary!BR155</f>
        <v>1</v>
      </c>
      <c r="O120">
        <f>+[2]Summary!BS155</f>
        <v>1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 spans="2:46" s="24" customFormat="1" outlineLevel="1">
      <c r="B121" s="48" t="str">
        <f t="shared" si="56"/>
        <v>dismemberment</v>
      </c>
      <c r="C121" s="364">
        <f>+[2]Summary!H156</f>
        <v>1</v>
      </c>
      <c r="D121">
        <f>+[2]Summary!I156</f>
        <v>1</v>
      </c>
      <c r="E121">
        <f>+[2]Summary!M156</f>
        <v>1</v>
      </c>
      <c r="F121">
        <f>+[2]Summary!M156</f>
        <v>1</v>
      </c>
      <c r="G121">
        <f>+[2]Summary!N156</f>
        <v>1</v>
      </c>
      <c r="H121">
        <f>+[2]Summary!N156</f>
        <v>1</v>
      </c>
      <c r="I121">
        <f>+[2]Summary!O156</f>
        <v>1</v>
      </c>
      <c r="J121">
        <f>+[2]Summary!T156</f>
        <v>1</v>
      </c>
      <c r="K121">
        <f>+[2]Summary!U156</f>
        <v>1</v>
      </c>
      <c r="L121">
        <f>+[2]Summary!BQ156</f>
        <v>1</v>
      </c>
      <c r="M121">
        <f>+[2]Summary!BR156</f>
        <v>1</v>
      </c>
      <c r="N121">
        <f>+[2]Summary!BR156</f>
        <v>1</v>
      </c>
      <c r="O121">
        <f>+[2]Summary!BS156</f>
        <v>1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 spans="2:46" s="24" customFormat="1" outlineLevel="1">
      <c r="B122" s="48" t="str">
        <f t="shared" si="56"/>
        <v>renta diaria hospitalización</v>
      </c>
      <c r="C122" s="364">
        <f>+[2]Summary!H157</f>
        <v>2.6137508867363253</v>
      </c>
      <c r="D122">
        <f>+[2]Summary!I157</f>
        <v>2.6137508867363253</v>
      </c>
      <c r="E122">
        <f>+[2]Summary!M157</f>
        <v>2.6137508867363253</v>
      </c>
      <c r="F122">
        <f>+[2]Summary!M157</f>
        <v>2.6137508867363253</v>
      </c>
      <c r="G122">
        <f>+[2]Summary!N157</f>
        <v>2.6137508867363253</v>
      </c>
      <c r="H122">
        <f>+[2]Summary!N157</f>
        <v>2.6137508867363253</v>
      </c>
      <c r="I122">
        <f>+[2]Summary!O157</f>
        <v>2.6137508867363253</v>
      </c>
      <c r="J122">
        <f>+[2]Summary!T157</f>
        <v>2.6137508867363253</v>
      </c>
      <c r="K122">
        <f>+[2]Summary!U157</f>
        <v>2.6137508867363253</v>
      </c>
      <c r="L122">
        <f>+[2]Summary!BQ157</f>
        <v>2.6137508867363253</v>
      </c>
      <c r="M122">
        <f>+[2]Summary!BR157</f>
        <v>2.6137508867363253</v>
      </c>
      <c r="N122">
        <f>+[2]Summary!BR157</f>
        <v>2.6137508867363253</v>
      </c>
      <c r="O122">
        <f>+[2]Summary!BS157</f>
        <v>2.6137508867363253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 spans="2:46" s="24" customFormat="1" outlineLevel="1">
      <c r="B123" s="48" t="str">
        <f t="shared" si="56"/>
        <v xml:space="preserve">parkinson / </v>
      </c>
      <c r="C123" s="364">
        <f>+[2]Summary!H158</f>
        <v>1</v>
      </c>
      <c r="D123">
        <f>+[2]Summary!I158</f>
        <v>1</v>
      </c>
      <c r="E123">
        <f>+[2]Summary!M158</f>
        <v>1</v>
      </c>
      <c r="F123">
        <f>+[2]Summary!M158</f>
        <v>1</v>
      </c>
      <c r="G123">
        <f>+[2]Summary!N158</f>
        <v>1</v>
      </c>
      <c r="H123">
        <f>+[2]Summary!N158</f>
        <v>1</v>
      </c>
      <c r="I123">
        <f>+[2]Summary!O158</f>
        <v>1</v>
      </c>
      <c r="J123">
        <f>+[2]Summary!T158</f>
        <v>1</v>
      </c>
      <c r="K123">
        <f>+[2]Summary!U158</f>
        <v>1</v>
      </c>
      <c r="L123">
        <f>+[2]Summary!BQ158</f>
        <v>1</v>
      </c>
      <c r="M123">
        <f>+[2]Summary!BR158</f>
        <v>1</v>
      </c>
      <c r="N123">
        <f>+[2]Summary!BR158</f>
        <v>1</v>
      </c>
      <c r="O123">
        <f>+[2]Summary!BS158</f>
        <v>1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 spans="2:46" s="24" customFormat="1" outlineLevel="1">
      <c r="B124" s="48" t="str">
        <f t="shared" si="56"/>
        <v>alzheimer</v>
      </c>
      <c r="C124" s="364">
        <f>+[2]Summary!H159</f>
        <v>1</v>
      </c>
      <c r="D124">
        <f>+[2]Summary!I159</f>
        <v>1</v>
      </c>
      <c r="E124">
        <f>+[2]Summary!M159</f>
        <v>1</v>
      </c>
      <c r="F124">
        <f>+[2]Summary!M159</f>
        <v>1</v>
      </c>
      <c r="G124">
        <f>+[2]Summary!N159</f>
        <v>1</v>
      </c>
      <c r="H124">
        <f>+[2]Summary!N159</f>
        <v>1</v>
      </c>
      <c r="I124">
        <f>+[2]Summary!O159</f>
        <v>1</v>
      </c>
      <c r="J124">
        <f>+[2]Summary!T159</f>
        <v>1</v>
      </c>
      <c r="K124">
        <f>+[2]Summary!U159</f>
        <v>1</v>
      </c>
      <c r="L124">
        <f>+[2]Summary!BQ159</f>
        <v>1</v>
      </c>
      <c r="M124">
        <f>+[2]Summary!BR159</f>
        <v>1</v>
      </c>
      <c r="N124">
        <f>+[2]Summary!BR159</f>
        <v>1</v>
      </c>
      <c r="O124">
        <f>+[2]Summary!BS159</f>
        <v>1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 spans="2:46" s="24" customFormat="1" outlineLevel="1">
      <c r="B125" s="48" t="str">
        <f t="shared" si="56"/>
        <v>momentos de vida</v>
      </c>
      <c r="C125" s="364">
        <f>+[2]Summary!H160</f>
        <v>1</v>
      </c>
      <c r="D125">
        <f>+[2]Summary!I160</f>
        <v>1</v>
      </c>
      <c r="E125">
        <f>+[2]Summary!M160</f>
        <v>1</v>
      </c>
      <c r="F125">
        <f>+[2]Summary!M160</f>
        <v>1</v>
      </c>
      <c r="G125">
        <f>+[2]Summary!N160</f>
        <v>1</v>
      </c>
      <c r="H125">
        <f>+[2]Summary!N160</f>
        <v>1</v>
      </c>
      <c r="I125">
        <f>+[2]Summary!O160</f>
        <v>1</v>
      </c>
      <c r="J125">
        <f>+[2]Summary!T160</f>
        <v>1</v>
      </c>
      <c r="K125">
        <f>+[2]Summary!U160</f>
        <v>1</v>
      </c>
      <c r="L125">
        <f>+[2]Summary!BQ160</f>
        <v>1</v>
      </c>
      <c r="M125">
        <f>+[2]Summary!BR160</f>
        <v>1</v>
      </c>
      <c r="N125">
        <f>+[2]Summary!BR160</f>
        <v>1</v>
      </c>
      <c r="O125">
        <f>+[2]Summary!BS160</f>
        <v>1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 spans="2:46" s="24" customFormat="1" outlineLevel="1">
      <c r="B126" s="48" t="str">
        <f t="shared" si="56"/>
        <v>ad public transport</v>
      </c>
      <c r="C126" s="364">
        <f>+[2]Summary!H161</f>
        <v>1</v>
      </c>
      <c r="D126">
        <f>+[2]Summary!I161</f>
        <v>1</v>
      </c>
      <c r="E126">
        <f>+[2]Summary!M161</f>
        <v>1</v>
      </c>
      <c r="F126">
        <f>+[2]Summary!M161</f>
        <v>1</v>
      </c>
      <c r="G126">
        <f>+[2]Summary!N161</f>
        <v>1</v>
      </c>
      <c r="H126">
        <f>+[2]Summary!N161</f>
        <v>1</v>
      </c>
      <c r="I126">
        <f>+[2]Summary!O161</f>
        <v>1</v>
      </c>
      <c r="J126">
        <f>+[2]Summary!T161</f>
        <v>1</v>
      </c>
      <c r="K126">
        <f>+[2]Summary!U161</f>
        <v>1</v>
      </c>
      <c r="L126">
        <f>+[2]Summary!BQ161</f>
        <v>1</v>
      </c>
      <c r="M126">
        <f>+[2]Summary!BR161</f>
        <v>1</v>
      </c>
      <c r="N126">
        <f>+[2]Summary!BR161</f>
        <v>1</v>
      </c>
      <c r="O126">
        <f>+[2]Summary!BS161</f>
        <v>1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 spans="2:46" s="24" customFormat="1" outlineLevel="1">
      <c r="B127" s="48" t="str">
        <f t="shared" si="56"/>
        <v>ad as vehicle passanger</v>
      </c>
      <c r="C127" s="364">
        <f>+[2]Summary!H162</f>
        <v>1</v>
      </c>
      <c r="D127">
        <f>+[2]Summary!I162</f>
        <v>1</v>
      </c>
      <c r="E127">
        <f>+[2]Summary!M162</f>
        <v>1</v>
      </c>
      <c r="F127">
        <f>+[2]Summary!M162</f>
        <v>1</v>
      </c>
      <c r="G127">
        <f>+[2]Summary!N162</f>
        <v>1</v>
      </c>
      <c r="H127">
        <f>+[2]Summary!N162</f>
        <v>1</v>
      </c>
      <c r="I127">
        <f>+[2]Summary!O162</f>
        <v>1</v>
      </c>
      <c r="J127">
        <f>+[2]Summary!T162</f>
        <v>1</v>
      </c>
      <c r="K127">
        <f>+[2]Summary!U162</f>
        <v>1</v>
      </c>
      <c r="L127">
        <f>+[2]Summary!BQ162</f>
        <v>1</v>
      </c>
      <c r="M127">
        <f>+[2]Summary!BR162</f>
        <v>1</v>
      </c>
      <c r="N127">
        <f>+[2]Summary!BR162</f>
        <v>1</v>
      </c>
      <c r="O127">
        <f>+[2]Summary!BS162</f>
        <v>1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 spans="2:46" s="24" customFormat="1" outlineLevel="1">
      <c r="B128" s="48" t="str">
        <f t="shared" si="56"/>
        <v>loss of flight or hotel reservation</v>
      </c>
      <c r="C128" s="364">
        <f>+[2]Summary!H163</f>
        <v>1</v>
      </c>
      <c r="D128">
        <f>+[2]Summary!I163</f>
        <v>1</v>
      </c>
      <c r="E128">
        <f>+[2]Summary!M163</f>
        <v>1</v>
      </c>
      <c r="F128">
        <f>+[2]Summary!M163</f>
        <v>1</v>
      </c>
      <c r="G128">
        <f>+[2]Summary!N163</f>
        <v>1</v>
      </c>
      <c r="H128">
        <f>+[2]Summary!N163</f>
        <v>1</v>
      </c>
      <c r="I128">
        <f>+[2]Summary!O163</f>
        <v>1</v>
      </c>
      <c r="J128">
        <f>+[2]Summary!T163</f>
        <v>1</v>
      </c>
      <c r="K128">
        <f>+[2]Summary!U163</f>
        <v>1</v>
      </c>
      <c r="L128">
        <f>+[2]Summary!BQ163</f>
        <v>1</v>
      </c>
      <c r="M128">
        <f>+[2]Summary!BR163</f>
        <v>1</v>
      </c>
      <c r="N128">
        <f>+[2]Summary!BR163</f>
        <v>1</v>
      </c>
      <c r="O128">
        <f>+[2]Summary!BS163</f>
        <v>1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 spans="1:46" s="24" customFormat="1" outlineLevel="1">
      <c r="B129" s="48" t="str">
        <f t="shared" si="56"/>
        <v>theft keys/docuemnts during trip</v>
      </c>
      <c r="C129" s="364">
        <f>+[2]Summary!H164</f>
        <v>1</v>
      </c>
      <c r="D129">
        <f>+[2]Summary!I164</f>
        <v>1</v>
      </c>
      <c r="E129">
        <f>+[2]Summary!M164</f>
        <v>1</v>
      </c>
      <c r="F129">
        <f>+[2]Summary!M164</f>
        <v>1</v>
      </c>
      <c r="G129">
        <f>+[2]Summary!N164</f>
        <v>1</v>
      </c>
      <c r="H129">
        <f>+[2]Summary!N164</f>
        <v>1</v>
      </c>
      <c r="I129">
        <f>+[2]Summary!O164</f>
        <v>1</v>
      </c>
      <c r="J129">
        <f>+[2]Summary!T164</f>
        <v>1</v>
      </c>
      <c r="K129">
        <f>+[2]Summary!U164</f>
        <v>1</v>
      </c>
      <c r="L129">
        <f>+[2]Summary!BQ164</f>
        <v>1</v>
      </c>
      <c r="M129">
        <f>+[2]Summary!BR164</f>
        <v>1</v>
      </c>
      <c r="N129">
        <f>+[2]Summary!BR164</f>
        <v>1</v>
      </c>
      <c r="O129">
        <f>+[2]Summary!BS164</f>
        <v>1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 spans="1:46" s="24" customFormat="1" outlineLevel="1">
      <c r="B130" s="48" t="str">
        <f t="shared" si="56"/>
        <v>td during trip</v>
      </c>
      <c r="C130" s="364">
        <f>+[2]Summary!H165</f>
        <v>1</v>
      </c>
      <c r="D130">
        <f>+[2]Summary!I165</f>
        <v>1</v>
      </c>
      <c r="E130">
        <f>+[2]Summary!M165</f>
        <v>1</v>
      </c>
      <c r="F130">
        <f>+[2]Summary!M165</f>
        <v>1</v>
      </c>
      <c r="G130">
        <f>+[2]Summary!N165</f>
        <v>1</v>
      </c>
      <c r="H130">
        <f>+[2]Summary!N165</f>
        <v>1</v>
      </c>
      <c r="I130">
        <f>+[2]Summary!O165</f>
        <v>1</v>
      </c>
      <c r="J130">
        <f>+[2]Summary!T165</f>
        <v>1</v>
      </c>
      <c r="K130">
        <f>+[2]Summary!U165</f>
        <v>1</v>
      </c>
      <c r="L130">
        <f>+[2]Summary!BQ165</f>
        <v>1</v>
      </c>
      <c r="M130">
        <f>+[2]Summary!BR165</f>
        <v>1</v>
      </c>
      <c r="N130">
        <f>+[2]Summary!BR165</f>
        <v>1</v>
      </c>
      <c r="O130">
        <f>+[2]Summary!BS165</f>
        <v>1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 spans="1:46" s="24" customFormat="1" outlineLevel="1">
      <c r="B131" s="48" t="str">
        <f t="shared" si="56"/>
        <v>gap 10%</v>
      </c>
      <c r="C131" s="364">
        <f>+[2]Summary!H166</f>
        <v>1</v>
      </c>
      <c r="D131">
        <f>+[2]Summary!I166</f>
        <v>1</v>
      </c>
      <c r="E131">
        <f>+[2]Summary!M166</f>
        <v>1</v>
      </c>
      <c r="F131">
        <f>+[2]Summary!M166</f>
        <v>1</v>
      </c>
      <c r="G131">
        <f>+[2]Summary!N166</f>
        <v>1</v>
      </c>
      <c r="H131">
        <f>+[2]Summary!N166</f>
        <v>1</v>
      </c>
      <c r="I131">
        <f>+[2]Summary!O166</f>
        <v>1</v>
      </c>
      <c r="J131">
        <f>+[2]Summary!T166</f>
        <v>1</v>
      </c>
      <c r="K131">
        <f>+[2]Summary!U166</f>
        <v>1</v>
      </c>
      <c r="L131">
        <f>+[2]Summary!BQ166</f>
        <v>1</v>
      </c>
      <c r="M131">
        <f>+[2]Summary!BR166</f>
        <v>1</v>
      </c>
      <c r="N131">
        <f>+[2]Summary!BR166</f>
        <v>1</v>
      </c>
      <c r="O131">
        <f>+[2]Summary!BS166</f>
        <v>1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 spans="1:46" s="24" customFormat="1" outlineLevel="1">
      <c r="B132" s="48" t="str">
        <f t="shared" si="56"/>
        <v>cancer masculino/femenino</v>
      </c>
      <c r="C132" s="364">
        <f>+[2]Summary!H167</f>
        <v>1</v>
      </c>
      <c r="D132">
        <f>+[2]Summary!I167</f>
        <v>1</v>
      </c>
      <c r="E132">
        <f>+[2]Summary!M167</f>
        <v>1</v>
      </c>
      <c r="F132">
        <f>+[2]Summary!M167</f>
        <v>1</v>
      </c>
      <c r="G132">
        <f>+[2]Summary!N167</f>
        <v>1</v>
      </c>
      <c r="H132">
        <f>+[2]Summary!N167</f>
        <v>1</v>
      </c>
      <c r="I132">
        <f>+[2]Summary!O167</f>
        <v>1</v>
      </c>
      <c r="J132">
        <f>+[2]Summary!T167</f>
        <v>1</v>
      </c>
      <c r="K132">
        <f>+[2]Summary!U167</f>
        <v>1</v>
      </c>
      <c r="L132">
        <f>+[2]Summary!BQ167</f>
        <v>1</v>
      </c>
      <c r="M132">
        <f>+[2]Summary!BR167</f>
        <v>1</v>
      </c>
      <c r="N132">
        <f>+[2]Summary!BR167</f>
        <v>1</v>
      </c>
      <c r="O132">
        <f>+[2]Summary!BS167</f>
        <v>1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 spans="1:46" s="24" customFormat="1" outlineLevel="1">
      <c r="B133" s="48" t="str">
        <f>+B86</f>
        <v>hurto de bienes dentro del vehículo</v>
      </c>
      <c r="C133" s="364">
        <f>+[2]Summary!H168</f>
        <v>1</v>
      </c>
      <c r="D133">
        <f>+[2]Summary!I168</f>
        <v>1</v>
      </c>
      <c r="E133">
        <f>+[2]Summary!M168</f>
        <v>1</v>
      </c>
      <c r="F133">
        <f>+[2]Summary!M168</f>
        <v>1</v>
      </c>
      <c r="G133">
        <f>+[2]Summary!N168</f>
        <v>1</v>
      </c>
      <c r="H133">
        <f>+[2]Summary!N168</f>
        <v>1</v>
      </c>
      <c r="I133">
        <f>+[2]Summary!O168</f>
        <v>1</v>
      </c>
      <c r="J133">
        <f>+[2]Summary!T168</f>
        <v>1</v>
      </c>
      <c r="K133">
        <f>+[2]Summary!U168</f>
        <v>1</v>
      </c>
      <c r="L133">
        <f>+[2]Summary!BQ168</f>
        <v>1</v>
      </c>
      <c r="M133">
        <f>+[2]Summary!BR168</f>
        <v>1</v>
      </c>
      <c r="N133">
        <f>+[2]Summary!BR168</f>
        <v>1</v>
      </c>
      <c r="O133">
        <f>+[2]Summary!BS168</f>
        <v>1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 spans="1:46" s="24" customFormat="1" outlineLevel="1">
      <c r="B134" s="48" t="str">
        <f t="shared" si="56"/>
        <v>hurto de bienes de tecnología</v>
      </c>
      <c r="C134" s="364">
        <f>+[2]Summary!H169</f>
        <v>1</v>
      </c>
      <c r="D134">
        <f>+[2]Summary!I169</f>
        <v>1</v>
      </c>
      <c r="E134">
        <f>+[2]Summary!M169</f>
        <v>1</v>
      </c>
      <c r="F134">
        <f>+[2]Summary!M169</f>
        <v>1</v>
      </c>
      <c r="G134">
        <f>+[2]Summary!N169</f>
        <v>1</v>
      </c>
      <c r="H134">
        <f>+[2]Summary!N169</f>
        <v>1</v>
      </c>
      <c r="I134">
        <f>+[2]Summary!O169</f>
        <v>1</v>
      </c>
      <c r="J134">
        <f>+[2]Summary!T169</f>
        <v>1</v>
      </c>
      <c r="K134">
        <f>+[2]Summary!U169</f>
        <v>1</v>
      </c>
      <c r="L134">
        <f>+[2]Summary!BQ169</f>
        <v>1</v>
      </c>
      <c r="M134">
        <f>+[2]Summary!BR169</f>
        <v>1</v>
      </c>
      <c r="N134">
        <f>+[2]Summary!BR169</f>
        <v>1</v>
      </c>
      <c r="O134">
        <f>+[2]Summary!BS169</f>
        <v>1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 spans="1:46" s="24" customFormat="1" outlineLevel="1">
      <c r="B135" s="48" t="str">
        <f t="shared" si="56"/>
        <v>hurto otros bienes materiales</v>
      </c>
      <c r="C135" s="364">
        <f>+[2]Summary!H170</f>
        <v>1</v>
      </c>
      <c r="D135">
        <f>+[2]Summary!I170</f>
        <v>1</v>
      </c>
      <c r="E135">
        <f>+[2]Summary!M170</f>
        <v>1</v>
      </c>
      <c r="F135">
        <f>+[2]Summary!M170</f>
        <v>1</v>
      </c>
      <c r="G135">
        <f>+[2]Summary!N170</f>
        <v>1</v>
      </c>
      <c r="H135">
        <f>+[2]Summary!N170</f>
        <v>1</v>
      </c>
      <c r="I135">
        <f>+[2]Summary!O170</f>
        <v>1</v>
      </c>
      <c r="J135">
        <f>+[2]Summary!T170</f>
        <v>1</v>
      </c>
      <c r="K135">
        <f>+[2]Summary!U170</f>
        <v>1</v>
      </c>
      <c r="L135">
        <f>+[2]Summary!BQ170</f>
        <v>1</v>
      </c>
      <c r="M135">
        <f>+[2]Summary!BR170</f>
        <v>1</v>
      </c>
      <c r="N135">
        <f>+[2]Summary!BR170</f>
        <v>1</v>
      </c>
      <c r="O135">
        <f>+[2]Summary!BS170</f>
        <v>1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 spans="1:46" s="24" customFormat="1" outlineLevel="1">
      <c r="B136" s="48" t="str">
        <f t="shared" si="56"/>
        <v xml:space="preserve">daño accidental total de celular </v>
      </c>
      <c r="C136" s="364">
        <f>+[2]Summary!H171</f>
        <v>1</v>
      </c>
      <c r="D136">
        <f>+[2]Summary!I171</f>
        <v>1</v>
      </c>
      <c r="E136">
        <f>+[2]Summary!M171</f>
        <v>1</v>
      </c>
      <c r="F136">
        <f>+[2]Summary!M171</f>
        <v>1</v>
      </c>
      <c r="G136">
        <f>+[2]Summary!N171</f>
        <v>1</v>
      </c>
      <c r="H136">
        <f>+[2]Summary!N171</f>
        <v>1</v>
      </c>
      <c r="I136">
        <f>+[2]Summary!O171</f>
        <v>1</v>
      </c>
      <c r="J136">
        <f>+[2]Summary!T171</f>
        <v>1</v>
      </c>
      <c r="K136">
        <f>+[2]Summary!U171</f>
        <v>1</v>
      </c>
      <c r="L136">
        <f>+[2]Summary!BQ171</f>
        <v>1</v>
      </c>
      <c r="M136">
        <f>+[2]Summary!BR171</f>
        <v>1</v>
      </c>
      <c r="N136">
        <f>+[2]Summary!BR171</f>
        <v>1</v>
      </c>
      <c r="O136">
        <f>+[2]Summary!BS171</f>
        <v>1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 spans="1:46" s="24" customFormat="1" outlineLevel="1">
      <c r="B137" s="48" t="str">
        <f t="shared" si="56"/>
        <v>internet fraude</v>
      </c>
      <c r="C137" s="364">
        <f>+[2]Summary!H172</f>
        <v>1</v>
      </c>
      <c r="D137">
        <f>+[2]Summary!I172</f>
        <v>1</v>
      </c>
      <c r="E137">
        <f>+[2]Summary!M172</f>
        <v>1</v>
      </c>
      <c r="F137">
        <f>+[2]Summary!M172</f>
        <v>1</v>
      </c>
      <c r="G137">
        <f>+[2]Summary!N172</f>
        <v>1</v>
      </c>
      <c r="H137">
        <f>+[2]Summary!N172</f>
        <v>1</v>
      </c>
      <c r="I137">
        <f>+[2]Summary!O172</f>
        <v>1</v>
      </c>
      <c r="J137">
        <f>+[2]Summary!T172</f>
        <v>1</v>
      </c>
      <c r="K137">
        <f>+[2]Summary!U172</f>
        <v>1</v>
      </c>
      <c r="L137">
        <f>+[2]Summary!BQ172</f>
        <v>1</v>
      </c>
      <c r="M137">
        <f>+[2]Summary!BR172</f>
        <v>1</v>
      </c>
      <c r="N137">
        <f>+[2]Summary!BR172</f>
        <v>1</v>
      </c>
      <c r="O137">
        <f>+[2]Summary!BS172</f>
        <v>1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 spans="1:46" s="24" customFormat="1" outlineLevel="1">
      <c r="B138" s="48" t="str">
        <f t="shared" si="56"/>
        <v>purchase protection damage</v>
      </c>
      <c r="C138" s="364">
        <f>+[2]Summary!H173</f>
        <v>1</v>
      </c>
      <c r="D138">
        <f>+[2]Summary!I173</f>
        <v>1</v>
      </c>
      <c r="E138">
        <f>+[2]Summary!M173</f>
        <v>1</v>
      </c>
      <c r="F138">
        <f>+[2]Summary!M173</f>
        <v>1</v>
      </c>
      <c r="G138">
        <f>+[2]Summary!N173</f>
        <v>1</v>
      </c>
      <c r="H138">
        <f>+[2]Summary!N173</f>
        <v>1</v>
      </c>
      <c r="I138">
        <f>+[2]Summary!O173</f>
        <v>1</v>
      </c>
      <c r="J138">
        <f>+[2]Summary!T173</f>
        <v>1</v>
      </c>
      <c r="K138">
        <f>+[2]Summary!U173</f>
        <v>1</v>
      </c>
      <c r="L138">
        <f>+[2]Summary!BQ173</f>
        <v>1</v>
      </c>
      <c r="M138">
        <f>+[2]Summary!BR173</f>
        <v>1</v>
      </c>
      <c r="N138">
        <f>+[2]Summary!BR173</f>
        <v>1</v>
      </c>
      <c r="O138">
        <f>+[2]Summary!BS173</f>
        <v>1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 spans="1:46" s="24" customFormat="1" outlineLevel="1">
      <c r="B139" s="48" t="str">
        <f t="shared" si="56"/>
        <v>ew</v>
      </c>
      <c r="C139" s="364">
        <f>+[2]Summary!H174</f>
        <v>1</v>
      </c>
      <c r="D139">
        <f>+[2]Summary!I174</f>
        <v>1</v>
      </c>
      <c r="E139">
        <f>+[2]Summary!M174</f>
        <v>1</v>
      </c>
      <c r="F139">
        <f>+[2]Summary!M174</f>
        <v>1</v>
      </c>
      <c r="G139">
        <f>+[2]Summary!N174</f>
        <v>1</v>
      </c>
      <c r="H139">
        <f>+[2]Summary!N174</f>
        <v>1</v>
      </c>
      <c r="I139">
        <f>+[2]Summary!O174</f>
        <v>1</v>
      </c>
      <c r="J139">
        <f>+[2]Summary!T174</f>
        <v>1</v>
      </c>
      <c r="K139">
        <f>+[2]Summary!U174</f>
        <v>1</v>
      </c>
      <c r="L139">
        <f>+[2]Summary!BQ174</f>
        <v>1</v>
      </c>
      <c r="M139">
        <f>+[2]Summary!BR174</f>
        <v>1</v>
      </c>
      <c r="N139">
        <f>+[2]Summary!BR174</f>
        <v>1</v>
      </c>
      <c r="O139">
        <f>+[2]Summary!BS174</f>
        <v>1</v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 spans="1:46" s="24" customFormat="1" outlineLevel="1">
      <c r="B140" s="48" t="str">
        <f t="shared" si="56"/>
        <v>Hospitalización accidental hijos</v>
      </c>
      <c r="C140" s="364">
        <f>+[2]Summary!H175</f>
        <v>1</v>
      </c>
      <c r="D140">
        <f>+[2]Summary!I175</f>
        <v>1</v>
      </c>
      <c r="E140">
        <f>+[2]Summary!M175</f>
        <v>1</v>
      </c>
      <c r="F140">
        <f>+[2]Summary!M175</f>
        <v>1</v>
      </c>
      <c r="G140">
        <f>+[2]Summary!N175</f>
        <v>1</v>
      </c>
      <c r="H140">
        <f>+[2]Summary!N175</f>
        <v>1</v>
      </c>
      <c r="I140">
        <f>+[2]Summary!O175</f>
        <v>1</v>
      </c>
      <c r="J140">
        <f>+[2]Summary!T175</f>
        <v>1</v>
      </c>
      <c r="K140">
        <f>+[2]Summary!U175</f>
        <v>1</v>
      </c>
      <c r="L140">
        <f>+[2]Summary!BQ175</f>
        <v>1</v>
      </c>
      <c r="M140">
        <f>+[2]Summary!BR175</f>
        <v>1</v>
      </c>
      <c r="N140">
        <f>+[2]Summary!BR175</f>
        <v>1</v>
      </c>
      <c r="O140">
        <f>+[2]Summary!BS175</f>
        <v>1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 spans="1:46" s="24" customFormat="1" outlineLevel="1">
      <c r="B141" s="48" t="str">
        <f t="shared" si="56"/>
        <v>bone fracture</v>
      </c>
      <c r="C141" s="364">
        <f>+[2]Summary!H176</f>
        <v>1</v>
      </c>
      <c r="D141">
        <f>+[2]Summary!I176</f>
        <v>1</v>
      </c>
      <c r="E141">
        <f>+[2]Summary!M176</f>
        <v>1</v>
      </c>
      <c r="F141">
        <f>+[2]Summary!M176</f>
        <v>1</v>
      </c>
      <c r="G141">
        <f>+[2]Summary!N176</f>
        <v>1</v>
      </c>
      <c r="H141">
        <f>+[2]Summary!N176</f>
        <v>1</v>
      </c>
      <c r="I141">
        <f>+[2]Summary!O176</f>
        <v>1</v>
      </c>
      <c r="J141">
        <f>+[2]Summary!T176</f>
        <v>1</v>
      </c>
      <c r="K141">
        <f>+[2]Summary!U176</f>
        <v>1</v>
      </c>
      <c r="L141">
        <f>+[2]Summary!BQ176</f>
        <v>1</v>
      </c>
      <c r="M141">
        <f>+[2]Summary!BR176</f>
        <v>1</v>
      </c>
      <c r="N141">
        <f>+[2]Summary!BR176</f>
        <v>1</v>
      </c>
      <c r="O141">
        <f>+[2]Summary!BS176</f>
        <v>1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 spans="1:46" s="24" customFormat="1" outlineLevel="1">
      <c r="B142" s="105" t="str">
        <f t="shared" si="56"/>
        <v>extended care</v>
      </c>
      <c r="C142" s="365">
        <f>+[2]Summary!H177</f>
        <v>1</v>
      </c>
      <c r="D142">
        <f>+[2]Summary!I177</f>
        <v>1</v>
      </c>
      <c r="E142">
        <f>+[2]Summary!M177</f>
        <v>1</v>
      </c>
      <c r="F142">
        <f>+[2]Summary!M177</f>
        <v>1</v>
      </c>
      <c r="G142">
        <f>+[2]Summary!N177</f>
        <v>1</v>
      </c>
      <c r="H142">
        <f>+[2]Summary!N177</f>
        <v>1</v>
      </c>
      <c r="I142">
        <f>+[2]Summary!O177</f>
        <v>1</v>
      </c>
      <c r="J142">
        <f>+[2]Summary!T177</f>
        <v>1</v>
      </c>
      <c r="K142">
        <f>+[2]Summary!U177</f>
        <v>1</v>
      </c>
      <c r="L142">
        <f>+[2]Summary!BQ177</f>
        <v>1</v>
      </c>
      <c r="M142">
        <f>+[2]Summary!BR177</f>
        <v>1</v>
      </c>
      <c r="N142">
        <f>+[2]Summary!BR177</f>
        <v>1</v>
      </c>
      <c r="O142">
        <f>+[2]Summary!BS177</f>
        <v>1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 spans="1:46" s="24" customFormat="1" outlineLevel="1">
      <c r="A143" s="413" t="s">
        <v>135</v>
      </c>
      <c r="B143" s="110" t="s">
        <v>135</v>
      </c>
      <c r="C143" s="110">
        <v>0</v>
      </c>
      <c r="D143" s="110">
        <v>0</v>
      </c>
      <c r="E143" s="110">
        <v>0</v>
      </c>
      <c r="F143" s="110">
        <v>0</v>
      </c>
      <c r="G143" s="110">
        <v>0</v>
      </c>
      <c r="H143" s="110">
        <v>0</v>
      </c>
      <c r="I143" s="110">
        <v>0</v>
      </c>
      <c r="J143" s="110">
        <v>0</v>
      </c>
      <c r="K143" s="110">
        <v>0</v>
      </c>
      <c r="L143" s="110">
        <v>0</v>
      </c>
      <c r="M143" s="110">
        <v>0</v>
      </c>
      <c r="N143" s="110">
        <v>0</v>
      </c>
      <c r="O143" s="110">
        <v>0</v>
      </c>
      <c r="P143" s="110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 spans="1:46" s="24" customFormat="1" outlineLevel="1">
      <c r="B144" s="25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 spans="1:46" s="24" customFormat="1" outlineLevel="1">
      <c r="B145" s="25" t="s">
        <v>77</v>
      </c>
      <c r="C145" s="24">
        <v>7</v>
      </c>
      <c r="D145">
        <f>1+C145</f>
        <v>8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 spans="1:46" s="24" customFormat="1" outlineLevel="1">
      <c r="B146" s="50" t="str">
        <f t="shared" ref="B146:B189" si="57">+B99</f>
        <v>detección de cáncer</v>
      </c>
      <c r="C146" s="107">
        <f>+[2]Summary!H86</f>
        <v>2.0404831212349748E-4</v>
      </c>
      <c r="D146" s="107">
        <f>+[2]Summary!I86</f>
        <v>2.0404831212349748E-4</v>
      </c>
      <c r="E146" s="107">
        <f>+[2]Summary!M86</f>
        <v>2.0404831212349748E-4</v>
      </c>
      <c r="F146" s="107">
        <f>+[2]Summary!M86</f>
        <v>2.0404831212349748E-4</v>
      </c>
      <c r="G146" s="107">
        <f>+[2]Summary!N86</f>
        <v>2.0404831212349748E-4</v>
      </c>
      <c r="H146" s="107">
        <f>+[2]Summary!N86</f>
        <v>2.0404831212349748E-4</v>
      </c>
      <c r="I146" s="107">
        <f>+[2]Summary!O86</f>
        <v>2.0404831212349748E-4</v>
      </c>
      <c r="J146" s="107">
        <f>+[2]Summary!T86</f>
        <v>2.1325016555320039E-4</v>
      </c>
      <c r="K146" s="107">
        <f>+[2]Summary!U86</f>
        <v>2.1325016555320039E-4</v>
      </c>
      <c r="L146" s="107">
        <f>+[2]Summary!BQ86</f>
        <v>1.6950278135336667E-4</v>
      </c>
      <c r="M146" s="107">
        <f>+[2]Summary!BR86</f>
        <v>1.6950278135336667E-4</v>
      </c>
      <c r="N146" s="107">
        <f>+O146</f>
        <v>4.9301409157735882E-4</v>
      </c>
      <c r="O146" s="107">
        <f>+[2]Summary!BS86</f>
        <v>4.9301409157735882E-4</v>
      </c>
      <c r="P146" s="107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 spans="1:46" s="24" customFormat="1" outlineLevel="1">
      <c r="B147" s="48" t="str">
        <f t="shared" si="57"/>
        <v>uso indebido</v>
      </c>
      <c r="C147" s="70">
        <f>+[2]Summary!H87</f>
        <v>8.8053779303719475E-5</v>
      </c>
      <c r="D147" s="70">
        <f>+[2]Summary!I87</f>
        <v>8.8053779303719475E-5</v>
      </c>
      <c r="E147" s="70">
        <f>+[2]Summary!M87</f>
        <v>8.8053779303719475E-5</v>
      </c>
      <c r="F147" s="70">
        <f>+[2]Summary!M87</f>
        <v>8.8053779303719475E-5</v>
      </c>
      <c r="G147" s="70">
        <f>+[2]Summary!N87</f>
        <v>8.8053779303719475E-5</v>
      </c>
      <c r="H147" s="70">
        <f>+[2]Summary!N87</f>
        <v>8.8053779303719475E-5</v>
      </c>
      <c r="I147" s="70">
        <f>+[2]Summary!O87</f>
        <v>8.8053779303719475E-5</v>
      </c>
      <c r="J147" s="70">
        <f>+[2]Summary!T87</f>
        <v>8.8053779303719475E-5</v>
      </c>
      <c r="K147" s="70">
        <f>+[2]Summary!U87</f>
        <v>8.8053779303719475E-5</v>
      </c>
      <c r="L147" s="70">
        <f>+[2]Summary!BQ87</f>
        <v>8.8053779303719475E-5</v>
      </c>
      <c r="M147" s="70">
        <f>+[2]Summary!BR87</f>
        <v>8.8053779303719475E-5</v>
      </c>
      <c r="N147" s="70">
        <f>+[2]Summary!BR87</f>
        <v>8.8053779303719475E-5</v>
      </c>
      <c r="O147" s="70">
        <f>+[2]Summary!BS87</f>
        <v>8.8053779303719475E-5</v>
      </c>
      <c r="P147" s="70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 spans="1:46" s="24" customFormat="1" outlineLevel="1">
      <c r="B148" s="48" t="str">
        <f t="shared" si="57"/>
        <v>utiliza.forzada</v>
      </c>
      <c r="C148" s="70">
        <f>+[2]Summary!H88</f>
        <v>8.8053779303719475E-5</v>
      </c>
      <c r="D148" s="70">
        <f>+[2]Summary!I88</f>
        <v>8.8053779303719475E-5</v>
      </c>
      <c r="E148" s="70">
        <f>+[2]Summary!M88</f>
        <v>8.8053779303719475E-5</v>
      </c>
      <c r="F148" s="70">
        <f>+[2]Summary!M88</f>
        <v>8.8053779303719475E-5</v>
      </c>
      <c r="G148" s="70">
        <f>+[2]Summary!N88</f>
        <v>8.8053779303719475E-5</v>
      </c>
      <c r="H148" s="70">
        <f>+[2]Summary!N88</f>
        <v>8.8053779303719475E-5</v>
      </c>
      <c r="I148" s="70">
        <f>+[2]Summary!O88</f>
        <v>8.8053779303719475E-5</v>
      </c>
      <c r="J148" s="70">
        <f>+[2]Summary!T88</f>
        <v>8.8053779303719475E-5</v>
      </c>
      <c r="K148" s="70">
        <f>+[2]Summary!U88</f>
        <v>8.8053779303719475E-5</v>
      </c>
      <c r="L148" s="70">
        <f>+[2]Summary!BQ88</f>
        <v>8.8053779303719475E-5</v>
      </c>
      <c r="M148" s="70">
        <f>+[2]Summary!BR88</f>
        <v>8.8053779303719475E-5</v>
      </c>
      <c r="N148" s="70">
        <f>+[2]Summary!BR88</f>
        <v>8.8053779303719475E-5</v>
      </c>
      <c r="O148" s="70">
        <f>+[2]Summary!BS88</f>
        <v>8.8053779303719475E-5</v>
      </c>
      <c r="P148" s="70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 spans="1:46" s="24" customFormat="1" outlineLevel="1">
      <c r="B149" s="48" t="str">
        <f t="shared" si="57"/>
        <v>atracoencajero</v>
      </c>
      <c r="C149" s="70">
        <f>+[2]Summary!H89</f>
        <v>3.7799855609308108E-4</v>
      </c>
      <c r="D149" s="70">
        <f>+[2]Summary!I89</f>
        <v>3.7799855609308108E-4</v>
      </c>
      <c r="E149" s="70">
        <f>+[2]Summary!M89</f>
        <v>1.2554108511991896E-4</v>
      </c>
      <c r="F149" s="70">
        <f>+[2]Summary!M89</f>
        <v>1.2554108511991896E-4</v>
      </c>
      <c r="G149" s="70">
        <f>+[2]Summary!N89</f>
        <v>1.2554108511991896E-4</v>
      </c>
      <c r="H149" s="70">
        <f>+[2]Summary!N89</f>
        <v>1.2554108511991896E-4</v>
      </c>
      <c r="I149" s="70">
        <f>+[2]Summary!O89</f>
        <v>1.2554108511991896E-4</v>
      </c>
      <c r="J149" s="70">
        <f>+[2]Summary!T89</f>
        <v>1.2554108511991896E-4</v>
      </c>
      <c r="K149" s="70">
        <f>+[2]Summary!U89</f>
        <v>1.2554108511991896E-4</v>
      </c>
      <c r="L149" s="70">
        <f>+[2]Summary!BQ89</f>
        <v>1.2554108511991896E-4</v>
      </c>
      <c r="M149" s="70">
        <f>+[2]Summary!BR89</f>
        <v>1.2554108511991896E-4</v>
      </c>
      <c r="N149" s="70">
        <f>+[2]Summary!BR89</f>
        <v>1.2554108511991896E-4</v>
      </c>
      <c r="O149" s="70">
        <f>+[2]Summary!BS89</f>
        <v>1.2554108511991896E-4</v>
      </c>
      <c r="P149" s="70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 spans="1:46" s="24" customFormat="1" outlineLevel="1">
      <c r="B150" s="48" t="str">
        <f t="shared" si="57"/>
        <v>atracocajelectr</v>
      </c>
      <c r="C150" s="70">
        <f>+[2]Summary!H90</f>
        <v>3.7799855609308108E-4</v>
      </c>
      <c r="D150" s="70">
        <f>+[2]Summary!I90</f>
        <v>3.7799855609308108E-4</v>
      </c>
      <c r="E150" s="70">
        <f>+[2]Summary!M90</f>
        <v>1.2554108511991896E-4</v>
      </c>
      <c r="F150" s="70">
        <f>+[2]Summary!M90</f>
        <v>1.2554108511991896E-4</v>
      </c>
      <c r="G150" s="70">
        <f>+[2]Summary!N90</f>
        <v>1.2554108511991896E-4</v>
      </c>
      <c r="H150" s="70">
        <f>+[2]Summary!N90</f>
        <v>1.2554108511991896E-4</v>
      </c>
      <c r="I150" s="70">
        <f>+[2]Summary!O90</f>
        <v>1.2554108511991896E-4</v>
      </c>
      <c r="J150" s="70">
        <f>+[2]Summary!T90</f>
        <v>1.2554108511991896E-4</v>
      </c>
      <c r="K150" s="70">
        <f>+[2]Summary!U90</f>
        <v>1.2554108511991896E-4</v>
      </c>
      <c r="L150" s="70">
        <f>+[2]Summary!BQ90</f>
        <v>1.2554108511991896E-4</v>
      </c>
      <c r="M150" s="70">
        <f>+[2]Summary!BR90</f>
        <v>1.2554108511991896E-4</v>
      </c>
      <c r="N150" s="70">
        <f>+[2]Summary!BR90</f>
        <v>1.2554108511991896E-4</v>
      </c>
      <c r="O150" s="70">
        <f>+[2]Summary!BS90</f>
        <v>1.2554108511991896E-4</v>
      </c>
      <c r="P150" s="7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 spans="1:46" s="24" customFormat="1" outlineLevel="1">
      <c r="B151" s="48" t="str">
        <f t="shared" si="57"/>
        <v>renta libre destinación por cáncer</v>
      </c>
      <c r="C151" s="70">
        <f>+[2]Summary!H91</f>
        <v>2.0404831212349748E-4</v>
      </c>
      <c r="D151" s="70">
        <f>+[2]Summary!I91</f>
        <v>2.0404831212349748E-4</v>
      </c>
      <c r="E151" s="70">
        <f>+[2]Summary!M91</f>
        <v>2.0404831212349748E-4</v>
      </c>
      <c r="F151" s="70">
        <f>+[2]Summary!M91</f>
        <v>2.0404831212349748E-4</v>
      </c>
      <c r="G151" s="70">
        <f>+[2]Summary!N91</f>
        <v>2.0404831212349748E-4</v>
      </c>
      <c r="H151" s="70">
        <f>+[2]Summary!N91</f>
        <v>2.0404831212349748E-4</v>
      </c>
      <c r="I151" s="70">
        <f>+[2]Summary!O91</f>
        <v>2.0404831212349748E-4</v>
      </c>
      <c r="J151" s="70">
        <f>+[2]Summary!T91</f>
        <v>2.1325016555320039E-4</v>
      </c>
      <c r="K151" s="70">
        <f>+[2]Summary!U91</f>
        <v>2.1325016555320039E-4</v>
      </c>
      <c r="L151" s="70">
        <f>+[2]Summary!BQ91</f>
        <v>1.6950278135336667E-4</v>
      </c>
      <c r="M151" s="70">
        <f>+[2]Summary!BR91</f>
        <v>1.6950278135336667E-4</v>
      </c>
      <c r="N151" s="70">
        <f>+[2]Summary!BR91</f>
        <v>1.6950278135336667E-4</v>
      </c>
      <c r="O151" s="70">
        <f>+[2]Summary!BS91</f>
        <v>4.9301409157735882E-4</v>
      </c>
      <c r="P151" s="70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 spans="1:46" s="24" customFormat="1" outlineLevel="1">
      <c r="B152" s="48" t="str">
        <f t="shared" si="57"/>
        <v>muerte accident</v>
      </c>
      <c r="C152" s="70">
        <f>+[2]Summary!H92</f>
        <v>2.666666666666667E-5</v>
      </c>
      <c r="D152" s="70">
        <f>+[2]Summary!I92</f>
        <v>2.666666666666667E-5</v>
      </c>
      <c r="E152" s="70">
        <f>+[2]Summary!M92</f>
        <v>1.4999999999999999E-5</v>
      </c>
      <c r="F152" s="70">
        <f>+[2]Summary!M92</f>
        <v>1.4999999999999999E-5</v>
      </c>
      <c r="G152" s="70">
        <f>+[2]Summary!N92</f>
        <v>2.666666666666667E-5</v>
      </c>
      <c r="H152" s="70">
        <f>+[2]Summary!N92</f>
        <v>2.666666666666667E-5</v>
      </c>
      <c r="I152" s="70">
        <f>+[2]Summary!O92</f>
        <v>2.666666666666667E-5</v>
      </c>
      <c r="J152" s="70">
        <f>+[2]Summary!T92</f>
        <v>1.3333333333333335E-5</v>
      </c>
      <c r="K152" s="70">
        <f>+[2]Summary!U92</f>
        <v>1.3333333333333335E-5</v>
      </c>
      <c r="L152" s="70">
        <f>+[2]Summary!BQ92</f>
        <v>3.3333333333333335E-5</v>
      </c>
      <c r="M152" s="70">
        <f>+[2]Summary!BR92</f>
        <v>3.3333333333333335E-5</v>
      </c>
      <c r="N152" s="70">
        <f>+[2]Summary!BR92</f>
        <v>3.3333333333333335E-5</v>
      </c>
      <c r="O152" s="70">
        <f>+[2]Summary!BS92</f>
        <v>3.3333333333333335E-5</v>
      </c>
      <c r="P152" s="70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 spans="1:46" s="24" customFormat="1" outlineLevel="1">
      <c r="B153" s="48" t="str">
        <f t="shared" si="57"/>
        <v>compra  proteg.</v>
      </c>
      <c r="C153" s="70">
        <f>+[2]Summary!H93</f>
        <v>4.1345673204043107E-5</v>
      </c>
      <c r="D153" s="70">
        <f>+[2]Summary!I93</f>
        <v>4.1345673204043107E-5</v>
      </c>
      <c r="E153" s="70">
        <f>+[2]Summary!M93</f>
        <v>4.1345673204043107E-5</v>
      </c>
      <c r="F153" s="70">
        <f>+[2]Summary!M93</f>
        <v>4.1345673204043107E-5</v>
      </c>
      <c r="G153" s="70">
        <f>+[2]Summary!N93</f>
        <v>4.1345673204043107E-5</v>
      </c>
      <c r="H153" s="70">
        <f>+[2]Summary!N93</f>
        <v>4.1345673204043107E-5</v>
      </c>
      <c r="I153" s="70">
        <f>+[2]Summary!O93</f>
        <v>4.1345673204043107E-5</v>
      </c>
      <c r="J153" s="70">
        <f>+[2]Summary!T93</f>
        <v>4.1345673204043107E-5</v>
      </c>
      <c r="K153" s="70">
        <f>+[2]Summary!U93</f>
        <v>4.1345673204043107E-5</v>
      </c>
      <c r="L153" s="70">
        <f>+[2]Summary!BQ93</f>
        <v>4.1345673204043107E-5</v>
      </c>
      <c r="M153" s="70">
        <f>+[2]Summary!BR93</f>
        <v>4.1345673204043107E-5</v>
      </c>
      <c r="N153" s="70">
        <f>+[2]Summary!BR93</f>
        <v>4.1345673204043107E-5</v>
      </c>
      <c r="O153" s="70">
        <f>+[2]Summary!BS93</f>
        <v>4.1345673204043107E-5</v>
      </c>
      <c r="P153" s="70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 spans="1:46" s="24" customFormat="1" outlineLevel="1">
      <c r="B154" s="455" t="str">
        <f t="shared" si="57"/>
        <v>repo.documentos</v>
      </c>
      <c r="C154" s="405">
        <f>+[2]Summary!H94</f>
        <v>2.3425330696138945E-3</v>
      </c>
      <c r="D154" s="405">
        <f>+[2]Summary!I94</f>
        <v>2.3425330696138945E-3</v>
      </c>
      <c r="E154" s="405">
        <f>+[2]Summary!M94</f>
        <v>5.6865854635831101E-4</v>
      </c>
      <c r="F154" s="405">
        <f>+[2]Summary!M94</f>
        <v>5.6865854635831101E-4</v>
      </c>
      <c r="G154" s="405">
        <f>+[2]Summary!N94</f>
        <v>5.6865854635831101E-4</v>
      </c>
      <c r="H154" s="405">
        <f>+[2]Summary!N94</f>
        <v>5.6865854635831101E-4</v>
      </c>
      <c r="I154" s="405">
        <f>+[2]Summary!O94</f>
        <v>5.6865854635831101E-4</v>
      </c>
      <c r="J154" s="405">
        <f>+[2]Summary!T94</f>
        <v>5.6865854635831101E-4</v>
      </c>
      <c r="K154" s="405">
        <f>+[2]Summary!U94</f>
        <v>5.6865854635831101E-4</v>
      </c>
      <c r="L154" s="405">
        <f>+[2]Summary!BQ94</f>
        <v>5.6865854635831101E-4</v>
      </c>
      <c r="M154" s="405">
        <f>+[2]Summary!BR94</f>
        <v>5.6865854635831101E-4</v>
      </c>
      <c r="N154" s="405">
        <f>+[2]Summary!BR94</f>
        <v>5.6865854635831101E-4</v>
      </c>
      <c r="O154" s="405">
        <f>+[2]Summary!BS94</f>
        <v>5.6865854635831101E-4</v>
      </c>
      <c r="P154" s="405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 spans="1:46" s="24" customFormat="1" outlineLevel="1">
      <c r="B155" s="455" t="str">
        <f t="shared" si="57"/>
        <v>repo.llaves</v>
      </c>
      <c r="C155" s="405">
        <f>+[2]Summary!H95</f>
        <v>2.3425330696138945E-3</v>
      </c>
      <c r="D155" s="405">
        <f>+[2]Summary!I95</f>
        <v>2.3425330696138945E-3</v>
      </c>
      <c r="E155" s="405">
        <f>+[2]Summary!M95</f>
        <v>4.5165307763475485E-4</v>
      </c>
      <c r="F155" s="405">
        <f>+[2]Summary!M95</f>
        <v>4.5165307763475485E-4</v>
      </c>
      <c r="G155" s="405">
        <f>+[2]Summary!N95</f>
        <v>4.5165307763475485E-4</v>
      </c>
      <c r="H155" s="405">
        <f>+[2]Summary!N95</f>
        <v>4.5165307763475485E-4</v>
      </c>
      <c r="I155" s="405">
        <f>+[2]Summary!O95</f>
        <v>4.5165307763475485E-4</v>
      </c>
      <c r="J155" s="405">
        <f>+[2]Summary!T95</f>
        <v>4.5165307763475485E-4</v>
      </c>
      <c r="K155" s="405">
        <f>+[2]Summary!U95</f>
        <v>4.5165307763475485E-4</v>
      </c>
      <c r="L155" s="405">
        <f>+[2]Summary!BQ95</f>
        <v>4.5165307763475485E-4</v>
      </c>
      <c r="M155" s="405">
        <f>+[2]Summary!BR95</f>
        <v>4.5165307763475485E-4</v>
      </c>
      <c r="N155" s="405">
        <f>+[2]Summary!BR95</f>
        <v>4.5165307763475485E-4</v>
      </c>
      <c r="O155" s="405">
        <f>+[2]Summary!BS95</f>
        <v>4.5165307763475485E-4</v>
      </c>
      <c r="P155" s="40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 spans="1:46" s="70" customFormat="1" outlineLevel="1">
      <c r="A156" s="24"/>
      <c r="B156" s="455" t="str">
        <f t="shared" si="57"/>
        <v>reposicionbolso</v>
      </c>
      <c r="C156" s="405">
        <f>+[2]Summary!H96</f>
        <v>2.3425330696138945E-3</v>
      </c>
      <c r="D156" s="405">
        <f>+[2]Summary!I96</f>
        <v>2.3425330696138945E-3</v>
      </c>
      <c r="E156" s="405">
        <f>+[2]Summary!M96</f>
        <v>6.9269483630071118E-4</v>
      </c>
      <c r="F156" s="405">
        <f>+[2]Summary!M96</f>
        <v>6.9269483630071118E-4</v>
      </c>
      <c r="G156" s="405">
        <f>+[2]Summary!N96</f>
        <v>6.9269483630071118E-4</v>
      </c>
      <c r="H156" s="405">
        <f>+[2]Summary!N96</f>
        <v>6.9269483630071118E-4</v>
      </c>
      <c r="I156" s="405">
        <f>+[2]Summary!O96</f>
        <v>6.9269483630071118E-4</v>
      </c>
      <c r="J156" s="405">
        <f>+[2]Summary!T96</f>
        <v>6.9269483630071118E-4</v>
      </c>
      <c r="K156" s="405">
        <f>+[2]Summary!U96</f>
        <v>6.9269483630071118E-4</v>
      </c>
      <c r="L156" s="405">
        <f>+[2]Summary!BQ96</f>
        <v>6.9269483630071118E-4</v>
      </c>
      <c r="M156" s="405">
        <f>+[2]Summary!BR96</f>
        <v>6.9269483630071118E-4</v>
      </c>
      <c r="N156" s="405">
        <f>+[2]Summary!BR96</f>
        <v>6.9269483630071118E-4</v>
      </c>
      <c r="O156" s="405">
        <f>+[2]Summary!BS96</f>
        <v>6.9269483630071118E-4</v>
      </c>
      <c r="P156" s="405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 spans="1:46" s="24" customFormat="1" outlineLevel="1">
      <c r="A157" s="70"/>
      <c r="B157" s="48" t="str">
        <f t="shared" si="57"/>
        <v>garantia exten.</v>
      </c>
      <c r="C157" s="70">
        <f>+[2]Summary!H97</f>
        <v>3.6660826968101017E-6</v>
      </c>
      <c r="D157" s="70">
        <f>+[2]Summary!I97</f>
        <v>3.6660826968101017E-6</v>
      </c>
      <c r="E157" s="70">
        <f>+[2]Summary!M97</f>
        <v>3.6660826968101017E-6</v>
      </c>
      <c r="F157" s="70">
        <f>+[2]Summary!M97</f>
        <v>3.6660826968101017E-6</v>
      </c>
      <c r="G157" s="70">
        <f>+[2]Summary!N97</f>
        <v>3.6660826968101017E-6</v>
      </c>
      <c r="H157" s="70">
        <f>+[2]Summary!N97</f>
        <v>3.6660826968101017E-6</v>
      </c>
      <c r="I157" s="70">
        <f>+[2]Summary!O97</f>
        <v>3.6660826968101017E-6</v>
      </c>
      <c r="J157" s="70">
        <f>+[2]Summary!T97</f>
        <v>3.6660826968101017E-6</v>
      </c>
      <c r="K157" s="70">
        <f>+[2]Summary!U97</f>
        <v>3.6660826968101017E-6</v>
      </c>
      <c r="L157" s="70">
        <f>+[2]Summary!BQ97</f>
        <v>3.6660826968101017E-6</v>
      </c>
      <c r="M157" s="70">
        <f>+[2]Summary!BR97</f>
        <v>3.6660826968101017E-6</v>
      </c>
      <c r="N157" s="70">
        <f>+[2]Summary!BR97</f>
        <v>3.6660826968101017E-6</v>
      </c>
      <c r="O157" s="70">
        <f>+[2]Summary!BS97</f>
        <v>3.6660826968101017E-6</v>
      </c>
      <c r="P157" s="70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 spans="1:46" s="24" customFormat="1" outlineLevel="1">
      <c r="B158" s="48" t="str">
        <f t="shared" si="57"/>
        <v>hurto de contenidos hogar</v>
      </c>
      <c r="C158" s="70">
        <f>+[2]Summary!H98</f>
        <v>0</v>
      </c>
      <c r="D158" s="70">
        <f>+[2]Summary!I98</f>
        <v>0</v>
      </c>
      <c r="E158" s="70">
        <f>+[2]Summary!M98</f>
        <v>0</v>
      </c>
      <c r="F158" s="70">
        <f>+[2]Summary!M98</f>
        <v>0</v>
      </c>
      <c r="G158" s="70">
        <f>+[2]Summary!N98</f>
        <v>0</v>
      </c>
      <c r="H158" s="70">
        <f>+[2]Summary!N98</f>
        <v>0</v>
      </c>
      <c r="I158" s="70">
        <f>+[2]Summary!O98</f>
        <v>0</v>
      </c>
      <c r="J158" s="70">
        <f>+[2]Summary!T98</f>
        <v>0</v>
      </c>
      <c r="K158" s="70">
        <f>+[2]Summary!U98</f>
        <v>0</v>
      </c>
      <c r="L158" s="70">
        <f>+[2]Summary!BQ98</f>
        <v>0</v>
      </c>
      <c r="M158" s="70">
        <f>+[2]Summary!BR98</f>
        <v>0</v>
      </c>
      <c r="N158" s="70">
        <f>+[2]Summary!BR98</f>
        <v>0</v>
      </c>
      <c r="O158" s="70">
        <f>+[2]Summary!BS98</f>
        <v>0</v>
      </c>
      <c r="P158" s="70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 spans="1:46" s="24" customFormat="1" outlineLevel="1">
      <c r="B159" s="48" t="str">
        <f t="shared" si="57"/>
        <v>desempleo</v>
      </c>
      <c r="C159" s="70">
        <f>+[2]Summary!H99</f>
        <v>3.0790440576050331E-3</v>
      </c>
      <c r="D159" s="70">
        <f>+[2]Summary!I99</f>
        <v>3.0790440576050331E-3</v>
      </c>
      <c r="E159" s="70">
        <f>+[2]Summary!M99</f>
        <v>3.0790440576050331E-3</v>
      </c>
      <c r="F159" s="70">
        <f>+[2]Summary!M99</f>
        <v>3.0790440576050331E-3</v>
      </c>
      <c r="G159" s="70">
        <f>+[2]Summary!N99</f>
        <v>3.0790440576050331E-3</v>
      </c>
      <c r="H159" s="70">
        <f>+[2]Summary!N99</f>
        <v>3.0790440576050331E-3</v>
      </c>
      <c r="I159" s="70">
        <f>+[2]Summary!O99</f>
        <v>3.0790440576050331E-3</v>
      </c>
      <c r="J159" s="70">
        <f>+[2]Summary!T99</f>
        <v>3.0790440576050331E-3</v>
      </c>
      <c r="K159" s="70">
        <f>+[2]Summary!U99</f>
        <v>3.0790440576050331E-3</v>
      </c>
      <c r="L159" s="70">
        <f>+[2]Summary!BQ99</f>
        <v>3.0790440576050331E-3</v>
      </c>
      <c r="M159" s="70">
        <f>+[2]Summary!BR99</f>
        <v>3.0790440576050331E-3</v>
      </c>
      <c r="N159" s="70">
        <f>+[2]Summary!BR99</f>
        <v>3.0790440576050331E-3</v>
      </c>
      <c r="O159" s="70">
        <f>+[2]Summary!BS99</f>
        <v>3.0790440576050331E-3</v>
      </c>
      <c r="P159" s="70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 spans="1:46" s="24" customFormat="1" outlineLevel="1">
      <c r="B160" s="48" t="str">
        <f t="shared" si="57"/>
        <v>eg</v>
      </c>
      <c r="C160" s="70">
        <f>+[2]Summary!H100</f>
        <v>3.3113962614868682E-4</v>
      </c>
      <c r="D160" s="70">
        <f>+[2]Summary!I100</f>
        <v>3.3113962614868682E-4</v>
      </c>
      <c r="E160" s="70">
        <f>+[2]Summary!M100</f>
        <v>3.3113962614868682E-4</v>
      </c>
      <c r="F160" s="70">
        <f>+[2]Summary!M100</f>
        <v>3.3113962614868682E-4</v>
      </c>
      <c r="G160" s="70">
        <f>+[2]Summary!N100</f>
        <v>3.3113962614868682E-4</v>
      </c>
      <c r="H160" s="70">
        <f>+[2]Summary!N100</f>
        <v>3.3113962614868682E-4</v>
      </c>
      <c r="I160" s="70">
        <f>+[2]Summary!O100</f>
        <v>3.3113962614868682E-4</v>
      </c>
      <c r="J160" s="70">
        <f>+[2]Summary!T100</f>
        <v>3.860943344816626E-4</v>
      </c>
      <c r="K160" s="70">
        <f>+[2]Summary!U100</f>
        <v>3.860943344816626E-4</v>
      </c>
      <c r="L160" s="70">
        <f>+[2]Summary!BQ100</f>
        <v>2.5768419874005165E-4</v>
      </c>
      <c r="M160" s="70">
        <f>+[2]Summary!BR100</f>
        <v>2.5768419874005165E-4</v>
      </c>
      <c r="N160" s="70">
        <f>+[2]Summary!BR100</f>
        <v>2.5768419874005165E-4</v>
      </c>
      <c r="O160" s="70">
        <f>+[2]Summary!BS100</f>
        <v>7.385398244827802E-4</v>
      </c>
      <c r="P160" s="7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 spans="2:46" s="24" customFormat="1" outlineLevel="1">
      <c r="B161" s="48" t="str">
        <f t="shared" si="57"/>
        <v>itt</v>
      </c>
      <c r="C161" s="70">
        <f>+[2]Summary!H101</f>
        <v>2.5799999999999998E-3</v>
      </c>
      <c r="D161" s="70">
        <f>+[2]Summary!I101</f>
        <v>2.5799999999999998E-3</v>
      </c>
      <c r="E161" s="70">
        <f>+[2]Summary!M101</f>
        <v>2.5799999999999998E-3</v>
      </c>
      <c r="F161" s="70">
        <f>+[2]Summary!M101</f>
        <v>2.5799999999999998E-3</v>
      </c>
      <c r="G161" s="70">
        <f>+[2]Summary!N101</f>
        <v>2.5799999999999998E-3</v>
      </c>
      <c r="H161" s="70">
        <f>+[2]Summary!N101</f>
        <v>2.5799999999999998E-3</v>
      </c>
      <c r="I161" s="70">
        <f>+[2]Summary!O101</f>
        <v>2.5799999999999998E-3</v>
      </c>
      <c r="J161" s="70">
        <f>+[2]Summary!T101</f>
        <v>2.5799999999999998E-3</v>
      </c>
      <c r="K161" s="70">
        <f>+[2]Summary!U101</f>
        <v>2.5799999999999998E-3</v>
      </c>
      <c r="L161" s="70">
        <f>+[2]Summary!BQ101</f>
        <v>2.5799999999999998E-3</v>
      </c>
      <c r="M161" s="70">
        <f>+[2]Summary!BR101</f>
        <v>2.5799999999999998E-3</v>
      </c>
      <c r="N161" s="70">
        <f>+[2]Summary!BR101</f>
        <v>2.5799999999999998E-3</v>
      </c>
      <c r="O161" s="70">
        <f>+[2]Summary!BS101</f>
        <v>2.5799999999999998E-3</v>
      </c>
      <c r="P161" s="70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 spans="2:46" s="24" customFormat="1" outlineLevel="1">
      <c r="B162" s="48" t="str">
        <f t="shared" si="57"/>
        <v>VIDA / aux funerario / canasta</v>
      </c>
      <c r="C162" s="70">
        <f>+[2]Summary!H102</f>
        <v>1.3333333333333334E-4</v>
      </c>
      <c r="D162" s="70">
        <f>+[2]Summary!I102</f>
        <v>1.3333333333333334E-4</v>
      </c>
      <c r="E162" s="70">
        <f>+[2]Summary!M102</f>
        <v>1.3333333333333334E-4</v>
      </c>
      <c r="F162" s="70">
        <f>+[2]Summary!M102</f>
        <v>1.3333333333333334E-4</v>
      </c>
      <c r="G162" s="70">
        <f>+[2]Summary!N102</f>
        <v>1.3333333333333334E-4</v>
      </c>
      <c r="H162" s="70">
        <f>+[2]Summary!N102</f>
        <v>1.3333333333333334E-4</v>
      </c>
      <c r="I162" s="70">
        <f>+[2]Summary!O102</f>
        <v>1.3333333333333334E-4</v>
      </c>
      <c r="J162" s="70">
        <f>+[2]Summary!T102</f>
        <v>1.5833333333333332E-4</v>
      </c>
      <c r="K162" s="70">
        <f>+[2]Summary!U102</f>
        <v>1.5833333333333332E-4</v>
      </c>
      <c r="L162" s="70">
        <f>+[2]Summary!BQ102</f>
        <v>9.9999999999999991E-5</v>
      </c>
      <c r="M162" s="70">
        <f>+[2]Summary!BR102</f>
        <v>9.9999999999999991E-5</v>
      </c>
      <c r="N162" s="70">
        <f>+[2]Summary!BR102</f>
        <v>9.9999999999999991E-5</v>
      </c>
      <c r="O162" s="70">
        <f>+[2]Summary!BS102</f>
        <v>2.833333333333333E-4</v>
      </c>
      <c r="P162" s="70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 spans="2:46" s="24" customFormat="1" outlineLevel="1">
      <c r="B163" s="48" t="str">
        <f t="shared" si="57"/>
        <v>td employees</v>
      </c>
      <c r="C163" s="70">
        <f>+[2]Summary!H103</f>
        <v>2.0500000000000002E-3</v>
      </c>
      <c r="D163" s="70">
        <f>+[2]Summary!I103</f>
        <v>2.0500000000000002E-3</v>
      </c>
      <c r="E163" s="70">
        <f>+[2]Summary!M103</f>
        <v>2.0500000000000002E-3</v>
      </c>
      <c r="F163" s="70">
        <f>+[2]Summary!M103</f>
        <v>2.0500000000000002E-3</v>
      </c>
      <c r="G163" s="70">
        <f>+[2]Summary!N103</f>
        <v>2.0500000000000002E-3</v>
      </c>
      <c r="H163" s="70">
        <f>+[2]Summary!N103</f>
        <v>2.0500000000000002E-3</v>
      </c>
      <c r="I163" s="70">
        <f>+[2]Summary!O103</f>
        <v>2.0500000000000002E-3</v>
      </c>
      <c r="J163" s="70">
        <f>+[2]Summary!T103</f>
        <v>2.0500000000000002E-3</v>
      </c>
      <c r="K163" s="70">
        <f>+[2]Summary!U103</f>
        <v>2.0500000000000002E-3</v>
      </c>
      <c r="L163" s="70">
        <f>+[2]Summary!BQ103</f>
        <v>2.0500000000000002E-3</v>
      </c>
      <c r="M163" s="70">
        <f>+[2]Summary!BR103</f>
        <v>2.0500000000000002E-3</v>
      </c>
      <c r="N163" s="70">
        <f>+[2]Summary!BR103</f>
        <v>2.0500000000000002E-3</v>
      </c>
      <c r="O163" s="70">
        <f>+[2]Summary!BS103</f>
        <v>2.0500000000000002E-3</v>
      </c>
      <c r="P163" s="70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 spans="2:46" s="24" customFormat="1" outlineLevel="1">
      <c r="B164" s="48" t="str">
        <f t="shared" si="57"/>
        <v>tpd</v>
      </c>
      <c r="C164" s="70">
        <f>+[2]Summary!H104</f>
        <v>7.0583333333333332E-5</v>
      </c>
      <c r="D164" s="70">
        <f>+[2]Summary!I104</f>
        <v>7.0583333333333332E-5</v>
      </c>
      <c r="E164" s="70">
        <f>+[2]Summary!M104</f>
        <v>7.0583333333333332E-5</v>
      </c>
      <c r="F164" s="70">
        <f>+[2]Summary!M104</f>
        <v>7.0583333333333332E-5</v>
      </c>
      <c r="G164" s="70">
        <f>+[2]Summary!N104</f>
        <v>7.0583333333333332E-5</v>
      </c>
      <c r="H164" s="70">
        <f>+[2]Summary!N104</f>
        <v>7.0583333333333332E-5</v>
      </c>
      <c r="I164" s="70">
        <f>+[2]Summary!O104</f>
        <v>7.0583333333333332E-5</v>
      </c>
      <c r="J164" s="70">
        <f>+[2]Summary!T104</f>
        <v>7.5500000000000006E-5</v>
      </c>
      <c r="K164" s="70">
        <f>+[2]Summary!U104</f>
        <v>7.5500000000000006E-5</v>
      </c>
      <c r="L164" s="70">
        <f>+[2]Summary!BQ104</f>
        <v>5.7916666666666667E-5</v>
      </c>
      <c r="M164" s="70">
        <f>+[2]Summary!BR104</f>
        <v>5.7916666666666667E-5</v>
      </c>
      <c r="N164" s="70">
        <f>+[2]Summary!BR104</f>
        <v>5.7916666666666667E-5</v>
      </c>
      <c r="O164" s="70">
        <f>+[2]Summary!BS104</f>
        <v>9.0416666666666664E-5</v>
      </c>
      <c r="P164" s="70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 spans="2:46" s="24" customFormat="1" outlineLevel="1">
      <c r="B165" s="48" t="str">
        <f t="shared" si="57"/>
        <v>accidental tpd</v>
      </c>
      <c r="C165" s="70">
        <f>+[2]Summary!H105</f>
        <v>2.2688332688317962E-5</v>
      </c>
      <c r="D165" s="70">
        <f>+[2]Summary!I105</f>
        <v>2.2688332688317962E-5</v>
      </c>
      <c r="E165" s="70">
        <f>+[2]Summary!M105</f>
        <v>2.2688332688317962E-5</v>
      </c>
      <c r="F165" s="70">
        <f>+[2]Summary!M105</f>
        <v>2.2688332688317962E-5</v>
      </c>
      <c r="G165" s="70">
        <f>+[2]Summary!N105</f>
        <v>2.2688332688317962E-5</v>
      </c>
      <c r="H165" s="70">
        <f>+[2]Summary!N105</f>
        <v>2.2688332688317962E-5</v>
      </c>
      <c r="I165" s="70">
        <f>+[2]Summary!O105</f>
        <v>2.2688332688317962E-5</v>
      </c>
      <c r="J165" s="70">
        <f>+[2]Summary!T105</f>
        <v>9.0753330753271851E-6</v>
      </c>
      <c r="K165" s="70">
        <f>+[2]Summary!U105</f>
        <v>9.0753330753271851E-6</v>
      </c>
      <c r="L165" s="70">
        <f>+[2]Summary!BQ105</f>
        <v>2.2688332688317962E-5</v>
      </c>
      <c r="M165" s="70">
        <f>+[2]Summary!BR105</f>
        <v>2.2688332688317962E-5</v>
      </c>
      <c r="N165" s="70">
        <f>+[2]Summary!BR105</f>
        <v>2.2688332688317962E-5</v>
      </c>
      <c r="O165" s="70">
        <f>+[2]Summary!BS105</f>
        <v>2.2688332688317962E-5</v>
      </c>
      <c r="P165" s="70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 spans="2:46" s="24" customFormat="1" outlineLevel="1">
      <c r="B166" s="48" t="str">
        <f t="shared" si="57"/>
        <v>accidental td</v>
      </c>
      <c r="C166" s="70">
        <f>+[2]Summary!H106</f>
        <v>4.0000000000000002E-4</v>
      </c>
      <c r="D166" s="70">
        <f>+[2]Summary!I106</f>
        <v>4.0000000000000002E-4</v>
      </c>
      <c r="E166" s="70">
        <f>+[2]Summary!M106</f>
        <v>4.0000000000000002E-4</v>
      </c>
      <c r="F166" s="70">
        <f>+[2]Summary!M106</f>
        <v>4.0000000000000002E-4</v>
      </c>
      <c r="G166" s="70">
        <f>+[2]Summary!N106</f>
        <v>4.0000000000000002E-4</v>
      </c>
      <c r="H166" s="70">
        <f>+[2]Summary!N106</f>
        <v>4.0000000000000002E-4</v>
      </c>
      <c r="I166" s="70">
        <f>+[2]Summary!O106</f>
        <v>4.0000000000000002E-4</v>
      </c>
      <c r="J166" s="70">
        <f>+[2]Summary!T106</f>
        <v>4.0000000000000002E-4</v>
      </c>
      <c r="K166" s="70">
        <f>+[2]Summary!U106</f>
        <v>4.0000000000000002E-4</v>
      </c>
      <c r="L166" s="70">
        <f>+[2]Summary!BQ106</f>
        <v>4.0000000000000002E-4</v>
      </c>
      <c r="M166" s="70">
        <f>+[2]Summary!BR106</f>
        <v>4.0000000000000002E-4</v>
      </c>
      <c r="N166" s="70">
        <f>+[2]Summary!BR106</f>
        <v>4.0000000000000002E-4</v>
      </c>
      <c r="O166" s="70">
        <f>+[2]Summary!BS106</f>
        <v>4.0000000000000002E-4</v>
      </c>
      <c r="P166" s="70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 spans="2:46" s="24" customFormat="1" outlineLevel="1">
      <c r="B167" s="48" t="str">
        <f t="shared" si="57"/>
        <v>gran quemado</v>
      </c>
      <c r="C167" s="70">
        <f>+[2]Summary!H107</f>
        <v>6.2615177739524741E-5</v>
      </c>
      <c r="D167" s="70">
        <f>+[2]Summary!I107</f>
        <v>6.2615177739524741E-5</v>
      </c>
      <c r="E167" s="70">
        <f>+[2]Summary!M107</f>
        <v>6.2615177739524741E-5</v>
      </c>
      <c r="F167" s="70">
        <f>+[2]Summary!M107</f>
        <v>6.2615177739524741E-5</v>
      </c>
      <c r="G167" s="70">
        <f>+[2]Summary!N107</f>
        <v>6.2615177739524741E-5</v>
      </c>
      <c r="H167" s="70">
        <f>+[2]Summary!N107</f>
        <v>6.2615177739524741E-5</v>
      </c>
      <c r="I167" s="70">
        <f>+[2]Summary!O107</f>
        <v>6.2615177739524741E-5</v>
      </c>
      <c r="J167" s="70">
        <f>+[2]Summary!T107</f>
        <v>6.2615177739524741E-5</v>
      </c>
      <c r="K167" s="70">
        <f>+[2]Summary!U107</f>
        <v>6.2615177739524741E-5</v>
      </c>
      <c r="L167" s="70">
        <f>+[2]Summary!BQ107</f>
        <v>6.2615177739524741E-5</v>
      </c>
      <c r="M167" s="70">
        <f>+[2]Summary!BR107</f>
        <v>6.2615177739524741E-5</v>
      </c>
      <c r="N167" s="70">
        <f>+[2]Summary!BR107</f>
        <v>6.2615177739524741E-5</v>
      </c>
      <c r="O167" s="70">
        <f>+[2]Summary!BS107</f>
        <v>6.2615177739524741E-5</v>
      </c>
      <c r="P167" s="70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 spans="2:46" s="24" customFormat="1" outlineLevel="1">
      <c r="B168" s="48" t="str">
        <f t="shared" si="57"/>
        <v>dismemberment</v>
      </c>
      <c r="C168" s="70">
        <f>+[2]Summary!H108</f>
        <v>2.9902043986431094E-5</v>
      </c>
      <c r="D168" s="70">
        <f>+[2]Summary!I108</f>
        <v>2.9902043986431094E-5</v>
      </c>
      <c r="E168" s="70">
        <f>+[2]Summary!M108</f>
        <v>2.9902043986431094E-5</v>
      </c>
      <c r="F168" s="70">
        <f>+[2]Summary!M108</f>
        <v>2.9902043986431094E-5</v>
      </c>
      <c r="G168" s="70">
        <f>+[2]Summary!N108</f>
        <v>2.9902043986431094E-5</v>
      </c>
      <c r="H168" s="70">
        <f>+[2]Summary!N108</f>
        <v>2.9902043986431094E-5</v>
      </c>
      <c r="I168" s="70">
        <f>+[2]Summary!O108</f>
        <v>2.9902043986431094E-5</v>
      </c>
      <c r="J168" s="70">
        <f>+[2]Summary!T108</f>
        <v>2.2688332688317963E-6</v>
      </c>
      <c r="K168" s="70">
        <f>+[2]Summary!U108</f>
        <v>2.2688332688317963E-6</v>
      </c>
      <c r="L168" s="70">
        <f>+[2]Summary!BQ108</f>
        <v>2.9902043986431094E-5</v>
      </c>
      <c r="M168" s="70">
        <f>+[2]Summary!BR108</f>
        <v>2.9902043986431094E-5</v>
      </c>
      <c r="N168" s="70">
        <f>+[2]Summary!BR108</f>
        <v>2.9902043986431094E-5</v>
      </c>
      <c r="O168" s="70">
        <f>+[2]Summary!BS108</f>
        <v>2.9902043986431094E-5</v>
      </c>
      <c r="P168" s="70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 spans="2:46" s="24" customFormat="1" outlineLevel="1">
      <c r="B169" s="48" t="str">
        <f t="shared" si="57"/>
        <v>renta diaria hospitalización</v>
      </c>
      <c r="C169" s="70">
        <f>+[2]Summary!H109</f>
        <v>4.7499999999999999E-3</v>
      </c>
      <c r="D169" s="70">
        <f>+[2]Summary!I109</f>
        <v>4.7499999999999999E-3</v>
      </c>
      <c r="E169" s="70">
        <f>+[2]Summary!M109</f>
        <v>4.7499999999999999E-3</v>
      </c>
      <c r="F169" s="70">
        <f>+[2]Summary!M109</f>
        <v>4.7499999999999999E-3</v>
      </c>
      <c r="G169" s="70">
        <f>+[2]Summary!N109</f>
        <v>4.7499999999999999E-3</v>
      </c>
      <c r="H169" s="70">
        <f>+[2]Summary!N109</f>
        <v>4.7499999999999999E-3</v>
      </c>
      <c r="I169" s="70">
        <f>+[2]Summary!O109</f>
        <v>4.7499999999999999E-3</v>
      </c>
      <c r="J169" s="70">
        <f>+[2]Summary!T109</f>
        <v>4.7499999999999999E-3</v>
      </c>
      <c r="K169" s="70">
        <f>+[2]Summary!U109</f>
        <v>4.7499999999999999E-3</v>
      </c>
      <c r="L169" s="70">
        <f>+[2]Summary!BQ109</f>
        <v>4.7499999999999999E-3</v>
      </c>
      <c r="M169" s="70">
        <f>+[2]Summary!BR109</f>
        <v>4.7499999999999999E-3</v>
      </c>
      <c r="N169" s="70">
        <f>+[2]Summary!BR109</f>
        <v>4.7499999999999999E-3</v>
      </c>
      <c r="O169" s="70">
        <f>+[2]Summary!BS109</f>
        <v>4.7499999999999999E-3</v>
      </c>
      <c r="P169" s="70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 spans="2:46" s="24" customFormat="1" outlineLevel="1">
      <c r="B170" s="48" t="str">
        <f t="shared" si="57"/>
        <v xml:space="preserve">parkinson / </v>
      </c>
      <c r="C170" s="70">
        <f>+[2]Summary!H110</f>
        <v>1.5410000000000001E-3</v>
      </c>
      <c r="D170" s="70">
        <f>+[2]Summary!I110</f>
        <v>1.5410000000000001E-3</v>
      </c>
      <c r="E170" s="70">
        <f>+[2]Summary!M110</f>
        <v>1.5410000000000001E-3</v>
      </c>
      <c r="F170" s="70">
        <f>+[2]Summary!M110</f>
        <v>1.5410000000000001E-3</v>
      </c>
      <c r="G170" s="70">
        <f>+[2]Summary!N110</f>
        <v>1.5410000000000001E-3</v>
      </c>
      <c r="H170" s="70">
        <f>+[2]Summary!N110</f>
        <v>1.5410000000000001E-3</v>
      </c>
      <c r="I170" s="70">
        <f>+[2]Summary!O110</f>
        <v>1.5410000000000001E-3</v>
      </c>
      <c r="J170" s="70">
        <f>+[2]Summary!T110</f>
        <v>1.5410000000000001E-3</v>
      </c>
      <c r="K170" s="70">
        <f>+[2]Summary!U110</f>
        <v>1.5410000000000001E-3</v>
      </c>
      <c r="L170" s="70">
        <f>+[2]Summary!BQ110</f>
        <v>1.5410000000000001E-3</v>
      </c>
      <c r="M170" s="70">
        <f>+[2]Summary!BR110</f>
        <v>1.5410000000000001E-3</v>
      </c>
      <c r="N170" s="70">
        <f>+[2]Summary!BR110</f>
        <v>1.5410000000000001E-3</v>
      </c>
      <c r="O170" s="70">
        <f>+[2]Summary!BS110</f>
        <v>1.5410000000000001E-3</v>
      </c>
      <c r="P170" s="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 spans="2:46" s="24" customFormat="1" outlineLevel="1">
      <c r="B171" s="48" t="str">
        <f t="shared" si="57"/>
        <v>alzheimer</v>
      </c>
      <c r="C171" s="70">
        <f>+[2]Summary!H111</f>
        <v>1.217E-4</v>
      </c>
      <c r="D171" s="70">
        <f>+[2]Summary!I111</f>
        <v>1.217E-4</v>
      </c>
      <c r="E171" s="70">
        <f>+[2]Summary!M111</f>
        <v>1.217E-4</v>
      </c>
      <c r="F171" s="70">
        <f>+[2]Summary!M111</f>
        <v>1.217E-4</v>
      </c>
      <c r="G171" s="70">
        <f>+[2]Summary!N111</f>
        <v>1.217E-4</v>
      </c>
      <c r="H171" s="70">
        <f>+[2]Summary!N111</f>
        <v>1.217E-4</v>
      </c>
      <c r="I171" s="70">
        <f>+[2]Summary!O111</f>
        <v>1.217E-4</v>
      </c>
      <c r="J171" s="70">
        <f>+[2]Summary!T111</f>
        <v>1.217E-4</v>
      </c>
      <c r="K171" s="70">
        <f>+[2]Summary!U111</f>
        <v>1.217E-4</v>
      </c>
      <c r="L171" s="70">
        <f>+[2]Summary!BQ111</f>
        <v>1.217E-4</v>
      </c>
      <c r="M171" s="70">
        <f>+[2]Summary!BR111</f>
        <v>1.217E-4</v>
      </c>
      <c r="N171" s="70">
        <f>+[2]Summary!BR111</f>
        <v>1.217E-4</v>
      </c>
      <c r="O171" s="70">
        <f>+[2]Summary!BS111</f>
        <v>1.217E-4</v>
      </c>
      <c r="P171" s="70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 spans="2:46" s="24" customFormat="1" outlineLevel="1">
      <c r="B172" s="48" t="str">
        <f t="shared" si="57"/>
        <v>momentos de vida</v>
      </c>
      <c r="C172" s="70">
        <f>+[2]Summary!H112</f>
        <v>3.3E-3</v>
      </c>
      <c r="D172" s="70">
        <f>+[2]Summary!I112</f>
        <v>3.3E-3</v>
      </c>
      <c r="E172" s="70">
        <f>+[2]Summary!M112</f>
        <v>3.3E-3</v>
      </c>
      <c r="F172" s="70">
        <f>+[2]Summary!M112</f>
        <v>3.3E-3</v>
      </c>
      <c r="G172" s="70">
        <f>+[2]Summary!N112</f>
        <v>3.3E-3</v>
      </c>
      <c r="H172" s="70">
        <f>+[2]Summary!N112</f>
        <v>3.3E-3</v>
      </c>
      <c r="I172" s="70">
        <f>+[2]Summary!O112</f>
        <v>3.3E-3</v>
      </c>
      <c r="J172" s="70">
        <f>+[2]Summary!T112</f>
        <v>3.3E-3</v>
      </c>
      <c r="K172" s="70">
        <f>+[2]Summary!U112</f>
        <v>3.3E-3</v>
      </c>
      <c r="L172" s="70">
        <f>+[2]Summary!BQ112</f>
        <v>3.3E-3</v>
      </c>
      <c r="M172" s="70">
        <f>+[2]Summary!BR112</f>
        <v>3.3E-3</v>
      </c>
      <c r="N172" s="70">
        <f>+[2]Summary!BR112</f>
        <v>3.3E-3</v>
      </c>
      <c r="O172" s="70">
        <f>+[2]Summary!BS112</f>
        <v>3.3E-3</v>
      </c>
      <c r="P172" s="70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 spans="2:46" s="24" customFormat="1" outlineLevel="1">
      <c r="B173" s="48" t="str">
        <f t="shared" si="57"/>
        <v>ad public transport</v>
      </c>
      <c r="C173" s="70">
        <f>+[2]Summary!H113</f>
        <v>1.5E-6</v>
      </c>
      <c r="D173" s="70">
        <f>+[2]Summary!I113</f>
        <v>1.5E-6</v>
      </c>
      <c r="E173" s="70">
        <f>+[2]Summary!M113</f>
        <v>1.5E-6</v>
      </c>
      <c r="F173" s="70">
        <f>+[2]Summary!M113</f>
        <v>1.5E-6</v>
      </c>
      <c r="G173" s="70">
        <f>+[2]Summary!N113</f>
        <v>1.5E-6</v>
      </c>
      <c r="H173" s="70">
        <f>+[2]Summary!N113</f>
        <v>1.5E-6</v>
      </c>
      <c r="I173" s="70">
        <f>+[2]Summary!O113</f>
        <v>1.5E-6</v>
      </c>
      <c r="J173" s="70">
        <f>+[2]Summary!T113</f>
        <v>2.5480283933180414E-5</v>
      </c>
      <c r="K173" s="70">
        <f>+[2]Summary!U113</f>
        <v>2.5480283933180414E-5</v>
      </c>
      <c r="L173" s="70">
        <f>+[2]Summary!BQ113</f>
        <v>1.5E-6</v>
      </c>
      <c r="M173" s="70">
        <f>+[2]Summary!BR113</f>
        <v>1.5E-6</v>
      </c>
      <c r="N173" s="70">
        <f>+[2]Summary!BR113</f>
        <v>1.5E-6</v>
      </c>
      <c r="O173" s="70">
        <f>+[2]Summary!BS113</f>
        <v>1.5E-6</v>
      </c>
      <c r="P173" s="70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 spans="2:46" s="24" customFormat="1" outlineLevel="1">
      <c r="B174" s="48" t="str">
        <f t="shared" si="57"/>
        <v>ad as vehicle passanger</v>
      </c>
      <c r="C174" s="70">
        <f>+[2]Summary!H114</f>
        <v>1.2416666666666666E-5</v>
      </c>
      <c r="D174" s="70">
        <f>+[2]Summary!I114</f>
        <v>1.2416666666666666E-5</v>
      </c>
      <c r="E174" s="70">
        <f>+[2]Summary!M114</f>
        <v>1.2416666666666666E-5</v>
      </c>
      <c r="F174" s="70">
        <f>+[2]Summary!M114</f>
        <v>1.2416666666666666E-5</v>
      </c>
      <c r="G174" s="70">
        <f>+[2]Summary!N114</f>
        <v>1.2416666666666666E-5</v>
      </c>
      <c r="H174" s="70">
        <f>+[2]Summary!N114</f>
        <v>1.2416666666666666E-5</v>
      </c>
      <c r="I174" s="70">
        <f>+[2]Summary!O114</f>
        <v>1.2416666666666666E-5</v>
      </c>
      <c r="J174" s="70">
        <f>+[2]Summary!T114</f>
        <v>1.2416666666666666E-5</v>
      </c>
      <c r="K174" s="70">
        <f>+[2]Summary!U114</f>
        <v>1.2416666666666666E-5</v>
      </c>
      <c r="L174" s="70">
        <f>+[2]Summary!BQ114</f>
        <v>1.2416666666666666E-5</v>
      </c>
      <c r="M174" s="70">
        <f>+[2]Summary!BR114</f>
        <v>1.2416666666666666E-5</v>
      </c>
      <c r="N174" s="70">
        <f>+[2]Summary!BR114</f>
        <v>1.2416666666666666E-5</v>
      </c>
      <c r="O174" s="70">
        <f>+[2]Summary!BS114</f>
        <v>1.2416666666666666E-5</v>
      </c>
      <c r="P174" s="70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 spans="2:46" s="24" customFormat="1" outlineLevel="1">
      <c r="B175" s="48" t="str">
        <f t="shared" si="57"/>
        <v>loss of flight or hotel reservation</v>
      </c>
      <c r="C175" s="70">
        <f>+[2]Summary!H115</f>
        <v>6.9141666666666666E-3</v>
      </c>
      <c r="D175" s="70">
        <f>+[2]Summary!I115</f>
        <v>6.9141666666666666E-3</v>
      </c>
      <c r="E175" s="70">
        <f>+[2]Summary!M115</f>
        <v>6.9141666666666666E-3</v>
      </c>
      <c r="F175" s="70">
        <f>+[2]Summary!M115</f>
        <v>6.9141666666666666E-3</v>
      </c>
      <c r="G175" s="70">
        <f>+[2]Summary!N115</f>
        <v>6.9141666666666666E-3</v>
      </c>
      <c r="H175" s="70">
        <f>+[2]Summary!N115</f>
        <v>6.9141666666666666E-3</v>
      </c>
      <c r="I175" s="70">
        <f>+[2]Summary!O115</f>
        <v>6.9141666666666666E-3</v>
      </c>
      <c r="J175" s="70">
        <f>+[2]Summary!T115</f>
        <v>6.9141666666666666E-3</v>
      </c>
      <c r="K175" s="70">
        <f>+[2]Summary!U115</f>
        <v>6.9141666666666666E-3</v>
      </c>
      <c r="L175" s="70">
        <f>+[2]Summary!BQ115</f>
        <v>6.9141666666666666E-3</v>
      </c>
      <c r="M175" s="70">
        <f>+[2]Summary!BR115</f>
        <v>6.9141666666666666E-3</v>
      </c>
      <c r="N175" s="70">
        <f>+[2]Summary!BR115</f>
        <v>6.9141666666666666E-3</v>
      </c>
      <c r="O175" s="70">
        <f>+[2]Summary!BS115</f>
        <v>6.9141666666666666E-3</v>
      </c>
      <c r="P175" s="70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 spans="2:46" s="24" customFormat="1" outlineLevel="1">
      <c r="B176" s="48" t="str">
        <f t="shared" si="57"/>
        <v>theft keys/docuemnts during trip</v>
      </c>
      <c r="C176" s="70">
        <f>+[2]Summary!H116</f>
        <v>1.8899999999999988E-4</v>
      </c>
      <c r="D176" s="70">
        <f>+[2]Summary!I116</f>
        <v>1.8899999999999988E-4</v>
      </c>
      <c r="E176" s="70">
        <f>+[2]Summary!M116</f>
        <v>1.8899999999999988E-4</v>
      </c>
      <c r="F176" s="70">
        <f>+[2]Summary!M116</f>
        <v>1.8899999999999988E-4</v>
      </c>
      <c r="G176" s="70">
        <f>+[2]Summary!N116</f>
        <v>1.8899999999999988E-4</v>
      </c>
      <c r="H176" s="70">
        <f>+[2]Summary!N116</f>
        <v>1.8899999999999988E-4</v>
      </c>
      <c r="I176" s="70">
        <f>+[2]Summary!O116</f>
        <v>1.8899999999999988E-4</v>
      </c>
      <c r="J176" s="70">
        <f>+[2]Summary!T116</f>
        <v>1.8899999999999988E-4</v>
      </c>
      <c r="K176" s="70">
        <f>+[2]Summary!U116</f>
        <v>1.8899999999999988E-4</v>
      </c>
      <c r="L176" s="70">
        <f>+[2]Summary!BQ116</f>
        <v>1.8899999999999988E-4</v>
      </c>
      <c r="M176" s="70">
        <f>+[2]Summary!BR116</f>
        <v>1.8899999999999988E-4</v>
      </c>
      <c r="N176" s="70">
        <f>+[2]Summary!BR116</f>
        <v>1.8899999999999988E-4</v>
      </c>
      <c r="O176" s="70">
        <f>+[2]Summary!BS116</f>
        <v>1.8899999999999988E-4</v>
      </c>
      <c r="P176" s="70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 spans="1:46" s="24" customFormat="1" outlineLevel="1">
      <c r="B177" s="48" t="str">
        <f t="shared" si="57"/>
        <v>td during trip</v>
      </c>
      <c r="C177" s="70">
        <f>+[2]Summary!H117</f>
        <v>9.1652734357135657E-4</v>
      </c>
      <c r="D177" s="70">
        <f>+[2]Summary!I117</f>
        <v>9.1652734357135657E-4</v>
      </c>
      <c r="E177" s="70">
        <f>+[2]Summary!M117</f>
        <v>9.1652734357135657E-4</v>
      </c>
      <c r="F177" s="70">
        <f>+[2]Summary!M117</f>
        <v>9.1652734357135657E-4</v>
      </c>
      <c r="G177" s="70">
        <f>+[2]Summary!N117</f>
        <v>9.1652734357135657E-4</v>
      </c>
      <c r="H177" s="70">
        <f>+[2]Summary!N117</f>
        <v>9.1652734357135657E-4</v>
      </c>
      <c r="I177" s="70">
        <f>+[2]Summary!O117</f>
        <v>9.1652734357135657E-4</v>
      </c>
      <c r="J177" s="70">
        <f>+[2]Summary!T117</f>
        <v>9.1652734357135657E-4</v>
      </c>
      <c r="K177" s="70">
        <f>+[2]Summary!U117</f>
        <v>9.1652734357135657E-4</v>
      </c>
      <c r="L177" s="70">
        <f>+[2]Summary!BQ117</f>
        <v>9.1652734357135657E-4</v>
      </c>
      <c r="M177" s="70">
        <f>+[2]Summary!BR117</f>
        <v>9.1652734357135657E-4</v>
      </c>
      <c r="N177" s="70">
        <f>+[2]Summary!BR117</f>
        <v>9.1652734357135657E-4</v>
      </c>
      <c r="O177" s="70">
        <f>+[2]Summary!BS117</f>
        <v>9.1652734357135657E-4</v>
      </c>
      <c r="P177" s="70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 spans="1:46" s="24" customFormat="1" outlineLevel="1">
      <c r="B178" s="48" t="str">
        <f t="shared" si="57"/>
        <v>gap 10%</v>
      </c>
      <c r="C178" s="70">
        <f>+[2]Summary!H118</f>
        <v>1E-3</v>
      </c>
      <c r="D178" s="70">
        <f>+[2]Summary!I118</f>
        <v>1E-3</v>
      </c>
      <c r="E178" s="70">
        <f>+[2]Summary!M118</f>
        <v>1E-3</v>
      </c>
      <c r="F178" s="70">
        <f>+[2]Summary!M118</f>
        <v>1E-3</v>
      </c>
      <c r="G178" s="70">
        <f>+[2]Summary!N118</f>
        <v>1E-3</v>
      </c>
      <c r="H178" s="70">
        <f>+[2]Summary!N118</f>
        <v>1E-3</v>
      </c>
      <c r="I178" s="70">
        <f>+[2]Summary!O118</f>
        <v>1E-3</v>
      </c>
      <c r="J178" s="70">
        <f>+[2]Summary!T118</f>
        <v>1E-3</v>
      </c>
      <c r="K178" s="70">
        <f>+[2]Summary!U118</f>
        <v>1E-3</v>
      </c>
      <c r="L178" s="70">
        <f>+[2]Summary!BQ118</f>
        <v>1E-3</v>
      </c>
      <c r="M178" s="70">
        <f>+[2]Summary!BR118</f>
        <v>1E-3</v>
      </c>
      <c r="N178" s="70">
        <f>+[2]Summary!BR118</f>
        <v>1E-3</v>
      </c>
      <c r="O178" s="70">
        <f>+[2]Summary!BS118</f>
        <v>1E-3</v>
      </c>
      <c r="P178" s="70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 spans="1:46" s="24" customFormat="1" outlineLevel="1">
      <c r="B179" s="48" t="str">
        <f t="shared" si="57"/>
        <v>cancer masculino/femenino</v>
      </c>
      <c r="C179" s="70">
        <f>+[2]Summary!H119</f>
        <v>1.0202415606174874E-4</v>
      </c>
      <c r="D179" s="70">
        <f>+[2]Summary!I119</f>
        <v>1.0202415606174874E-4</v>
      </c>
      <c r="E179" s="70">
        <f>+[2]Summary!M119</f>
        <v>1.0202415606174874E-4</v>
      </c>
      <c r="F179" s="70">
        <f>+[2]Summary!M119</f>
        <v>1.0202415606174874E-4</v>
      </c>
      <c r="G179" s="70">
        <f>+[2]Summary!N119</f>
        <v>1.0202415606174874E-4</v>
      </c>
      <c r="H179" s="70">
        <f>+[2]Summary!N119</f>
        <v>1.0202415606174874E-4</v>
      </c>
      <c r="I179" s="70">
        <f>+[2]Summary!O119</f>
        <v>1.0202415606174874E-4</v>
      </c>
      <c r="J179" s="70">
        <f>+[2]Summary!T119</f>
        <v>1.0662508277660019E-4</v>
      </c>
      <c r="K179" s="70">
        <f>+[2]Summary!U119</f>
        <v>1.0662508277660019E-4</v>
      </c>
      <c r="L179" s="70">
        <f>+[2]Summary!BQ119</f>
        <v>8.4751390676683335E-5</v>
      </c>
      <c r="M179" s="70">
        <f>+[2]Summary!BR119</f>
        <v>8.4751390676683335E-5</v>
      </c>
      <c r="N179" s="70">
        <f>+[2]Summary!BR119</f>
        <v>8.4751390676683335E-5</v>
      </c>
      <c r="O179" s="70">
        <f>+[2]Summary!BS119</f>
        <v>2.4650704578867941E-4</v>
      </c>
      <c r="P179" s="70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 spans="1:46" s="24" customFormat="1" outlineLevel="1">
      <c r="B180" s="48" t="str">
        <f t="shared" si="57"/>
        <v>hurto de bienes dentro del vehículo</v>
      </c>
      <c r="C180" s="70">
        <f>+[2]Summary!H120</f>
        <v>1.724256939709164E-3</v>
      </c>
      <c r="D180" s="70">
        <f>+[2]Summary!I120</f>
        <v>1.724256939709164E-3</v>
      </c>
      <c r="E180" s="70">
        <f>+[2]Summary!M120</f>
        <v>1.724256939709164E-3</v>
      </c>
      <c r="F180" s="70">
        <f>+[2]Summary!M120</f>
        <v>1.724256939709164E-3</v>
      </c>
      <c r="G180" s="70">
        <f>+[2]Summary!N120</f>
        <v>1.724256939709164E-3</v>
      </c>
      <c r="H180" s="70">
        <f>+[2]Summary!N120</f>
        <v>1.724256939709164E-3</v>
      </c>
      <c r="I180" s="70">
        <f>+[2]Summary!O120</f>
        <v>1.724256939709164E-3</v>
      </c>
      <c r="J180" s="70">
        <f>+[2]Summary!T120</f>
        <v>1.724256939709164E-3</v>
      </c>
      <c r="K180" s="70">
        <f>+[2]Summary!U120</f>
        <v>1.724256939709164E-3</v>
      </c>
      <c r="L180" s="70">
        <f>+[2]Summary!BQ120</f>
        <v>1.724256939709164E-3</v>
      </c>
      <c r="M180" s="70">
        <f>+[2]Summary!BR120</f>
        <v>1.724256939709164E-3</v>
      </c>
      <c r="N180" s="70">
        <f>+[2]Summary!BR120</f>
        <v>1.724256939709164E-3</v>
      </c>
      <c r="O180" s="70">
        <f>+[2]Summary!BS120</f>
        <v>1.724256939709164E-3</v>
      </c>
      <c r="P180" s="7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 spans="1:46" s="24" customFormat="1" outlineLevel="1">
      <c r="B181" s="48" t="str">
        <f t="shared" si="57"/>
        <v>hurto de bienes de tecnología</v>
      </c>
      <c r="C181" s="70">
        <f>+[2]Summary!H121</f>
        <v>0</v>
      </c>
      <c r="D181" s="70">
        <f>+[2]Summary!I121</f>
        <v>0</v>
      </c>
      <c r="E181" s="70">
        <f>+[2]Summary!M121</f>
        <v>0</v>
      </c>
      <c r="F181" s="70">
        <f>+[2]Summary!M121</f>
        <v>0</v>
      </c>
      <c r="G181" s="70">
        <f>+[2]Summary!N121</f>
        <v>0</v>
      </c>
      <c r="H181" s="70">
        <f>+[2]Summary!N121</f>
        <v>0</v>
      </c>
      <c r="I181" s="70">
        <f>+[2]Summary!O121</f>
        <v>0</v>
      </c>
      <c r="J181" s="70">
        <f>+[2]Summary!T121</f>
        <v>0</v>
      </c>
      <c r="K181" s="70">
        <f>+[2]Summary!U121</f>
        <v>0</v>
      </c>
      <c r="L181" s="70">
        <f>+[2]Summary!BQ121</f>
        <v>0</v>
      </c>
      <c r="M181" s="70">
        <f>+[2]Summary!BR121</f>
        <v>0</v>
      </c>
      <c r="N181" s="70">
        <f>+[2]Summary!BR121</f>
        <v>0</v>
      </c>
      <c r="O181" s="70">
        <f>+[2]Summary!BS121</f>
        <v>0</v>
      </c>
      <c r="P181" s="70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 spans="1:46" s="24" customFormat="1" outlineLevel="1">
      <c r="B182" s="48" t="str">
        <f t="shared" si="57"/>
        <v>hurto otros bienes materiales</v>
      </c>
      <c r="C182" s="70">
        <f>+[2]Summary!H122</f>
        <v>0</v>
      </c>
      <c r="D182" s="70">
        <f>+[2]Summary!I122</f>
        <v>0</v>
      </c>
      <c r="E182" s="70">
        <f>+[2]Summary!M122</f>
        <v>0</v>
      </c>
      <c r="F182" s="70">
        <f>+[2]Summary!M122</f>
        <v>0</v>
      </c>
      <c r="G182" s="70">
        <f>+[2]Summary!N122</f>
        <v>0</v>
      </c>
      <c r="H182" s="70">
        <f>+[2]Summary!N122</f>
        <v>0</v>
      </c>
      <c r="I182" s="70">
        <f>+[2]Summary!O122</f>
        <v>0</v>
      </c>
      <c r="J182" s="70">
        <f>+[2]Summary!T122</f>
        <v>0</v>
      </c>
      <c r="K182" s="70">
        <f>+[2]Summary!U122</f>
        <v>0</v>
      </c>
      <c r="L182" s="70">
        <f>+[2]Summary!BQ122</f>
        <v>0</v>
      </c>
      <c r="M182" s="70">
        <f>+[2]Summary!BR122</f>
        <v>0</v>
      </c>
      <c r="N182" s="70">
        <f>+[2]Summary!BR122</f>
        <v>0</v>
      </c>
      <c r="O182" s="70">
        <f>+[2]Summary!BS122</f>
        <v>0</v>
      </c>
      <c r="P182" s="70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 spans="1:46" s="103" customFormat="1" outlineLevel="1">
      <c r="A183" s="24"/>
      <c r="B183" s="48" t="str">
        <f t="shared" si="57"/>
        <v xml:space="preserve">daño accidental total de celular </v>
      </c>
      <c r="C183" s="70">
        <f>+[2]Summary!H123</f>
        <v>3.3749999999999991E-4</v>
      </c>
      <c r="D183" s="70">
        <f>+[2]Summary!I123</f>
        <v>3.3749999999999991E-4</v>
      </c>
      <c r="E183" s="70">
        <f>+[2]Summary!M123</f>
        <v>3.3749999999999991E-4</v>
      </c>
      <c r="F183" s="70">
        <f>+[2]Summary!M123</f>
        <v>3.3749999999999991E-4</v>
      </c>
      <c r="G183" s="70">
        <f>+[2]Summary!N123</f>
        <v>3.3749999999999991E-4</v>
      </c>
      <c r="H183" s="70">
        <f>+[2]Summary!N123</f>
        <v>3.3749999999999991E-4</v>
      </c>
      <c r="I183" s="70">
        <f>+[2]Summary!O123</f>
        <v>3.3749999999999991E-4</v>
      </c>
      <c r="J183" s="70">
        <f>+[2]Summary!T123</f>
        <v>1.6875000000000002E-3</v>
      </c>
      <c r="K183" s="70">
        <f>+[2]Summary!U123</f>
        <v>1.6875000000000002E-3</v>
      </c>
      <c r="L183" s="70">
        <f>+[2]Summary!BQ123</f>
        <v>3.3749999999999991E-4</v>
      </c>
      <c r="M183" s="70">
        <f>+[2]Summary!BR123</f>
        <v>3.3749999999999991E-4</v>
      </c>
      <c r="N183" s="70">
        <f>+[2]Summary!BR123</f>
        <v>3.3749999999999991E-4</v>
      </c>
      <c r="O183" s="70">
        <f>+[2]Summary!BS123</f>
        <v>3.3749999999999991E-4</v>
      </c>
      <c r="P183" s="70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 spans="1:46" s="103" customFormat="1" outlineLevel="1">
      <c r="B184" s="48" t="str">
        <f t="shared" si="57"/>
        <v>internet fraude</v>
      </c>
      <c r="C184" s="70">
        <f>+[2]Summary!H124</f>
        <v>3.5E-4</v>
      </c>
      <c r="D184" s="70">
        <f>+[2]Summary!I124</f>
        <v>3.5E-4</v>
      </c>
      <c r="E184" s="70">
        <f>+[2]Summary!M124</f>
        <v>3.5E-4</v>
      </c>
      <c r="F184" s="70">
        <f>+[2]Summary!M124</f>
        <v>3.5E-4</v>
      </c>
      <c r="G184" s="70">
        <f>+[2]Summary!N124</f>
        <v>3.5E-4</v>
      </c>
      <c r="H184" s="70">
        <f>+[2]Summary!N124</f>
        <v>3.5E-4</v>
      </c>
      <c r="I184" s="70">
        <f>+[2]Summary!O124</f>
        <v>3.5E-4</v>
      </c>
      <c r="J184" s="70">
        <f>+[2]Summary!T124</f>
        <v>3.5E-4</v>
      </c>
      <c r="K184" s="70">
        <f>+[2]Summary!U124</f>
        <v>3.5E-4</v>
      </c>
      <c r="L184" s="70">
        <f>+[2]Summary!BQ124</f>
        <v>3.5E-4</v>
      </c>
      <c r="M184" s="70">
        <f>+[2]Summary!BR124</f>
        <v>3.5E-4</v>
      </c>
      <c r="N184" s="70">
        <f>+[2]Summary!BR124</f>
        <v>3.5E-4</v>
      </c>
      <c r="O184" s="70">
        <f>+[2]Summary!BS124</f>
        <v>3.5E-4</v>
      </c>
      <c r="P184" s="70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 spans="1:46" s="103" customFormat="1" outlineLevel="1">
      <c r="B185" s="48" t="str">
        <f t="shared" si="57"/>
        <v>purchase protection damage</v>
      </c>
      <c r="C185" s="70">
        <f>+[2]Summary!H125</f>
        <v>2.4594794784135971E-5</v>
      </c>
      <c r="D185" s="70">
        <f>+[2]Summary!I125</f>
        <v>2.4594794784135971E-5</v>
      </c>
      <c r="E185" s="70">
        <f>+[2]Summary!M125</f>
        <v>2.4594794784135971E-5</v>
      </c>
      <c r="F185" s="70">
        <f>+[2]Summary!M125</f>
        <v>2.4594794784135971E-5</v>
      </c>
      <c r="G185" s="70">
        <f>+[2]Summary!N125</f>
        <v>2.4594794784135971E-5</v>
      </c>
      <c r="H185" s="70">
        <f>+[2]Summary!N125</f>
        <v>2.4594794784135971E-5</v>
      </c>
      <c r="I185" s="70">
        <f>+[2]Summary!O125</f>
        <v>2.4594794784135971E-5</v>
      </c>
      <c r="J185" s="70">
        <f>+[2]Summary!T125</f>
        <v>2.4594794784135971E-5</v>
      </c>
      <c r="K185" s="70">
        <f>+[2]Summary!U125</f>
        <v>2.4594794784135971E-5</v>
      </c>
      <c r="L185" s="70">
        <f>+[2]Summary!BQ125</f>
        <v>2.4594794784135971E-5</v>
      </c>
      <c r="M185" s="70">
        <f>+[2]Summary!BR125</f>
        <v>2.4594794784135971E-5</v>
      </c>
      <c r="N185" s="70">
        <f>+[2]Summary!BR125</f>
        <v>2.4594794784135971E-5</v>
      </c>
      <c r="O185" s="70">
        <f>+[2]Summary!BS125</f>
        <v>2.4594794784135971E-5</v>
      </c>
      <c r="P185" s="70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 spans="1:46" s="70" customFormat="1" outlineLevel="1">
      <c r="A186" s="103"/>
      <c r="B186" s="48" t="str">
        <f t="shared" si="57"/>
        <v>ew</v>
      </c>
      <c r="C186" s="70">
        <f>+[2]Summary!H126</f>
        <v>7.81461E-5</v>
      </c>
      <c r="D186" s="70">
        <f>+[2]Summary!I126</f>
        <v>7.81461E-5</v>
      </c>
      <c r="E186" s="70">
        <f>+[2]Summary!M126</f>
        <v>7.81461E-5</v>
      </c>
      <c r="F186" s="70">
        <f>+[2]Summary!M126</f>
        <v>7.81461E-5</v>
      </c>
      <c r="G186" s="70">
        <f>+[2]Summary!N126</f>
        <v>7.81461E-5</v>
      </c>
      <c r="H186" s="70">
        <f>+[2]Summary!N126</f>
        <v>7.81461E-5</v>
      </c>
      <c r="I186" s="70">
        <f>+[2]Summary!O126</f>
        <v>7.81461E-5</v>
      </c>
      <c r="J186" s="70">
        <f>+[2]Summary!T126</f>
        <v>7.81461E-5</v>
      </c>
      <c r="K186" s="70">
        <f>+[2]Summary!U126</f>
        <v>7.81461E-5</v>
      </c>
      <c r="L186" s="70">
        <f>+[2]Summary!BQ126</f>
        <v>7.81461E-5</v>
      </c>
      <c r="M186" s="70">
        <f>+[2]Summary!BR126</f>
        <v>7.81461E-5</v>
      </c>
      <c r="N186" s="70">
        <f>+[2]Summary!BR126</f>
        <v>7.81461E-5</v>
      </c>
      <c r="O186" s="70">
        <f>+[2]Summary!BS126</f>
        <v>7.81461E-5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 spans="1:46" s="103" customFormat="1" outlineLevel="1">
      <c r="A187" s="70"/>
      <c r="B187" s="48" t="str">
        <f t="shared" si="57"/>
        <v>Hospitalización accidental hijos</v>
      </c>
      <c r="C187" s="70">
        <f>+[2]Summary!H127</f>
        <v>2.9999999999999997E-4</v>
      </c>
      <c r="D187" s="70">
        <f>+[2]Summary!I127</f>
        <v>2.9999999999999997E-4</v>
      </c>
      <c r="E187" s="70">
        <f>+[2]Summary!M127</f>
        <v>2.9999999999999997E-4</v>
      </c>
      <c r="F187" s="70">
        <f>+[2]Summary!M127</f>
        <v>2.9999999999999997E-4</v>
      </c>
      <c r="G187" s="70">
        <f>+[2]Summary!N127</f>
        <v>2.9999999999999997E-4</v>
      </c>
      <c r="H187" s="70">
        <f>+[2]Summary!N127</f>
        <v>2.9999999999999997E-4</v>
      </c>
      <c r="I187" s="70">
        <f>+[2]Summary!O127</f>
        <v>2.9999999999999997E-4</v>
      </c>
      <c r="J187" s="70">
        <f>+[2]Summary!T127</f>
        <v>2.9999999999999997E-4</v>
      </c>
      <c r="K187" s="70">
        <f>+[2]Summary!U127</f>
        <v>2.9999999999999997E-4</v>
      </c>
      <c r="L187" s="70">
        <f>+[2]Summary!BQ127</f>
        <v>2.9999999999999997E-4</v>
      </c>
      <c r="M187" s="70">
        <f>+[2]Summary!BR127</f>
        <v>2.9999999999999997E-4</v>
      </c>
      <c r="N187" s="70">
        <f>+[2]Summary!BR127</f>
        <v>2.9999999999999997E-4</v>
      </c>
      <c r="O187" s="70">
        <f>+[2]Summary!BS127</f>
        <v>2.9999999999999997E-4</v>
      </c>
      <c r="P187" s="70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 spans="1:46" s="103" customFormat="1" outlineLevel="1">
      <c r="B188" s="48" t="str">
        <f t="shared" si="57"/>
        <v>bone fracture</v>
      </c>
      <c r="C188" s="70">
        <f>+[2]Summary!H128</f>
        <v>6.5833333333333339E-5</v>
      </c>
      <c r="D188" s="70">
        <f>+[2]Summary!I128</f>
        <v>6.5833333333333339E-5</v>
      </c>
      <c r="E188" s="70">
        <f>+[2]Summary!M128</f>
        <v>6.5833333333333339E-5</v>
      </c>
      <c r="F188" s="70">
        <f>+[2]Summary!M128</f>
        <v>6.5833333333333339E-5</v>
      </c>
      <c r="G188" s="70">
        <f>+[2]Summary!N128</f>
        <v>6.5833333333333339E-5</v>
      </c>
      <c r="H188" s="70">
        <f>+[2]Summary!N128</f>
        <v>6.5833333333333339E-5</v>
      </c>
      <c r="I188" s="70">
        <f>+[2]Summary!O128</f>
        <v>6.5833333333333339E-5</v>
      </c>
      <c r="J188" s="70">
        <f>+[2]Summary!T128</f>
        <v>6.5833333333333339E-5</v>
      </c>
      <c r="K188" s="70">
        <f>+[2]Summary!U128</f>
        <v>6.5833333333333339E-5</v>
      </c>
      <c r="L188" s="70">
        <f>+[2]Summary!BQ128</f>
        <v>6.5833333333333339E-5</v>
      </c>
      <c r="M188" s="70">
        <f>+[2]Summary!BR128</f>
        <v>6.5833333333333339E-5</v>
      </c>
      <c r="N188" s="70">
        <f>+[2]Summary!BR128</f>
        <v>6.5833333333333339E-5</v>
      </c>
      <c r="O188" s="70">
        <f>+[2]Summary!BS128</f>
        <v>6.5833333333333339E-5</v>
      </c>
      <c r="P188" s="70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 spans="1:46" s="24" customFormat="1" outlineLevel="1">
      <c r="A189" s="103"/>
      <c r="B189" s="105" t="str">
        <f t="shared" si="57"/>
        <v>extended care</v>
      </c>
      <c r="C189" s="112">
        <f>+[2]Summary!H129</f>
        <v>4.6666666666666665E-5</v>
      </c>
      <c r="D189" s="112">
        <f>+[2]Summary!I129</f>
        <v>4.6666666666666665E-5</v>
      </c>
      <c r="E189" s="112">
        <f>+[2]Summary!M129</f>
        <v>4.6666666666666665E-5</v>
      </c>
      <c r="F189" s="112">
        <f>+[2]Summary!M129</f>
        <v>4.6666666666666665E-5</v>
      </c>
      <c r="G189" s="112">
        <f>+[2]Summary!N129</f>
        <v>4.6666666666666665E-5</v>
      </c>
      <c r="H189" s="112">
        <f>+[2]Summary!N129</f>
        <v>4.6666666666666665E-5</v>
      </c>
      <c r="I189" s="112">
        <f>+[2]Summary!O129</f>
        <v>4.6666666666666665E-5</v>
      </c>
      <c r="J189" s="112">
        <f>+[2]Summary!T129</f>
        <v>4.6666666666666665E-5</v>
      </c>
      <c r="K189" s="112">
        <f>+[2]Summary!U129</f>
        <v>4.6666666666666665E-5</v>
      </c>
      <c r="L189" s="112">
        <f>+[2]Summary!BQ129</f>
        <v>4.6666666666666665E-5</v>
      </c>
      <c r="M189" s="112">
        <f>+[2]Summary!BR129</f>
        <v>4.6666666666666665E-5</v>
      </c>
      <c r="N189" s="112">
        <f>+[2]Summary!BR129</f>
        <v>4.6666666666666665E-5</v>
      </c>
      <c r="O189" s="112">
        <f>+[2]Summary!BS129</f>
        <v>4.6666666666666665E-5</v>
      </c>
      <c r="P189" s="112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 spans="1:46" s="24" customFormat="1" outlineLevel="1">
      <c r="A190" s="413" t="s">
        <v>135</v>
      </c>
      <c r="B190" s="110" t="s">
        <v>135</v>
      </c>
      <c r="C190" s="110">
        <v>0</v>
      </c>
      <c r="D190" s="110">
        <v>0</v>
      </c>
      <c r="E190" s="110">
        <v>0</v>
      </c>
      <c r="F190" s="110">
        <v>0</v>
      </c>
      <c r="G190" s="110">
        <v>0</v>
      </c>
      <c r="H190" s="110">
        <v>0</v>
      </c>
      <c r="I190" s="110">
        <v>0</v>
      </c>
      <c r="J190" s="110">
        <v>0</v>
      </c>
      <c r="K190" s="110">
        <v>0</v>
      </c>
      <c r="L190" s="110">
        <v>0</v>
      </c>
      <c r="M190" s="110">
        <v>0</v>
      </c>
      <c r="N190" s="110">
        <v>0</v>
      </c>
      <c r="O190" s="110">
        <v>0</v>
      </c>
      <c r="P190" s="11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 spans="1:46" s="24" customFormat="1" outlineLevel="1">
      <c r="B191" s="25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 spans="1:46" s="24" customFormat="1" outlineLevel="1">
      <c r="B192" s="25" t="s">
        <v>79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 spans="1:46" s="101" customFormat="1" outlineLevel="1">
      <c r="A193" s="24"/>
      <c r="B193" s="50" t="str">
        <f t="shared" ref="B193:B236" si="58">+B146</f>
        <v>detección de cáncer</v>
      </c>
      <c r="C193" s="10">
        <v>1</v>
      </c>
      <c r="D193" s="10">
        <v>1</v>
      </c>
      <c r="E193" s="10">
        <v>1</v>
      </c>
      <c r="F193" s="10">
        <v>1</v>
      </c>
      <c r="G193" s="10">
        <v>1</v>
      </c>
      <c r="H193" s="10">
        <v>1</v>
      </c>
      <c r="I193" s="10">
        <v>1</v>
      </c>
      <c r="J193" s="10">
        <v>1</v>
      </c>
      <c r="K193" s="10">
        <v>1</v>
      </c>
      <c r="L193" s="10">
        <v>1</v>
      </c>
      <c r="M193" s="10">
        <v>1</v>
      </c>
      <c r="N193" s="10">
        <v>1</v>
      </c>
      <c r="O193" s="10">
        <v>1</v>
      </c>
      <c r="P193" s="10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 spans="1:46" s="101" customFormat="1" outlineLevel="1">
      <c r="B194" s="48" t="str">
        <f t="shared" si="58"/>
        <v>uso indebido</v>
      </c>
      <c r="C194" s="25">
        <v>1</v>
      </c>
      <c r="D194" s="25">
        <v>1</v>
      </c>
      <c r="E194" s="25">
        <v>1</v>
      </c>
      <c r="F194" s="25">
        <v>1</v>
      </c>
      <c r="G194" s="25">
        <v>1</v>
      </c>
      <c r="H194" s="25">
        <v>1</v>
      </c>
      <c r="I194" s="25">
        <v>1</v>
      </c>
      <c r="J194" s="25">
        <v>1</v>
      </c>
      <c r="K194" s="25">
        <v>1</v>
      </c>
      <c r="L194" s="25">
        <v>1</v>
      </c>
      <c r="M194" s="25">
        <v>1</v>
      </c>
      <c r="N194" s="25">
        <v>1</v>
      </c>
      <c r="O194" s="25">
        <v>1</v>
      </c>
      <c r="P194" s="25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 spans="1:46" s="101" customFormat="1" outlineLevel="1">
      <c r="B195" s="48" t="str">
        <f t="shared" si="58"/>
        <v>utiliza.forzada</v>
      </c>
      <c r="C195" s="25">
        <v>1</v>
      </c>
      <c r="D195" s="25">
        <v>1</v>
      </c>
      <c r="E195" s="25">
        <v>1</v>
      </c>
      <c r="F195" s="25">
        <v>1</v>
      </c>
      <c r="G195" s="25">
        <v>1</v>
      </c>
      <c r="H195" s="25">
        <v>1</v>
      </c>
      <c r="I195" s="25">
        <v>1</v>
      </c>
      <c r="J195" s="25">
        <v>1</v>
      </c>
      <c r="K195" s="25">
        <v>1</v>
      </c>
      <c r="L195" s="25">
        <v>1</v>
      </c>
      <c r="M195" s="25">
        <v>1</v>
      </c>
      <c r="N195" s="25">
        <v>1</v>
      </c>
      <c r="O195" s="25">
        <v>1</v>
      </c>
      <c r="P195" s="2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 spans="1:46" s="101" customFormat="1" outlineLevel="1">
      <c r="B196" s="48" t="str">
        <f t="shared" si="58"/>
        <v>atracoencajero</v>
      </c>
      <c r="C196" s="25">
        <v>1</v>
      </c>
      <c r="D196" s="25">
        <v>1</v>
      </c>
      <c r="E196" s="25">
        <v>1</v>
      </c>
      <c r="F196" s="25">
        <v>1</v>
      </c>
      <c r="G196" s="25">
        <v>1</v>
      </c>
      <c r="H196" s="25">
        <v>1</v>
      </c>
      <c r="I196" s="25">
        <v>1</v>
      </c>
      <c r="J196" s="25">
        <v>1</v>
      </c>
      <c r="K196" s="25">
        <v>1</v>
      </c>
      <c r="L196" s="25">
        <v>1</v>
      </c>
      <c r="M196" s="25">
        <v>1</v>
      </c>
      <c r="N196" s="25">
        <v>1</v>
      </c>
      <c r="O196" s="25">
        <v>1</v>
      </c>
      <c r="P196" s="25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  <row r="197" spans="1:46" s="24" customFormat="1" outlineLevel="1">
      <c r="A197" s="101"/>
      <c r="B197" s="48" t="str">
        <f t="shared" si="58"/>
        <v>atracocajelectr</v>
      </c>
      <c r="C197" s="25">
        <v>1</v>
      </c>
      <c r="D197" s="25">
        <v>1</v>
      </c>
      <c r="E197" s="25">
        <v>1</v>
      </c>
      <c r="F197" s="25">
        <v>1</v>
      </c>
      <c r="G197" s="25">
        <v>1</v>
      </c>
      <c r="H197" s="25">
        <v>1</v>
      </c>
      <c r="I197" s="25">
        <v>1</v>
      </c>
      <c r="J197" s="25">
        <v>1</v>
      </c>
      <c r="K197" s="25">
        <v>1</v>
      </c>
      <c r="L197" s="25">
        <v>1</v>
      </c>
      <c r="M197" s="25">
        <v>1</v>
      </c>
      <c r="N197" s="25">
        <v>1</v>
      </c>
      <c r="O197" s="25">
        <v>1</v>
      </c>
      <c r="P197" s="25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</row>
    <row r="198" spans="1:46" s="24" customFormat="1" outlineLevel="1">
      <c r="B198" s="48" t="str">
        <f t="shared" si="58"/>
        <v>renta libre destinación por cáncer</v>
      </c>
      <c r="C198" s="25">
        <v>1</v>
      </c>
      <c r="D198" s="25">
        <v>1</v>
      </c>
      <c r="E198" s="25">
        <v>1</v>
      </c>
      <c r="F198" s="25">
        <v>1</v>
      </c>
      <c r="G198" s="25">
        <v>1</v>
      </c>
      <c r="H198" s="25">
        <v>1</v>
      </c>
      <c r="I198" s="25">
        <v>1</v>
      </c>
      <c r="J198" s="25">
        <v>1</v>
      </c>
      <c r="K198" s="25">
        <v>1</v>
      </c>
      <c r="L198" s="25">
        <v>1</v>
      </c>
      <c r="M198" s="25">
        <v>1</v>
      </c>
      <c r="N198" s="25">
        <v>1</v>
      </c>
      <c r="O198" s="25">
        <v>1</v>
      </c>
      <c r="P198" s="25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</row>
    <row r="199" spans="1:46" s="24" customFormat="1" outlineLevel="1">
      <c r="B199" s="48" t="str">
        <f t="shared" si="58"/>
        <v>muerte accident</v>
      </c>
      <c r="C199" s="25">
        <v>1</v>
      </c>
      <c r="D199" s="25">
        <v>1</v>
      </c>
      <c r="E199" s="25">
        <v>1</v>
      </c>
      <c r="F199" s="25">
        <v>1</v>
      </c>
      <c r="G199" s="25">
        <v>1</v>
      </c>
      <c r="H199" s="25">
        <v>1</v>
      </c>
      <c r="I199" s="25">
        <v>1</v>
      </c>
      <c r="J199" s="25">
        <v>1</v>
      </c>
      <c r="K199" s="25">
        <v>1</v>
      </c>
      <c r="L199" s="25">
        <v>1</v>
      </c>
      <c r="M199" s="25">
        <v>1</v>
      </c>
      <c r="N199" s="25">
        <v>1</v>
      </c>
      <c r="O199" s="25">
        <v>1</v>
      </c>
      <c r="P199" s="25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</row>
    <row r="200" spans="1:46" s="24" customFormat="1" outlineLevel="1">
      <c r="B200" s="48" t="str">
        <f t="shared" si="58"/>
        <v>compra  proteg.</v>
      </c>
      <c r="C200" s="25">
        <v>1</v>
      </c>
      <c r="D200" s="25">
        <v>1</v>
      </c>
      <c r="E200" s="25">
        <v>1</v>
      </c>
      <c r="F200" s="25">
        <v>1</v>
      </c>
      <c r="G200" s="25">
        <v>1</v>
      </c>
      <c r="H200" s="25">
        <v>1</v>
      </c>
      <c r="I200" s="25">
        <v>1</v>
      </c>
      <c r="J200" s="25">
        <v>1</v>
      </c>
      <c r="K200" s="25">
        <v>1</v>
      </c>
      <c r="L200" s="25">
        <v>1</v>
      </c>
      <c r="M200" s="25">
        <v>1</v>
      </c>
      <c r="N200" s="25">
        <v>1</v>
      </c>
      <c r="O200" s="25">
        <v>1</v>
      </c>
      <c r="P200" s="25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</row>
    <row r="201" spans="1:46" s="24" customFormat="1" outlineLevel="1">
      <c r="B201" s="48" t="str">
        <f t="shared" si="58"/>
        <v>repo.documentos</v>
      </c>
      <c r="C201" s="25">
        <v>1</v>
      </c>
      <c r="D201" s="25">
        <v>1</v>
      </c>
      <c r="E201" s="25">
        <v>1</v>
      </c>
      <c r="F201" s="25">
        <v>1</v>
      </c>
      <c r="G201" s="25">
        <v>1</v>
      </c>
      <c r="H201" s="25">
        <v>1</v>
      </c>
      <c r="I201" s="25">
        <v>1</v>
      </c>
      <c r="J201" s="25">
        <v>1</v>
      </c>
      <c r="K201" s="25">
        <v>1</v>
      </c>
      <c r="L201" s="25">
        <v>1</v>
      </c>
      <c r="M201" s="25">
        <v>1</v>
      </c>
      <c r="N201" s="25">
        <v>1</v>
      </c>
      <c r="O201" s="25">
        <v>1</v>
      </c>
      <c r="P201" s="25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</row>
    <row r="202" spans="1:46" s="24" customFormat="1" outlineLevel="1">
      <c r="B202" s="48" t="str">
        <f t="shared" si="58"/>
        <v>repo.llaves</v>
      </c>
      <c r="C202" s="25">
        <v>1</v>
      </c>
      <c r="D202" s="25">
        <v>1</v>
      </c>
      <c r="E202" s="25">
        <v>1</v>
      </c>
      <c r="F202" s="25">
        <v>1</v>
      </c>
      <c r="G202" s="25">
        <v>1</v>
      </c>
      <c r="H202" s="25">
        <v>1</v>
      </c>
      <c r="I202" s="25">
        <v>1</v>
      </c>
      <c r="J202" s="25">
        <v>1</v>
      </c>
      <c r="K202" s="25">
        <v>1</v>
      </c>
      <c r="L202" s="25">
        <v>1</v>
      </c>
      <c r="M202" s="25">
        <v>1</v>
      </c>
      <c r="N202" s="25">
        <v>1</v>
      </c>
      <c r="O202" s="25">
        <v>1</v>
      </c>
      <c r="P202" s="25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</row>
    <row r="203" spans="1:46" s="24" customFormat="1" outlineLevel="1">
      <c r="B203" s="48" t="str">
        <f t="shared" si="58"/>
        <v>reposicionbolso</v>
      </c>
      <c r="C203" s="25">
        <v>1</v>
      </c>
      <c r="D203" s="25">
        <v>1</v>
      </c>
      <c r="E203" s="25">
        <v>1</v>
      </c>
      <c r="F203" s="25">
        <v>1</v>
      </c>
      <c r="G203" s="25">
        <v>1</v>
      </c>
      <c r="H203" s="25">
        <v>1</v>
      </c>
      <c r="I203" s="25">
        <v>1</v>
      </c>
      <c r="J203" s="25">
        <v>1</v>
      </c>
      <c r="K203" s="25">
        <v>1</v>
      </c>
      <c r="L203" s="25">
        <v>1</v>
      </c>
      <c r="M203" s="25">
        <v>1</v>
      </c>
      <c r="N203" s="25">
        <v>1</v>
      </c>
      <c r="O203" s="25">
        <v>1</v>
      </c>
      <c r="P203" s="25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</row>
    <row r="204" spans="1:46" s="24" customFormat="1" outlineLevel="1">
      <c r="B204" s="48" t="str">
        <f t="shared" si="58"/>
        <v>garantia exten.</v>
      </c>
      <c r="C204" s="25">
        <v>1</v>
      </c>
      <c r="D204" s="25">
        <v>1</v>
      </c>
      <c r="E204" s="25">
        <v>1</v>
      </c>
      <c r="F204" s="25">
        <v>1</v>
      </c>
      <c r="G204" s="25">
        <v>1</v>
      </c>
      <c r="H204" s="25">
        <v>1</v>
      </c>
      <c r="I204" s="25">
        <v>1</v>
      </c>
      <c r="J204" s="25">
        <v>1</v>
      </c>
      <c r="K204" s="25">
        <v>1</v>
      </c>
      <c r="L204" s="25">
        <v>1</v>
      </c>
      <c r="M204" s="25">
        <v>1</v>
      </c>
      <c r="N204" s="25">
        <v>1</v>
      </c>
      <c r="O204" s="25">
        <v>1</v>
      </c>
      <c r="P204" s="25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</row>
    <row r="205" spans="1:46" s="24" customFormat="1" outlineLevel="1">
      <c r="B205" s="48" t="str">
        <f t="shared" si="58"/>
        <v>hurto de contenidos hogar</v>
      </c>
      <c r="C205" s="25">
        <v>1</v>
      </c>
      <c r="D205" s="25">
        <v>1</v>
      </c>
      <c r="E205" s="25">
        <v>1</v>
      </c>
      <c r="F205" s="25">
        <v>1</v>
      </c>
      <c r="G205" s="25">
        <v>1</v>
      </c>
      <c r="H205" s="25">
        <v>1</v>
      </c>
      <c r="I205" s="25">
        <v>1</v>
      </c>
      <c r="J205" s="25">
        <v>1</v>
      </c>
      <c r="K205" s="25">
        <v>1</v>
      </c>
      <c r="L205" s="25">
        <v>1</v>
      </c>
      <c r="M205" s="25">
        <v>1</v>
      </c>
      <c r="N205" s="25">
        <v>1</v>
      </c>
      <c r="O205" s="25">
        <v>1</v>
      </c>
      <c r="P205" s="2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</row>
    <row r="206" spans="1:46" s="24" customFormat="1" outlineLevel="1">
      <c r="B206" s="48" t="str">
        <f t="shared" si="58"/>
        <v>desempleo</v>
      </c>
      <c r="C206" s="25">
        <v>1</v>
      </c>
      <c r="D206" s="25">
        <v>1</v>
      </c>
      <c r="E206" s="25">
        <v>1</v>
      </c>
      <c r="F206" s="25">
        <v>1</v>
      </c>
      <c r="G206" s="25">
        <v>1</v>
      </c>
      <c r="H206" s="25">
        <v>1</v>
      </c>
      <c r="I206" s="25">
        <v>1</v>
      </c>
      <c r="J206" s="25">
        <v>1</v>
      </c>
      <c r="K206" s="25">
        <v>1</v>
      </c>
      <c r="L206" s="25">
        <v>1</v>
      </c>
      <c r="M206" s="25">
        <v>1</v>
      </c>
      <c r="N206" s="25">
        <v>1</v>
      </c>
      <c r="O206" s="25">
        <v>1</v>
      </c>
      <c r="P206" s="25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</row>
    <row r="207" spans="1:46" s="24" customFormat="1" outlineLevel="1">
      <c r="B207" s="48" t="str">
        <f t="shared" si="58"/>
        <v>eg</v>
      </c>
      <c r="C207" s="25">
        <v>1</v>
      </c>
      <c r="D207" s="25">
        <v>1</v>
      </c>
      <c r="E207" s="25">
        <v>1</v>
      </c>
      <c r="F207" s="25">
        <v>1</v>
      </c>
      <c r="G207" s="25">
        <v>1</v>
      </c>
      <c r="H207" s="25">
        <v>1</v>
      </c>
      <c r="I207" s="25">
        <v>1</v>
      </c>
      <c r="J207" s="25">
        <v>1</v>
      </c>
      <c r="K207" s="25">
        <v>1</v>
      </c>
      <c r="L207" s="25">
        <v>1</v>
      </c>
      <c r="M207" s="25">
        <v>1</v>
      </c>
      <c r="N207" s="25">
        <v>1</v>
      </c>
      <c r="O207" s="25">
        <v>1</v>
      </c>
      <c r="P207" s="25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</row>
    <row r="208" spans="1:46" s="24" customFormat="1" outlineLevel="1">
      <c r="B208" s="48" t="str">
        <f t="shared" si="58"/>
        <v>itt</v>
      </c>
      <c r="C208" s="25">
        <v>1</v>
      </c>
      <c r="D208" s="25">
        <v>1</v>
      </c>
      <c r="E208" s="25">
        <v>1</v>
      </c>
      <c r="F208" s="25">
        <v>1</v>
      </c>
      <c r="G208" s="25">
        <v>1</v>
      </c>
      <c r="H208" s="25">
        <v>1</v>
      </c>
      <c r="I208" s="25">
        <v>1</v>
      </c>
      <c r="J208" s="25">
        <v>1</v>
      </c>
      <c r="K208" s="25">
        <v>1</v>
      </c>
      <c r="L208" s="25">
        <v>1</v>
      </c>
      <c r="M208" s="25">
        <v>1</v>
      </c>
      <c r="N208" s="25">
        <v>1</v>
      </c>
      <c r="O208" s="25">
        <v>1</v>
      </c>
      <c r="P208" s="25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</row>
    <row r="209" spans="2:46" s="24" customFormat="1" outlineLevel="1">
      <c r="B209" s="48" t="str">
        <f t="shared" si="58"/>
        <v>VIDA / aux funerario / canasta</v>
      </c>
      <c r="C209" s="25">
        <v>1</v>
      </c>
      <c r="D209" s="25">
        <v>1</v>
      </c>
      <c r="E209" s="25">
        <v>1</v>
      </c>
      <c r="F209" s="25">
        <v>1</v>
      </c>
      <c r="G209" s="25">
        <v>1</v>
      </c>
      <c r="H209" s="25">
        <v>1</v>
      </c>
      <c r="I209" s="25">
        <v>1</v>
      </c>
      <c r="J209" s="25">
        <v>1</v>
      </c>
      <c r="K209" s="25">
        <v>1</v>
      </c>
      <c r="L209" s="25">
        <v>1</v>
      </c>
      <c r="M209" s="25">
        <v>1</v>
      </c>
      <c r="N209" s="25">
        <v>1</v>
      </c>
      <c r="O209" s="25">
        <v>1</v>
      </c>
      <c r="P209" s="25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</row>
    <row r="210" spans="2:46" s="24" customFormat="1" outlineLevel="1">
      <c r="B210" s="48" t="str">
        <f t="shared" si="58"/>
        <v>td employees</v>
      </c>
      <c r="C210" s="25">
        <v>1</v>
      </c>
      <c r="D210" s="25">
        <v>1</v>
      </c>
      <c r="E210" s="25">
        <v>1</v>
      </c>
      <c r="F210" s="25">
        <v>1</v>
      </c>
      <c r="G210" s="25">
        <v>1</v>
      </c>
      <c r="H210" s="25">
        <v>1</v>
      </c>
      <c r="I210" s="25">
        <v>1</v>
      </c>
      <c r="J210" s="25">
        <v>1</v>
      </c>
      <c r="K210" s="25">
        <v>1</v>
      </c>
      <c r="L210" s="25">
        <v>1</v>
      </c>
      <c r="M210" s="25">
        <v>1</v>
      </c>
      <c r="N210" s="25">
        <v>1</v>
      </c>
      <c r="O210" s="25">
        <v>1</v>
      </c>
      <c r="P210" s="25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</row>
    <row r="211" spans="2:46" s="24" customFormat="1" outlineLevel="1">
      <c r="B211" s="48" t="str">
        <f t="shared" si="58"/>
        <v>tpd</v>
      </c>
      <c r="C211" s="25">
        <v>1</v>
      </c>
      <c r="D211" s="25">
        <v>1</v>
      </c>
      <c r="E211" s="25">
        <v>1</v>
      </c>
      <c r="F211" s="25">
        <v>1</v>
      </c>
      <c r="G211" s="25">
        <v>1</v>
      </c>
      <c r="H211" s="25">
        <v>1</v>
      </c>
      <c r="I211" s="25">
        <v>1</v>
      </c>
      <c r="J211" s="25">
        <v>1</v>
      </c>
      <c r="K211" s="25">
        <v>1</v>
      </c>
      <c r="L211" s="25">
        <v>1</v>
      </c>
      <c r="M211" s="25">
        <v>1</v>
      </c>
      <c r="N211" s="25">
        <v>1</v>
      </c>
      <c r="O211" s="25">
        <v>1</v>
      </c>
      <c r="P211" s="25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</row>
    <row r="212" spans="2:46" s="24" customFormat="1" outlineLevel="1">
      <c r="B212" s="48" t="str">
        <f t="shared" si="58"/>
        <v>accidental tpd</v>
      </c>
      <c r="C212" s="25">
        <v>1</v>
      </c>
      <c r="D212" s="25">
        <v>1</v>
      </c>
      <c r="E212" s="25">
        <v>1</v>
      </c>
      <c r="F212" s="25">
        <v>1</v>
      </c>
      <c r="G212" s="25">
        <v>1</v>
      </c>
      <c r="H212" s="25">
        <v>1</v>
      </c>
      <c r="I212" s="25">
        <v>1</v>
      </c>
      <c r="J212" s="25">
        <v>1</v>
      </c>
      <c r="K212" s="25">
        <v>1</v>
      </c>
      <c r="L212" s="25">
        <v>1</v>
      </c>
      <c r="M212" s="25">
        <v>1</v>
      </c>
      <c r="N212" s="25">
        <v>1</v>
      </c>
      <c r="O212" s="25">
        <v>1</v>
      </c>
      <c r="P212" s="25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</row>
    <row r="213" spans="2:46" s="24" customFormat="1" outlineLevel="1">
      <c r="B213" s="48" t="str">
        <f t="shared" si="58"/>
        <v>accidental td</v>
      </c>
      <c r="C213" s="25">
        <v>1</v>
      </c>
      <c r="D213" s="25">
        <v>1</v>
      </c>
      <c r="E213" s="25">
        <v>1</v>
      </c>
      <c r="F213" s="25">
        <v>1</v>
      </c>
      <c r="G213" s="25">
        <v>1</v>
      </c>
      <c r="H213" s="25">
        <v>1</v>
      </c>
      <c r="I213" s="25">
        <v>1</v>
      </c>
      <c r="J213" s="25">
        <v>1</v>
      </c>
      <c r="K213" s="25">
        <v>1</v>
      </c>
      <c r="L213" s="25">
        <v>1</v>
      </c>
      <c r="M213" s="25">
        <v>1</v>
      </c>
      <c r="N213" s="25">
        <v>1</v>
      </c>
      <c r="O213" s="25">
        <v>1</v>
      </c>
      <c r="P213" s="25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</row>
    <row r="214" spans="2:46" s="24" customFormat="1" outlineLevel="1">
      <c r="B214" s="48" t="str">
        <f t="shared" si="58"/>
        <v>gran quemado</v>
      </c>
      <c r="C214" s="25">
        <v>1</v>
      </c>
      <c r="D214" s="25">
        <v>1</v>
      </c>
      <c r="E214" s="25">
        <v>1</v>
      </c>
      <c r="F214" s="25">
        <v>1</v>
      </c>
      <c r="G214" s="25">
        <v>1</v>
      </c>
      <c r="H214" s="25">
        <v>1</v>
      </c>
      <c r="I214" s="25">
        <v>1</v>
      </c>
      <c r="J214" s="25">
        <v>1</v>
      </c>
      <c r="K214" s="25">
        <v>1</v>
      </c>
      <c r="L214" s="25">
        <v>1</v>
      </c>
      <c r="M214" s="25">
        <v>1</v>
      </c>
      <c r="N214" s="25">
        <v>1</v>
      </c>
      <c r="O214" s="25">
        <v>1</v>
      </c>
      <c r="P214" s="25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</row>
    <row r="215" spans="2:46" s="24" customFormat="1" outlineLevel="1">
      <c r="B215" s="48" t="str">
        <f t="shared" si="58"/>
        <v>dismemberment</v>
      </c>
      <c r="C215" s="25">
        <v>1</v>
      </c>
      <c r="D215" s="25">
        <v>1</v>
      </c>
      <c r="E215" s="25">
        <v>1</v>
      </c>
      <c r="F215" s="25">
        <v>1</v>
      </c>
      <c r="G215" s="25">
        <v>1</v>
      </c>
      <c r="H215" s="25">
        <v>1</v>
      </c>
      <c r="I215" s="25">
        <v>1</v>
      </c>
      <c r="J215" s="25">
        <v>1</v>
      </c>
      <c r="K215" s="25">
        <v>1</v>
      </c>
      <c r="L215" s="25">
        <v>1</v>
      </c>
      <c r="M215" s="25">
        <v>1</v>
      </c>
      <c r="N215" s="25">
        <v>1</v>
      </c>
      <c r="O215" s="25">
        <v>1</v>
      </c>
      <c r="P215" s="2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</row>
    <row r="216" spans="2:46" s="24" customFormat="1" outlineLevel="1">
      <c r="B216" s="48" t="str">
        <f t="shared" si="58"/>
        <v>renta diaria hospitalización</v>
      </c>
      <c r="C216" s="25">
        <v>1</v>
      </c>
      <c r="D216" s="25">
        <v>1</v>
      </c>
      <c r="E216" s="25">
        <v>1</v>
      </c>
      <c r="F216" s="25">
        <v>1</v>
      </c>
      <c r="G216" s="25">
        <v>1</v>
      </c>
      <c r="H216" s="25">
        <v>1</v>
      </c>
      <c r="I216" s="25">
        <v>1</v>
      </c>
      <c r="J216" s="25">
        <v>1</v>
      </c>
      <c r="K216" s="25">
        <v>1</v>
      </c>
      <c r="L216" s="25">
        <v>1</v>
      </c>
      <c r="M216" s="25">
        <v>1</v>
      </c>
      <c r="N216" s="25">
        <v>1</v>
      </c>
      <c r="O216" s="25">
        <v>1</v>
      </c>
      <c r="P216" s="25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</row>
    <row r="217" spans="2:46" s="24" customFormat="1" outlineLevel="1">
      <c r="B217" s="48" t="str">
        <f t="shared" si="58"/>
        <v xml:space="preserve">parkinson / </v>
      </c>
      <c r="C217" s="25">
        <v>1</v>
      </c>
      <c r="D217" s="25">
        <v>1</v>
      </c>
      <c r="E217" s="25">
        <v>1</v>
      </c>
      <c r="F217" s="25">
        <v>1</v>
      </c>
      <c r="G217" s="25">
        <v>1</v>
      </c>
      <c r="H217" s="25">
        <v>1</v>
      </c>
      <c r="I217" s="25">
        <v>1</v>
      </c>
      <c r="J217" s="25">
        <v>1</v>
      </c>
      <c r="K217" s="25">
        <v>1</v>
      </c>
      <c r="L217" s="25">
        <v>1</v>
      </c>
      <c r="M217" s="25">
        <v>1</v>
      </c>
      <c r="N217" s="25">
        <v>1</v>
      </c>
      <c r="O217" s="25">
        <v>1</v>
      </c>
      <c r="P217" s="25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</row>
    <row r="218" spans="2:46" s="24" customFormat="1" outlineLevel="1">
      <c r="B218" s="48" t="str">
        <f t="shared" si="58"/>
        <v>alzheimer</v>
      </c>
      <c r="C218" s="25">
        <v>1</v>
      </c>
      <c r="D218" s="25">
        <v>1</v>
      </c>
      <c r="E218" s="25">
        <v>1</v>
      </c>
      <c r="F218" s="25">
        <v>1</v>
      </c>
      <c r="G218" s="25">
        <v>1</v>
      </c>
      <c r="H218" s="25">
        <v>1</v>
      </c>
      <c r="I218" s="25">
        <v>1</v>
      </c>
      <c r="J218" s="25">
        <v>1</v>
      </c>
      <c r="K218" s="25">
        <v>1</v>
      </c>
      <c r="L218" s="25">
        <v>1</v>
      </c>
      <c r="M218" s="25">
        <v>1</v>
      </c>
      <c r="N218" s="25">
        <v>1</v>
      </c>
      <c r="O218" s="25">
        <v>1</v>
      </c>
      <c r="P218" s="25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</row>
    <row r="219" spans="2:46" s="24" customFormat="1" outlineLevel="1">
      <c r="B219" s="48" t="str">
        <f t="shared" si="58"/>
        <v>momentos de vida</v>
      </c>
      <c r="C219" s="25">
        <v>1</v>
      </c>
      <c r="D219" s="25">
        <v>1</v>
      </c>
      <c r="E219" s="25">
        <v>1</v>
      </c>
      <c r="F219" s="25">
        <v>1</v>
      </c>
      <c r="G219" s="25">
        <v>1</v>
      </c>
      <c r="H219" s="25">
        <v>1</v>
      </c>
      <c r="I219" s="25">
        <v>1</v>
      </c>
      <c r="J219" s="25">
        <v>1</v>
      </c>
      <c r="K219" s="25">
        <v>1</v>
      </c>
      <c r="L219" s="25">
        <v>1</v>
      </c>
      <c r="M219" s="25">
        <v>1</v>
      </c>
      <c r="N219" s="25">
        <v>1</v>
      </c>
      <c r="O219" s="25">
        <v>1</v>
      </c>
      <c r="P219" s="25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</row>
    <row r="220" spans="2:46" s="24" customFormat="1" outlineLevel="1">
      <c r="B220" s="48" t="str">
        <f t="shared" si="58"/>
        <v>ad public transport</v>
      </c>
      <c r="C220" s="25">
        <v>1</v>
      </c>
      <c r="D220" s="25">
        <v>1</v>
      </c>
      <c r="E220" s="25">
        <v>1</v>
      </c>
      <c r="F220" s="25">
        <v>1</v>
      </c>
      <c r="G220" s="25">
        <v>1</v>
      </c>
      <c r="H220" s="25">
        <v>1</v>
      </c>
      <c r="I220" s="25">
        <v>1</v>
      </c>
      <c r="J220" s="25">
        <v>1</v>
      </c>
      <c r="K220" s="25">
        <v>1</v>
      </c>
      <c r="L220" s="25">
        <v>1</v>
      </c>
      <c r="M220" s="25">
        <v>1</v>
      </c>
      <c r="N220" s="25">
        <v>1</v>
      </c>
      <c r="O220" s="25">
        <v>1</v>
      </c>
      <c r="P220" s="25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</row>
    <row r="221" spans="2:46" s="24" customFormat="1" outlineLevel="1">
      <c r="B221" s="48" t="str">
        <f t="shared" si="58"/>
        <v>ad as vehicle passanger</v>
      </c>
      <c r="C221" s="25">
        <v>1</v>
      </c>
      <c r="D221" s="25">
        <v>1</v>
      </c>
      <c r="E221" s="25">
        <v>1</v>
      </c>
      <c r="F221" s="25">
        <v>1</v>
      </c>
      <c r="G221" s="25">
        <v>1</v>
      </c>
      <c r="H221" s="25">
        <v>1</v>
      </c>
      <c r="I221" s="25">
        <v>1</v>
      </c>
      <c r="J221" s="25">
        <v>1</v>
      </c>
      <c r="K221" s="25">
        <v>1</v>
      </c>
      <c r="L221" s="25">
        <v>1</v>
      </c>
      <c r="M221" s="25">
        <v>1</v>
      </c>
      <c r="N221" s="25">
        <v>1</v>
      </c>
      <c r="O221" s="25">
        <v>1</v>
      </c>
      <c r="P221" s="25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</row>
    <row r="222" spans="2:46" s="24" customFormat="1" outlineLevel="1">
      <c r="B222" s="48" t="str">
        <f t="shared" si="58"/>
        <v>loss of flight or hotel reservation</v>
      </c>
      <c r="C222" s="25">
        <v>1</v>
      </c>
      <c r="D222" s="25">
        <v>1</v>
      </c>
      <c r="E222" s="25">
        <v>1</v>
      </c>
      <c r="F222" s="25">
        <v>1</v>
      </c>
      <c r="G222" s="25">
        <v>1</v>
      </c>
      <c r="H222" s="25">
        <v>1</v>
      </c>
      <c r="I222" s="25">
        <v>1</v>
      </c>
      <c r="J222" s="25">
        <v>1</v>
      </c>
      <c r="K222" s="25">
        <v>1</v>
      </c>
      <c r="L222" s="25">
        <v>1</v>
      </c>
      <c r="M222" s="25">
        <v>1</v>
      </c>
      <c r="N222" s="25">
        <v>1</v>
      </c>
      <c r="O222" s="25">
        <v>1</v>
      </c>
      <c r="P222" s="25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</row>
    <row r="223" spans="2:46" s="24" customFormat="1" outlineLevel="1">
      <c r="B223" s="48" t="str">
        <f t="shared" si="58"/>
        <v>theft keys/docuemnts during trip</v>
      </c>
      <c r="C223" s="25">
        <v>1</v>
      </c>
      <c r="D223" s="25">
        <v>1</v>
      </c>
      <c r="E223" s="25">
        <v>1</v>
      </c>
      <c r="F223" s="25">
        <v>1</v>
      </c>
      <c r="G223" s="25">
        <v>1</v>
      </c>
      <c r="H223" s="25">
        <v>1</v>
      </c>
      <c r="I223" s="25">
        <v>1</v>
      </c>
      <c r="J223" s="25">
        <v>1</v>
      </c>
      <c r="K223" s="25">
        <v>1</v>
      </c>
      <c r="L223" s="25">
        <v>1</v>
      </c>
      <c r="M223" s="25">
        <v>1</v>
      </c>
      <c r="N223" s="25">
        <v>1</v>
      </c>
      <c r="O223" s="25">
        <v>1</v>
      </c>
      <c r="P223" s="25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</row>
    <row r="224" spans="2:46" s="24" customFormat="1" outlineLevel="1">
      <c r="B224" s="48" t="str">
        <f t="shared" si="58"/>
        <v>td during trip</v>
      </c>
      <c r="C224" s="25">
        <v>1</v>
      </c>
      <c r="D224" s="25">
        <v>1</v>
      </c>
      <c r="E224" s="25">
        <v>1</v>
      </c>
      <c r="F224" s="25">
        <v>1</v>
      </c>
      <c r="G224" s="25">
        <v>1</v>
      </c>
      <c r="H224" s="25">
        <v>1</v>
      </c>
      <c r="I224" s="25">
        <v>1</v>
      </c>
      <c r="J224" s="25">
        <v>1</v>
      </c>
      <c r="K224" s="25">
        <v>1</v>
      </c>
      <c r="L224" s="25">
        <v>1</v>
      </c>
      <c r="M224" s="25">
        <v>1</v>
      </c>
      <c r="N224" s="25">
        <v>1</v>
      </c>
      <c r="O224" s="25">
        <v>1</v>
      </c>
      <c r="P224" s="25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</row>
    <row r="225" spans="1:46" s="24" customFormat="1" outlineLevel="1">
      <c r="B225" s="48" t="str">
        <f t="shared" si="58"/>
        <v>gap 10%</v>
      </c>
      <c r="C225" s="25">
        <v>1</v>
      </c>
      <c r="D225" s="25">
        <v>1</v>
      </c>
      <c r="E225" s="25">
        <v>1</v>
      </c>
      <c r="F225" s="25">
        <v>1</v>
      </c>
      <c r="G225" s="25">
        <v>1</v>
      </c>
      <c r="H225" s="25">
        <v>1</v>
      </c>
      <c r="I225" s="25">
        <v>1</v>
      </c>
      <c r="J225" s="25">
        <v>1</v>
      </c>
      <c r="K225" s="25">
        <v>1</v>
      </c>
      <c r="L225" s="25">
        <v>1</v>
      </c>
      <c r="M225" s="25">
        <v>1</v>
      </c>
      <c r="N225" s="25">
        <v>1</v>
      </c>
      <c r="O225" s="25">
        <v>1</v>
      </c>
      <c r="P225" s="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</row>
    <row r="226" spans="1:46" s="24" customFormat="1" outlineLevel="1">
      <c r="B226" s="48" t="str">
        <f t="shared" si="58"/>
        <v>cancer masculino/femenino</v>
      </c>
      <c r="C226" s="25">
        <v>1</v>
      </c>
      <c r="D226" s="25">
        <v>1</v>
      </c>
      <c r="E226" s="25">
        <v>1</v>
      </c>
      <c r="F226" s="25">
        <v>1</v>
      </c>
      <c r="G226" s="25">
        <v>1</v>
      </c>
      <c r="H226" s="25">
        <v>1</v>
      </c>
      <c r="I226" s="25">
        <v>1</v>
      </c>
      <c r="J226" s="25">
        <v>1</v>
      </c>
      <c r="K226" s="25">
        <v>1</v>
      </c>
      <c r="L226" s="25">
        <v>1</v>
      </c>
      <c r="M226" s="25">
        <v>1</v>
      </c>
      <c r="N226" s="25">
        <v>1</v>
      </c>
      <c r="O226" s="25">
        <v>1</v>
      </c>
      <c r="P226" s="25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</row>
    <row r="227" spans="1:46" s="24" customFormat="1" outlineLevel="1">
      <c r="B227" s="48" t="str">
        <f t="shared" si="58"/>
        <v>hurto de bienes dentro del vehículo</v>
      </c>
      <c r="C227" s="25">
        <v>1</v>
      </c>
      <c r="D227" s="25">
        <v>1</v>
      </c>
      <c r="E227" s="25">
        <v>1</v>
      </c>
      <c r="F227" s="25">
        <v>1</v>
      </c>
      <c r="G227" s="25">
        <v>1</v>
      </c>
      <c r="H227" s="25">
        <v>1</v>
      </c>
      <c r="I227" s="25">
        <v>1</v>
      </c>
      <c r="J227" s="25">
        <v>1</v>
      </c>
      <c r="K227" s="25">
        <v>1</v>
      </c>
      <c r="L227" s="25">
        <v>1</v>
      </c>
      <c r="M227" s="25">
        <v>1</v>
      </c>
      <c r="N227" s="25">
        <v>1</v>
      </c>
      <c r="O227" s="25">
        <v>1</v>
      </c>
      <c r="P227" s="25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</row>
    <row r="228" spans="1:46" s="24" customFormat="1" outlineLevel="1">
      <c r="B228" s="48" t="str">
        <f t="shared" si="58"/>
        <v>hurto de bienes de tecnología</v>
      </c>
      <c r="C228" s="25">
        <v>1</v>
      </c>
      <c r="D228" s="25">
        <v>1</v>
      </c>
      <c r="E228" s="25">
        <v>1</v>
      </c>
      <c r="F228" s="25">
        <v>1</v>
      </c>
      <c r="G228" s="25">
        <v>1</v>
      </c>
      <c r="H228" s="25">
        <v>1</v>
      </c>
      <c r="I228" s="25">
        <v>1</v>
      </c>
      <c r="J228" s="25">
        <v>1</v>
      </c>
      <c r="K228" s="25">
        <v>1</v>
      </c>
      <c r="L228" s="25">
        <v>1</v>
      </c>
      <c r="M228" s="25">
        <v>1</v>
      </c>
      <c r="N228" s="25">
        <v>1</v>
      </c>
      <c r="O228" s="25">
        <v>1</v>
      </c>
      <c r="P228" s="25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</row>
    <row r="229" spans="1:46" s="24" customFormat="1" outlineLevel="1">
      <c r="B229" s="48" t="str">
        <f t="shared" si="58"/>
        <v>hurto otros bienes materiales</v>
      </c>
      <c r="C229" s="25">
        <v>1</v>
      </c>
      <c r="D229" s="25">
        <v>1</v>
      </c>
      <c r="E229" s="25">
        <v>1</v>
      </c>
      <c r="F229" s="25">
        <v>1</v>
      </c>
      <c r="G229" s="25">
        <v>1</v>
      </c>
      <c r="H229" s="25">
        <v>1</v>
      </c>
      <c r="I229" s="25">
        <v>1</v>
      </c>
      <c r="J229" s="25">
        <v>1</v>
      </c>
      <c r="K229" s="25">
        <v>1</v>
      </c>
      <c r="L229" s="25">
        <v>1</v>
      </c>
      <c r="M229" s="25">
        <v>1</v>
      </c>
      <c r="N229" s="25">
        <v>1</v>
      </c>
      <c r="O229" s="25">
        <v>1</v>
      </c>
      <c r="P229" s="25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</row>
    <row r="230" spans="1:46" s="24" customFormat="1" outlineLevel="1">
      <c r="B230" s="48" t="str">
        <f t="shared" si="58"/>
        <v xml:space="preserve">daño accidental total de celular </v>
      </c>
      <c r="C230" s="25">
        <v>1</v>
      </c>
      <c r="D230" s="25">
        <v>1</v>
      </c>
      <c r="E230" s="25">
        <v>1</v>
      </c>
      <c r="F230" s="25">
        <v>1</v>
      </c>
      <c r="G230" s="25">
        <v>1</v>
      </c>
      <c r="H230" s="25">
        <v>1</v>
      </c>
      <c r="I230" s="25">
        <v>1</v>
      </c>
      <c r="J230" s="25">
        <v>1</v>
      </c>
      <c r="K230" s="25">
        <v>1</v>
      </c>
      <c r="L230" s="25">
        <v>1</v>
      </c>
      <c r="M230" s="25">
        <v>1</v>
      </c>
      <c r="N230" s="25">
        <v>1</v>
      </c>
      <c r="O230" s="25">
        <v>1</v>
      </c>
      <c r="P230" s="25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</row>
    <row r="231" spans="1:46" s="24" customFormat="1" outlineLevel="1">
      <c r="B231" s="48" t="str">
        <f t="shared" si="58"/>
        <v>internet fraude</v>
      </c>
      <c r="C231" s="25">
        <v>1</v>
      </c>
      <c r="D231" s="25">
        <v>1</v>
      </c>
      <c r="E231" s="25">
        <v>1</v>
      </c>
      <c r="F231" s="25">
        <v>1</v>
      </c>
      <c r="G231" s="25">
        <v>1</v>
      </c>
      <c r="H231" s="25">
        <v>1</v>
      </c>
      <c r="I231" s="25">
        <v>1</v>
      </c>
      <c r="J231" s="25">
        <v>1</v>
      </c>
      <c r="K231" s="25">
        <v>1</v>
      </c>
      <c r="L231" s="25">
        <v>1</v>
      </c>
      <c r="M231" s="25">
        <v>1</v>
      </c>
      <c r="N231" s="25">
        <v>1</v>
      </c>
      <c r="O231" s="25">
        <v>1</v>
      </c>
      <c r="P231" s="25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</row>
    <row r="232" spans="1:46" s="24" customFormat="1" outlineLevel="1">
      <c r="B232" s="48" t="str">
        <f t="shared" si="58"/>
        <v>purchase protection damage</v>
      </c>
      <c r="C232" s="25">
        <v>1</v>
      </c>
      <c r="D232" s="25">
        <v>1</v>
      </c>
      <c r="E232" s="25">
        <v>1</v>
      </c>
      <c r="F232" s="25">
        <v>1</v>
      </c>
      <c r="G232" s="25">
        <v>1</v>
      </c>
      <c r="H232" s="25">
        <v>1</v>
      </c>
      <c r="I232" s="25">
        <v>1</v>
      </c>
      <c r="J232" s="25">
        <v>1</v>
      </c>
      <c r="K232" s="25">
        <v>1</v>
      </c>
      <c r="L232" s="25">
        <v>1</v>
      </c>
      <c r="M232" s="25">
        <v>1</v>
      </c>
      <c r="N232" s="25">
        <v>1</v>
      </c>
      <c r="O232" s="25">
        <v>1</v>
      </c>
      <c r="P232" s="25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</row>
    <row r="233" spans="1:46" s="24" customFormat="1" outlineLevel="1">
      <c r="B233" s="48" t="str">
        <f t="shared" si="58"/>
        <v>ew</v>
      </c>
      <c r="C233" s="25">
        <v>1</v>
      </c>
      <c r="D233" s="25">
        <v>1</v>
      </c>
      <c r="E233" s="25">
        <v>1</v>
      </c>
      <c r="F233" s="25">
        <v>1</v>
      </c>
      <c r="G233" s="25">
        <v>1</v>
      </c>
      <c r="H233" s="25">
        <v>1</v>
      </c>
      <c r="I233" s="25">
        <v>1</v>
      </c>
      <c r="J233" s="25">
        <v>1</v>
      </c>
      <c r="K233" s="25">
        <v>1</v>
      </c>
      <c r="L233" s="25">
        <v>1</v>
      </c>
      <c r="M233" s="25">
        <v>1</v>
      </c>
      <c r="N233" s="25">
        <v>1</v>
      </c>
      <c r="O233" s="25">
        <v>1</v>
      </c>
      <c r="P233" s="25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</row>
    <row r="234" spans="1:46" s="24" customFormat="1" outlineLevel="1">
      <c r="B234" s="48" t="str">
        <f t="shared" si="58"/>
        <v>Hospitalización accidental hijos</v>
      </c>
      <c r="C234" s="25">
        <v>1</v>
      </c>
      <c r="D234" s="25">
        <v>1</v>
      </c>
      <c r="E234" s="25">
        <v>1</v>
      </c>
      <c r="F234" s="25">
        <v>1</v>
      </c>
      <c r="G234" s="25">
        <v>1</v>
      </c>
      <c r="H234" s="25">
        <v>1</v>
      </c>
      <c r="I234" s="25">
        <v>1</v>
      </c>
      <c r="J234" s="25">
        <v>1</v>
      </c>
      <c r="K234" s="25">
        <v>1</v>
      </c>
      <c r="L234" s="25">
        <v>1</v>
      </c>
      <c r="M234" s="25">
        <v>1</v>
      </c>
      <c r="N234" s="25">
        <v>1</v>
      </c>
      <c r="O234" s="25">
        <v>1</v>
      </c>
      <c r="P234" s="25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</row>
    <row r="235" spans="1:46" s="24" customFormat="1" outlineLevel="1">
      <c r="B235" s="48" t="str">
        <f t="shared" si="58"/>
        <v>bone fracture</v>
      </c>
      <c r="C235" s="25">
        <v>1</v>
      </c>
      <c r="D235" s="25">
        <v>1</v>
      </c>
      <c r="E235" s="25">
        <v>1</v>
      </c>
      <c r="F235" s="25">
        <v>1</v>
      </c>
      <c r="G235" s="25">
        <v>1</v>
      </c>
      <c r="H235" s="25">
        <v>1</v>
      </c>
      <c r="I235" s="25">
        <v>1</v>
      </c>
      <c r="J235" s="25">
        <v>1</v>
      </c>
      <c r="K235" s="25">
        <v>1</v>
      </c>
      <c r="L235" s="25">
        <v>1</v>
      </c>
      <c r="M235" s="25">
        <v>1</v>
      </c>
      <c r="N235" s="25">
        <v>1</v>
      </c>
      <c r="O235" s="25">
        <v>1</v>
      </c>
      <c r="P235" s="2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</row>
    <row r="236" spans="1:46" s="24" customFormat="1" outlineLevel="1">
      <c r="B236" s="105" t="str">
        <f t="shared" si="58"/>
        <v>extended care</v>
      </c>
      <c r="C236" s="110">
        <v>1</v>
      </c>
      <c r="D236" s="110">
        <v>1</v>
      </c>
      <c r="E236" s="110">
        <v>1</v>
      </c>
      <c r="F236" s="110">
        <v>1</v>
      </c>
      <c r="G236" s="110">
        <v>1</v>
      </c>
      <c r="H236" s="110">
        <v>1</v>
      </c>
      <c r="I236" s="110">
        <v>1</v>
      </c>
      <c r="J236" s="110">
        <v>1</v>
      </c>
      <c r="K236" s="110">
        <v>1</v>
      </c>
      <c r="L236" s="110">
        <v>1</v>
      </c>
      <c r="M236" s="110">
        <v>1</v>
      </c>
      <c r="N236" s="110">
        <v>1</v>
      </c>
      <c r="O236" s="110">
        <v>1</v>
      </c>
      <c r="P236" s="110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</row>
    <row r="237" spans="1:46" s="24" customFormat="1" outlineLevel="1">
      <c r="A237" s="413" t="s">
        <v>135</v>
      </c>
      <c r="B237" s="110" t="s">
        <v>135</v>
      </c>
      <c r="C237" s="110">
        <v>0</v>
      </c>
      <c r="D237" s="110">
        <v>0</v>
      </c>
      <c r="E237" s="110">
        <v>0</v>
      </c>
      <c r="F237" s="110">
        <v>0</v>
      </c>
      <c r="G237" s="110">
        <v>0</v>
      </c>
      <c r="H237" s="110">
        <v>0</v>
      </c>
      <c r="I237" s="110">
        <v>0</v>
      </c>
      <c r="J237" s="110">
        <v>0</v>
      </c>
      <c r="K237" s="110">
        <v>0</v>
      </c>
      <c r="L237" s="110">
        <v>0</v>
      </c>
      <c r="M237" s="110">
        <v>0</v>
      </c>
      <c r="N237" s="110">
        <v>0</v>
      </c>
      <c r="O237" s="110">
        <v>0</v>
      </c>
      <c r="P237" s="110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</row>
    <row r="238" spans="1:46" s="24" customFormat="1" outlineLevel="1" collapsed="1">
      <c r="B238" s="25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</row>
    <row r="239" spans="1:46" s="24" customFormat="1" outlineLevel="1">
      <c r="B239" s="25" t="s">
        <v>131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</row>
    <row r="240" spans="1:46" s="24" customFormat="1" outlineLevel="1">
      <c r="B240" s="50" t="str">
        <f t="shared" ref="B240:B283" si="59">+B193</f>
        <v>detección de cáncer</v>
      </c>
      <c r="C240" s="393">
        <f t="shared" ref="C240" si="60">+C52*C99*C146*C193/(SUMPRODUCT(C$146:C$189,C$193:C$236,C$52:C$95,C$99:C$142)+C$34)</f>
        <v>0</v>
      </c>
      <c r="D240" s="393">
        <f t="shared" ref="D240" si="61">+D52*D99*D146*D193/(SUMPRODUCT(D$146:D$189,D$193:D$236,D$52:D$95,D$99:D$142)+D$34)</f>
        <v>0</v>
      </c>
      <c r="E240" s="393">
        <f t="shared" ref="E240:O240" si="62">+E52*E99*E146*E193/(SUMPRODUCT(E$146:E$189,E$193:E$236,E$52:E$95,E$99:E$142)+E$34)</f>
        <v>0</v>
      </c>
      <c r="F240" s="393">
        <f t="shared" ref="F240" si="63">+F52*F99*F146*F193/(SUMPRODUCT(F$146:F$189,F$193:F$236,F$52:F$95,F$99:F$142)+F$34)</f>
        <v>0</v>
      </c>
      <c r="G240" s="393">
        <f t="shared" si="62"/>
        <v>0</v>
      </c>
      <c r="H240" s="393">
        <f t="shared" ref="H240" si="64">+H52*H99*H146*H193/(SUMPRODUCT(H$146:H$189,H$193:H$236,H$52:H$95,H$99:H$142)+H$34)</f>
        <v>0</v>
      </c>
      <c r="I240" s="393">
        <f t="shared" si="62"/>
        <v>0</v>
      </c>
      <c r="J240" s="393">
        <f t="shared" si="62"/>
        <v>0</v>
      </c>
      <c r="K240" s="393">
        <f t="shared" si="62"/>
        <v>0</v>
      </c>
      <c r="L240" s="393">
        <f t="shared" si="62"/>
        <v>0.98071390727929952</v>
      </c>
      <c r="M240" s="393">
        <f t="shared" ref="M240:N240" si="65">+M52*M99*M146*M193/(SUMPRODUCT(M$146:M$189,M$193:M$236,M$52:M$95,M$99:M$142)+M$34)</f>
        <v>0.98071390727929952</v>
      </c>
      <c r="N240" s="393">
        <f t="shared" si="65"/>
        <v>0.99328427394595009</v>
      </c>
      <c r="O240" s="393">
        <f t="shared" si="62"/>
        <v>0.99328427394595009</v>
      </c>
      <c r="P240" s="393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</row>
    <row r="241" spans="2:46" s="24" customFormat="1" outlineLevel="1">
      <c r="B241" s="48" t="str">
        <f t="shared" si="59"/>
        <v>uso indebido</v>
      </c>
      <c r="C241" s="69">
        <f t="shared" ref="C241" si="66">+C53*C100*C147*C194/(SUMPRODUCT(C$146:C$189,C$193:C$236,C$52:C$95,C$99:C$142)+C$34)</f>
        <v>0</v>
      </c>
      <c r="D241" s="69">
        <f t="shared" ref="D241" si="67">+D53*D100*D147*D194/(SUMPRODUCT(D$146:D$189,D$193:D$236,D$52:D$95,D$99:D$142)+D$34)</f>
        <v>0</v>
      </c>
      <c r="E241" s="69">
        <f t="shared" ref="E241:O241" si="68">+E53*E100*E147*E194/(SUMPRODUCT(E$146:E$189,E$193:E$236,E$52:E$95,E$99:E$142)+E$34)</f>
        <v>5.4141250132050629E-2</v>
      </c>
      <c r="F241" s="69">
        <f t="shared" ref="F241" si="69">+F53*F100*F147*F194/(SUMPRODUCT(F$146:F$189,F$193:F$236,F$52:F$95,F$99:F$142)+F$34)</f>
        <v>2.0551586014270144E-2</v>
      </c>
      <c r="G241" s="69">
        <f t="shared" si="68"/>
        <v>2.0551586014270144E-2</v>
      </c>
      <c r="H241" s="69">
        <f t="shared" ref="H241" si="70">+H53*H100*H147*H194/(SUMPRODUCT(H$146:H$189,H$193:H$236,H$52:H$95,H$99:H$142)+H$34)</f>
        <v>2.0619447103137196E-2</v>
      </c>
      <c r="I241" s="69">
        <f t="shared" si="68"/>
        <v>2.0619447103137196E-2</v>
      </c>
      <c r="J241" s="69">
        <f t="shared" si="68"/>
        <v>0</v>
      </c>
      <c r="K241" s="69">
        <f t="shared" si="68"/>
        <v>0</v>
      </c>
      <c r="L241" s="69">
        <f t="shared" si="68"/>
        <v>0</v>
      </c>
      <c r="M241" s="69">
        <f t="shared" ref="M241:N241" si="71">+M53*M100*M147*M194/(SUMPRODUCT(M$146:M$189,M$193:M$236,M$52:M$95,M$99:M$142)+M$34)</f>
        <v>0</v>
      </c>
      <c r="N241" s="69">
        <f t="shared" si="71"/>
        <v>0</v>
      </c>
      <c r="O241" s="69">
        <f t="shared" si="68"/>
        <v>0</v>
      </c>
      <c r="P241" s="69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</row>
    <row r="242" spans="2:46" s="24" customFormat="1" outlineLevel="1">
      <c r="B242" s="48" t="str">
        <f t="shared" si="59"/>
        <v>utiliza.forzada</v>
      </c>
      <c r="C242" s="69">
        <f t="shared" ref="C242" si="72">+C54*C101*C148*C195/(SUMPRODUCT(C$146:C$189,C$193:C$236,C$52:C$95,C$99:C$142)+C$34)</f>
        <v>0</v>
      </c>
      <c r="D242" s="69">
        <f t="shared" ref="D242" si="73">+D54*D101*D148*D195/(SUMPRODUCT(D$146:D$189,D$193:D$236,D$52:D$95,D$99:D$142)+D$34)</f>
        <v>0</v>
      </c>
      <c r="E242" s="69">
        <f t="shared" ref="E242:O242" si="74">+E54*E101*E148*E195/(SUMPRODUCT(E$146:E$189,E$193:E$236,E$52:E$95,E$99:E$142)+E$34)</f>
        <v>5.4141250132050629E-2</v>
      </c>
      <c r="F242" s="69">
        <f t="shared" ref="F242" si="75">+F54*F101*F148*F195/(SUMPRODUCT(F$146:F$189,F$193:F$236,F$52:F$95,F$99:F$142)+F$34)</f>
        <v>2.0551586014270144E-2</v>
      </c>
      <c r="G242" s="69">
        <f t="shared" si="74"/>
        <v>2.0551586014270144E-2</v>
      </c>
      <c r="H242" s="69">
        <f t="shared" ref="H242" si="76">+H54*H101*H148*H195/(SUMPRODUCT(H$146:H$189,H$193:H$236,H$52:H$95,H$99:H$142)+H$34)</f>
        <v>2.0619447103137196E-2</v>
      </c>
      <c r="I242" s="69">
        <f t="shared" si="74"/>
        <v>2.0619447103137196E-2</v>
      </c>
      <c r="J242" s="69">
        <f t="shared" si="74"/>
        <v>0</v>
      </c>
      <c r="K242" s="69">
        <f t="shared" si="74"/>
        <v>0</v>
      </c>
      <c r="L242" s="69">
        <f t="shared" si="74"/>
        <v>0</v>
      </c>
      <c r="M242" s="69">
        <f t="shared" ref="M242:N242" si="77">+M54*M101*M148*M195/(SUMPRODUCT(M$146:M$189,M$193:M$236,M$52:M$95,M$99:M$142)+M$34)</f>
        <v>0</v>
      </c>
      <c r="N242" s="69">
        <f t="shared" si="77"/>
        <v>0</v>
      </c>
      <c r="O242" s="69">
        <f t="shared" si="74"/>
        <v>0</v>
      </c>
      <c r="P242" s="69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</row>
    <row r="243" spans="2:46" s="24" customFormat="1" outlineLevel="1">
      <c r="B243" s="48" t="str">
        <f t="shared" si="59"/>
        <v>atracoencajero</v>
      </c>
      <c r="C243" s="69">
        <f t="shared" ref="C243" si="78">+C55*C102*C149*C196/(SUMPRODUCT(C$146:C$189,C$193:C$236,C$52:C$95,C$99:C$142)+C$34)</f>
        <v>0</v>
      </c>
      <c r="D243" s="69">
        <f t="shared" ref="D243" si="79">+D55*D102*D149*D196/(SUMPRODUCT(D$146:D$189,D$193:D$236,D$52:D$95,D$99:D$142)+D$34)</f>
        <v>0</v>
      </c>
      <c r="E243" s="69">
        <f t="shared" ref="E243:O243" si="80">+E55*E102*E149*E196/(SUMPRODUCT(E$146:E$189,E$193:E$236,E$52:E$95,E$99:E$142)+E$34)</f>
        <v>7.7190909295127563E-2</v>
      </c>
      <c r="F243" s="69">
        <f t="shared" ref="F243" si="81">+F55*F102*F149*F196/(SUMPRODUCT(F$146:F$189,F$193:F$236,F$52:F$95,F$99:F$142)+F$34)</f>
        <v>2.9301052488247253E-2</v>
      </c>
      <c r="G243" s="69">
        <f t="shared" si="80"/>
        <v>2.9301052488247253E-2</v>
      </c>
      <c r="H243" s="69">
        <f t="shared" ref="H243" si="82">+H55*H102*H149*H196/(SUMPRODUCT(H$146:H$189,H$193:H$236,H$52:H$95,H$99:H$142)+H$34)</f>
        <v>2.9397804209765118E-2</v>
      </c>
      <c r="I243" s="69">
        <f t="shared" si="80"/>
        <v>2.9397804209765118E-2</v>
      </c>
      <c r="J243" s="69">
        <f t="shared" si="80"/>
        <v>0</v>
      </c>
      <c r="K243" s="69">
        <f t="shared" si="80"/>
        <v>0</v>
      </c>
      <c r="L243" s="69">
        <f t="shared" si="80"/>
        <v>0</v>
      </c>
      <c r="M243" s="69">
        <f t="shared" ref="M243:N243" si="83">+M55*M102*M149*M196/(SUMPRODUCT(M$146:M$189,M$193:M$236,M$52:M$95,M$99:M$142)+M$34)</f>
        <v>0</v>
      </c>
      <c r="N243" s="69">
        <f t="shared" si="83"/>
        <v>0</v>
      </c>
      <c r="O243" s="69">
        <f t="shared" si="80"/>
        <v>0</v>
      </c>
      <c r="P243" s="69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</row>
    <row r="244" spans="2:46" s="24" customFormat="1" outlineLevel="1">
      <c r="B244" s="48" t="str">
        <f t="shared" si="59"/>
        <v>atracocajelectr</v>
      </c>
      <c r="C244" s="69">
        <f t="shared" ref="C244" si="84">+C56*C103*C150*C197/(SUMPRODUCT(C$146:C$189,C$193:C$236,C$52:C$95,C$99:C$142)+C$34)</f>
        <v>0</v>
      </c>
      <c r="D244" s="69">
        <f t="shared" ref="D244" si="85">+D56*D103*D150*D197/(SUMPRODUCT(D$146:D$189,D$193:D$236,D$52:D$95,D$99:D$142)+D$34)</f>
        <v>0</v>
      </c>
      <c r="E244" s="69">
        <f t="shared" ref="E244:O244" si="86">+E56*E103*E150*E197/(SUMPRODUCT(E$146:E$189,E$193:E$236,E$52:E$95,E$99:E$142)+E$34)</f>
        <v>7.7190909295127563E-2</v>
      </c>
      <c r="F244" s="69">
        <f t="shared" ref="F244" si="87">+F56*F103*F150*F197/(SUMPRODUCT(F$146:F$189,F$193:F$236,F$52:F$95,F$99:F$142)+F$34)</f>
        <v>2.9301052488247253E-2</v>
      </c>
      <c r="G244" s="69">
        <f t="shared" si="86"/>
        <v>2.9301052488247253E-2</v>
      </c>
      <c r="H244" s="69">
        <f t="shared" ref="H244" si="88">+H56*H103*H150*H197/(SUMPRODUCT(H$146:H$189,H$193:H$236,H$52:H$95,H$99:H$142)+H$34)</f>
        <v>2.9397804209765118E-2</v>
      </c>
      <c r="I244" s="69">
        <f t="shared" si="86"/>
        <v>2.9397804209765118E-2</v>
      </c>
      <c r="J244" s="69">
        <f t="shared" si="86"/>
        <v>0</v>
      </c>
      <c r="K244" s="69">
        <f t="shared" si="86"/>
        <v>0</v>
      </c>
      <c r="L244" s="69">
        <f t="shared" si="86"/>
        <v>0</v>
      </c>
      <c r="M244" s="69">
        <f t="shared" ref="M244:N244" si="89">+M56*M103*M150*M197/(SUMPRODUCT(M$146:M$189,M$193:M$236,M$52:M$95,M$99:M$142)+M$34)</f>
        <v>0</v>
      </c>
      <c r="N244" s="69">
        <f t="shared" si="89"/>
        <v>0</v>
      </c>
      <c r="O244" s="69">
        <f t="shared" si="86"/>
        <v>0</v>
      </c>
      <c r="P244" s="69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</row>
    <row r="245" spans="2:46" s="24" customFormat="1" outlineLevel="1">
      <c r="B245" s="48" t="str">
        <f t="shared" si="59"/>
        <v>renta libre destinación por cáncer</v>
      </c>
      <c r="C245" s="69">
        <f t="shared" ref="C245" si="90">+C57*C104*C151*C198/(SUMPRODUCT(C$146:C$189,C$193:C$236,C$52:C$95,C$99:C$142)+C$34)</f>
        <v>0</v>
      </c>
      <c r="D245" s="69">
        <f t="shared" ref="D245" si="91">+D57*D104*D151*D198/(SUMPRODUCT(D$146:D$189,D$193:D$236,D$52:D$95,D$99:D$142)+D$34)</f>
        <v>0</v>
      </c>
      <c r="E245" s="69">
        <f t="shared" ref="E245:O245" si="92">+E57*E104*E151*E198/(SUMPRODUCT(E$146:E$189,E$193:E$236,E$52:E$95,E$99:E$142)+E$34)</f>
        <v>0</v>
      </c>
      <c r="F245" s="69">
        <f t="shared" ref="F245" si="93">+F57*F104*F151*F198/(SUMPRODUCT(F$146:F$189,F$193:F$236,F$52:F$95,F$99:F$142)+F$34)</f>
        <v>0</v>
      </c>
      <c r="G245" s="69">
        <f t="shared" si="92"/>
        <v>0</v>
      </c>
      <c r="H245" s="69">
        <f t="shared" ref="H245" si="94">+H57*H104*H151*H198/(SUMPRODUCT(H$146:H$189,H$193:H$236,H$52:H$95,H$99:H$142)+H$34)</f>
        <v>0</v>
      </c>
      <c r="I245" s="69">
        <f t="shared" si="92"/>
        <v>0</v>
      </c>
      <c r="J245" s="69">
        <f t="shared" si="92"/>
        <v>0</v>
      </c>
      <c r="K245" s="69">
        <f t="shared" si="92"/>
        <v>0</v>
      </c>
      <c r="L245" s="69">
        <f t="shared" si="92"/>
        <v>0</v>
      </c>
      <c r="M245" s="69">
        <f t="shared" ref="M245:N245" si="95">+M57*M104*M151*M198/(SUMPRODUCT(M$146:M$189,M$193:M$236,M$52:M$95,M$99:M$142)+M$34)</f>
        <v>0</v>
      </c>
      <c r="N245" s="69">
        <f t="shared" si="95"/>
        <v>0</v>
      </c>
      <c r="O245" s="69">
        <f t="shared" si="92"/>
        <v>0</v>
      </c>
      <c r="P245" s="69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</row>
    <row r="246" spans="2:46" s="24" customFormat="1" outlineLevel="1">
      <c r="B246" s="48" t="str">
        <f t="shared" si="59"/>
        <v>muerte accident</v>
      </c>
      <c r="C246" s="69">
        <f t="shared" ref="C246" si="96">+C58*C105*C152*C199/(SUMPRODUCT(C$146:C$189,C$193:C$236,C$52:C$95,C$99:C$142)+C$34)</f>
        <v>0</v>
      </c>
      <c r="D246" s="69">
        <f t="shared" ref="D246" si="97">+D58*D105*D152*D199/(SUMPRODUCT(D$146:D$189,D$193:D$236,D$52:D$95,D$99:D$142)+D$34)</f>
        <v>3.7786199784274513E-2</v>
      </c>
      <c r="E246" s="69">
        <f t="shared" ref="E246:O246" si="98">+E58*E105*E152*E199/(SUMPRODUCT(E$146:E$189,E$193:E$236,E$52:E$95,E$99:E$142)+E$34)</f>
        <v>0</v>
      </c>
      <c r="F246" s="69">
        <f t="shared" ref="F246" si="99">+F58*F105*F152*F199/(SUMPRODUCT(F$146:F$189,F$193:F$236,F$52:F$95,F$99:F$142)+F$34)</f>
        <v>0</v>
      </c>
      <c r="G246" s="69">
        <f t="shared" si="98"/>
        <v>0</v>
      </c>
      <c r="H246" s="69">
        <f t="shared" ref="H246" si="100">+H58*H105*H152*H199/(SUMPRODUCT(H$146:H$189,H$193:H$236,H$52:H$95,H$99:H$142)+H$34)</f>
        <v>2.5179439966480168E-2</v>
      </c>
      <c r="I246" s="69">
        <f t="shared" si="98"/>
        <v>2.5179439966480168E-2</v>
      </c>
      <c r="J246" s="69">
        <f t="shared" si="98"/>
        <v>0.59500789070518978</v>
      </c>
      <c r="K246" s="69">
        <f t="shared" si="98"/>
        <v>0.59500789070518967</v>
      </c>
      <c r="L246" s="69">
        <f t="shared" si="98"/>
        <v>1.928609272070057E-2</v>
      </c>
      <c r="M246" s="69">
        <f t="shared" ref="M246:N246" si="101">+M58*M105*M152*M199/(SUMPRODUCT(M$146:M$189,M$193:M$236,M$52:M$95,M$99:M$142)+M$34)</f>
        <v>1.928609272070057E-2</v>
      </c>
      <c r="N246" s="69">
        <f t="shared" si="101"/>
        <v>6.7157260540499433E-3</v>
      </c>
      <c r="O246" s="69">
        <f t="shared" si="98"/>
        <v>6.7157260540499433E-3</v>
      </c>
      <c r="P246" s="69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</row>
    <row r="247" spans="2:46" s="24" customFormat="1" outlineLevel="1">
      <c r="B247" s="48" t="str">
        <f t="shared" si="59"/>
        <v>compra  proteg.</v>
      </c>
      <c r="C247" s="69">
        <f t="shared" ref="C247" si="102">+C59*C106*C153*C200/(SUMPRODUCT(C$146:C$189,C$193:C$236,C$52:C$95,C$99:C$142)+C$34)</f>
        <v>0</v>
      </c>
      <c r="D247" s="69">
        <f t="shared" ref="D247" si="103">+D59*D106*D153*D200/(SUMPRODUCT(D$146:D$189,D$193:D$236,D$52:D$95,D$99:D$142)+D$34)</f>
        <v>0</v>
      </c>
      <c r="E247" s="69">
        <f t="shared" ref="E247:O247" si="104">+E59*E106*E153*E200/(SUMPRODUCT(E$146:E$189,E$193:E$236,E$52:E$95,E$99:E$142)+E$34)</f>
        <v>3.0752464104236377E-2</v>
      </c>
      <c r="F247" s="69">
        <f t="shared" ref="F247" si="105">+F59*F106*F153*F200/(SUMPRODUCT(F$146:F$189,F$193:F$236,F$52:F$95,F$99:F$142)+F$34)</f>
        <v>1.16733896917321E-2</v>
      </c>
      <c r="G247" s="69">
        <f t="shared" si="104"/>
        <v>1.16733896917321E-2</v>
      </c>
      <c r="H247" s="69">
        <f t="shared" ref="H247" si="106">+H59*H106*H153*H200/(SUMPRODUCT(H$146:H$189,H$193:H$236,H$52:H$95,H$99:H$142)+H$34)</f>
        <v>1.1711935083542751E-2</v>
      </c>
      <c r="I247" s="69">
        <f t="shared" si="104"/>
        <v>1.1711935083542751E-2</v>
      </c>
      <c r="J247" s="69">
        <f t="shared" si="104"/>
        <v>0</v>
      </c>
      <c r="K247" s="69">
        <f t="shared" si="104"/>
        <v>0</v>
      </c>
      <c r="L247" s="69">
        <f t="shared" si="104"/>
        <v>0</v>
      </c>
      <c r="M247" s="69">
        <f t="shared" ref="M247:N247" si="107">+M59*M106*M153*M200/(SUMPRODUCT(M$146:M$189,M$193:M$236,M$52:M$95,M$99:M$142)+M$34)</f>
        <v>0</v>
      </c>
      <c r="N247" s="69">
        <f t="shared" si="107"/>
        <v>0</v>
      </c>
      <c r="O247" s="69">
        <f t="shared" si="104"/>
        <v>0</v>
      </c>
      <c r="P247" s="69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</row>
    <row r="248" spans="2:46" s="24" customFormat="1" outlineLevel="1">
      <c r="B248" s="48" t="str">
        <f t="shared" si="59"/>
        <v>repo.documentos</v>
      </c>
      <c r="C248" s="69">
        <f t="shared" ref="C248" si="108">+C60*C107*C154*C201/(SUMPRODUCT(C$146:C$189,C$193:C$236,C$52:C$95,C$99:C$142)+C$34)</f>
        <v>0</v>
      </c>
      <c r="D248" s="69">
        <f t="shared" ref="D248" si="109">+D60*D107*D154*D201/(SUMPRODUCT(D$146:D$189,D$193:D$236,D$52:D$95,D$99:D$142)+D$34)</f>
        <v>0</v>
      </c>
      <c r="E248" s="69">
        <f t="shared" ref="E248:O248" si="110">+E60*E107*E154*E201/(SUMPRODUCT(E$146:E$189,E$193:E$236,E$52:E$95,E$99:E$142)+E$34)</f>
        <v>2.8197471350305026E-2</v>
      </c>
      <c r="F248" s="69">
        <f t="shared" ref="F248" si="111">+F60*F107*F154*F201/(SUMPRODUCT(F$146:F$189,F$193:F$236,F$52:F$95,F$99:F$142)+F$34)</f>
        <v>1.0703534854243361E-2</v>
      </c>
      <c r="G248" s="69">
        <f t="shared" si="110"/>
        <v>1.0703534854243361E-2</v>
      </c>
      <c r="H248" s="69">
        <f t="shared" ref="H248" si="112">+H60*H107*H154*H201/(SUMPRODUCT(H$146:H$189,H$193:H$236,H$52:H$95,H$99:H$142)+H$34)</f>
        <v>1.0738877797091229E-2</v>
      </c>
      <c r="I248" s="69">
        <f t="shared" si="110"/>
        <v>1.0738877797091229E-2</v>
      </c>
      <c r="J248" s="69">
        <f t="shared" si="110"/>
        <v>0</v>
      </c>
      <c r="K248" s="69">
        <f t="shared" si="110"/>
        <v>0</v>
      </c>
      <c r="L248" s="69">
        <f t="shared" si="110"/>
        <v>0</v>
      </c>
      <c r="M248" s="69">
        <f t="shared" ref="M248:N248" si="113">+M60*M107*M154*M201/(SUMPRODUCT(M$146:M$189,M$193:M$236,M$52:M$95,M$99:M$142)+M$34)</f>
        <v>0</v>
      </c>
      <c r="N248" s="69">
        <f t="shared" si="113"/>
        <v>0</v>
      </c>
      <c r="O248" s="69">
        <f t="shared" si="110"/>
        <v>0</v>
      </c>
      <c r="P248" s="69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</row>
    <row r="249" spans="2:46" s="24" customFormat="1" outlineLevel="1">
      <c r="B249" s="48" t="str">
        <f t="shared" si="59"/>
        <v>repo.llaves</v>
      </c>
      <c r="C249" s="69">
        <f t="shared" ref="C249" si="114">+C61*C108*C155*C202/(SUMPRODUCT(C$146:C$189,C$193:C$236,C$52:C$95,C$99:C$142)+C$34)</f>
        <v>0</v>
      </c>
      <c r="D249" s="69">
        <f t="shared" ref="D249" si="115">+D61*D108*D155*D202/(SUMPRODUCT(D$146:D$189,D$193:D$236,D$52:D$95,D$99:D$142)+D$34)</f>
        <v>0</v>
      </c>
      <c r="E249" s="69">
        <f t="shared" ref="E249:O249" si="116">+E61*E108*E155*E202/(SUMPRODUCT(E$146:E$189,E$193:E$236,E$52:E$95,E$99:E$142)+E$34)</f>
        <v>2.2395644624425438E-2</v>
      </c>
      <c r="F249" s="69">
        <f t="shared" ref="F249" si="117">+F61*F108*F155*F202/(SUMPRODUCT(F$146:F$189,F$193:F$236,F$52:F$95,F$99:F$142)+F$34)</f>
        <v>8.5012077800441684E-3</v>
      </c>
      <c r="G249" s="69">
        <f t="shared" si="116"/>
        <v>8.5012077800441684E-3</v>
      </c>
      <c r="H249" s="69">
        <f t="shared" ref="H249" si="118">+H61*H108*H155*H202/(SUMPRODUCT(H$146:H$189,H$193:H$236,H$52:H$95,H$99:H$142)+H$34)</f>
        <v>8.5292786654852359E-3</v>
      </c>
      <c r="I249" s="69">
        <f t="shared" si="116"/>
        <v>8.5292786654852359E-3</v>
      </c>
      <c r="J249" s="69">
        <f t="shared" si="116"/>
        <v>0</v>
      </c>
      <c r="K249" s="69">
        <f t="shared" si="116"/>
        <v>0</v>
      </c>
      <c r="L249" s="69">
        <f t="shared" si="116"/>
        <v>0</v>
      </c>
      <c r="M249" s="69">
        <f t="shared" ref="M249:N249" si="119">+M61*M108*M155*M202/(SUMPRODUCT(M$146:M$189,M$193:M$236,M$52:M$95,M$99:M$142)+M$34)</f>
        <v>0</v>
      </c>
      <c r="N249" s="69">
        <f t="shared" si="119"/>
        <v>0</v>
      </c>
      <c r="O249" s="69">
        <f t="shared" si="116"/>
        <v>0</v>
      </c>
      <c r="P249" s="6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</row>
    <row r="250" spans="2:46" s="24" customFormat="1" outlineLevel="1">
      <c r="B250" s="48" t="str">
        <f t="shared" si="59"/>
        <v>reposicionbolso</v>
      </c>
      <c r="C250" s="69">
        <f t="shared" ref="C250" si="120">+C62*C109*C156*C203/(SUMPRODUCT(C$146:C$189,C$193:C$236,C$52:C$95,C$99:C$142)+C$34)</f>
        <v>0</v>
      </c>
      <c r="D250" s="69">
        <f t="shared" ref="D250" si="121">+D62*D109*D156*D203/(SUMPRODUCT(D$146:D$189,D$193:D$236,D$52:D$95,D$99:D$142)+D$34)</f>
        <v>0</v>
      </c>
      <c r="E250" s="69">
        <f t="shared" ref="E250:O250" si="122">+E62*E109*E156*E203/(SUMPRODUCT(E$146:E$189,E$193:E$236,E$52:E$95,E$99:E$142)+E$34)</f>
        <v>3.4347927989789313E-2</v>
      </c>
      <c r="F250" s="69">
        <f t="shared" ref="F250" si="123">+F62*F109*F156*F203/(SUMPRODUCT(F$146:F$189,F$193:F$236,F$52:F$95,F$99:F$142)+F$34)</f>
        <v>1.3038199058433444E-2</v>
      </c>
      <c r="G250" s="69">
        <f t="shared" si="122"/>
        <v>1.3038199058433444E-2</v>
      </c>
      <c r="H250" s="69">
        <f t="shared" ref="H250" si="124">+H62*H109*H156*H203/(SUMPRODUCT(H$146:H$189,H$193:H$236,H$52:H$95,H$99:H$142)+H$34)</f>
        <v>1.3081251034293424E-2</v>
      </c>
      <c r="I250" s="69">
        <f t="shared" si="122"/>
        <v>1.3081251034293424E-2</v>
      </c>
      <c r="J250" s="69">
        <f t="shared" si="122"/>
        <v>0</v>
      </c>
      <c r="K250" s="69">
        <f t="shared" si="122"/>
        <v>0</v>
      </c>
      <c r="L250" s="69">
        <f t="shared" si="122"/>
        <v>0</v>
      </c>
      <c r="M250" s="69">
        <f t="shared" ref="M250:N250" si="125">+M62*M109*M156*M203/(SUMPRODUCT(M$146:M$189,M$193:M$236,M$52:M$95,M$99:M$142)+M$34)</f>
        <v>0</v>
      </c>
      <c r="N250" s="69">
        <f t="shared" si="125"/>
        <v>0</v>
      </c>
      <c r="O250" s="69">
        <f t="shared" si="122"/>
        <v>0</v>
      </c>
      <c r="P250" s="69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</row>
    <row r="251" spans="2:46" s="24" customFormat="1" outlineLevel="1">
      <c r="B251" s="48" t="str">
        <f t="shared" si="59"/>
        <v>garantia exten.</v>
      </c>
      <c r="C251" s="69">
        <f t="shared" ref="C251" si="126">+C63*C110*C157*C204/(SUMPRODUCT(C$146:C$189,C$193:C$236,C$52:C$95,C$99:C$142)+C$34)</f>
        <v>0</v>
      </c>
      <c r="D251" s="69">
        <f t="shared" ref="D251" si="127">+D63*D110*D157*D204/(SUMPRODUCT(D$146:D$189,D$193:D$236,D$52:D$95,D$99:D$142)+D$34)</f>
        <v>0</v>
      </c>
      <c r="E251" s="69">
        <f t="shared" ref="E251:O251" si="128">+E63*E110*E157*E204/(SUMPRODUCT(E$146:E$189,E$193:E$236,E$52:E$95,E$99:E$142)+E$34)</f>
        <v>1.8178617462651454E-3</v>
      </c>
      <c r="F251" s="69">
        <f t="shared" ref="F251" si="129">+F63*F110*F157*F204/(SUMPRODUCT(F$146:F$189,F$193:F$236,F$52:F$95,F$99:F$142)+F$34)</f>
        <v>6.900457959374503E-4</v>
      </c>
      <c r="G251" s="69">
        <f t="shared" si="128"/>
        <v>6.900457959374503E-4</v>
      </c>
      <c r="H251" s="69">
        <f t="shared" ref="H251" si="130">+H63*H110*H157*H204/(SUMPRODUCT(H$146:H$189,H$193:H$236,H$52:H$95,H$99:H$142)+H$34)</f>
        <v>6.9232431882361261E-4</v>
      </c>
      <c r="I251" s="69">
        <f t="shared" si="128"/>
        <v>6.9232431882361261E-4</v>
      </c>
      <c r="J251" s="69">
        <f t="shared" si="128"/>
        <v>0</v>
      </c>
      <c r="K251" s="69">
        <f t="shared" si="128"/>
        <v>0</v>
      </c>
      <c r="L251" s="69">
        <f t="shared" si="128"/>
        <v>0</v>
      </c>
      <c r="M251" s="69">
        <f t="shared" ref="M251:N251" si="131">+M63*M110*M157*M204/(SUMPRODUCT(M$146:M$189,M$193:M$236,M$52:M$95,M$99:M$142)+M$34)</f>
        <v>0</v>
      </c>
      <c r="N251" s="69">
        <f t="shared" si="131"/>
        <v>0</v>
      </c>
      <c r="O251" s="69">
        <f t="shared" si="128"/>
        <v>0</v>
      </c>
      <c r="P251" s="69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</row>
    <row r="252" spans="2:46" s="24" customFormat="1" outlineLevel="1">
      <c r="B252" s="48" t="str">
        <f t="shared" si="59"/>
        <v>hurto de contenidos hogar</v>
      </c>
      <c r="C252" s="69">
        <f t="shared" ref="C252" si="132">+C64*C111*C158*C205/(SUMPRODUCT(C$146:C$189,C$193:C$236,C$52:C$95,C$99:C$142)+C$34)</f>
        <v>0</v>
      </c>
      <c r="D252" s="69">
        <f t="shared" ref="D252" si="133">+D64*D111*D158*D205/(SUMPRODUCT(D$146:D$189,D$193:D$236,D$52:D$95,D$99:D$142)+D$34)</f>
        <v>0</v>
      </c>
      <c r="E252" s="69">
        <f t="shared" ref="E252:O252" si="134">+E64*E111*E158*E205/(SUMPRODUCT(E$146:E$189,E$193:E$236,E$52:E$95,E$99:E$142)+E$34)</f>
        <v>0</v>
      </c>
      <c r="F252" s="69">
        <f t="shared" ref="F252" si="135">+F64*F111*F158*F205/(SUMPRODUCT(F$146:F$189,F$193:F$236,F$52:F$95,F$99:F$142)+F$34)</f>
        <v>0</v>
      </c>
      <c r="G252" s="69">
        <f t="shared" si="134"/>
        <v>0</v>
      </c>
      <c r="H252" s="69">
        <f t="shared" ref="H252" si="136">+H64*H111*H158*H205/(SUMPRODUCT(H$146:H$189,H$193:H$236,H$52:H$95,H$99:H$142)+H$34)</f>
        <v>0</v>
      </c>
      <c r="I252" s="69">
        <f t="shared" si="134"/>
        <v>0</v>
      </c>
      <c r="J252" s="69">
        <f t="shared" si="134"/>
        <v>0</v>
      </c>
      <c r="K252" s="69">
        <f t="shared" si="134"/>
        <v>0</v>
      </c>
      <c r="L252" s="69">
        <f t="shared" si="134"/>
        <v>0</v>
      </c>
      <c r="M252" s="69">
        <f t="shared" ref="M252:N252" si="137">+M64*M111*M158*M205/(SUMPRODUCT(M$146:M$189,M$193:M$236,M$52:M$95,M$99:M$142)+M$34)</f>
        <v>0</v>
      </c>
      <c r="N252" s="69">
        <f t="shared" si="137"/>
        <v>0</v>
      </c>
      <c r="O252" s="69">
        <f t="shared" si="134"/>
        <v>0</v>
      </c>
      <c r="P252" s="69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</row>
    <row r="253" spans="2:46" s="24" customFormat="1" outlineLevel="1">
      <c r="B253" s="48" t="str">
        <f t="shared" si="59"/>
        <v>desempleo</v>
      </c>
      <c r="C253" s="69">
        <f t="shared" ref="C253" si="138">+C65*C112*C159*C206/(SUMPRODUCT(C$146:C$189,C$193:C$236,C$52:C$95,C$99:C$142)+C$34)</f>
        <v>0.52097265032031081</v>
      </c>
      <c r="D253" s="69">
        <f t="shared" ref="D253" si="139">+D65*D112*D159*D206/(SUMPRODUCT(D$146:D$189,D$193:D$236,D$52:D$95,D$99:D$142)+D$34)</f>
        <v>0</v>
      </c>
      <c r="E253" s="69">
        <f t="shared" ref="E253:O253" si="140">+E65*E112*E159*E206/(SUMPRODUCT(E$146:E$189,E$193:E$236,E$52:E$95,E$99:E$142)+E$34)</f>
        <v>0</v>
      </c>
      <c r="F253" s="69">
        <f t="shared" ref="F253" si="141">+F65*F112*F159*F206/(SUMPRODUCT(F$146:F$189,F$193:F$236,F$52:F$95,F$99:F$142)+F$34)</f>
        <v>0.34773052053166992</v>
      </c>
      <c r="G253" s="69">
        <f t="shared" si="140"/>
        <v>0.34773052053166992</v>
      </c>
      <c r="H253" s="69">
        <f t="shared" ref="H253" si="142">+H65*H112*H159*H206/(SUMPRODUCT(H$146:H$189,H$193:H$236,H$52:H$95,H$99:H$142)+H$34)</f>
        <v>0</v>
      </c>
      <c r="I253" s="69">
        <f t="shared" si="140"/>
        <v>0</v>
      </c>
      <c r="J253" s="69">
        <f t="shared" si="140"/>
        <v>0</v>
      </c>
      <c r="K253" s="69">
        <f t="shared" si="140"/>
        <v>0</v>
      </c>
      <c r="L253" s="69">
        <f t="shared" si="140"/>
        <v>0</v>
      </c>
      <c r="M253" s="69">
        <f t="shared" ref="M253:N253" si="143">+M65*M112*M159*M206/(SUMPRODUCT(M$146:M$189,M$193:M$236,M$52:M$95,M$99:M$142)+M$34)</f>
        <v>0</v>
      </c>
      <c r="N253" s="69">
        <f t="shared" si="143"/>
        <v>0</v>
      </c>
      <c r="O253" s="69">
        <f t="shared" si="140"/>
        <v>0</v>
      </c>
      <c r="P253" s="69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</row>
    <row r="254" spans="2:46" s="24" customFormat="1" outlineLevel="1">
      <c r="B254" s="48" t="str">
        <f t="shared" si="59"/>
        <v>eg</v>
      </c>
      <c r="C254" s="69">
        <f t="shared" ref="C254" si="144">+C66*C113*C160*C207/(SUMPRODUCT(C$146:C$189,C$193:C$236,C$52:C$95,C$99:C$142)+C$34)</f>
        <v>5.602865221582605E-2</v>
      </c>
      <c r="D254" s="69">
        <f t="shared" ref="D254" si="145">+D66*D113*D160*D207/(SUMPRODUCT(D$146:D$189,D$193:D$236,D$52:D$95,D$99:D$142)+D$34)</f>
        <v>5.6306286315649136E-2</v>
      </c>
      <c r="E254" s="69">
        <f t="shared" ref="E254:O254" si="146">+E66*E113*E160*E207/(SUMPRODUCT(E$146:E$189,E$193:E$236,E$52:E$95,E$99:E$142)+E$34)</f>
        <v>0</v>
      </c>
      <c r="F254" s="69">
        <f t="shared" ref="F254" si="147">+F66*F113*F160*F207/(SUMPRODUCT(F$146:F$189,F$193:F$236,F$52:F$95,F$99:F$142)+F$34)</f>
        <v>3.7397111705803357E-2</v>
      </c>
      <c r="G254" s="69">
        <f t="shared" si="146"/>
        <v>3.7397111705803357E-2</v>
      </c>
      <c r="H254" s="69">
        <f t="shared" ref="H254" si="148">+H66*H113*H160*H207/(SUMPRODUCT(H$146:H$189,H$193:H$236,H$52:H$95,H$99:H$142)+H$34)</f>
        <v>3.7520596517100956E-2</v>
      </c>
      <c r="I254" s="69">
        <f t="shared" si="146"/>
        <v>3.7520596517100956E-2</v>
      </c>
      <c r="J254" s="69">
        <f t="shared" si="146"/>
        <v>0</v>
      </c>
      <c r="K254" s="69">
        <f t="shared" si="146"/>
        <v>0</v>
      </c>
      <c r="L254" s="69">
        <f t="shared" si="146"/>
        <v>0</v>
      </c>
      <c r="M254" s="69">
        <f t="shared" ref="M254:N254" si="149">+M66*M113*M160*M207/(SUMPRODUCT(M$146:M$189,M$193:M$236,M$52:M$95,M$99:M$142)+M$34)</f>
        <v>0</v>
      </c>
      <c r="N254" s="69">
        <f t="shared" si="149"/>
        <v>0</v>
      </c>
      <c r="O254" s="69">
        <f t="shared" si="146"/>
        <v>0</v>
      </c>
      <c r="P254" s="69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</row>
    <row r="255" spans="2:46" s="24" customFormat="1" outlineLevel="1">
      <c r="B255" s="48" t="str">
        <f t="shared" si="59"/>
        <v>itt</v>
      </c>
      <c r="C255" s="69">
        <f t="shared" ref="C255" si="150">+C67*C114*C161*C208/(SUMPRODUCT(C$146:C$189,C$193:C$236,C$52:C$95,C$99:C$142)+C$34)</f>
        <v>0</v>
      </c>
      <c r="D255" s="69">
        <f t="shared" ref="D255" si="151">+D67*D114*D161*D208/(SUMPRODUCT(D$146:D$189,D$193:D$236,D$52:D$95,D$99:D$142)+D$34)</f>
        <v>0.48081276632698805</v>
      </c>
      <c r="E255" s="69">
        <f t="shared" ref="E255:O255" si="152">+E67*E114*E161*E208/(SUMPRODUCT(E$146:E$189,E$193:E$236,E$52:E$95,E$99:E$142)+E$34)</f>
        <v>0</v>
      </c>
      <c r="F255" s="69">
        <f t="shared" ref="F255" si="153">+F67*F114*F161*F208/(SUMPRODUCT(F$146:F$189,F$193:F$236,F$52:F$95,F$99:F$142)+F$34)</f>
        <v>0</v>
      </c>
      <c r="G255" s="69">
        <f t="shared" si="152"/>
        <v>0</v>
      </c>
      <c r="H255" s="69">
        <f t="shared" ref="H255" si="154">+H67*H114*H161*H208/(SUMPRODUCT(H$146:H$189,H$193:H$236,H$52:H$95,H$99:H$142)+H$34)</f>
        <v>0.32039729461987487</v>
      </c>
      <c r="I255" s="69">
        <f t="shared" si="152"/>
        <v>0.32039729461987487</v>
      </c>
      <c r="J255" s="69">
        <f t="shared" si="152"/>
        <v>0</v>
      </c>
      <c r="K255" s="69">
        <f t="shared" si="152"/>
        <v>0</v>
      </c>
      <c r="L255" s="69">
        <f t="shared" si="152"/>
        <v>0</v>
      </c>
      <c r="M255" s="69">
        <f t="shared" ref="M255:N255" si="155">+M67*M114*M161*M208/(SUMPRODUCT(M$146:M$189,M$193:M$236,M$52:M$95,M$99:M$142)+M$34)</f>
        <v>0</v>
      </c>
      <c r="N255" s="69">
        <f t="shared" si="155"/>
        <v>0</v>
      </c>
      <c r="O255" s="69">
        <f t="shared" si="152"/>
        <v>0</v>
      </c>
      <c r="P255" s="69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</row>
    <row r="256" spans="2:46" s="24" customFormat="1" outlineLevel="1">
      <c r="B256" s="48" t="str">
        <f t="shared" si="59"/>
        <v>VIDA / aux funerario / canasta</v>
      </c>
      <c r="C256" s="69">
        <f t="shared" ref="C256" si="156">+C68*C115*C162*C209/(SUMPRODUCT(C$146:C$189,C$193:C$236,C$52:C$95,C$99:C$142)+C$34)</f>
        <v>0</v>
      </c>
      <c r="D256" s="69">
        <f t="shared" ref="D256" si="157">+D68*D115*D162*D209/(SUMPRODUCT(D$146:D$189,D$193:D$236,D$52:D$95,D$99:D$142)+D$34)</f>
        <v>0</v>
      </c>
      <c r="E256" s="69">
        <f t="shared" ref="E256:O256" si="158">+E68*E115*E162*E209/(SUMPRODUCT(E$146:E$189,E$193:E$236,E$52:E$95,E$99:E$142)+E$34)</f>
        <v>0</v>
      </c>
      <c r="F256" s="69">
        <f t="shared" ref="F256" si="159">+F68*F115*F162*F209/(SUMPRODUCT(F$146:F$189,F$193:F$236,F$52:F$95,F$99:F$142)+F$34)</f>
        <v>0</v>
      </c>
      <c r="G256" s="69">
        <f t="shared" si="158"/>
        <v>0</v>
      </c>
      <c r="H256" s="69">
        <f t="shared" ref="H256" si="160">+H68*H115*H162*H209/(SUMPRODUCT(H$146:H$189,H$193:H$236,H$52:H$95,H$99:H$142)+H$34)</f>
        <v>0</v>
      </c>
      <c r="I256" s="69">
        <f t="shared" si="158"/>
        <v>0</v>
      </c>
      <c r="J256" s="69">
        <f t="shared" si="158"/>
        <v>0</v>
      </c>
      <c r="K256" s="69">
        <f t="shared" si="158"/>
        <v>0</v>
      </c>
      <c r="L256" s="69">
        <f t="shared" si="158"/>
        <v>0</v>
      </c>
      <c r="M256" s="69">
        <f t="shared" ref="M256:N256" si="161">+M68*M115*M162*M209/(SUMPRODUCT(M$146:M$189,M$193:M$236,M$52:M$95,M$99:M$142)+M$34)</f>
        <v>0</v>
      </c>
      <c r="N256" s="69">
        <f t="shared" si="161"/>
        <v>0</v>
      </c>
      <c r="O256" s="69">
        <f t="shared" si="158"/>
        <v>0</v>
      </c>
      <c r="P256" s="69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</row>
    <row r="257" spans="2:46" s="24" customFormat="1" outlineLevel="1">
      <c r="B257" s="48" t="str">
        <f t="shared" si="59"/>
        <v>td employees</v>
      </c>
      <c r="C257" s="69">
        <f t="shared" ref="C257" si="162">+C69*C116*C163*C210/(SUMPRODUCT(C$146:C$189,C$193:C$236,C$52:C$95,C$99:C$142)+C$34)</f>
        <v>0</v>
      </c>
      <c r="D257" s="69">
        <f t="shared" ref="D257" si="163">+D69*D116*D163*D210/(SUMPRODUCT(D$146:D$189,D$193:D$236,D$52:D$95,D$99:D$142)+D$34)</f>
        <v>0</v>
      </c>
      <c r="E257" s="69">
        <f t="shared" ref="E257:O257" si="164">+E69*E116*E163*E210/(SUMPRODUCT(E$146:E$189,E$193:E$236,E$52:E$95,E$99:E$142)+E$34)</f>
        <v>0</v>
      </c>
      <c r="F257" s="69">
        <f t="shared" ref="F257" si="165">+F69*F116*F163*F210/(SUMPRODUCT(F$146:F$189,F$193:F$236,F$52:F$95,F$99:F$142)+F$34)</f>
        <v>0</v>
      </c>
      <c r="G257" s="69">
        <f t="shared" si="164"/>
        <v>0</v>
      </c>
      <c r="H257" s="69">
        <f t="shared" ref="H257" si="166">+H69*H116*H163*H210/(SUMPRODUCT(H$146:H$189,H$193:H$236,H$52:H$95,H$99:H$142)+H$34)</f>
        <v>0</v>
      </c>
      <c r="I257" s="69">
        <f t="shared" si="164"/>
        <v>0</v>
      </c>
      <c r="J257" s="69">
        <f t="shared" si="164"/>
        <v>0</v>
      </c>
      <c r="K257" s="69">
        <f t="shared" si="164"/>
        <v>0</v>
      </c>
      <c r="L257" s="69">
        <f t="shared" si="164"/>
        <v>0</v>
      </c>
      <c r="M257" s="69">
        <f t="shared" ref="M257:N257" si="167">+M69*M116*M163*M210/(SUMPRODUCT(M$146:M$189,M$193:M$236,M$52:M$95,M$99:M$142)+M$34)</f>
        <v>0</v>
      </c>
      <c r="N257" s="69">
        <f t="shared" si="167"/>
        <v>0</v>
      </c>
      <c r="O257" s="69">
        <f t="shared" si="164"/>
        <v>0</v>
      </c>
      <c r="P257" s="69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</row>
    <row r="258" spans="2:46" s="24" customFormat="1" outlineLevel="1">
      <c r="B258" s="48" t="str">
        <f t="shared" si="59"/>
        <v>tpd</v>
      </c>
      <c r="C258" s="69">
        <f t="shared" ref="C258" si="168">+C70*C117*C164*C211/(SUMPRODUCT(C$146:C$189,C$193:C$236,C$52:C$95,C$99:C$142)+C$34)</f>
        <v>0</v>
      </c>
      <c r="D258" s="69">
        <f t="shared" ref="D258" si="169">+D70*D117*D164*D211/(SUMPRODUCT(D$146:D$189,D$193:D$236,D$52:D$95,D$99:D$142)+D$34)</f>
        <v>0</v>
      </c>
      <c r="E258" s="69">
        <f t="shared" ref="E258:O258" si="170">+E70*E117*E164*E211/(SUMPRODUCT(E$146:E$189,E$193:E$236,E$52:E$95,E$99:E$142)+E$34)</f>
        <v>0</v>
      </c>
      <c r="F258" s="69">
        <f t="shared" ref="F258" si="171">+F70*F117*F164*F211/(SUMPRODUCT(F$146:F$189,F$193:F$236,F$52:F$95,F$99:F$142)+F$34)</f>
        <v>0</v>
      </c>
      <c r="G258" s="69">
        <f t="shared" si="170"/>
        <v>0</v>
      </c>
      <c r="H258" s="69">
        <f t="shared" ref="H258" si="172">+H70*H117*H164*H211/(SUMPRODUCT(H$146:H$189,H$193:H$236,H$52:H$95,H$99:H$142)+H$34)</f>
        <v>0</v>
      </c>
      <c r="I258" s="69">
        <f t="shared" si="170"/>
        <v>0</v>
      </c>
      <c r="J258" s="69">
        <f t="shared" si="170"/>
        <v>0</v>
      </c>
      <c r="K258" s="69">
        <f t="shared" si="170"/>
        <v>0</v>
      </c>
      <c r="L258" s="69">
        <f t="shared" si="170"/>
        <v>0</v>
      </c>
      <c r="M258" s="69">
        <f t="shared" ref="M258:N258" si="173">+M70*M117*M164*M211/(SUMPRODUCT(M$146:M$189,M$193:M$236,M$52:M$95,M$99:M$142)+M$34)</f>
        <v>0</v>
      </c>
      <c r="N258" s="69">
        <f t="shared" si="173"/>
        <v>0</v>
      </c>
      <c r="O258" s="69">
        <f t="shared" si="170"/>
        <v>0</v>
      </c>
      <c r="P258" s="69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</row>
    <row r="259" spans="2:46" s="24" customFormat="1" outlineLevel="1">
      <c r="B259" s="48" t="str">
        <f t="shared" si="59"/>
        <v>accidental tpd</v>
      </c>
      <c r="C259" s="69">
        <f t="shared" ref="C259" si="174">+C71*C118*C165*C212/(SUMPRODUCT(C$146:C$189,C$193:C$236,C$52:C$95,C$99:C$142)+C$34)</f>
        <v>0</v>
      </c>
      <c r="D259" s="69">
        <f t="shared" ref="D259" si="175">+D71*D118*D165*D212/(SUMPRODUCT(D$146:D$189,D$193:D$236,D$52:D$95,D$99:D$142)+D$34)</f>
        <v>0</v>
      </c>
      <c r="E259" s="69">
        <f t="shared" ref="E259:O259" si="176">+E71*E118*E165*E212/(SUMPRODUCT(E$146:E$189,E$193:E$236,E$52:E$95,E$99:E$142)+E$34)</f>
        <v>0</v>
      </c>
      <c r="F259" s="69">
        <f t="shared" ref="F259" si="177">+F71*F118*F165*F212/(SUMPRODUCT(F$146:F$189,F$193:F$236,F$52:F$95,F$99:F$142)+F$34)</f>
        <v>0</v>
      </c>
      <c r="G259" s="69">
        <f t="shared" si="176"/>
        <v>0</v>
      </c>
      <c r="H259" s="69">
        <f t="shared" ref="H259" si="178">+H71*H118*H165*H212/(SUMPRODUCT(H$146:H$189,H$193:H$236,H$52:H$95,H$99:H$142)+H$34)</f>
        <v>0</v>
      </c>
      <c r="I259" s="69">
        <f t="shared" si="176"/>
        <v>0</v>
      </c>
      <c r="J259" s="69">
        <f t="shared" si="176"/>
        <v>0.40499210929481028</v>
      </c>
      <c r="K259" s="69">
        <f t="shared" si="176"/>
        <v>0.40499210929481028</v>
      </c>
      <c r="L259" s="69">
        <f t="shared" si="176"/>
        <v>0</v>
      </c>
      <c r="M259" s="69">
        <f t="shared" ref="M259:N259" si="179">+M71*M118*M165*M212/(SUMPRODUCT(M$146:M$189,M$193:M$236,M$52:M$95,M$99:M$142)+M$34)</f>
        <v>0</v>
      </c>
      <c r="N259" s="69">
        <f t="shared" si="179"/>
        <v>0</v>
      </c>
      <c r="O259" s="69">
        <f t="shared" si="176"/>
        <v>0</v>
      </c>
      <c r="P259" s="6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</row>
    <row r="260" spans="2:46" s="24" customFormat="1" outlineLevel="1">
      <c r="B260" s="48" t="str">
        <f t="shared" si="59"/>
        <v>accidental td</v>
      </c>
      <c r="C260" s="69">
        <f t="shared" ref="C260" si="180">+C72*C119*C166*C213/(SUMPRODUCT(C$146:C$189,C$193:C$236,C$52:C$95,C$99:C$142)+C$34)</f>
        <v>0</v>
      </c>
      <c r="D260" s="69">
        <f t="shared" ref="D260" si="181">+D72*D119*D166*D213/(SUMPRODUCT(D$146:D$189,D$193:D$236,D$52:D$95,D$99:D$142)+D$34)</f>
        <v>0</v>
      </c>
      <c r="E260" s="69">
        <f t="shared" ref="E260:O260" si="182">+E72*E119*E166*E213/(SUMPRODUCT(E$146:E$189,E$193:E$236,E$52:E$95,E$99:E$142)+E$34)</f>
        <v>0</v>
      </c>
      <c r="F260" s="69">
        <f t="shared" ref="F260" si="183">+F72*F119*F166*F213/(SUMPRODUCT(F$146:F$189,F$193:F$236,F$52:F$95,F$99:F$142)+F$34)</f>
        <v>0</v>
      </c>
      <c r="G260" s="69">
        <f t="shared" si="182"/>
        <v>0</v>
      </c>
      <c r="H260" s="69">
        <f t="shared" ref="H260" si="184">+H72*H119*H166*H213/(SUMPRODUCT(H$146:H$189,H$193:H$236,H$52:H$95,H$99:H$142)+H$34)</f>
        <v>0</v>
      </c>
      <c r="I260" s="69">
        <f t="shared" si="182"/>
        <v>0</v>
      </c>
      <c r="J260" s="69">
        <f t="shared" si="182"/>
        <v>0</v>
      </c>
      <c r="K260" s="69">
        <f t="shared" si="182"/>
        <v>0</v>
      </c>
      <c r="L260" s="69">
        <f t="shared" si="182"/>
        <v>0</v>
      </c>
      <c r="M260" s="69">
        <f t="shared" ref="M260:N260" si="185">+M72*M119*M166*M213/(SUMPRODUCT(M$146:M$189,M$193:M$236,M$52:M$95,M$99:M$142)+M$34)</f>
        <v>0</v>
      </c>
      <c r="N260" s="69">
        <f t="shared" si="185"/>
        <v>0</v>
      </c>
      <c r="O260" s="69">
        <f t="shared" si="182"/>
        <v>0</v>
      </c>
      <c r="P260" s="69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</row>
    <row r="261" spans="2:46" s="24" customFormat="1" outlineLevel="1">
      <c r="B261" s="48" t="str">
        <f t="shared" si="59"/>
        <v>gran quemado</v>
      </c>
      <c r="C261" s="69">
        <f t="shared" ref="C261" si="186">+C73*C120*C167*C214/(SUMPRODUCT(C$146:C$189,C$193:C$236,C$52:C$95,C$99:C$142)+C$34)</f>
        <v>0</v>
      </c>
      <c r="D261" s="69">
        <f t="shared" ref="D261" si="187">+D73*D120*D167*D214/(SUMPRODUCT(D$146:D$189,D$193:D$236,D$52:D$95,D$99:D$142)+D$34)</f>
        <v>0</v>
      </c>
      <c r="E261" s="69">
        <f t="shared" ref="E261:O261" si="188">+E73*E120*E167*E214/(SUMPRODUCT(E$146:E$189,E$193:E$236,E$52:E$95,E$99:E$142)+E$34)</f>
        <v>0</v>
      </c>
      <c r="F261" s="69">
        <f t="shared" ref="F261" si="189">+F73*F120*F167*F214/(SUMPRODUCT(F$146:F$189,F$193:F$236,F$52:F$95,F$99:F$142)+F$34)</f>
        <v>0</v>
      </c>
      <c r="G261" s="69">
        <f t="shared" si="188"/>
        <v>0</v>
      </c>
      <c r="H261" s="69">
        <f t="shared" ref="H261" si="190">+H73*H120*H167*H214/(SUMPRODUCT(H$146:H$189,H$193:H$236,H$52:H$95,H$99:H$142)+H$34)</f>
        <v>0</v>
      </c>
      <c r="I261" s="69">
        <f t="shared" si="188"/>
        <v>0</v>
      </c>
      <c r="J261" s="69">
        <f t="shared" si="188"/>
        <v>0</v>
      </c>
      <c r="K261" s="69">
        <f t="shared" si="188"/>
        <v>0</v>
      </c>
      <c r="L261" s="69">
        <f t="shared" si="188"/>
        <v>0</v>
      </c>
      <c r="M261" s="69">
        <f t="shared" ref="M261:N261" si="191">+M73*M120*M167*M214/(SUMPRODUCT(M$146:M$189,M$193:M$236,M$52:M$95,M$99:M$142)+M$34)</f>
        <v>0</v>
      </c>
      <c r="N261" s="69">
        <f t="shared" si="191"/>
        <v>0</v>
      </c>
      <c r="O261" s="69">
        <f t="shared" si="188"/>
        <v>0</v>
      </c>
      <c r="P261" s="69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</row>
    <row r="262" spans="2:46" s="24" customFormat="1" outlineLevel="1">
      <c r="B262" s="48" t="str">
        <f t="shared" si="59"/>
        <v>dismemberment</v>
      </c>
      <c r="C262" s="69">
        <f t="shared" ref="C262" si="192">+C74*C121*C168*C215/(SUMPRODUCT(C$146:C$189,C$193:C$236,C$52:C$95,C$99:C$142)+C$34)</f>
        <v>0</v>
      </c>
      <c r="D262" s="69">
        <f t="shared" ref="D262" si="193">+D74*D121*D168*D215/(SUMPRODUCT(D$146:D$189,D$193:D$236,D$52:D$95,D$99:D$142)+D$34)</f>
        <v>0</v>
      </c>
      <c r="E262" s="69">
        <f t="shared" ref="E262:O262" si="194">+E74*E121*E168*E215/(SUMPRODUCT(E$146:E$189,E$193:E$236,E$52:E$95,E$99:E$142)+E$34)</f>
        <v>0</v>
      </c>
      <c r="F262" s="69">
        <f t="shared" ref="F262" si="195">+F74*F121*F168*F215/(SUMPRODUCT(F$146:F$189,F$193:F$236,F$52:F$95,F$99:F$142)+F$34)</f>
        <v>0</v>
      </c>
      <c r="G262" s="69">
        <f t="shared" si="194"/>
        <v>0</v>
      </c>
      <c r="H262" s="69">
        <f t="shared" ref="H262" si="196">+H74*H121*H168*H215/(SUMPRODUCT(H$146:H$189,H$193:H$236,H$52:H$95,H$99:H$142)+H$34)</f>
        <v>0</v>
      </c>
      <c r="I262" s="69">
        <f t="shared" si="194"/>
        <v>0</v>
      </c>
      <c r="J262" s="69">
        <f t="shared" si="194"/>
        <v>0</v>
      </c>
      <c r="K262" s="69">
        <f t="shared" si="194"/>
        <v>0</v>
      </c>
      <c r="L262" s="69">
        <f t="shared" si="194"/>
        <v>0</v>
      </c>
      <c r="M262" s="69">
        <f t="shared" ref="M262:N262" si="197">+M74*M121*M168*M215/(SUMPRODUCT(M$146:M$189,M$193:M$236,M$52:M$95,M$99:M$142)+M$34)</f>
        <v>0</v>
      </c>
      <c r="N262" s="69">
        <f t="shared" si="197"/>
        <v>0</v>
      </c>
      <c r="O262" s="69">
        <f t="shared" si="194"/>
        <v>0</v>
      </c>
      <c r="P262" s="69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</row>
    <row r="263" spans="2:46" s="24" customFormat="1" outlineLevel="1">
      <c r="B263" s="48" t="str">
        <f t="shared" si="59"/>
        <v>renta diaria hospitalización</v>
      </c>
      <c r="C263" s="69">
        <f t="shared" ref="C263" si="198">+C75*C122*C169*C216/(SUMPRODUCT(C$146:C$189,C$193:C$236,C$52:C$95,C$99:C$142)+C$34)</f>
        <v>0</v>
      </c>
      <c r="D263" s="69">
        <f t="shared" ref="D263" si="199">+D75*D122*D169*D216/(SUMPRODUCT(D$146:D$189,D$193:D$236,D$52:D$95,D$99:D$142)+D$34)</f>
        <v>0</v>
      </c>
      <c r="E263" s="69">
        <f t="shared" ref="E263:O263" si="200">+E75*E122*E169*E216/(SUMPRODUCT(E$146:E$189,E$193:E$236,E$52:E$95,E$99:E$142)+E$34)</f>
        <v>0</v>
      </c>
      <c r="F263" s="69">
        <f t="shared" ref="F263" si="201">+F75*F122*F169*F216/(SUMPRODUCT(F$146:F$189,F$193:F$236,F$52:F$95,F$99:F$142)+F$34)</f>
        <v>0</v>
      </c>
      <c r="G263" s="69">
        <f t="shared" si="200"/>
        <v>0</v>
      </c>
      <c r="H263" s="69">
        <f t="shared" ref="H263" si="202">+H75*H122*H169*H216/(SUMPRODUCT(H$146:H$189,H$193:H$236,H$52:H$95,H$99:H$142)+H$34)</f>
        <v>0</v>
      </c>
      <c r="I263" s="69">
        <f t="shared" si="200"/>
        <v>0</v>
      </c>
      <c r="J263" s="69">
        <f t="shared" si="200"/>
        <v>0</v>
      </c>
      <c r="K263" s="69">
        <f t="shared" si="200"/>
        <v>0</v>
      </c>
      <c r="L263" s="69">
        <f t="shared" si="200"/>
        <v>0</v>
      </c>
      <c r="M263" s="69">
        <f t="shared" ref="M263:N263" si="203">+M75*M122*M169*M216/(SUMPRODUCT(M$146:M$189,M$193:M$236,M$52:M$95,M$99:M$142)+M$34)</f>
        <v>0</v>
      </c>
      <c r="N263" s="69">
        <f t="shared" si="203"/>
        <v>0</v>
      </c>
      <c r="O263" s="69">
        <f t="shared" si="200"/>
        <v>0</v>
      </c>
      <c r="P263" s="69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</row>
    <row r="264" spans="2:46" s="24" customFormat="1" outlineLevel="1">
      <c r="B264" s="48" t="str">
        <f t="shared" si="59"/>
        <v xml:space="preserve">parkinson / </v>
      </c>
      <c r="C264" s="69">
        <f t="shared" ref="C264" si="204">+C76*C123*C170*C217/(SUMPRODUCT(C$146:C$189,C$193:C$236,C$52:C$95,C$99:C$142)+C$34)</f>
        <v>0</v>
      </c>
      <c r="D264" s="69">
        <f t="shared" ref="D264" si="205">+D76*D123*D170*D217/(SUMPRODUCT(D$146:D$189,D$193:D$236,D$52:D$95,D$99:D$142)+D$34)</f>
        <v>0</v>
      </c>
      <c r="E264" s="69">
        <f t="shared" ref="E264:O264" si="206">+E76*E123*E170*E217/(SUMPRODUCT(E$146:E$189,E$193:E$236,E$52:E$95,E$99:E$142)+E$34)</f>
        <v>0</v>
      </c>
      <c r="F264" s="69">
        <f t="shared" ref="F264" si="207">+F76*F123*F170*F217/(SUMPRODUCT(F$146:F$189,F$193:F$236,F$52:F$95,F$99:F$142)+F$34)</f>
        <v>0</v>
      </c>
      <c r="G264" s="69">
        <f t="shared" si="206"/>
        <v>0</v>
      </c>
      <c r="H264" s="69">
        <f t="shared" ref="H264" si="208">+H76*H123*H170*H217/(SUMPRODUCT(H$146:H$189,H$193:H$236,H$52:H$95,H$99:H$142)+H$34)</f>
        <v>0</v>
      </c>
      <c r="I264" s="69">
        <f t="shared" si="206"/>
        <v>0</v>
      </c>
      <c r="J264" s="69">
        <f t="shared" si="206"/>
        <v>0</v>
      </c>
      <c r="K264" s="69">
        <f t="shared" si="206"/>
        <v>0</v>
      </c>
      <c r="L264" s="69">
        <f t="shared" si="206"/>
        <v>0</v>
      </c>
      <c r="M264" s="69">
        <f t="shared" ref="M264:N264" si="209">+M76*M123*M170*M217/(SUMPRODUCT(M$146:M$189,M$193:M$236,M$52:M$95,M$99:M$142)+M$34)</f>
        <v>0</v>
      </c>
      <c r="N264" s="69">
        <f t="shared" si="209"/>
        <v>0</v>
      </c>
      <c r="O264" s="69">
        <f t="shared" si="206"/>
        <v>0</v>
      </c>
      <c r="P264" s="69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</row>
    <row r="265" spans="2:46" s="24" customFormat="1" outlineLevel="1">
      <c r="B265" s="48" t="str">
        <f t="shared" si="59"/>
        <v>alzheimer</v>
      </c>
      <c r="C265" s="69">
        <f t="shared" ref="C265" si="210">+C77*C124*C171*C218/(SUMPRODUCT(C$146:C$189,C$193:C$236,C$52:C$95,C$99:C$142)+C$34)</f>
        <v>0</v>
      </c>
      <c r="D265" s="69">
        <f t="shared" ref="D265" si="211">+D77*D124*D171*D218/(SUMPRODUCT(D$146:D$189,D$193:D$236,D$52:D$95,D$99:D$142)+D$34)</f>
        <v>0</v>
      </c>
      <c r="E265" s="69">
        <f t="shared" ref="E265:O265" si="212">+E77*E124*E171*E218/(SUMPRODUCT(E$146:E$189,E$193:E$236,E$52:E$95,E$99:E$142)+E$34)</f>
        <v>0</v>
      </c>
      <c r="F265" s="69">
        <f t="shared" ref="F265" si="213">+F77*F124*F171*F218/(SUMPRODUCT(F$146:F$189,F$193:F$236,F$52:F$95,F$99:F$142)+F$34)</f>
        <v>0</v>
      </c>
      <c r="G265" s="69">
        <f t="shared" si="212"/>
        <v>0</v>
      </c>
      <c r="H265" s="69">
        <f t="shared" ref="H265" si="214">+H77*H124*H171*H218/(SUMPRODUCT(H$146:H$189,H$193:H$236,H$52:H$95,H$99:H$142)+H$34)</f>
        <v>0</v>
      </c>
      <c r="I265" s="69">
        <f t="shared" si="212"/>
        <v>0</v>
      </c>
      <c r="J265" s="69">
        <f t="shared" si="212"/>
        <v>0</v>
      </c>
      <c r="K265" s="69">
        <f t="shared" si="212"/>
        <v>0</v>
      </c>
      <c r="L265" s="69">
        <f t="shared" si="212"/>
        <v>0</v>
      </c>
      <c r="M265" s="69">
        <f t="shared" ref="M265:N265" si="215">+M77*M124*M171*M218/(SUMPRODUCT(M$146:M$189,M$193:M$236,M$52:M$95,M$99:M$142)+M$34)</f>
        <v>0</v>
      </c>
      <c r="N265" s="69">
        <f t="shared" si="215"/>
        <v>0</v>
      </c>
      <c r="O265" s="69">
        <f t="shared" si="212"/>
        <v>0</v>
      </c>
      <c r="P265" s="69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</row>
    <row r="266" spans="2:46" s="24" customFormat="1" outlineLevel="1">
      <c r="B266" s="48" t="str">
        <f t="shared" si="59"/>
        <v>momentos de vida</v>
      </c>
      <c r="C266" s="69">
        <f t="shared" ref="C266" si="216">+C78*C125*C172*C219/(SUMPRODUCT(C$146:C$189,C$193:C$236,C$52:C$95,C$99:C$142)+C$34)</f>
        <v>0</v>
      </c>
      <c r="D266" s="69">
        <f t="shared" ref="D266" si="217">+D78*D125*D172*D219/(SUMPRODUCT(D$146:D$189,D$193:D$236,D$52:D$95,D$99:D$142)+D$34)</f>
        <v>0</v>
      </c>
      <c r="E266" s="69">
        <f t="shared" ref="E266:O266" si="218">+E78*E125*E172*E219/(SUMPRODUCT(E$146:E$189,E$193:E$236,E$52:E$95,E$99:E$142)+E$34)</f>
        <v>0</v>
      </c>
      <c r="F266" s="69">
        <f t="shared" ref="F266" si="219">+F78*F125*F172*F219/(SUMPRODUCT(F$146:F$189,F$193:F$236,F$52:F$95,F$99:F$142)+F$34)</f>
        <v>0</v>
      </c>
      <c r="G266" s="69">
        <f t="shared" si="218"/>
        <v>0</v>
      </c>
      <c r="H266" s="69">
        <f t="shared" ref="H266" si="220">+H78*H125*H172*H219/(SUMPRODUCT(H$146:H$189,H$193:H$236,H$52:H$95,H$99:H$142)+H$34)</f>
        <v>0</v>
      </c>
      <c r="I266" s="69">
        <f t="shared" si="218"/>
        <v>0</v>
      </c>
      <c r="J266" s="69">
        <f t="shared" si="218"/>
        <v>0</v>
      </c>
      <c r="K266" s="69">
        <f t="shared" si="218"/>
        <v>0</v>
      </c>
      <c r="L266" s="69">
        <f t="shared" si="218"/>
        <v>0</v>
      </c>
      <c r="M266" s="69">
        <f t="shared" ref="M266:N266" si="221">+M78*M125*M172*M219/(SUMPRODUCT(M$146:M$189,M$193:M$236,M$52:M$95,M$99:M$142)+M$34)</f>
        <v>0</v>
      </c>
      <c r="N266" s="69">
        <f t="shared" si="221"/>
        <v>0</v>
      </c>
      <c r="O266" s="69">
        <f t="shared" si="218"/>
        <v>0</v>
      </c>
      <c r="P266" s="69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</row>
    <row r="267" spans="2:46" s="24" customFormat="1" outlineLevel="1">
      <c r="B267" s="48" t="str">
        <f t="shared" si="59"/>
        <v>ad public transport</v>
      </c>
      <c r="C267" s="69">
        <f t="shared" ref="C267" si="222">+C79*C126*C173*C220/(SUMPRODUCT(C$146:C$189,C$193:C$236,C$52:C$95,C$99:C$142)+C$34)</f>
        <v>0</v>
      </c>
      <c r="D267" s="69">
        <f t="shared" ref="D267" si="223">+D79*D126*D173*D220/(SUMPRODUCT(D$146:D$189,D$193:D$236,D$52:D$95,D$99:D$142)+D$34)</f>
        <v>0</v>
      </c>
      <c r="E267" s="69">
        <f t="shared" ref="E267:O267" si="224">+E79*E126*E173*E220/(SUMPRODUCT(E$146:E$189,E$193:E$236,E$52:E$95,E$99:E$142)+E$34)</f>
        <v>0</v>
      </c>
      <c r="F267" s="69">
        <f t="shared" ref="F267" si="225">+F79*F126*F173*F220/(SUMPRODUCT(F$146:F$189,F$193:F$236,F$52:F$95,F$99:F$142)+F$34)</f>
        <v>0</v>
      </c>
      <c r="G267" s="69">
        <f t="shared" si="224"/>
        <v>0</v>
      </c>
      <c r="H267" s="69">
        <f t="shared" ref="H267" si="226">+H79*H126*H173*H220/(SUMPRODUCT(H$146:H$189,H$193:H$236,H$52:H$95,H$99:H$142)+H$34)</f>
        <v>0</v>
      </c>
      <c r="I267" s="69">
        <f t="shared" si="224"/>
        <v>0</v>
      </c>
      <c r="J267" s="69">
        <f t="shared" si="224"/>
        <v>0</v>
      </c>
      <c r="K267" s="69">
        <f t="shared" si="224"/>
        <v>0</v>
      </c>
      <c r="L267" s="69">
        <f t="shared" si="224"/>
        <v>0</v>
      </c>
      <c r="M267" s="69">
        <f t="shared" ref="M267:N267" si="227">+M79*M126*M173*M220/(SUMPRODUCT(M$146:M$189,M$193:M$236,M$52:M$95,M$99:M$142)+M$34)</f>
        <v>0</v>
      </c>
      <c r="N267" s="69">
        <f t="shared" si="227"/>
        <v>0</v>
      </c>
      <c r="O267" s="69">
        <f t="shared" si="224"/>
        <v>0</v>
      </c>
      <c r="P267" s="69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</row>
    <row r="268" spans="2:46" s="24" customFormat="1" outlineLevel="1">
      <c r="B268" s="48" t="str">
        <f t="shared" si="59"/>
        <v>ad as vehicle passanger</v>
      </c>
      <c r="C268" s="69">
        <f t="shared" ref="C268" si="228">+C80*C127*C174*C221/(SUMPRODUCT(C$146:C$189,C$193:C$236,C$52:C$95,C$99:C$142)+C$34)</f>
        <v>0</v>
      </c>
      <c r="D268" s="69">
        <f t="shared" ref="D268" si="229">+D80*D127*D174*D221/(SUMPRODUCT(D$146:D$189,D$193:D$236,D$52:D$95,D$99:D$142)+D$34)</f>
        <v>0</v>
      </c>
      <c r="E268" s="69">
        <f t="shared" ref="E268:O268" si="230">+E80*E127*E174*E221/(SUMPRODUCT(E$146:E$189,E$193:E$236,E$52:E$95,E$99:E$142)+E$34)</f>
        <v>0</v>
      </c>
      <c r="F268" s="69">
        <f t="shared" ref="F268" si="231">+F80*F127*F174*F221/(SUMPRODUCT(F$146:F$189,F$193:F$236,F$52:F$95,F$99:F$142)+F$34)</f>
        <v>0</v>
      </c>
      <c r="G268" s="69">
        <f t="shared" si="230"/>
        <v>0</v>
      </c>
      <c r="H268" s="69">
        <f t="shared" ref="H268" si="232">+H80*H127*H174*H221/(SUMPRODUCT(H$146:H$189,H$193:H$236,H$52:H$95,H$99:H$142)+H$34)</f>
        <v>0</v>
      </c>
      <c r="I268" s="69">
        <f t="shared" si="230"/>
        <v>0</v>
      </c>
      <c r="J268" s="69">
        <f t="shared" si="230"/>
        <v>0</v>
      </c>
      <c r="K268" s="69">
        <f t="shared" si="230"/>
        <v>0</v>
      </c>
      <c r="L268" s="69">
        <f t="shared" si="230"/>
        <v>0</v>
      </c>
      <c r="M268" s="69">
        <f t="shared" ref="M268:N268" si="233">+M80*M127*M174*M221/(SUMPRODUCT(M$146:M$189,M$193:M$236,M$52:M$95,M$99:M$142)+M$34)</f>
        <v>0</v>
      </c>
      <c r="N268" s="69">
        <f t="shared" si="233"/>
        <v>0</v>
      </c>
      <c r="O268" s="69">
        <f t="shared" si="230"/>
        <v>0</v>
      </c>
      <c r="P268" s="69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</row>
    <row r="269" spans="2:46" s="24" customFormat="1" outlineLevel="1">
      <c r="B269" s="48" t="str">
        <f t="shared" si="59"/>
        <v>loss of flight or hotel reservation</v>
      </c>
      <c r="C269" s="69">
        <f t="shared" ref="C269" si="234">+C81*C128*C175*C222/(SUMPRODUCT(C$146:C$189,C$193:C$236,C$52:C$95,C$99:C$142)+C$34)</f>
        <v>0</v>
      </c>
      <c r="D269" s="69">
        <f t="shared" ref="D269" si="235">+D81*D128*D175*D222/(SUMPRODUCT(D$146:D$189,D$193:D$236,D$52:D$95,D$99:D$142)+D$34)</f>
        <v>0</v>
      </c>
      <c r="E269" s="69">
        <f t="shared" ref="E269:O269" si="236">+E81*E128*E175*E222/(SUMPRODUCT(E$146:E$189,E$193:E$236,E$52:E$95,E$99:E$142)+E$34)</f>
        <v>0</v>
      </c>
      <c r="F269" s="69">
        <f t="shared" ref="F269" si="237">+F81*F128*F175*F222/(SUMPRODUCT(F$146:F$189,F$193:F$236,F$52:F$95,F$99:F$142)+F$34)</f>
        <v>0</v>
      </c>
      <c r="G269" s="69">
        <f t="shared" si="236"/>
        <v>0</v>
      </c>
      <c r="H269" s="69">
        <f t="shared" ref="H269" si="238">+H81*H128*H175*H222/(SUMPRODUCT(H$146:H$189,H$193:H$236,H$52:H$95,H$99:H$142)+H$34)</f>
        <v>0</v>
      </c>
      <c r="I269" s="69">
        <f t="shared" si="236"/>
        <v>0</v>
      </c>
      <c r="J269" s="69">
        <f t="shared" si="236"/>
        <v>0</v>
      </c>
      <c r="K269" s="69">
        <f t="shared" si="236"/>
        <v>0</v>
      </c>
      <c r="L269" s="69">
        <f t="shared" si="236"/>
        <v>0</v>
      </c>
      <c r="M269" s="69">
        <f t="shared" ref="M269:N269" si="239">+M81*M128*M175*M222/(SUMPRODUCT(M$146:M$189,M$193:M$236,M$52:M$95,M$99:M$142)+M$34)</f>
        <v>0</v>
      </c>
      <c r="N269" s="69">
        <f t="shared" si="239"/>
        <v>0</v>
      </c>
      <c r="O269" s="69">
        <f t="shared" si="236"/>
        <v>0</v>
      </c>
      <c r="P269" s="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</row>
    <row r="270" spans="2:46" s="24" customFormat="1" outlineLevel="1">
      <c r="B270" s="48" t="str">
        <f t="shared" si="59"/>
        <v>theft keys/docuemnts during trip</v>
      </c>
      <c r="C270" s="69">
        <f t="shared" ref="C270" si="240">+C82*C129*C176*C223/(SUMPRODUCT(C$146:C$189,C$193:C$236,C$52:C$95,C$99:C$142)+C$34)</f>
        <v>0</v>
      </c>
      <c r="D270" s="69">
        <f t="shared" ref="D270" si="241">+D82*D129*D176*D223/(SUMPRODUCT(D$146:D$189,D$193:D$236,D$52:D$95,D$99:D$142)+D$34)</f>
        <v>0</v>
      </c>
      <c r="E270" s="69">
        <f t="shared" ref="E270:O270" si="242">+E82*E129*E176*E223/(SUMPRODUCT(E$146:E$189,E$193:E$236,E$52:E$95,E$99:E$142)+E$34)</f>
        <v>0</v>
      </c>
      <c r="F270" s="69">
        <f t="shared" ref="F270" si="243">+F82*F129*F176*F223/(SUMPRODUCT(F$146:F$189,F$193:F$236,F$52:F$95,F$99:F$142)+F$34)</f>
        <v>0</v>
      </c>
      <c r="G270" s="69">
        <f t="shared" si="242"/>
        <v>0</v>
      </c>
      <c r="H270" s="69">
        <f t="shared" ref="H270" si="244">+H82*H129*H176*H223/(SUMPRODUCT(H$146:H$189,H$193:H$236,H$52:H$95,H$99:H$142)+H$34)</f>
        <v>0</v>
      </c>
      <c r="I270" s="69">
        <f t="shared" si="242"/>
        <v>0</v>
      </c>
      <c r="J270" s="69">
        <f t="shared" si="242"/>
        <v>0</v>
      </c>
      <c r="K270" s="69">
        <f t="shared" si="242"/>
        <v>0</v>
      </c>
      <c r="L270" s="69">
        <f t="shared" si="242"/>
        <v>0</v>
      </c>
      <c r="M270" s="69">
        <f t="shared" ref="M270:N270" si="245">+M82*M129*M176*M223/(SUMPRODUCT(M$146:M$189,M$193:M$236,M$52:M$95,M$99:M$142)+M$34)</f>
        <v>0</v>
      </c>
      <c r="N270" s="69">
        <f t="shared" si="245"/>
        <v>0</v>
      </c>
      <c r="O270" s="69">
        <f t="shared" si="242"/>
        <v>0</v>
      </c>
      <c r="P270" s="69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</row>
    <row r="271" spans="2:46" s="24" customFormat="1" outlineLevel="1">
      <c r="B271" s="48" t="str">
        <f t="shared" si="59"/>
        <v>td during trip</v>
      </c>
      <c r="C271" s="69">
        <f t="shared" ref="C271" si="246">+C83*C130*C177*C224/(SUMPRODUCT(C$146:C$189,C$193:C$236,C$52:C$95,C$99:C$142)+C$34)</f>
        <v>0</v>
      </c>
      <c r="D271" s="69">
        <f t="shared" ref="D271" si="247">+D83*D130*D177*D224/(SUMPRODUCT(D$146:D$189,D$193:D$236,D$52:D$95,D$99:D$142)+D$34)</f>
        <v>0</v>
      </c>
      <c r="E271" s="69">
        <f t="shared" ref="E271:O271" si="248">+E83*E130*E177*E224/(SUMPRODUCT(E$146:E$189,E$193:E$236,E$52:E$95,E$99:E$142)+E$34)</f>
        <v>0</v>
      </c>
      <c r="F271" s="69">
        <f t="shared" ref="F271" si="249">+F83*F130*F177*F224/(SUMPRODUCT(F$146:F$189,F$193:F$236,F$52:F$95,F$99:F$142)+F$34)</f>
        <v>0</v>
      </c>
      <c r="G271" s="69">
        <f t="shared" si="248"/>
        <v>0</v>
      </c>
      <c r="H271" s="69">
        <f t="shared" ref="H271" si="250">+H83*H130*H177*H224/(SUMPRODUCT(H$146:H$189,H$193:H$236,H$52:H$95,H$99:H$142)+H$34)</f>
        <v>0</v>
      </c>
      <c r="I271" s="69">
        <f t="shared" si="248"/>
        <v>0</v>
      </c>
      <c r="J271" s="69">
        <f t="shared" si="248"/>
        <v>0</v>
      </c>
      <c r="K271" s="69">
        <f t="shared" si="248"/>
        <v>0</v>
      </c>
      <c r="L271" s="69">
        <f t="shared" si="248"/>
        <v>0</v>
      </c>
      <c r="M271" s="69">
        <f t="shared" ref="M271:N271" si="251">+M83*M130*M177*M224/(SUMPRODUCT(M$146:M$189,M$193:M$236,M$52:M$95,M$99:M$142)+M$34)</f>
        <v>0</v>
      </c>
      <c r="N271" s="69">
        <f t="shared" si="251"/>
        <v>0</v>
      </c>
      <c r="O271" s="69">
        <f t="shared" si="248"/>
        <v>0</v>
      </c>
      <c r="P271" s="69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</row>
    <row r="272" spans="2:46" s="24" customFormat="1" outlineLevel="1">
      <c r="B272" s="48" t="str">
        <f t="shared" si="59"/>
        <v>gap 10%</v>
      </c>
      <c r="C272" s="69">
        <f t="shared" ref="C272" si="252">+C84*C131*C178*C225/(SUMPRODUCT(C$146:C$189,C$193:C$236,C$52:C$95,C$99:C$142)+C$34)</f>
        <v>0</v>
      </c>
      <c r="D272" s="69">
        <f t="shared" ref="D272" si="253">+D84*D131*D178*D225/(SUMPRODUCT(D$146:D$189,D$193:D$236,D$52:D$95,D$99:D$142)+D$34)</f>
        <v>0</v>
      </c>
      <c r="E272" s="69">
        <f t="shared" ref="E272:O272" si="254">+E84*E131*E178*E225/(SUMPRODUCT(E$146:E$189,E$193:E$236,E$52:E$95,E$99:E$142)+E$34)</f>
        <v>0</v>
      </c>
      <c r="F272" s="69">
        <f t="shared" ref="F272" si="255">+F84*F131*F178*F225/(SUMPRODUCT(F$146:F$189,F$193:F$236,F$52:F$95,F$99:F$142)+F$34)</f>
        <v>0</v>
      </c>
      <c r="G272" s="69">
        <f t="shared" si="254"/>
        <v>0</v>
      </c>
      <c r="H272" s="69">
        <f t="shared" ref="H272" si="256">+H84*H131*H178*H225/(SUMPRODUCT(H$146:H$189,H$193:H$236,H$52:H$95,H$99:H$142)+H$34)</f>
        <v>0</v>
      </c>
      <c r="I272" s="69">
        <f t="shared" si="254"/>
        <v>0</v>
      </c>
      <c r="J272" s="69">
        <f t="shared" si="254"/>
        <v>0</v>
      </c>
      <c r="K272" s="69">
        <f t="shared" si="254"/>
        <v>0</v>
      </c>
      <c r="L272" s="69">
        <f t="shared" si="254"/>
        <v>0</v>
      </c>
      <c r="M272" s="69">
        <f t="shared" ref="M272:N272" si="257">+M84*M131*M178*M225/(SUMPRODUCT(M$146:M$189,M$193:M$236,M$52:M$95,M$99:M$142)+M$34)</f>
        <v>0</v>
      </c>
      <c r="N272" s="69">
        <f t="shared" si="257"/>
        <v>0</v>
      </c>
      <c r="O272" s="69">
        <f t="shared" si="254"/>
        <v>0</v>
      </c>
      <c r="P272" s="69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</row>
    <row r="273" spans="2:46" s="24" customFormat="1" outlineLevel="1">
      <c r="B273" s="48" t="str">
        <f t="shared" si="59"/>
        <v>cancer masculino/femenino</v>
      </c>
      <c r="C273" s="69">
        <f t="shared" ref="C273" si="258">+C85*C132*C179*C226/(SUMPRODUCT(C$146:C$189,C$193:C$236,C$52:C$95,C$99:C$142)+C$34)</f>
        <v>0</v>
      </c>
      <c r="D273" s="69">
        <f t="shared" ref="D273" si="259">+D85*D132*D179*D226/(SUMPRODUCT(D$146:D$189,D$193:D$236,D$52:D$95,D$99:D$142)+D$34)</f>
        <v>0</v>
      </c>
      <c r="E273" s="69">
        <f t="shared" ref="E273:O273" si="260">+E85*E132*E179*E226/(SUMPRODUCT(E$146:E$189,E$193:E$236,E$52:E$95,E$99:E$142)+E$34)</f>
        <v>0</v>
      </c>
      <c r="F273" s="69">
        <f t="shared" ref="F273" si="261">+F85*F132*F179*F226/(SUMPRODUCT(F$146:F$189,F$193:F$236,F$52:F$95,F$99:F$142)+F$34)</f>
        <v>0</v>
      </c>
      <c r="G273" s="69">
        <f t="shared" si="260"/>
        <v>0</v>
      </c>
      <c r="H273" s="69">
        <f t="shared" ref="H273" si="262">+H85*H132*H179*H226/(SUMPRODUCT(H$146:H$189,H$193:H$236,H$52:H$95,H$99:H$142)+H$34)</f>
        <v>0</v>
      </c>
      <c r="I273" s="69">
        <f t="shared" si="260"/>
        <v>0</v>
      </c>
      <c r="J273" s="69">
        <f t="shared" si="260"/>
        <v>0</v>
      </c>
      <c r="K273" s="69">
        <f t="shared" si="260"/>
        <v>0</v>
      </c>
      <c r="L273" s="69">
        <f t="shared" si="260"/>
        <v>0</v>
      </c>
      <c r="M273" s="69">
        <f t="shared" ref="M273:N273" si="263">+M85*M132*M179*M226/(SUMPRODUCT(M$146:M$189,M$193:M$236,M$52:M$95,M$99:M$142)+M$34)</f>
        <v>0</v>
      </c>
      <c r="N273" s="69">
        <f t="shared" si="263"/>
        <v>0</v>
      </c>
      <c r="O273" s="69">
        <f t="shared" si="260"/>
        <v>0</v>
      </c>
      <c r="P273" s="69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</row>
    <row r="274" spans="2:46" s="24" customFormat="1" outlineLevel="1">
      <c r="B274" s="48" t="str">
        <f t="shared" si="59"/>
        <v>hurto de bienes dentro del vehículo</v>
      </c>
      <c r="C274" s="69">
        <f t="shared" ref="C274" si="264">+C86*C133*C180*C227/(SUMPRODUCT(C$146:C$189,C$193:C$236,C$52:C$95,C$99:C$142)+C$34)</f>
        <v>0</v>
      </c>
      <c r="D274" s="69">
        <f t="shared" ref="D274" si="265">+D86*D133*D180*D227/(SUMPRODUCT(D$146:D$189,D$193:D$236,D$52:D$95,D$99:D$142)+D$34)</f>
        <v>0</v>
      </c>
      <c r="E274" s="69">
        <f t="shared" ref="E274:O274" si="266">+E86*E133*E180*E227/(SUMPRODUCT(E$146:E$189,E$193:E$236,E$52:E$95,E$99:E$142)+E$34)</f>
        <v>0</v>
      </c>
      <c r="F274" s="69">
        <f t="shared" ref="F274" si="267">+F86*F133*F180*F227/(SUMPRODUCT(F$146:F$189,F$193:F$236,F$52:F$95,F$99:F$142)+F$34)</f>
        <v>0</v>
      </c>
      <c r="G274" s="69">
        <f t="shared" si="266"/>
        <v>0</v>
      </c>
      <c r="H274" s="69">
        <f t="shared" ref="H274" si="268">+H86*H133*H180*H227/(SUMPRODUCT(H$146:H$189,H$193:H$236,H$52:H$95,H$99:H$142)+H$34)</f>
        <v>0</v>
      </c>
      <c r="I274" s="69">
        <f t="shared" si="266"/>
        <v>0</v>
      </c>
      <c r="J274" s="69">
        <f t="shared" si="266"/>
        <v>0</v>
      </c>
      <c r="K274" s="69">
        <f t="shared" si="266"/>
        <v>0</v>
      </c>
      <c r="L274" s="69">
        <f t="shared" si="266"/>
        <v>0</v>
      </c>
      <c r="M274" s="69">
        <f t="shared" ref="M274:N274" si="269">+M86*M133*M180*M227/(SUMPRODUCT(M$146:M$189,M$193:M$236,M$52:M$95,M$99:M$142)+M$34)</f>
        <v>0</v>
      </c>
      <c r="N274" s="69">
        <f t="shared" si="269"/>
        <v>0</v>
      </c>
      <c r="O274" s="69">
        <f t="shared" si="266"/>
        <v>0</v>
      </c>
      <c r="P274" s="69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</row>
    <row r="275" spans="2:46" s="24" customFormat="1" outlineLevel="1">
      <c r="B275" s="48" t="str">
        <f t="shared" si="59"/>
        <v>hurto de bienes de tecnología</v>
      </c>
      <c r="C275" s="69">
        <f t="shared" ref="C275" si="270">+C87*C134*C181*C228/(SUMPRODUCT(C$146:C$189,C$193:C$236,C$52:C$95,C$99:C$142)+C$34)</f>
        <v>0</v>
      </c>
      <c r="D275" s="69">
        <f t="shared" ref="D275" si="271">+D87*D134*D181*D228/(SUMPRODUCT(D$146:D$189,D$193:D$236,D$52:D$95,D$99:D$142)+D$34)</f>
        <v>0</v>
      </c>
      <c r="E275" s="69">
        <f t="shared" ref="E275:O275" si="272">+E87*E134*E181*E228/(SUMPRODUCT(E$146:E$189,E$193:E$236,E$52:E$95,E$99:E$142)+E$34)</f>
        <v>0</v>
      </c>
      <c r="F275" s="69">
        <f t="shared" ref="F275" si="273">+F87*F134*F181*F228/(SUMPRODUCT(F$146:F$189,F$193:F$236,F$52:F$95,F$99:F$142)+F$34)</f>
        <v>0</v>
      </c>
      <c r="G275" s="69">
        <f t="shared" si="272"/>
        <v>0</v>
      </c>
      <c r="H275" s="69">
        <f t="shared" ref="H275" si="274">+H87*H134*H181*H228/(SUMPRODUCT(H$146:H$189,H$193:H$236,H$52:H$95,H$99:H$142)+H$34)</f>
        <v>0</v>
      </c>
      <c r="I275" s="69">
        <f t="shared" si="272"/>
        <v>0</v>
      </c>
      <c r="J275" s="69">
        <f t="shared" si="272"/>
        <v>0</v>
      </c>
      <c r="K275" s="69">
        <f t="shared" si="272"/>
        <v>0</v>
      </c>
      <c r="L275" s="69">
        <f t="shared" si="272"/>
        <v>0</v>
      </c>
      <c r="M275" s="69">
        <f t="shared" ref="M275:N275" si="275">+M87*M134*M181*M228/(SUMPRODUCT(M$146:M$189,M$193:M$236,M$52:M$95,M$99:M$142)+M$34)</f>
        <v>0</v>
      </c>
      <c r="N275" s="69">
        <f t="shared" si="275"/>
        <v>0</v>
      </c>
      <c r="O275" s="69">
        <f t="shared" si="272"/>
        <v>0</v>
      </c>
      <c r="P275" s="69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</row>
    <row r="276" spans="2:46" s="24" customFormat="1" outlineLevel="1">
      <c r="B276" s="48" t="str">
        <f t="shared" si="59"/>
        <v>hurto otros bienes materiales</v>
      </c>
      <c r="C276" s="69">
        <f t="shared" ref="C276" si="276">+C88*C135*C182*C229/(SUMPRODUCT(C$146:C$189,C$193:C$236,C$52:C$95,C$99:C$142)+C$34)</f>
        <v>0</v>
      </c>
      <c r="D276" s="69">
        <f t="shared" ref="D276" si="277">+D88*D135*D182*D229/(SUMPRODUCT(D$146:D$189,D$193:D$236,D$52:D$95,D$99:D$142)+D$34)</f>
        <v>0</v>
      </c>
      <c r="E276" s="69">
        <f t="shared" ref="E276:O276" si="278">+E88*E135*E182*E229/(SUMPRODUCT(E$146:E$189,E$193:E$236,E$52:E$95,E$99:E$142)+E$34)</f>
        <v>0</v>
      </c>
      <c r="F276" s="69">
        <f t="shared" ref="F276" si="279">+F88*F135*F182*F229/(SUMPRODUCT(F$146:F$189,F$193:F$236,F$52:F$95,F$99:F$142)+F$34)</f>
        <v>0</v>
      </c>
      <c r="G276" s="69">
        <f t="shared" si="278"/>
        <v>0</v>
      </c>
      <c r="H276" s="69">
        <f t="shared" ref="H276" si="280">+H88*H135*H182*H229/(SUMPRODUCT(H$146:H$189,H$193:H$236,H$52:H$95,H$99:H$142)+H$34)</f>
        <v>0</v>
      </c>
      <c r="I276" s="69">
        <f t="shared" si="278"/>
        <v>0</v>
      </c>
      <c r="J276" s="69">
        <f t="shared" si="278"/>
        <v>0</v>
      </c>
      <c r="K276" s="69">
        <f t="shared" si="278"/>
        <v>0</v>
      </c>
      <c r="L276" s="69">
        <f t="shared" si="278"/>
        <v>0</v>
      </c>
      <c r="M276" s="69">
        <f t="shared" ref="M276:N276" si="281">+M88*M135*M182*M229/(SUMPRODUCT(M$146:M$189,M$193:M$236,M$52:M$95,M$99:M$142)+M$34)</f>
        <v>0</v>
      </c>
      <c r="N276" s="69">
        <f t="shared" si="281"/>
        <v>0</v>
      </c>
      <c r="O276" s="69">
        <f t="shared" si="278"/>
        <v>0</v>
      </c>
      <c r="P276" s="69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</row>
    <row r="277" spans="2:46" s="24" customFormat="1" outlineLevel="1">
      <c r="B277" s="48" t="str">
        <f t="shared" si="59"/>
        <v xml:space="preserve">daño accidental total de celular </v>
      </c>
      <c r="C277" s="69">
        <f t="shared" ref="C277" si="282">+C89*C136*C183*C230/(SUMPRODUCT(C$146:C$189,C$193:C$236,C$52:C$95,C$99:C$142)+C$34)</f>
        <v>0</v>
      </c>
      <c r="D277" s="69">
        <f t="shared" ref="D277" si="283">+D89*D136*D183*D230/(SUMPRODUCT(D$146:D$189,D$193:D$236,D$52:D$95,D$99:D$142)+D$34)</f>
        <v>0</v>
      </c>
      <c r="E277" s="69">
        <f t="shared" ref="E277:O277" si="284">+E89*E136*E183*E230/(SUMPRODUCT(E$146:E$189,E$193:E$236,E$52:E$95,E$99:E$142)+E$34)</f>
        <v>0</v>
      </c>
      <c r="F277" s="69">
        <f t="shared" ref="F277" si="285">+F89*F136*F183*F230/(SUMPRODUCT(F$146:F$189,F$193:F$236,F$52:F$95,F$99:F$142)+F$34)</f>
        <v>0</v>
      </c>
      <c r="G277" s="69">
        <f t="shared" si="284"/>
        <v>0</v>
      </c>
      <c r="H277" s="69">
        <f t="shared" ref="H277" si="286">+H89*H136*H183*H230/(SUMPRODUCT(H$146:H$189,H$193:H$236,H$52:H$95,H$99:H$142)+H$34)</f>
        <v>0</v>
      </c>
      <c r="I277" s="69">
        <f t="shared" si="284"/>
        <v>0</v>
      </c>
      <c r="J277" s="69">
        <f t="shared" si="284"/>
        <v>0</v>
      </c>
      <c r="K277" s="69">
        <f t="shared" si="284"/>
        <v>0</v>
      </c>
      <c r="L277" s="69">
        <f t="shared" si="284"/>
        <v>0</v>
      </c>
      <c r="M277" s="69">
        <f t="shared" ref="M277:N277" si="287">+M89*M136*M183*M230/(SUMPRODUCT(M$146:M$189,M$193:M$236,M$52:M$95,M$99:M$142)+M$34)</f>
        <v>0</v>
      </c>
      <c r="N277" s="69">
        <f t="shared" si="287"/>
        <v>0</v>
      </c>
      <c r="O277" s="69">
        <f t="shared" si="284"/>
        <v>0</v>
      </c>
      <c r="P277" s="69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</row>
    <row r="278" spans="2:46" s="24" customFormat="1" outlineLevel="1">
      <c r="B278" s="48" t="str">
        <f t="shared" si="59"/>
        <v>internet fraude</v>
      </c>
      <c r="C278" s="69">
        <f t="shared" ref="C278" si="288">+C90*C137*C184*C231/(SUMPRODUCT(C$146:C$189,C$193:C$236,C$52:C$95,C$99:C$142)+C$34)</f>
        <v>0</v>
      </c>
      <c r="D278" s="69">
        <f t="shared" ref="D278" si="289">+D90*D137*D184*D231/(SUMPRODUCT(D$146:D$189,D$193:D$236,D$52:D$95,D$99:D$142)+D$34)</f>
        <v>0</v>
      </c>
      <c r="E278" s="69">
        <f t="shared" ref="E278:O278" si="290">+E90*E137*E184*E231/(SUMPRODUCT(E$146:E$189,E$193:E$236,E$52:E$95,E$99:E$142)+E$34)</f>
        <v>0</v>
      </c>
      <c r="F278" s="69">
        <f t="shared" ref="F278" si="291">+F90*F137*F184*F231/(SUMPRODUCT(F$146:F$189,F$193:F$236,F$52:F$95,F$99:F$142)+F$34)</f>
        <v>0</v>
      </c>
      <c r="G278" s="69">
        <f t="shared" si="290"/>
        <v>0</v>
      </c>
      <c r="H278" s="69">
        <f t="shared" ref="H278" si="292">+H90*H137*H184*H231/(SUMPRODUCT(H$146:H$189,H$193:H$236,H$52:H$95,H$99:H$142)+H$34)</f>
        <v>0</v>
      </c>
      <c r="I278" s="69">
        <f t="shared" si="290"/>
        <v>0</v>
      </c>
      <c r="J278" s="69">
        <f t="shared" si="290"/>
        <v>0</v>
      </c>
      <c r="K278" s="69">
        <f t="shared" si="290"/>
        <v>0</v>
      </c>
      <c r="L278" s="69">
        <f t="shared" si="290"/>
        <v>0</v>
      </c>
      <c r="M278" s="69">
        <f t="shared" ref="M278:N278" si="293">+M90*M137*M184*M231/(SUMPRODUCT(M$146:M$189,M$193:M$236,M$52:M$95,M$99:M$142)+M$34)</f>
        <v>0</v>
      </c>
      <c r="N278" s="69">
        <f t="shared" si="293"/>
        <v>0</v>
      </c>
      <c r="O278" s="69">
        <f t="shared" si="290"/>
        <v>0</v>
      </c>
      <c r="P278" s="69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</row>
    <row r="279" spans="2:46" s="24" customFormat="1" outlineLevel="1">
      <c r="B279" s="48" t="str">
        <f t="shared" si="59"/>
        <v>purchase protection damage</v>
      </c>
      <c r="C279" s="69">
        <f t="shared" ref="C279" si="294">+C91*C138*C185*C232/(SUMPRODUCT(C$146:C$189,C$193:C$236,C$52:C$95,C$99:C$142)+C$34)</f>
        <v>0</v>
      </c>
      <c r="D279" s="69">
        <f t="shared" ref="D279" si="295">+D91*D138*D185*D232/(SUMPRODUCT(D$146:D$189,D$193:D$236,D$52:D$95,D$99:D$142)+D$34)</f>
        <v>0</v>
      </c>
      <c r="E279" s="69">
        <f t="shared" ref="E279:O279" si="296">+E91*E138*E185*E232/(SUMPRODUCT(E$146:E$189,E$193:E$236,E$52:E$95,E$99:E$142)+E$34)</f>
        <v>0</v>
      </c>
      <c r="F279" s="69">
        <f t="shared" ref="F279" si="297">+F91*F138*F185*F232/(SUMPRODUCT(F$146:F$189,F$193:F$236,F$52:F$95,F$99:F$142)+F$34)</f>
        <v>0</v>
      </c>
      <c r="G279" s="69">
        <f t="shared" si="296"/>
        <v>0</v>
      </c>
      <c r="H279" s="69">
        <f t="shared" ref="H279" si="298">+H91*H138*H185*H232/(SUMPRODUCT(H$146:H$189,H$193:H$236,H$52:H$95,H$99:H$142)+H$34)</f>
        <v>0</v>
      </c>
      <c r="I279" s="69">
        <f t="shared" si="296"/>
        <v>0</v>
      </c>
      <c r="J279" s="69">
        <f t="shared" si="296"/>
        <v>0</v>
      </c>
      <c r="K279" s="69">
        <f t="shared" si="296"/>
        <v>0</v>
      </c>
      <c r="L279" s="69">
        <f t="shared" si="296"/>
        <v>0</v>
      </c>
      <c r="M279" s="69">
        <f t="shared" ref="M279:N279" si="299">+M91*M138*M185*M232/(SUMPRODUCT(M$146:M$189,M$193:M$236,M$52:M$95,M$99:M$142)+M$34)</f>
        <v>0</v>
      </c>
      <c r="N279" s="69">
        <f t="shared" si="299"/>
        <v>0</v>
      </c>
      <c r="O279" s="69">
        <f t="shared" si="296"/>
        <v>0</v>
      </c>
      <c r="P279" s="6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</row>
    <row r="280" spans="2:46" s="24" customFormat="1" outlineLevel="1">
      <c r="B280" s="48" t="str">
        <f t="shared" si="59"/>
        <v>ew</v>
      </c>
      <c r="C280" s="69">
        <f t="shared" ref="C280" si="300">+C92*C139*C186*C233/(SUMPRODUCT(C$146:C$189,C$193:C$236,C$52:C$95,C$99:C$142)+C$34)</f>
        <v>0</v>
      </c>
      <c r="D280" s="69">
        <f t="shared" ref="D280" si="301">+D92*D139*D186*D233/(SUMPRODUCT(D$146:D$189,D$193:D$236,D$52:D$95,D$99:D$142)+D$34)</f>
        <v>0</v>
      </c>
      <c r="E280" s="69">
        <f t="shared" ref="E280:O280" si="302">+E92*E139*E186*E233/(SUMPRODUCT(E$146:E$189,E$193:E$236,E$52:E$95,E$99:E$142)+E$34)</f>
        <v>0</v>
      </c>
      <c r="F280" s="69">
        <f t="shared" ref="F280" si="303">+F92*F139*F186*F233/(SUMPRODUCT(F$146:F$189,F$193:F$236,F$52:F$95,F$99:F$142)+F$34)</f>
        <v>0</v>
      </c>
      <c r="G280" s="69">
        <f t="shared" si="302"/>
        <v>0</v>
      </c>
      <c r="H280" s="69">
        <f t="shared" ref="H280" si="304">+H92*H139*H186*H233/(SUMPRODUCT(H$146:H$189,H$193:H$236,H$52:H$95,H$99:H$142)+H$34)</f>
        <v>0</v>
      </c>
      <c r="I280" s="69">
        <f t="shared" si="302"/>
        <v>0</v>
      </c>
      <c r="J280" s="69">
        <f t="shared" si="302"/>
        <v>0</v>
      </c>
      <c r="K280" s="69">
        <f t="shared" si="302"/>
        <v>0</v>
      </c>
      <c r="L280" s="69">
        <f t="shared" si="302"/>
        <v>0</v>
      </c>
      <c r="M280" s="69">
        <f t="shared" ref="M280:N280" si="305">+M92*M139*M186*M233/(SUMPRODUCT(M$146:M$189,M$193:M$236,M$52:M$95,M$99:M$142)+M$34)</f>
        <v>0</v>
      </c>
      <c r="N280" s="69">
        <f t="shared" si="305"/>
        <v>0</v>
      </c>
      <c r="O280" s="69">
        <f t="shared" si="302"/>
        <v>0</v>
      </c>
      <c r="P280" s="69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</row>
    <row r="281" spans="2:46" s="24" customFormat="1" outlineLevel="1">
      <c r="B281" s="48" t="str">
        <f t="shared" si="59"/>
        <v>Hospitalización accidental hijos</v>
      </c>
      <c r="C281" s="69">
        <f t="shared" ref="C281" si="306">+C93*C140*C187*C234/(SUMPRODUCT(C$146:C$189,C$193:C$236,C$52:C$95,C$99:C$142)+C$34)</f>
        <v>0</v>
      </c>
      <c r="D281" s="69">
        <f t="shared" ref="D281" si="307">+D93*D140*D187*D234/(SUMPRODUCT(D$146:D$189,D$193:D$236,D$52:D$95,D$99:D$142)+D$34)</f>
        <v>0</v>
      </c>
      <c r="E281" s="69">
        <f t="shared" ref="E281:O281" si="308">+E93*E140*E187*E234/(SUMPRODUCT(E$146:E$189,E$193:E$236,E$52:E$95,E$99:E$142)+E$34)</f>
        <v>0</v>
      </c>
      <c r="F281" s="69">
        <f t="shared" ref="F281" si="309">+F93*F140*F187*F234/(SUMPRODUCT(F$146:F$189,F$193:F$236,F$52:F$95,F$99:F$142)+F$34)</f>
        <v>0</v>
      </c>
      <c r="G281" s="69">
        <f t="shared" si="308"/>
        <v>0</v>
      </c>
      <c r="H281" s="69">
        <f t="shared" ref="H281" si="310">+H93*H140*H187*H234/(SUMPRODUCT(H$146:H$189,H$193:H$236,H$52:H$95,H$99:H$142)+H$34)</f>
        <v>0</v>
      </c>
      <c r="I281" s="69">
        <f t="shared" si="308"/>
        <v>0</v>
      </c>
      <c r="J281" s="69">
        <f t="shared" si="308"/>
        <v>0</v>
      </c>
      <c r="K281" s="69">
        <f t="shared" si="308"/>
        <v>0</v>
      </c>
      <c r="L281" s="69">
        <f t="shared" si="308"/>
        <v>0</v>
      </c>
      <c r="M281" s="69">
        <f t="shared" ref="M281:N281" si="311">+M93*M140*M187*M234/(SUMPRODUCT(M$146:M$189,M$193:M$236,M$52:M$95,M$99:M$142)+M$34)</f>
        <v>0</v>
      </c>
      <c r="N281" s="69">
        <f t="shared" si="311"/>
        <v>0</v>
      </c>
      <c r="O281" s="69">
        <f t="shared" si="308"/>
        <v>0</v>
      </c>
      <c r="P281" s="69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</row>
    <row r="282" spans="2:46" s="24" customFormat="1" outlineLevel="1">
      <c r="B282" s="48" t="str">
        <f t="shared" si="59"/>
        <v>bone fracture</v>
      </c>
      <c r="C282" s="69">
        <f t="shared" ref="C282" si="312">+C94*C141*C188*C235/(SUMPRODUCT(C$146:C$189,C$193:C$236,C$52:C$95,C$99:C$142)+C$34)</f>
        <v>0</v>
      </c>
      <c r="D282" s="69">
        <f t="shared" ref="D282" si="313">+D94*D141*D188*D235/(SUMPRODUCT(D$146:D$189,D$193:D$236,D$52:D$95,D$99:D$142)+D$34)</f>
        <v>0</v>
      </c>
      <c r="E282" s="69">
        <f t="shared" ref="E282:O282" si="314">+E94*E141*E188*E235/(SUMPRODUCT(E$146:E$189,E$193:E$236,E$52:E$95,E$99:E$142)+E$34)</f>
        <v>0</v>
      </c>
      <c r="F282" s="69">
        <f t="shared" ref="F282" si="315">+F94*F141*F188*F235/(SUMPRODUCT(F$146:F$189,F$193:F$236,F$52:F$95,F$99:F$142)+F$34)</f>
        <v>0</v>
      </c>
      <c r="G282" s="69">
        <f t="shared" si="314"/>
        <v>0</v>
      </c>
      <c r="H282" s="69">
        <f t="shared" ref="H282" si="316">+H94*H141*H188*H235/(SUMPRODUCT(H$146:H$189,H$193:H$236,H$52:H$95,H$99:H$142)+H$34)</f>
        <v>0</v>
      </c>
      <c r="I282" s="69">
        <f t="shared" si="314"/>
        <v>0</v>
      </c>
      <c r="J282" s="69">
        <f t="shared" si="314"/>
        <v>0</v>
      </c>
      <c r="K282" s="69">
        <f t="shared" si="314"/>
        <v>0</v>
      </c>
      <c r="L282" s="69">
        <f t="shared" si="314"/>
        <v>0</v>
      </c>
      <c r="M282" s="69">
        <f t="shared" ref="M282:N282" si="317">+M94*M141*M188*M235/(SUMPRODUCT(M$146:M$189,M$193:M$236,M$52:M$95,M$99:M$142)+M$34)</f>
        <v>0</v>
      </c>
      <c r="N282" s="69">
        <f t="shared" si="317"/>
        <v>0</v>
      </c>
      <c r="O282" s="69">
        <f t="shared" si="314"/>
        <v>0</v>
      </c>
      <c r="P282" s="69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</row>
    <row r="283" spans="2:46" s="24" customFormat="1" outlineLevel="1">
      <c r="B283" s="105" t="str">
        <f t="shared" si="59"/>
        <v>extended care</v>
      </c>
      <c r="C283" s="109">
        <f t="shared" ref="C283" si="318">+C95*C142*C189*C236/(SUMPRODUCT(C$146:C$189,C$193:C$236,C$52:C$95,C$99:C$142)+C$34)</f>
        <v>0</v>
      </c>
      <c r="D283" s="109">
        <f t="shared" ref="D283" si="319">+D95*D142*D189*D236/(SUMPRODUCT(D$146:D$189,D$193:D$236,D$52:D$95,D$99:D$142)+D$34)</f>
        <v>0</v>
      </c>
      <c r="E283" s="109">
        <f t="shared" ref="E283:O283" si="320">+E95*E142*E189*E236/(SUMPRODUCT(E$146:E$189,E$193:E$236,E$52:E$95,E$99:E$142)+E$34)</f>
        <v>0</v>
      </c>
      <c r="F283" s="109">
        <f t="shared" ref="F283" si="321">+F95*F142*F189*F236/(SUMPRODUCT(F$146:F$189,F$193:F$236,F$52:F$95,F$99:F$142)+F$34)</f>
        <v>0</v>
      </c>
      <c r="G283" s="109">
        <f t="shared" si="320"/>
        <v>0</v>
      </c>
      <c r="H283" s="109">
        <f t="shared" ref="H283" si="322">+H95*H142*H189*H236/(SUMPRODUCT(H$146:H$189,H$193:H$236,H$52:H$95,H$99:H$142)+H$34)</f>
        <v>0</v>
      </c>
      <c r="I283" s="109">
        <f t="shared" si="320"/>
        <v>0</v>
      </c>
      <c r="J283" s="109">
        <f t="shared" si="320"/>
        <v>0</v>
      </c>
      <c r="K283" s="109">
        <f t="shared" si="320"/>
        <v>0</v>
      </c>
      <c r="L283" s="109">
        <f t="shared" si="320"/>
        <v>0</v>
      </c>
      <c r="M283" s="109">
        <f t="shared" ref="M283:N283" si="323">+M95*M142*M189*M236/(SUMPRODUCT(M$146:M$189,M$193:M$236,M$52:M$95,M$99:M$142)+M$34)</f>
        <v>0</v>
      </c>
      <c r="N283" s="109">
        <f t="shared" si="323"/>
        <v>0</v>
      </c>
      <c r="O283" s="109">
        <f t="shared" si="320"/>
        <v>0</v>
      </c>
      <c r="P283" s="109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</row>
    <row r="284" spans="2:46" s="24" customFormat="1" outlineLevel="1">
      <c r="B284" s="113" t="s">
        <v>135</v>
      </c>
      <c r="C284" s="394">
        <f t="shared" ref="C284:O284" si="324">+C$34/(C$43+C$34)</f>
        <v>0.42299869746386315</v>
      </c>
      <c r="D284" s="394">
        <f t="shared" si="324"/>
        <v>0.42509474757308824</v>
      </c>
      <c r="E284" s="394">
        <f>+E$34/(E$43+E$34)</f>
        <v>0.61982431133062221</v>
      </c>
      <c r="F284" s="394">
        <f t="shared" si="324"/>
        <v>0.47056071357710139</v>
      </c>
      <c r="G284" s="394">
        <f t="shared" si="324"/>
        <v>0.47056071357710139</v>
      </c>
      <c r="H284" s="394">
        <f t="shared" si="324"/>
        <v>0.47211449937150313</v>
      </c>
      <c r="I284" s="394">
        <f t="shared" si="324"/>
        <v>0.47211449937150313</v>
      </c>
      <c r="J284" s="394">
        <f t="shared" si="324"/>
        <v>0</v>
      </c>
      <c r="K284" s="394">
        <f t="shared" si="324"/>
        <v>0</v>
      </c>
      <c r="L284" s="394">
        <f t="shared" si="324"/>
        <v>0</v>
      </c>
      <c r="M284" s="394">
        <f t="shared" si="324"/>
        <v>0</v>
      </c>
      <c r="N284" s="394">
        <f t="shared" si="324"/>
        <v>0</v>
      </c>
      <c r="O284" s="394">
        <f t="shared" si="324"/>
        <v>0</v>
      </c>
      <c r="P284" s="39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</row>
    <row r="285" spans="2:46" s="24" customFormat="1" outlineLevel="1">
      <c r="B285" s="2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</row>
    <row r="286" spans="2:46" s="24" customFormat="1">
      <c r="B286" s="113" t="s">
        <v>536</v>
      </c>
      <c r="C286" s="114">
        <f>+SUMPRODUCT(C240:C284,C288:C332)</f>
        <v>1.19</v>
      </c>
      <c r="D286" s="114">
        <f>+SUMPRODUCT(D240:D284,D288:D332)</f>
        <v>1</v>
      </c>
      <c r="E286" s="114">
        <f t="shared" ref="E286:O286" si="325">+SUMPRODUCT(E240:E284,E288:E332)</f>
        <v>1.19</v>
      </c>
      <c r="F286" s="114">
        <f t="shared" ref="F286" si="326">+SUMPRODUCT(F240:F284,F288:F332)</f>
        <v>1.19</v>
      </c>
      <c r="G286" s="114">
        <f t="shared" si="325"/>
        <v>1.19</v>
      </c>
      <c r="H286" s="114">
        <f t="shared" ref="H286" si="327">+SUMPRODUCT(H240:H284,H288:H332)</f>
        <v>1.0723606296500505</v>
      </c>
      <c r="I286" s="114">
        <f t="shared" si="325"/>
        <v>1.0723606296500505</v>
      </c>
      <c r="J286" s="114">
        <f t="shared" si="325"/>
        <v>1</v>
      </c>
      <c r="K286" s="114">
        <f t="shared" si="325"/>
        <v>1</v>
      </c>
      <c r="L286" s="114">
        <f t="shared" si="325"/>
        <v>1</v>
      </c>
      <c r="M286" s="114">
        <f t="shared" ref="M286:N286" si="328">+SUMPRODUCT(M240:M284,M288:M332)</f>
        <v>1</v>
      </c>
      <c r="N286" s="114">
        <f t="shared" si="328"/>
        <v>1</v>
      </c>
      <c r="O286" s="114">
        <f t="shared" si="325"/>
        <v>1</v>
      </c>
      <c r="P286" s="114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</row>
    <row r="287" spans="2:46" s="24" customFormat="1">
      <c r="B287" s="25" t="s">
        <v>132</v>
      </c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</row>
    <row r="288" spans="2:46" s="24" customFormat="1">
      <c r="B288" s="50" t="str">
        <f t="shared" ref="B288:B331" si="329">+B240</f>
        <v>detección de cáncer</v>
      </c>
      <c r="C288" s="108">
        <v>1</v>
      </c>
      <c r="D288" s="108">
        <v>1</v>
      </c>
      <c r="E288" s="108">
        <v>1</v>
      </c>
      <c r="F288" s="108">
        <v>1</v>
      </c>
      <c r="G288" s="108">
        <v>1</v>
      </c>
      <c r="H288" s="108">
        <v>1</v>
      </c>
      <c r="I288" s="108">
        <v>1</v>
      </c>
      <c r="J288" s="108">
        <v>1</v>
      </c>
      <c r="K288" s="108">
        <v>1</v>
      </c>
      <c r="L288" s="108">
        <v>1</v>
      </c>
      <c r="M288" s="108">
        <v>1</v>
      </c>
      <c r="N288" s="108">
        <v>1</v>
      </c>
      <c r="O288" s="108">
        <v>1</v>
      </c>
      <c r="P288" s="108">
        <v>1</v>
      </c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</row>
    <row r="289" spans="2:46" s="24" customFormat="1">
      <c r="B289" s="48" t="str">
        <f t="shared" si="329"/>
        <v>uso indebido</v>
      </c>
      <c r="C289" s="24">
        <v>1.19</v>
      </c>
      <c r="D289" s="24">
        <v>1.19</v>
      </c>
      <c r="E289" s="24">
        <v>1.19</v>
      </c>
      <c r="F289" s="24">
        <v>1.19</v>
      </c>
      <c r="G289" s="24">
        <v>1.19</v>
      </c>
      <c r="H289" s="24">
        <v>1.19</v>
      </c>
      <c r="I289" s="24">
        <v>1.19</v>
      </c>
      <c r="J289" s="24">
        <v>1.19</v>
      </c>
      <c r="K289" s="24">
        <v>1.19</v>
      </c>
      <c r="L289" s="24">
        <v>1.19</v>
      </c>
      <c r="M289" s="24">
        <v>1.19</v>
      </c>
      <c r="N289" s="24">
        <v>1.19</v>
      </c>
      <c r="O289" s="24">
        <v>1.19</v>
      </c>
      <c r="P289" s="24">
        <v>1.19</v>
      </c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</row>
    <row r="290" spans="2:46" s="24" customFormat="1">
      <c r="B290" s="48" t="str">
        <f t="shared" si="329"/>
        <v>utiliza.forzada</v>
      </c>
      <c r="C290" s="24">
        <v>1.19</v>
      </c>
      <c r="D290" s="24">
        <v>1.19</v>
      </c>
      <c r="E290" s="24">
        <v>1.19</v>
      </c>
      <c r="F290" s="24">
        <v>1.19</v>
      </c>
      <c r="G290" s="24">
        <v>1.19</v>
      </c>
      <c r="H290" s="24">
        <v>1.19</v>
      </c>
      <c r="I290" s="24">
        <v>1.19</v>
      </c>
      <c r="J290" s="24">
        <v>1.19</v>
      </c>
      <c r="K290" s="24">
        <v>1.19</v>
      </c>
      <c r="L290" s="24">
        <v>1.19</v>
      </c>
      <c r="M290" s="24">
        <v>1.19</v>
      </c>
      <c r="N290" s="24">
        <v>1.19</v>
      </c>
      <c r="O290" s="24">
        <v>1.19</v>
      </c>
      <c r="P290" s="24">
        <v>1.19</v>
      </c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</row>
    <row r="291" spans="2:46" s="24" customFormat="1">
      <c r="B291" s="48" t="str">
        <f t="shared" si="329"/>
        <v>atracoencajero</v>
      </c>
      <c r="C291" s="24">
        <v>1.19</v>
      </c>
      <c r="D291" s="24">
        <v>1.19</v>
      </c>
      <c r="E291" s="24">
        <v>1.19</v>
      </c>
      <c r="F291" s="24">
        <v>1.19</v>
      </c>
      <c r="G291" s="24">
        <v>1.19</v>
      </c>
      <c r="H291" s="24">
        <v>1.19</v>
      </c>
      <c r="I291" s="24">
        <v>1.19</v>
      </c>
      <c r="J291" s="24">
        <v>1.19</v>
      </c>
      <c r="K291" s="24">
        <v>1.19</v>
      </c>
      <c r="L291" s="24">
        <v>1.19</v>
      </c>
      <c r="M291" s="24">
        <v>1.19</v>
      </c>
      <c r="N291" s="24">
        <v>1.19</v>
      </c>
      <c r="O291" s="24">
        <v>1.19</v>
      </c>
      <c r="P291" s="24">
        <v>1.19</v>
      </c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</row>
    <row r="292" spans="2:46" s="24" customFormat="1">
      <c r="B292" s="48" t="str">
        <f t="shared" si="329"/>
        <v>atracocajelectr</v>
      </c>
      <c r="C292" s="24">
        <v>1.19</v>
      </c>
      <c r="D292" s="24">
        <v>1.19</v>
      </c>
      <c r="E292" s="24">
        <v>1.19</v>
      </c>
      <c r="F292" s="24">
        <v>1.19</v>
      </c>
      <c r="G292" s="24">
        <v>1.19</v>
      </c>
      <c r="H292" s="24">
        <v>1.19</v>
      </c>
      <c r="I292" s="24">
        <v>1.19</v>
      </c>
      <c r="J292" s="24">
        <v>1.19</v>
      </c>
      <c r="K292" s="24">
        <v>1.19</v>
      </c>
      <c r="L292" s="24">
        <v>1.19</v>
      </c>
      <c r="M292" s="24">
        <v>1.19</v>
      </c>
      <c r="N292" s="24">
        <v>1.19</v>
      </c>
      <c r="O292" s="24">
        <v>1.19</v>
      </c>
      <c r="P292" s="24">
        <v>1.19</v>
      </c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</row>
    <row r="293" spans="2:46" s="24" customFormat="1">
      <c r="B293" s="48" t="str">
        <f t="shared" si="329"/>
        <v>renta libre destinación por cáncer</v>
      </c>
      <c r="C293" s="24">
        <v>1</v>
      </c>
      <c r="D293" s="24">
        <v>1</v>
      </c>
      <c r="E293" s="24">
        <v>1</v>
      </c>
      <c r="F293" s="24">
        <v>1</v>
      </c>
      <c r="G293" s="24">
        <v>1</v>
      </c>
      <c r="H293" s="24">
        <v>1</v>
      </c>
      <c r="I293" s="24">
        <v>1</v>
      </c>
      <c r="J293" s="24">
        <v>1</v>
      </c>
      <c r="K293" s="24">
        <v>1</v>
      </c>
      <c r="L293" s="24">
        <v>1</v>
      </c>
      <c r="M293" s="24">
        <v>1</v>
      </c>
      <c r="N293" s="24">
        <v>1</v>
      </c>
      <c r="O293" s="24">
        <v>1</v>
      </c>
      <c r="P293" s="24">
        <v>1</v>
      </c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</row>
    <row r="294" spans="2:46" s="24" customFormat="1">
      <c r="B294" s="48" t="str">
        <f t="shared" si="329"/>
        <v>muerte accident</v>
      </c>
      <c r="C294" s="24">
        <v>1</v>
      </c>
      <c r="D294" s="24">
        <v>1</v>
      </c>
      <c r="E294" s="24">
        <v>1</v>
      </c>
      <c r="F294" s="24">
        <v>1</v>
      </c>
      <c r="G294" s="24">
        <v>1</v>
      </c>
      <c r="H294" s="24">
        <v>1</v>
      </c>
      <c r="I294" s="24">
        <v>1</v>
      </c>
      <c r="J294" s="24">
        <v>1</v>
      </c>
      <c r="K294" s="24">
        <v>1</v>
      </c>
      <c r="L294" s="24">
        <v>1</v>
      </c>
      <c r="M294" s="24">
        <v>1</v>
      </c>
      <c r="N294" s="24">
        <v>1</v>
      </c>
      <c r="O294" s="24">
        <v>1</v>
      </c>
      <c r="P294" s="24">
        <v>1</v>
      </c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</row>
    <row r="295" spans="2:46" s="24" customFormat="1">
      <c r="B295" s="48" t="str">
        <f t="shared" si="329"/>
        <v>compra  proteg.</v>
      </c>
      <c r="C295" s="24">
        <v>1.19</v>
      </c>
      <c r="D295" s="24">
        <v>1.19</v>
      </c>
      <c r="E295" s="24">
        <v>1.19</v>
      </c>
      <c r="F295" s="24">
        <v>1.19</v>
      </c>
      <c r="G295" s="24">
        <v>1.19</v>
      </c>
      <c r="H295" s="24">
        <v>1.19</v>
      </c>
      <c r="I295" s="24">
        <v>1.19</v>
      </c>
      <c r="J295" s="24">
        <v>1.19</v>
      </c>
      <c r="K295" s="24">
        <v>1.19</v>
      </c>
      <c r="L295" s="24">
        <v>1.19</v>
      </c>
      <c r="M295" s="24">
        <v>1.19</v>
      </c>
      <c r="N295" s="24">
        <v>1.19</v>
      </c>
      <c r="O295" s="24">
        <v>1.19</v>
      </c>
      <c r="P295" s="24">
        <v>1.19</v>
      </c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</row>
    <row r="296" spans="2:46" s="24" customFormat="1">
      <c r="B296" s="48" t="str">
        <f t="shared" si="329"/>
        <v>repo.documentos</v>
      </c>
      <c r="C296" s="24">
        <v>1.19</v>
      </c>
      <c r="D296" s="24">
        <v>1.19</v>
      </c>
      <c r="E296" s="24">
        <v>1.19</v>
      </c>
      <c r="F296" s="24">
        <v>1.19</v>
      </c>
      <c r="G296" s="24">
        <v>1.19</v>
      </c>
      <c r="H296" s="24">
        <v>1.19</v>
      </c>
      <c r="I296" s="24">
        <v>1.19</v>
      </c>
      <c r="J296" s="24">
        <v>1.19</v>
      </c>
      <c r="K296" s="24">
        <v>1.19</v>
      </c>
      <c r="L296" s="24">
        <v>1.19</v>
      </c>
      <c r="M296" s="24">
        <v>1.19</v>
      </c>
      <c r="N296" s="24">
        <v>1.19</v>
      </c>
      <c r="O296" s="24">
        <v>1.19</v>
      </c>
      <c r="P296" s="24">
        <v>1.19</v>
      </c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</row>
    <row r="297" spans="2:46" s="24" customFormat="1">
      <c r="B297" s="48" t="str">
        <f t="shared" si="329"/>
        <v>repo.llaves</v>
      </c>
      <c r="C297" s="24">
        <v>1.19</v>
      </c>
      <c r="D297" s="24">
        <v>1.19</v>
      </c>
      <c r="E297" s="24">
        <v>1.19</v>
      </c>
      <c r="F297" s="24">
        <v>1.19</v>
      </c>
      <c r="G297" s="24">
        <v>1.19</v>
      </c>
      <c r="H297" s="24">
        <v>1.19</v>
      </c>
      <c r="I297" s="24">
        <v>1.19</v>
      </c>
      <c r="J297" s="24">
        <v>1.19</v>
      </c>
      <c r="K297" s="24">
        <v>1.19</v>
      </c>
      <c r="L297" s="24">
        <v>1.19</v>
      </c>
      <c r="M297" s="24">
        <v>1.19</v>
      </c>
      <c r="N297" s="24">
        <v>1.19</v>
      </c>
      <c r="O297" s="24">
        <v>1.19</v>
      </c>
      <c r="P297" s="24">
        <v>1.19</v>
      </c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</row>
    <row r="298" spans="2:46" s="24" customFormat="1">
      <c r="B298" s="48" t="str">
        <f t="shared" si="329"/>
        <v>reposicionbolso</v>
      </c>
      <c r="C298" s="24">
        <v>1.19</v>
      </c>
      <c r="D298" s="24">
        <v>1.19</v>
      </c>
      <c r="E298" s="24">
        <v>1.19</v>
      </c>
      <c r="F298" s="24">
        <v>1.19</v>
      </c>
      <c r="G298" s="24">
        <v>1.19</v>
      </c>
      <c r="H298" s="24">
        <v>1.19</v>
      </c>
      <c r="I298" s="24">
        <v>1.19</v>
      </c>
      <c r="J298" s="24">
        <v>1.19</v>
      </c>
      <c r="K298" s="24">
        <v>1.19</v>
      </c>
      <c r="L298" s="24">
        <v>1.19</v>
      </c>
      <c r="M298" s="24">
        <v>1.19</v>
      </c>
      <c r="N298" s="24">
        <v>1.19</v>
      </c>
      <c r="O298" s="24">
        <v>1.19</v>
      </c>
      <c r="P298" s="24">
        <v>1.19</v>
      </c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</row>
    <row r="299" spans="2:46" s="24" customFormat="1">
      <c r="B299" s="48" t="str">
        <f t="shared" si="329"/>
        <v>garantia exten.</v>
      </c>
      <c r="C299" s="24">
        <v>1.19</v>
      </c>
      <c r="D299" s="24">
        <v>1.19</v>
      </c>
      <c r="E299" s="24">
        <v>1.19</v>
      </c>
      <c r="F299" s="24">
        <v>1.19</v>
      </c>
      <c r="G299" s="24">
        <v>1.19</v>
      </c>
      <c r="H299" s="24">
        <v>1.19</v>
      </c>
      <c r="I299" s="24">
        <v>1.19</v>
      </c>
      <c r="J299" s="24">
        <v>1.19</v>
      </c>
      <c r="K299" s="24">
        <v>1.19</v>
      </c>
      <c r="L299" s="24">
        <v>1.19</v>
      </c>
      <c r="M299" s="24">
        <v>1.19</v>
      </c>
      <c r="N299" s="24">
        <v>1.19</v>
      </c>
      <c r="O299" s="24">
        <v>1.19</v>
      </c>
      <c r="P299" s="24">
        <v>1.19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</row>
    <row r="300" spans="2:46" s="24" customFormat="1">
      <c r="B300" s="48" t="str">
        <f t="shared" si="329"/>
        <v>hurto de contenidos hogar</v>
      </c>
      <c r="C300" s="24">
        <v>1.19</v>
      </c>
      <c r="D300" s="24">
        <v>1.19</v>
      </c>
      <c r="E300" s="24">
        <v>1.19</v>
      </c>
      <c r="F300" s="24">
        <v>1.19</v>
      </c>
      <c r="G300" s="24">
        <v>1.19</v>
      </c>
      <c r="H300" s="24">
        <v>1.19</v>
      </c>
      <c r="I300" s="24">
        <v>1.19</v>
      </c>
      <c r="J300" s="24">
        <v>1.19</v>
      </c>
      <c r="K300" s="24">
        <v>1.19</v>
      </c>
      <c r="L300" s="24">
        <v>1.19</v>
      </c>
      <c r="M300" s="24">
        <v>1.19</v>
      </c>
      <c r="N300" s="24">
        <v>1.19</v>
      </c>
      <c r="O300" s="24">
        <v>1.19</v>
      </c>
      <c r="P300" s="24">
        <v>1.19</v>
      </c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</row>
    <row r="301" spans="2:46" s="24" customFormat="1">
      <c r="B301" s="48" t="str">
        <f t="shared" si="329"/>
        <v>desempleo</v>
      </c>
      <c r="C301" s="24">
        <v>1.19</v>
      </c>
      <c r="D301" s="24">
        <v>1.19</v>
      </c>
      <c r="E301" s="24">
        <v>1.19</v>
      </c>
      <c r="F301" s="24">
        <v>1.19</v>
      </c>
      <c r="G301" s="24">
        <v>1.19</v>
      </c>
      <c r="H301" s="24">
        <v>1.19</v>
      </c>
      <c r="I301" s="24">
        <v>1.19</v>
      </c>
      <c r="J301" s="24">
        <v>1.19</v>
      </c>
      <c r="K301" s="24">
        <v>1.19</v>
      </c>
      <c r="L301" s="24">
        <v>1.19</v>
      </c>
      <c r="M301" s="24">
        <v>1.19</v>
      </c>
      <c r="N301" s="24">
        <v>1.19</v>
      </c>
      <c r="O301" s="24">
        <v>1.19</v>
      </c>
      <c r="P301" s="24">
        <v>1.19</v>
      </c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</row>
    <row r="302" spans="2:46" s="24" customFormat="1">
      <c r="B302" s="48" t="str">
        <f t="shared" si="329"/>
        <v>eg</v>
      </c>
      <c r="C302" s="87">
        <v>1.19</v>
      </c>
      <c r="D302" s="87">
        <v>1</v>
      </c>
      <c r="E302" s="87">
        <v>1</v>
      </c>
      <c r="F302" s="87">
        <v>1.19</v>
      </c>
      <c r="G302" s="87">
        <v>1.19</v>
      </c>
      <c r="H302" s="87">
        <v>1</v>
      </c>
      <c r="I302" s="87">
        <v>1</v>
      </c>
      <c r="J302" s="87">
        <v>1</v>
      </c>
      <c r="K302" s="87">
        <v>1</v>
      </c>
      <c r="L302" s="87">
        <v>1</v>
      </c>
      <c r="M302" s="87">
        <v>1</v>
      </c>
      <c r="N302" s="87">
        <v>1</v>
      </c>
      <c r="O302" s="87">
        <v>1</v>
      </c>
      <c r="P302" s="87">
        <v>1</v>
      </c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</row>
    <row r="303" spans="2:46" s="24" customFormat="1">
      <c r="B303" s="48" t="str">
        <f t="shared" si="329"/>
        <v>itt</v>
      </c>
      <c r="C303" s="24">
        <v>1</v>
      </c>
      <c r="D303" s="24">
        <v>1</v>
      </c>
      <c r="E303" s="24">
        <v>1</v>
      </c>
      <c r="F303" s="24">
        <v>1</v>
      </c>
      <c r="G303" s="24">
        <v>1</v>
      </c>
      <c r="H303" s="24">
        <v>1</v>
      </c>
      <c r="I303" s="24">
        <v>1</v>
      </c>
      <c r="J303" s="24">
        <v>1</v>
      </c>
      <c r="K303" s="24">
        <v>1</v>
      </c>
      <c r="L303" s="24">
        <v>1</v>
      </c>
      <c r="M303" s="24">
        <v>1</v>
      </c>
      <c r="N303" s="24">
        <v>1</v>
      </c>
      <c r="O303" s="24">
        <v>1</v>
      </c>
      <c r="P303" s="24">
        <v>1</v>
      </c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</row>
    <row r="304" spans="2:46" s="24" customFormat="1">
      <c r="B304" s="48" t="str">
        <f t="shared" si="329"/>
        <v>VIDA / aux funerario / canasta</v>
      </c>
      <c r="C304" s="24">
        <v>1</v>
      </c>
      <c r="D304" s="24">
        <v>1</v>
      </c>
      <c r="E304" s="24">
        <v>1</v>
      </c>
      <c r="F304" s="24">
        <v>1</v>
      </c>
      <c r="G304" s="24">
        <v>1</v>
      </c>
      <c r="H304" s="24">
        <v>1</v>
      </c>
      <c r="I304" s="24">
        <v>1</v>
      </c>
      <c r="J304" s="24">
        <v>1</v>
      </c>
      <c r="K304" s="24">
        <v>1</v>
      </c>
      <c r="L304" s="24">
        <v>1</v>
      </c>
      <c r="M304" s="24">
        <v>1</v>
      </c>
      <c r="N304" s="24">
        <v>1</v>
      </c>
      <c r="O304" s="24">
        <v>1</v>
      </c>
      <c r="P304" s="24">
        <v>1</v>
      </c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</row>
    <row r="305" spans="2:46" s="24" customFormat="1">
      <c r="B305" s="48" t="str">
        <f t="shared" si="329"/>
        <v>td employees</v>
      </c>
      <c r="C305" s="24">
        <v>1.19</v>
      </c>
      <c r="D305" s="24">
        <v>1.19</v>
      </c>
      <c r="E305" s="24">
        <v>1.19</v>
      </c>
      <c r="F305" s="24">
        <v>1.19</v>
      </c>
      <c r="G305" s="24">
        <v>1.19</v>
      </c>
      <c r="H305" s="24">
        <v>1.19</v>
      </c>
      <c r="I305" s="24">
        <v>1.19</v>
      </c>
      <c r="J305" s="24">
        <v>1.19</v>
      </c>
      <c r="K305" s="24">
        <v>1.19</v>
      </c>
      <c r="L305" s="24">
        <v>1.19</v>
      </c>
      <c r="M305" s="24">
        <v>1.19</v>
      </c>
      <c r="N305" s="24">
        <v>1.19</v>
      </c>
      <c r="O305" s="24">
        <v>1.19</v>
      </c>
      <c r="P305" s="24">
        <v>1.19</v>
      </c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</row>
    <row r="306" spans="2:46" s="24" customFormat="1">
      <c r="B306" s="48" t="str">
        <f t="shared" si="329"/>
        <v>tpd</v>
      </c>
      <c r="C306" s="24">
        <v>1</v>
      </c>
      <c r="D306" s="24">
        <v>1</v>
      </c>
      <c r="E306" s="24">
        <v>1</v>
      </c>
      <c r="F306" s="24">
        <v>1</v>
      </c>
      <c r="G306" s="24">
        <v>1</v>
      </c>
      <c r="H306" s="24">
        <v>1</v>
      </c>
      <c r="I306" s="24">
        <v>1</v>
      </c>
      <c r="J306" s="24">
        <v>1</v>
      </c>
      <c r="K306" s="24">
        <v>1</v>
      </c>
      <c r="L306" s="24">
        <v>1</v>
      </c>
      <c r="M306" s="24">
        <v>1</v>
      </c>
      <c r="N306" s="24">
        <v>1</v>
      </c>
      <c r="O306" s="24">
        <v>1</v>
      </c>
      <c r="P306" s="24">
        <v>1</v>
      </c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</row>
    <row r="307" spans="2:46" s="24" customFormat="1">
      <c r="B307" s="48" t="str">
        <f t="shared" si="329"/>
        <v>accidental tpd</v>
      </c>
      <c r="C307" s="24">
        <v>1</v>
      </c>
      <c r="D307" s="24">
        <v>1</v>
      </c>
      <c r="E307" s="24">
        <v>1</v>
      </c>
      <c r="F307" s="24">
        <v>1</v>
      </c>
      <c r="G307" s="24">
        <v>1</v>
      </c>
      <c r="H307" s="24">
        <v>1</v>
      </c>
      <c r="I307" s="24">
        <v>1</v>
      </c>
      <c r="J307" s="24">
        <v>1</v>
      </c>
      <c r="K307" s="24">
        <v>1</v>
      </c>
      <c r="L307" s="24">
        <v>1</v>
      </c>
      <c r="M307" s="24">
        <v>1</v>
      </c>
      <c r="N307" s="24">
        <v>1</v>
      </c>
      <c r="O307" s="24">
        <v>1</v>
      </c>
      <c r="P307" s="24">
        <v>1</v>
      </c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</row>
    <row r="308" spans="2:46" s="24" customFormat="1">
      <c r="B308" s="48" t="str">
        <f t="shared" si="329"/>
        <v>accidental td</v>
      </c>
      <c r="C308" s="24">
        <v>1</v>
      </c>
      <c r="D308" s="24">
        <v>1</v>
      </c>
      <c r="E308" s="24">
        <v>1</v>
      </c>
      <c r="F308" s="24">
        <v>1</v>
      </c>
      <c r="G308" s="24">
        <v>1</v>
      </c>
      <c r="H308" s="24">
        <v>1</v>
      </c>
      <c r="I308" s="24">
        <v>1</v>
      </c>
      <c r="J308" s="24">
        <v>1</v>
      </c>
      <c r="K308" s="24">
        <v>1</v>
      </c>
      <c r="L308" s="24">
        <v>1</v>
      </c>
      <c r="M308" s="24">
        <v>1</v>
      </c>
      <c r="N308" s="24">
        <v>1</v>
      </c>
      <c r="O308" s="24">
        <v>1</v>
      </c>
      <c r="P308" s="24">
        <v>1</v>
      </c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</row>
    <row r="309" spans="2:46" s="24" customFormat="1">
      <c r="B309" s="48" t="str">
        <f t="shared" si="329"/>
        <v>gran quemado</v>
      </c>
      <c r="C309" s="24">
        <v>1</v>
      </c>
      <c r="D309" s="24">
        <v>1</v>
      </c>
      <c r="E309" s="24">
        <v>1</v>
      </c>
      <c r="F309" s="24">
        <v>1</v>
      </c>
      <c r="G309" s="24">
        <v>1</v>
      </c>
      <c r="H309" s="24">
        <v>1</v>
      </c>
      <c r="I309" s="24">
        <v>1</v>
      </c>
      <c r="J309" s="24">
        <v>1</v>
      </c>
      <c r="K309" s="24">
        <v>1</v>
      </c>
      <c r="L309" s="24">
        <v>1</v>
      </c>
      <c r="M309" s="24">
        <v>1</v>
      </c>
      <c r="N309" s="24">
        <v>1</v>
      </c>
      <c r="O309" s="24">
        <v>1</v>
      </c>
      <c r="P309" s="24">
        <v>1</v>
      </c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</row>
    <row r="310" spans="2:46" s="24" customFormat="1">
      <c r="B310" s="48" t="str">
        <f t="shared" si="329"/>
        <v>dismemberment</v>
      </c>
      <c r="C310" s="24">
        <v>1</v>
      </c>
      <c r="D310" s="24">
        <v>1</v>
      </c>
      <c r="E310" s="24">
        <v>1</v>
      </c>
      <c r="F310" s="24">
        <v>1</v>
      </c>
      <c r="G310" s="24">
        <v>1</v>
      </c>
      <c r="H310" s="24">
        <v>1</v>
      </c>
      <c r="I310" s="24">
        <v>1</v>
      </c>
      <c r="J310" s="24">
        <v>1</v>
      </c>
      <c r="K310" s="24">
        <v>1</v>
      </c>
      <c r="L310" s="24">
        <v>1</v>
      </c>
      <c r="M310" s="24">
        <v>1</v>
      </c>
      <c r="N310" s="24">
        <v>1</v>
      </c>
      <c r="O310" s="24">
        <v>1</v>
      </c>
      <c r="P310" s="24">
        <v>1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</row>
    <row r="311" spans="2:46" s="24" customFormat="1">
      <c r="B311" s="48" t="str">
        <f t="shared" si="329"/>
        <v>renta diaria hospitalización</v>
      </c>
      <c r="C311" s="24">
        <v>1</v>
      </c>
      <c r="D311" s="24">
        <v>1</v>
      </c>
      <c r="E311" s="24">
        <v>1</v>
      </c>
      <c r="F311" s="24">
        <v>1</v>
      </c>
      <c r="G311" s="24">
        <v>1</v>
      </c>
      <c r="H311" s="24">
        <v>1</v>
      </c>
      <c r="I311" s="24">
        <v>1</v>
      </c>
      <c r="J311" s="24">
        <v>1</v>
      </c>
      <c r="K311" s="24">
        <v>1</v>
      </c>
      <c r="L311" s="24">
        <v>1</v>
      </c>
      <c r="M311" s="24">
        <v>1</v>
      </c>
      <c r="N311" s="24">
        <v>1</v>
      </c>
      <c r="O311" s="24">
        <v>1</v>
      </c>
      <c r="P311" s="24">
        <v>1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</row>
    <row r="312" spans="2:46" s="24" customFormat="1">
      <c r="B312" s="48" t="str">
        <f t="shared" si="329"/>
        <v xml:space="preserve">parkinson / </v>
      </c>
      <c r="C312" s="24">
        <v>1</v>
      </c>
      <c r="D312" s="24">
        <v>1</v>
      </c>
      <c r="E312" s="24">
        <v>1</v>
      </c>
      <c r="F312" s="24">
        <v>1</v>
      </c>
      <c r="G312" s="24">
        <v>1</v>
      </c>
      <c r="H312" s="24">
        <v>1</v>
      </c>
      <c r="I312" s="24">
        <v>1</v>
      </c>
      <c r="J312" s="24">
        <v>1</v>
      </c>
      <c r="K312" s="24">
        <v>1</v>
      </c>
      <c r="L312" s="24">
        <v>1</v>
      </c>
      <c r="M312" s="24">
        <v>1</v>
      </c>
      <c r="N312" s="24">
        <v>1</v>
      </c>
      <c r="O312" s="24">
        <v>1</v>
      </c>
      <c r="P312" s="24">
        <v>1</v>
      </c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</row>
    <row r="313" spans="2:46" s="24" customFormat="1">
      <c r="B313" s="48" t="str">
        <f t="shared" si="329"/>
        <v>alzheimer</v>
      </c>
      <c r="C313" s="24">
        <v>1</v>
      </c>
      <c r="D313" s="24">
        <v>1</v>
      </c>
      <c r="E313" s="24">
        <v>1</v>
      </c>
      <c r="F313" s="24">
        <v>1</v>
      </c>
      <c r="G313" s="24">
        <v>1</v>
      </c>
      <c r="H313" s="24">
        <v>1</v>
      </c>
      <c r="I313" s="24">
        <v>1</v>
      </c>
      <c r="J313" s="24">
        <v>1</v>
      </c>
      <c r="K313" s="24">
        <v>1</v>
      </c>
      <c r="L313" s="24">
        <v>1</v>
      </c>
      <c r="M313" s="24">
        <v>1</v>
      </c>
      <c r="N313" s="24">
        <v>1</v>
      </c>
      <c r="O313" s="24">
        <v>1</v>
      </c>
      <c r="P313" s="24">
        <v>1</v>
      </c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</row>
    <row r="314" spans="2:46" s="24" customFormat="1">
      <c r="B314" s="48" t="str">
        <f t="shared" si="329"/>
        <v>momentos de vida</v>
      </c>
      <c r="C314" s="24">
        <v>1</v>
      </c>
      <c r="D314" s="24">
        <v>1</v>
      </c>
      <c r="E314" s="24">
        <v>1</v>
      </c>
      <c r="F314" s="24">
        <v>1</v>
      </c>
      <c r="G314" s="24">
        <v>1</v>
      </c>
      <c r="H314" s="24">
        <v>1</v>
      </c>
      <c r="I314" s="24">
        <v>1</v>
      </c>
      <c r="J314" s="24">
        <v>1</v>
      </c>
      <c r="K314" s="24">
        <v>1</v>
      </c>
      <c r="L314" s="24">
        <v>1</v>
      </c>
      <c r="M314" s="24">
        <v>1</v>
      </c>
      <c r="N314" s="24">
        <v>1</v>
      </c>
      <c r="O314" s="24">
        <v>1</v>
      </c>
      <c r="P314" s="24">
        <v>1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</row>
    <row r="315" spans="2:46" s="24" customFormat="1">
      <c r="B315" s="48" t="str">
        <f t="shared" si="329"/>
        <v>ad public transport</v>
      </c>
      <c r="C315" s="24">
        <v>1</v>
      </c>
      <c r="D315" s="24">
        <v>1</v>
      </c>
      <c r="E315" s="24">
        <v>1</v>
      </c>
      <c r="F315" s="24">
        <v>1</v>
      </c>
      <c r="G315" s="24">
        <v>1</v>
      </c>
      <c r="H315" s="24">
        <v>1</v>
      </c>
      <c r="I315" s="24">
        <v>1</v>
      </c>
      <c r="J315" s="24">
        <v>1</v>
      </c>
      <c r="K315" s="24">
        <v>1</v>
      </c>
      <c r="L315" s="24">
        <v>1</v>
      </c>
      <c r="M315" s="24">
        <v>1</v>
      </c>
      <c r="N315" s="24">
        <v>1</v>
      </c>
      <c r="O315" s="24">
        <v>1</v>
      </c>
      <c r="P315" s="24">
        <v>1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</row>
    <row r="316" spans="2:46" s="24" customFormat="1">
      <c r="B316" s="48" t="str">
        <f t="shared" si="329"/>
        <v>ad as vehicle passanger</v>
      </c>
      <c r="C316" s="24">
        <v>1</v>
      </c>
      <c r="D316" s="24">
        <v>1</v>
      </c>
      <c r="E316" s="24">
        <v>1</v>
      </c>
      <c r="F316" s="24">
        <v>1</v>
      </c>
      <c r="G316" s="24">
        <v>1</v>
      </c>
      <c r="H316" s="24">
        <v>1</v>
      </c>
      <c r="I316" s="24">
        <v>1</v>
      </c>
      <c r="J316" s="24">
        <v>1</v>
      </c>
      <c r="K316" s="24">
        <v>1</v>
      </c>
      <c r="L316" s="24">
        <v>1</v>
      </c>
      <c r="M316" s="24">
        <v>1</v>
      </c>
      <c r="N316" s="24">
        <v>1</v>
      </c>
      <c r="O316" s="24">
        <v>1</v>
      </c>
      <c r="P316" s="24">
        <v>1</v>
      </c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</row>
    <row r="317" spans="2:46" s="24" customFormat="1">
      <c r="B317" s="48" t="str">
        <f t="shared" si="329"/>
        <v>loss of flight or hotel reservation</v>
      </c>
      <c r="C317" s="24">
        <v>1</v>
      </c>
      <c r="D317" s="24">
        <v>1</v>
      </c>
      <c r="E317" s="24">
        <v>1</v>
      </c>
      <c r="F317" s="24">
        <v>1</v>
      </c>
      <c r="G317" s="24">
        <v>1</v>
      </c>
      <c r="H317" s="24">
        <v>1</v>
      </c>
      <c r="I317" s="24">
        <v>1</v>
      </c>
      <c r="J317" s="24">
        <v>1</v>
      </c>
      <c r="K317" s="24">
        <v>1</v>
      </c>
      <c r="L317" s="24">
        <v>1</v>
      </c>
      <c r="M317" s="24">
        <v>1</v>
      </c>
      <c r="N317" s="24">
        <v>1</v>
      </c>
      <c r="O317" s="24">
        <v>1</v>
      </c>
      <c r="P317" s="24">
        <v>1</v>
      </c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</row>
    <row r="318" spans="2:46" s="24" customFormat="1">
      <c r="B318" s="48" t="str">
        <f t="shared" si="329"/>
        <v>theft keys/docuemnts during trip</v>
      </c>
      <c r="C318" s="24">
        <v>1</v>
      </c>
      <c r="D318" s="24">
        <v>1</v>
      </c>
      <c r="E318" s="24">
        <v>1</v>
      </c>
      <c r="F318" s="24">
        <v>1</v>
      </c>
      <c r="G318" s="24">
        <v>1</v>
      </c>
      <c r="H318" s="24">
        <v>1</v>
      </c>
      <c r="I318" s="24">
        <v>1</v>
      </c>
      <c r="J318" s="24">
        <v>1</v>
      </c>
      <c r="K318" s="24">
        <v>1</v>
      </c>
      <c r="L318" s="24">
        <v>1</v>
      </c>
      <c r="M318" s="24">
        <v>1</v>
      </c>
      <c r="N318" s="24">
        <v>1</v>
      </c>
      <c r="O318" s="24">
        <v>1</v>
      </c>
      <c r="P318" s="24">
        <v>1</v>
      </c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</row>
    <row r="319" spans="2:46" s="24" customFormat="1">
      <c r="B319" s="48" t="str">
        <f t="shared" si="329"/>
        <v>td during trip</v>
      </c>
      <c r="C319" s="24">
        <v>1</v>
      </c>
      <c r="D319" s="24">
        <v>1</v>
      </c>
      <c r="E319" s="24">
        <v>1</v>
      </c>
      <c r="F319" s="24">
        <v>1</v>
      </c>
      <c r="G319" s="24">
        <v>1</v>
      </c>
      <c r="H319" s="24">
        <v>1</v>
      </c>
      <c r="I319" s="24">
        <v>1</v>
      </c>
      <c r="J319" s="24">
        <v>1</v>
      </c>
      <c r="K319" s="24">
        <v>1</v>
      </c>
      <c r="L319" s="24">
        <v>1</v>
      </c>
      <c r="M319" s="24">
        <v>1</v>
      </c>
      <c r="N319" s="24">
        <v>1</v>
      </c>
      <c r="O319" s="24">
        <v>1</v>
      </c>
      <c r="P319" s="24">
        <v>1</v>
      </c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</row>
    <row r="320" spans="2:46" s="24" customFormat="1">
      <c r="B320" s="48" t="str">
        <f t="shared" si="329"/>
        <v>gap 10%</v>
      </c>
      <c r="C320" s="24">
        <v>1.19</v>
      </c>
      <c r="D320" s="24">
        <v>1.19</v>
      </c>
      <c r="E320" s="24">
        <v>1.19</v>
      </c>
      <c r="F320" s="24">
        <v>1.19</v>
      </c>
      <c r="G320" s="24">
        <v>1.19</v>
      </c>
      <c r="H320" s="24">
        <v>1.19</v>
      </c>
      <c r="I320" s="24">
        <v>1.19</v>
      </c>
      <c r="J320" s="24">
        <v>1.19</v>
      </c>
      <c r="K320" s="24">
        <v>1.19</v>
      </c>
      <c r="L320" s="24">
        <v>1.19</v>
      </c>
      <c r="M320" s="24">
        <v>1.19</v>
      </c>
      <c r="N320" s="24">
        <v>1.19</v>
      </c>
      <c r="O320" s="24">
        <v>1.19</v>
      </c>
      <c r="P320" s="24">
        <v>1.19</v>
      </c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</row>
    <row r="321" spans="2:46" s="24" customFormat="1">
      <c r="B321" s="48" t="str">
        <f t="shared" si="329"/>
        <v>cancer masculino/femenino</v>
      </c>
      <c r="C321" s="24">
        <v>1</v>
      </c>
      <c r="D321" s="24">
        <v>1</v>
      </c>
      <c r="E321" s="24">
        <v>1</v>
      </c>
      <c r="F321" s="24">
        <v>1</v>
      </c>
      <c r="G321" s="24">
        <v>1</v>
      </c>
      <c r="H321" s="24">
        <v>1</v>
      </c>
      <c r="I321" s="24">
        <v>1</v>
      </c>
      <c r="J321" s="24">
        <v>1</v>
      </c>
      <c r="K321" s="24">
        <v>1</v>
      </c>
      <c r="L321" s="24">
        <v>1</v>
      </c>
      <c r="M321" s="24">
        <v>1</v>
      </c>
      <c r="N321" s="24">
        <v>1</v>
      </c>
      <c r="O321" s="24">
        <v>1</v>
      </c>
      <c r="P321" s="24">
        <v>1</v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</row>
    <row r="322" spans="2:46" s="24" customFormat="1">
      <c r="B322" s="48" t="str">
        <f t="shared" si="329"/>
        <v>hurto de bienes dentro del vehículo</v>
      </c>
      <c r="C322" s="24">
        <v>1.19</v>
      </c>
      <c r="D322" s="24">
        <v>1.19</v>
      </c>
      <c r="E322" s="24">
        <v>1.19</v>
      </c>
      <c r="F322" s="24">
        <v>1.19</v>
      </c>
      <c r="G322" s="24">
        <v>1.19</v>
      </c>
      <c r="H322" s="24">
        <v>1.19</v>
      </c>
      <c r="I322" s="24">
        <v>1.19</v>
      </c>
      <c r="J322" s="24">
        <v>1.19</v>
      </c>
      <c r="K322" s="24">
        <v>1.19</v>
      </c>
      <c r="L322" s="24">
        <v>1.19</v>
      </c>
      <c r="M322" s="24">
        <v>1.19</v>
      </c>
      <c r="N322" s="24">
        <v>1.19</v>
      </c>
      <c r="O322" s="24">
        <v>1.19</v>
      </c>
      <c r="P322" s="24">
        <v>1.19</v>
      </c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</row>
    <row r="323" spans="2:46" s="24" customFormat="1">
      <c r="B323" s="48" t="str">
        <f t="shared" si="329"/>
        <v>hurto de bienes de tecnología</v>
      </c>
      <c r="C323" s="24">
        <v>1.19</v>
      </c>
      <c r="D323" s="24">
        <v>1.19</v>
      </c>
      <c r="E323" s="24">
        <v>1.19</v>
      </c>
      <c r="F323" s="24">
        <v>1.19</v>
      </c>
      <c r="G323" s="24">
        <v>1.19</v>
      </c>
      <c r="H323" s="24">
        <v>1.19</v>
      </c>
      <c r="I323" s="24">
        <v>1.19</v>
      </c>
      <c r="J323" s="24">
        <v>1.19</v>
      </c>
      <c r="K323" s="24">
        <v>1.19</v>
      </c>
      <c r="L323" s="24">
        <v>1.19</v>
      </c>
      <c r="M323" s="24">
        <v>1.19</v>
      </c>
      <c r="N323" s="24">
        <v>1.19</v>
      </c>
      <c r="O323" s="24">
        <v>1.19</v>
      </c>
      <c r="P323" s="24">
        <v>1.19</v>
      </c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</row>
    <row r="324" spans="2:46" s="24" customFormat="1">
      <c r="B324" s="48" t="str">
        <f t="shared" si="329"/>
        <v>hurto otros bienes materiales</v>
      </c>
      <c r="C324" s="24">
        <v>1.19</v>
      </c>
      <c r="D324" s="24">
        <v>1.19</v>
      </c>
      <c r="E324" s="24">
        <v>1.19</v>
      </c>
      <c r="F324" s="24">
        <v>1.19</v>
      </c>
      <c r="G324" s="24">
        <v>1.19</v>
      </c>
      <c r="H324" s="24">
        <v>1.19</v>
      </c>
      <c r="I324" s="24">
        <v>1.19</v>
      </c>
      <c r="J324" s="24">
        <v>1.19</v>
      </c>
      <c r="K324" s="24">
        <v>1.19</v>
      </c>
      <c r="L324" s="24">
        <v>1.19</v>
      </c>
      <c r="M324" s="24">
        <v>1.19</v>
      </c>
      <c r="N324" s="24">
        <v>1.19</v>
      </c>
      <c r="O324" s="24">
        <v>1.19</v>
      </c>
      <c r="P324" s="24">
        <v>1.19</v>
      </c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</row>
    <row r="325" spans="2:46" s="24" customFormat="1">
      <c r="B325" s="48" t="str">
        <f t="shared" si="329"/>
        <v xml:space="preserve">daño accidental total de celular </v>
      </c>
      <c r="C325" s="24">
        <v>1.19</v>
      </c>
      <c r="D325" s="24">
        <v>1.19</v>
      </c>
      <c r="E325" s="24">
        <v>1.19</v>
      </c>
      <c r="F325" s="24">
        <v>1.19</v>
      </c>
      <c r="G325" s="24">
        <v>1.19</v>
      </c>
      <c r="H325" s="24">
        <v>1.19</v>
      </c>
      <c r="I325" s="24">
        <v>1.19</v>
      </c>
      <c r="J325" s="24">
        <v>1.19</v>
      </c>
      <c r="K325" s="24">
        <v>1.19</v>
      </c>
      <c r="L325" s="24">
        <v>1.19</v>
      </c>
      <c r="M325" s="24">
        <v>1.19</v>
      </c>
      <c r="N325" s="24">
        <v>1.19</v>
      </c>
      <c r="O325" s="24">
        <v>1.19</v>
      </c>
      <c r="P325" s="24">
        <v>1.19</v>
      </c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</row>
    <row r="326" spans="2:46" s="24" customFormat="1">
      <c r="B326" s="48" t="str">
        <f t="shared" si="329"/>
        <v>internet fraude</v>
      </c>
      <c r="C326" s="24">
        <v>1.19</v>
      </c>
      <c r="D326" s="24">
        <v>1.19</v>
      </c>
      <c r="E326" s="24">
        <v>1.19</v>
      </c>
      <c r="F326" s="24">
        <v>1.19</v>
      </c>
      <c r="G326" s="24">
        <v>1.19</v>
      </c>
      <c r="H326" s="24">
        <v>1.19</v>
      </c>
      <c r="I326" s="24">
        <v>1.19</v>
      </c>
      <c r="J326" s="24">
        <v>1.19</v>
      </c>
      <c r="K326" s="24">
        <v>1.19</v>
      </c>
      <c r="L326" s="24">
        <v>1.19</v>
      </c>
      <c r="M326" s="24">
        <v>1.19</v>
      </c>
      <c r="N326" s="24">
        <v>1.19</v>
      </c>
      <c r="O326" s="24">
        <v>1.19</v>
      </c>
      <c r="P326" s="24">
        <v>1.19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</row>
    <row r="327" spans="2:46" s="24" customFormat="1">
      <c r="B327" s="48" t="str">
        <f t="shared" si="329"/>
        <v>purchase protection damage</v>
      </c>
      <c r="C327" s="24">
        <v>1.19</v>
      </c>
      <c r="D327" s="24">
        <v>1.19</v>
      </c>
      <c r="E327" s="24">
        <v>1.19</v>
      </c>
      <c r="F327" s="24">
        <v>1.19</v>
      </c>
      <c r="G327" s="24">
        <v>1.19</v>
      </c>
      <c r="H327" s="24">
        <v>1.19</v>
      </c>
      <c r="I327" s="24">
        <v>1.19</v>
      </c>
      <c r="J327" s="24">
        <v>1.19</v>
      </c>
      <c r="K327" s="24">
        <v>1.19</v>
      </c>
      <c r="L327" s="24">
        <v>1.19</v>
      </c>
      <c r="M327" s="24">
        <v>1.19</v>
      </c>
      <c r="N327" s="24">
        <v>1.19</v>
      </c>
      <c r="O327" s="24">
        <v>1.19</v>
      </c>
      <c r="P327" s="24">
        <v>1.19</v>
      </c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</row>
    <row r="328" spans="2:46" s="24" customFormat="1">
      <c r="B328" s="48" t="str">
        <f t="shared" si="329"/>
        <v>ew</v>
      </c>
      <c r="C328" s="24">
        <v>1.19</v>
      </c>
      <c r="D328" s="24">
        <v>1.19</v>
      </c>
      <c r="E328" s="24">
        <v>1.19</v>
      </c>
      <c r="F328" s="24">
        <v>1.19</v>
      </c>
      <c r="G328" s="24">
        <v>1.19</v>
      </c>
      <c r="H328" s="24">
        <v>1.19</v>
      </c>
      <c r="I328" s="24">
        <v>1.19</v>
      </c>
      <c r="J328" s="24">
        <v>1.19</v>
      </c>
      <c r="K328" s="24">
        <v>1.19</v>
      </c>
      <c r="L328" s="24">
        <v>1.19</v>
      </c>
      <c r="M328" s="24">
        <v>1.19</v>
      </c>
      <c r="N328" s="24">
        <v>1.19</v>
      </c>
      <c r="O328" s="24">
        <v>1.19</v>
      </c>
      <c r="P328" s="24">
        <v>1.19</v>
      </c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</row>
    <row r="329" spans="2:46" s="24" customFormat="1">
      <c r="B329" s="48" t="str">
        <f t="shared" si="329"/>
        <v>Hospitalización accidental hijos</v>
      </c>
      <c r="C329" s="24">
        <v>1</v>
      </c>
      <c r="D329" s="24">
        <v>1</v>
      </c>
      <c r="E329" s="24">
        <v>1</v>
      </c>
      <c r="F329" s="24">
        <v>1</v>
      </c>
      <c r="G329" s="24">
        <v>1</v>
      </c>
      <c r="H329" s="24">
        <v>1</v>
      </c>
      <c r="I329" s="24">
        <v>1</v>
      </c>
      <c r="J329" s="24">
        <v>1</v>
      </c>
      <c r="K329" s="24">
        <v>1</v>
      </c>
      <c r="L329" s="24">
        <v>1</v>
      </c>
      <c r="M329" s="24">
        <v>1</v>
      </c>
      <c r="N329" s="24">
        <v>1</v>
      </c>
      <c r="O329" s="24">
        <v>1</v>
      </c>
      <c r="P329" s="24">
        <v>1</v>
      </c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</row>
    <row r="330" spans="2:46" s="24" customFormat="1">
      <c r="B330" s="48" t="str">
        <f t="shared" si="329"/>
        <v>bone fracture</v>
      </c>
      <c r="C330" s="24">
        <v>1</v>
      </c>
      <c r="D330" s="24">
        <v>1</v>
      </c>
      <c r="E330" s="24">
        <v>1</v>
      </c>
      <c r="F330" s="24">
        <v>1</v>
      </c>
      <c r="G330" s="24">
        <v>1</v>
      </c>
      <c r="H330" s="24">
        <v>1</v>
      </c>
      <c r="I330" s="24">
        <v>1</v>
      </c>
      <c r="J330" s="24">
        <v>1</v>
      </c>
      <c r="K330" s="24">
        <v>1</v>
      </c>
      <c r="L330" s="24">
        <v>1</v>
      </c>
      <c r="M330" s="24">
        <v>1</v>
      </c>
      <c r="N330" s="24">
        <v>1</v>
      </c>
      <c r="O330" s="24">
        <v>1</v>
      </c>
      <c r="P330" s="24">
        <v>1</v>
      </c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</row>
    <row r="331" spans="2:46" s="24" customFormat="1">
      <c r="B331" s="105" t="str">
        <f t="shared" si="329"/>
        <v>extended care</v>
      </c>
      <c r="C331" s="106">
        <v>1</v>
      </c>
      <c r="D331" s="106">
        <v>1</v>
      </c>
      <c r="E331" s="106">
        <v>1</v>
      </c>
      <c r="F331" s="106">
        <v>1</v>
      </c>
      <c r="G331" s="106">
        <v>1</v>
      </c>
      <c r="H331" s="106">
        <v>1</v>
      </c>
      <c r="I331" s="106">
        <v>1</v>
      </c>
      <c r="J331" s="106">
        <v>1</v>
      </c>
      <c r="K331" s="106">
        <v>1</v>
      </c>
      <c r="L331" s="106">
        <v>1</v>
      </c>
      <c r="M331" s="106">
        <v>1</v>
      </c>
      <c r="N331" s="106">
        <v>1</v>
      </c>
      <c r="O331" s="106">
        <v>1</v>
      </c>
      <c r="P331" s="106">
        <v>1</v>
      </c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</row>
    <row r="332" spans="2:46" s="24" customFormat="1">
      <c r="B332" s="113" t="s">
        <v>135</v>
      </c>
      <c r="C332" s="392">
        <f>+VLOOKUP(C$51,Auxiliares!$E$30:$F$34,2,FALSE)</f>
        <v>1.19</v>
      </c>
      <c r="D332" s="392">
        <f>+VLOOKUP(D$51,Auxiliares!$E$30:$F$34,2,FALSE)</f>
        <v>1</v>
      </c>
      <c r="E332" s="392">
        <f>+VLOOKUP(E$51,Auxiliares!$E$30:$F$34,2,FALSE)</f>
        <v>1.19</v>
      </c>
      <c r="F332" s="392">
        <f>+VLOOKUP(F$51,Auxiliares!$E$30:$F$34,2,FALSE)</f>
        <v>1.19</v>
      </c>
      <c r="G332" s="392">
        <f>+VLOOKUP(G$51,Auxiliares!$E$30:$F$34,2,FALSE)</f>
        <v>1.19</v>
      </c>
      <c r="H332" s="392">
        <f>+VLOOKUP(H$51,Auxiliares!$E$30:$F$34,2,FALSE)</f>
        <v>1.095</v>
      </c>
      <c r="I332" s="392">
        <f>+VLOOKUP(I$51,Auxiliares!$E$30:$F$34,2,FALSE)</f>
        <v>1.095</v>
      </c>
      <c r="J332" s="392">
        <f>+VLOOKUP(J$51,Auxiliares!$E$30:$F$34,2,FALSE)</f>
        <v>1</v>
      </c>
      <c r="K332" s="392">
        <f>+VLOOKUP(K$51,Auxiliares!$E$30:$F$34,2,FALSE)</f>
        <v>1</v>
      </c>
      <c r="L332" s="392">
        <f>+VLOOKUP(L$51,Auxiliares!$E$30:$F$34,2,FALSE)</f>
        <v>1</v>
      </c>
      <c r="M332" s="392">
        <f>+VLOOKUP(M$51,Auxiliares!$E$30:$F$34,2,FALSE)</f>
        <v>1</v>
      </c>
      <c r="N332" s="392">
        <f>+VLOOKUP(N$51,Auxiliares!$E$30:$F$34,2,FALSE)</f>
        <v>1</v>
      </c>
      <c r="O332" s="392">
        <f>+VLOOKUP(O$51,Auxiliares!$E$30:$F$34,2,FALSE)</f>
        <v>1</v>
      </c>
      <c r="P332" s="392">
        <f>+VLOOKUP(P$51,Auxiliares!$E$30:$F$34,2,FALSE)</f>
        <v>1</v>
      </c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</row>
    <row r="333" spans="2:46" s="24" customFormat="1">
      <c r="B333" s="25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</row>
    <row r="334" spans="2:46" s="24" customFormat="1">
      <c r="B334" s="25" t="s">
        <v>133</v>
      </c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</row>
    <row r="335" spans="2:46" s="24" customFormat="1">
      <c r="B335" s="50" t="str">
        <f t="shared" ref="B335:B378" si="330">+B288</f>
        <v>detección de cáncer</v>
      </c>
      <c r="C335" s="393">
        <f t="shared" ref="C335" si="331">+C240*C288/C$286</f>
        <v>0</v>
      </c>
      <c r="D335" s="393">
        <f t="shared" ref="D335:O335" si="332">+D240*D288/D$286</f>
        <v>0</v>
      </c>
      <c r="E335" s="393">
        <f t="shared" si="332"/>
        <v>0</v>
      </c>
      <c r="F335" s="393">
        <f t="shared" si="332"/>
        <v>0</v>
      </c>
      <c r="G335" s="393">
        <f t="shared" si="332"/>
        <v>0</v>
      </c>
      <c r="H335" s="393">
        <f t="shared" si="332"/>
        <v>0</v>
      </c>
      <c r="I335" s="393">
        <f t="shared" si="332"/>
        <v>0</v>
      </c>
      <c r="J335" s="393">
        <f t="shared" si="332"/>
        <v>0</v>
      </c>
      <c r="K335" s="393">
        <f t="shared" si="332"/>
        <v>0</v>
      </c>
      <c r="L335" s="393">
        <f t="shared" si="332"/>
        <v>0.98071390727929952</v>
      </c>
      <c r="M335" s="393">
        <f t="shared" si="332"/>
        <v>0.98071390727929952</v>
      </c>
      <c r="N335" s="393">
        <f t="shared" si="332"/>
        <v>0.99328427394595009</v>
      </c>
      <c r="O335" s="393">
        <f t="shared" si="332"/>
        <v>0.99328427394595009</v>
      </c>
      <c r="P335" s="393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</row>
    <row r="336" spans="2:46" s="24" customFormat="1">
      <c r="B336" s="48" t="str">
        <f t="shared" si="330"/>
        <v>uso indebido</v>
      </c>
      <c r="C336" s="69">
        <f t="shared" ref="C336" si="333">+C241*C289/C$286</f>
        <v>0</v>
      </c>
      <c r="D336" s="69">
        <f t="shared" ref="D336:O336" si="334">+D241*D289/D$286</f>
        <v>0</v>
      </c>
      <c r="E336" s="69">
        <f t="shared" si="334"/>
        <v>5.4141250132050622E-2</v>
      </c>
      <c r="F336" s="69">
        <f t="shared" si="334"/>
        <v>2.0551586014270144E-2</v>
      </c>
      <c r="G336" s="69">
        <f t="shared" si="334"/>
        <v>2.0551586014270144E-2</v>
      </c>
      <c r="H336" s="69">
        <f t="shared" si="334"/>
        <v>2.2881427548063386E-2</v>
      </c>
      <c r="I336" s="69">
        <f t="shared" si="334"/>
        <v>2.2881427548063386E-2</v>
      </c>
      <c r="J336" s="69">
        <f t="shared" si="334"/>
        <v>0</v>
      </c>
      <c r="K336" s="69">
        <f t="shared" si="334"/>
        <v>0</v>
      </c>
      <c r="L336" s="69">
        <f t="shared" si="334"/>
        <v>0</v>
      </c>
      <c r="M336" s="69">
        <f t="shared" si="334"/>
        <v>0</v>
      </c>
      <c r="N336" s="69">
        <f t="shared" si="334"/>
        <v>0</v>
      </c>
      <c r="O336" s="69">
        <f t="shared" si="334"/>
        <v>0</v>
      </c>
      <c r="P336" s="69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</row>
    <row r="337" spans="2:46" s="24" customFormat="1">
      <c r="B337" s="48" t="str">
        <f t="shared" si="330"/>
        <v>utiliza.forzada</v>
      </c>
      <c r="C337" s="69">
        <f t="shared" ref="C337" si="335">+C242*C290/C$286</f>
        <v>0</v>
      </c>
      <c r="D337" s="69">
        <f t="shared" ref="D337:O337" si="336">+D242*D290/D$286</f>
        <v>0</v>
      </c>
      <c r="E337" s="69">
        <f t="shared" si="336"/>
        <v>5.4141250132050622E-2</v>
      </c>
      <c r="F337" s="69">
        <f t="shared" si="336"/>
        <v>2.0551586014270144E-2</v>
      </c>
      <c r="G337" s="69">
        <f t="shared" si="336"/>
        <v>2.0551586014270144E-2</v>
      </c>
      <c r="H337" s="69">
        <f t="shared" si="336"/>
        <v>2.2881427548063386E-2</v>
      </c>
      <c r="I337" s="69">
        <f t="shared" si="336"/>
        <v>2.2881427548063386E-2</v>
      </c>
      <c r="J337" s="69">
        <f t="shared" si="336"/>
        <v>0</v>
      </c>
      <c r="K337" s="69">
        <f t="shared" si="336"/>
        <v>0</v>
      </c>
      <c r="L337" s="69">
        <f t="shared" si="336"/>
        <v>0</v>
      </c>
      <c r="M337" s="69">
        <f t="shared" si="336"/>
        <v>0</v>
      </c>
      <c r="N337" s="69">
        <f t="shared" si="336"/>
        <v>0</v>
      </c>
      <c r="O337" s="69">
        <f t="shared" si="336"/>
        <v>0</v>
      </c>
      <c r="P337" s="69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</row>
    <row r="338" spans="2:46" s="24" customFormat="1">
      <c r="B338" s="48" t="str">
        <f t="shared" si="330"/>
        <v>atracoencajero</v>
      </c>
      <c r="C338" s="69">
        <f t="shared" ref="C338" si="337">+C243*C291/C$286</f>
        <v>0</v>
      </c>
      <c r="D338" s="69">
        <f t="shared" ref="D338:O338" si="338">+D243*D291/D$286</f>
        <v>0</v>
      </c>
      <c r="E338" s="69">
        <f t="shared" si="338"/>
        <v>7.7190909295127563E-2</v>
      </c>
      <c r="F338" s="69">
        <f t="shared" si="338"/>
        <v>2.9301052488247253E-2</v>
      </c>
      <c r="G338" s="69">
        <f t="shared" si="338"/>
        <v>2.9301052488247253E-2</v>
      </c>
      <c r="H338" s="69">
        <f t="shared" si="338"/>
        <v>3.2622781965649758E-2</v>
      </c>
      <c r="I338" s="69">
        <f t="shared" si="338"/>
        <v>3.2622781965649758E-2</v>
      </c>
      <c r="J338" s="69">
        <f t="shared" si="338"/>
        <v>0</v>
      </c>
      <c r="K338" s="69">
        <f t="shared" si="338"/>
        <v>0</v>
      </c>
      <c r="L338" s="69">
        <f t="shared" si="338"/>
        <v>0</v>
      </c>
      <c r="M338" s="69">
        <f t="shared" si="338"/>
        <v>0</v>
      </c>
      <c r="N338" s="69">
        <f t="shared" si="338"/>
        <v>0</v>
      </c>
      <c r="O338" s="69">
        <f t="shared" si="338"/>
        <v>0</v>
      </c>
      <c r="P338" s="69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</row>
    <row r="339" spans="2:46" s="24" customFormat="1">
      <c r="B339" s="48" t="str">
        <f t="shared" si="330"/>
        <v>atracocajelectr</v>
      </c>
      <c r="C339" s="69">
        <f t="shared" ref="C339" si="339">+C244*C292/C$286</f>
        <v>0</v>
      </c>
      <c r="D339" s="69">
        <f t="shared" ref="D339:O339" si="340">+D244*D292/D$286</f>
        <v>0</v>
      </c>
      <c r="E339" s="69">
        <f t="shared" si="340"/>
        <v>7.7190909295127563E-2</v>
      </c>
      <c r="F339" s="69">
        <f t="shared" si="340"/>
        <v>2.9301052488247253E-2</v>
      </c>
      <c r="G339" s="69">
        <f t="shared" si="340"/>
        <v>2.9301052488247253E-2</v>
      </c>
      <c r="H339" s="69">
        <f t="shared" si="340"/>
        <v>3.2622781965649758E-2</v>
      </c>
      <c r="I339" s="69">
        <f t="shared" si="340"/>
        <v>3.2622781965649758E-2</v>
      </c>
      <c r="J339" s="69">
        <f t="shared" si="340"/>
        <v>0</v>
      </c>
      <c r="K339" s="69">
        <f t="shared" si="340"/>
        <v>0</v>
      </c>
      <c r="L339" s="69">
        <f t="shared" si="340"/>
        <v>0</v>
      </c>
      <c r="M339" s="69">
        <f t="shared" si="340"/>
        <v>0</v>
      </c>
      <c r="N339" s="69">
        <f t="shared" si="340"/>
        <v>0</v>
      </c>
      <c r="O339" s="69">
        <f t="shared" si="340"/>
        <v>0</v>
      </c>
      <c r="P339" s="6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</row>
    <row r="340" spans="2:46" s="24" customFormat="1">
      <c r="B340" s="48" t="str">
        <f t="shared" si="330"/>
        <v>renta libre destinación por cáncer</v>
      </c>
      <c r="C340" s="69">
        <f t="shared" ref="C340" si="341">+C245*C293/C$286</f>
        <v>0</v>
      </c>
      <c r="D340" s="69">
        <f t="shared" ref="D340:O340" si="342">+D245*D293/D$286</f>
        <v>0</v>
      </c>
      <c r="E340" s="69">
        <f t="shared" si="342"/>
        <v>0</v>
      </c>
      <c r="F340" s="69">
        <f t="shared" si="342"/>
        <v>0</v>
      </c>
      <c r="G340" s="69">
        <f t="shared" si="342"/>
        <v>0</v>
      </c>
      <c r="H340" s="69">
        <f t="shared" si="342"/>
        <v>0</v>
      </c>
      <c r="I340" s="69">
        <f t="shared" si="342"/>
        <v>0</v>
      </c>
      <c r="J340" s="69">
        <f t="shared" si="342"/>
        <v>0</v>
      </c>
      <c r="K340" s="69">
        <f t="shared" si="342"/>
        <v>0</v>
      </c>
      <c r="L340" s="69">
        <f t="shared" si="342"/>
        <v>0</v>
      </c>
      <c r="M340" s="69">
        <f t="shared" si="342"/>
        <v>0</v>
      </c>
      <c r="N340" s="69">
        <f t="shared" si="342"/>
        <v>0</v>
      </c>
      <c r="O340" s="69">
        <f t="shared" si="342"/>
        <v>0</v>
      </c>
      <c r="P340" s="69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</row>
    <row r="341" spans="2:46" s="24" customFormat="1">
      <c r="B341" s="48" t="str">
        <f t="shared" si="330"/>
        <v>muerte accident</v>
      </c>
      <c r="C341" s="69">
        <f t="shared" ref="C341" si="343">+C246*C294/C$286</f>
        <v>0</v>
      </c>
      <c r="D341" s="69">
        <f t="shared" ref="D341:O341" si="344">+D246*D294/D$286</f>
        <v>3.7786199784274513E-2</v>
      </c>
      <c r="E341" s="69">
        <f t="shared" si="344"/>
        <v>0</v>
      </c>
      <c r="F341" s="69">
        <f t="shared" si="344"/>
        <v>0</v>
      </c>
      <c r="G341" s="69">
        <f t="shared" si="344"/>
        <v>0</v>
      </c>
      <c r="H341" s="69">
        <f t="shared" si="344"/>
        <v>2.3480384555610846E-2</v>
      </c>
      <c r="I341" s="69">
        <f t="shared" si="344"/>
        <v>2.3480384555610846E-2</v>
      </c>
      <c r="J341" s="69">
        <f t="shared" si="344"/>
        <v>0.59500789070518978</v>
      </c>
      <c r="K341" s="69">
        <f t="shared" si="344"/>
        <v>0.59500789070518967</v>
      </c>
      <c r="L341" s="69">
        <f t="shared" si="344"/>
        <v>1.928609272070057E-2</v>
      </c>
      <c r="M341" s="69">
        <f t="shared" si="344"/>
        <v>1.928609272070057E-2</v>
      </c>
      <c r="N341" s="69">
        <f t="shared" si="344"/>
        <v>6.7157260540499433E-3</v>
      </c>
      <c r="O341" s="69">
        <f t="shared" si="344"/>
        <v>6.7157260540499433E-3</v>
      </c>
      <c r="P341" s="69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</row>
    <row r="342" spans="2:46" s="24" customFormat="1">
      <c r="B342" s="48" t="str">
        <f t="shared" si="330"/>
        <v>compra  proteg.</v>
      </c>
      <c r="C342" s="69">
        <f t="shared" ref="C342" si="345">+C247*C295/C$286</f>
        <v>0</v>
      </c>
      <c r="D342" s="69">
        <f t="shared" ref="D342:O342" si="346">+D247*D295/D$286</f>
        <v>0</v>
      </c>
      <c r="E342" s="69">
        <f t="shared" si="346"/>
        <v>3.0752464104236377E-2</v>
      </c>
      <c r="F342" s="69">
        <f t="shared" si="346"/>
        <v>1.16733896917321E-2</v>
      </c>
      <c r="G342" s="69">
        <f t="shared" si="346"/>
        <v>1.16733896917321E-2</v>
      </c>
      <c r="H342" s="69">
        <f t="shared" si="346"/>
        <v>1.2996749753824959E-2</v>
      </c>
      <c r="I342" s="69">
        <f t="shared" si="346"/>
        <v>1.2996749753824959E-2</v>
      </c>
      <c r="J342" s="69">
        <f t="shared" si="346"/>
        <v>0</v>
      </c>
      <c r="K342" s="69">
        <f t="shared" si="346"/>
        <v>0</v>
      </c>
      <c r="L342" s="69">
        <f t="shared" si="346"/>
        <v>0</v>
      </c>
      <c r="M342" s="69">
        <f t="shared" si="346"/>
        <v>0</v>
      </c>
      <c r="N342" s="69">
        <f t="shared" si="346"/>
        <v>0</v>
      </c>
      <c r="O342" s="69">
        <f t="shared" si="346"/>
        <v>0</v>
      </c>
      <c r="P342" s="69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</row>
    <row r="343" spans="2:46" s="24" customFormat="1">
      <c r="B343" s="48" t="str">
        <f t="shared" si="330"/>
        <v>repo.documentos</v>
      </c>
      <c r="C343" s="69">
        <f t="shared" ref="C343" si="347">+C248*C296/C$286</f>
        <v>0</v>
      </c>
      <c r="D343" s="69">
        <f t="shared" ref="D343:O343" si="348">+D248*D296/D$286</f>
        <v>0</v>
      </c>
      <c r="E343" s="69">
        <f t="shared" si="348"/>
        <v>2.8197471350305026E-2</v>
      </c>
      <c r="F343" s="69">
        <f t="shared" si="348"/>
        <v>1.0703534854243361E-2</v>
      </c>
      <c r="G343" s="69">
        <f t="shared" si="348"/>
        <v>1.0703534854243361E-2</v>
      </c>
      <c r="H343" s="69">
        <f t="shared" si="348"/>
        <v>1.1916946804275061E-2</v>
      </c>
      <c r="I343" s="69">
        <f t="shared" si="348"/>
        <v>1.1916946804275061E-2</v>
      </c>
      <c r="J343" s="69">
        <f t="shared" si="348"/>
        <v>0</v>
      </c>
      <c r="K343" s="69">
        <f t="shared" si="348"/>
        <v>0</v>
      </c>
      <c r="L343" s="69">
        <f t="shared" si="348"/>
        <v>0</v>
      </c>
      <c r="M343" s="69">
        <f t="shared" si="348"/>
        <v>0</v>
      </c>
      <c r="N343" s="69">
        <f t="shared" si="348"/>
        <v>0</v>
      </c>
      <c r="O343" s="69">
        <f t="shared" si="348"/>
        <v>0</v>
      </c>
      <c r="P343" s="69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</row>
    <row r="344" spans="2:46" s="24" customFormat="1">
      <c r="B344" s="48" t="str">
        <f t="shared" si="330"/>
        <v>repo.llaves</v>
      </c>
      <c r="C344" s="69">
        <f t="shared" ref="C344" si="349">+C249*C297/C$286</f>
        <v>0</v>
      </c>
      <c r="D344" s="69">
        <f t="shared" ref="D344:O344" si="350">+D249*D297/D$286</f>
        <v>0</v>
      </c>
      <c r="E344" s="69">
        <f t="shared" si="350"/>
        <v>2.2395644624425438E-2</v>
      </c>
      <c r="F344" s="69">
        <f t="shared" si="350"/>
        <v>8.5012077800441684E-3</v>
      </c>
      <c r="G344" s="69">
        <f t="shared" si="350"/>
        <v>8.5012077800441684E-3</v>
      </c>
      <c r="H344" s="69">
        <f t="shared" si="350"/>
        <v>9.4649517441158619E-3</v>
      </c>
      <c r="I344" s="69">
        <f t="shared" si="350"/>
        <v>9.4649517441158619E-3</v>
      </c>
      <c r="J344" s="69">
        <f t="shared" si="350"/>
        <v>0</v>
      </c>
      <c r="K344" s="69">
        <f t="shared" si="350"/>
        <v>0</v>
      </c>
      <c r="L344" s="69">
        <f t="shared" si="350"/>
        <v>0</v>
      </c>
      <c r="M344" s="69">
        <f t="shared" si="350"/>
        <v>0</v>
      </c>
      <c r="N344" s="69">
        <f t="shared" si="350"/>
        <v>0</v>
      </c>
      <c r="O344" s="69">
        <f t="shared" si="350"/>
        <v>0</v>
      </c>
      <c r="P344" s="69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</row>
    <row r="345" spans="2:46" s="24" customFormat="1">
      <c r="B345" s="48" t="str">
        <f t="shared" si="330"/>
        <v>reposicionbolso</v>
      </c>
      <c r="C345" s="69">
        <f t="shared" ref="C345" si="351">+C250*C298/C$286</f>
        <v>0</v>
      </c>
      <c r="D345" s="69">
        <f t="shared" ref="D345:O345" si="352">+D250*D298/D$286</f>
        <v>0</v>
      </c>
      <c r="E345" s="69">
        <f t="shared" si="352"/>
        <v>3.4347927989789313E-2</v>
      </c>
      <c r="F345" s="69">
        <f t="shared" si="352"/>
        <v>1.3038199058433444E-2</v>
      </c>
      <c r="G345" s="69">
        <f t="shared" si="352"/>
        <v>1.3038199058433444E-2</v>
      </c>
      <c r="H345" s="69">
        <f t="shared" si="352"/>
        <v>1.4516281463903742E-2</v>
      </c>
      <c r="I345" s="69">
        <f t="shared" si="352"/>
        <v>1.4516281463903742E-2</v>
      </c>
      <c r="J345" s="69">
        <f t="shared" si="352"/>
        <v>0</v>
      </c>
      <c r="K345" s="69">
        <f t="shared" si="352"/>
        <v>0</v>
      </c>
      <c r="L345" s="69">
        <f t="shared" si="352"/>
        <v>0</v>
      </c>
      <c r="M345" s="69">
        <f t="shared" si="352"/>
        <v>0</v>
      </c>
      <c r="N345" s="69">
        <f t="shared" si="352"/>
        <v>0</v>
      </c>
      <c r="O345" s="69">
        <f t="shared" si="352"/>
        <v>0</v>
      </c>
      <c r="P345" s="69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</row>
    <row r="346" spans="2:46" s="24" customFormat="1">
      <c r="B346" s="48" t="str">
        <f t="shared" si="330"/>
        <v>garantia exten.</v>
      </c>
      <c r="C346" s="69">
        <f t="shared" ref="C346" si="353">+C251*C299/C$286</f>
        <v>0</v>
      </c>
      <c r="D346" s="69">
        <f t="shared" ref="D346:O346" si="354">+D251*D299/D$286</f>
        <v>0</v>
      </c>
      <c r="E346" s="69">
        <f t="shared" si="354"/>
        <v>1.8178617462651454E-3</v>
      </c>
      <c r="F346" s="69">
        <f t="shared" si="354"/>
        <v>6.900457959374503E-4</v>
      </c>
      <c r="G346" s="69">
        <f t="shared" si="354"/>
        <v>6.900457959374503E-4</v>
      </c>
      <c r="H346" s="69">
        <f t="shared" si="354"/>
        <v>7.6827320643891575E-4</v>
      </c>
      <c r="I346" s="69">
        <f t="shared" si="354"/>
        <v>7.6827320643891575E-4</v>
      </c>
      <c r="J346" s="69">
        <f t="shared" si="354"/>
        <v>0</v>
      </c>
      <c r="K346" s="69">
        <f t="shared" si="354"/>
        <v>0</v>
      </c>
      <c r="L346" s="69">
        <f t="shared" si="354"/>
        <v>0</v>
      </c>
      <c r="M346" s="69">
        <f t="shared" si="354"/>
        <v>0</v>
      </c>
      <c r="N346" s="69">
        <f t="shared" si="354"/>
        <v>0</v>
      </c>
      <c r="O346" s="69">
        <f t="shared" si="354"/>
        <v>0</v>
      </c>
      <c r="P346" s="69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</row>
    <row r="347" spans="2:46" s="24" customFormat="1">
      <c r="B347" s="48" t="str">
        <f t="shared" si="330"/>
        <v>hurto de contenidos hogar</v>
      </c>
      <c r="C347" s="69">
        <f t="shared" ref="C347" si="355">+C252*C300/C$286</f>
        <v>0</v>
      </c>
      <c r="D347" s="69">
        <f t="shared" ref="D347:O347" si="356">+D252*D300/D$286</f>
        <v>0</v>
      </c>
      <c r="E347" s="69">
        <f t="shared" si="356"/>
        <v>0</v>
      </c>
      <c r="F347" s="69">
        <f t="shared" si="356"/>
        <v>0</v>
      </c>
      <c r="G347" s="69">
        <f t="shared" si="356"/>
        <v>0</v>
      </c>
      <c r="H347" s="69">
        <f t="shared" si="356"/>
        <v>0</v>
      </c>
      <c r="I347" s="69">
        <f t="shared" si="356"/>
        <v>0</v>
      </c>
      <c r="J347" s="69">
        <f t="shared" si="356"/>
        <v>0</v>
      </c>
      <c r="K347" s="69">
        <f t="shared" si="356"/>
        <v>0</v>
      </c>
      <c r="L347" s="69">
        <f t="shared" si="356"/>
        <v>0</v>
      </c>
      <c r="M347" s="69">
        <f t="shared" si="356"/>
        <v>0</v>
      </c>
      <c r="N347" s="69">
        <f t="shared" si="356"/>
        <v>0</v>
      </c>
      <c r="O347" s="69">
        <f t="shared" si="356"/>
        <v>0</v>
      </c>
      <c r="P347" s="69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</row>
    <row r="348" spans="2:46" s="24" customFormat="1">
      <c r="B348" s="48" t="str">
        <f t="shared" si="330"/>
        <v>desempleo</v>
      </c>
      <c r="C348" s="69">
        <f t="shared" ref="C348" si="357">+C253*C301/C$286</f>
        <v>0.52097265032031081</v>
      </c>
      <c r="D348" s="69">
        <f t="shared" ref="D348:O348" si="358">+D253*D301/D$286</f>
        <v>0</v>
      </c>
      <c r="E348" s="69">
        <f t="shared" si="358"/>
        <v>0</v>
      </c>
      <c r="F348" s="69">
        <f t="shared" si="358"/>
        <v>0.34773052053166992</v>
      </c>
      <c r="G348" s="69">
        <f t="shared" si="358"/>
        <v>0.34773052053166992</v>
      </c>
      <c r="H348" s="69">
        <f t="shared" si="358"/>
        <v>0</v>
      </c>
      <c r="I348" s="69">
        <f t="shared" si="358"/>
        <v>0</v>
      </c>
      <c r="J348" s="69">
        <f t="shared" si="358"/>
        <v>0</v>
      </c>
      <c r="K348" s="69">
        <f t="shared" si="358"/>
        <v>0</v>
      </c>
      <c r="L348" s="69">
        <f t="shared" si="358"/>
        <v>0</v>
      </c>
      <c r="M348" s="69">
        <f t="shared" si="358"/>
        <v>0</v>
      </c>
      <c r="N348" s="69">
        <f t="shared" si="358"/>
        <v>0</v>
      </c>
      <c r="O348" s="69">
        <f t="shared" si="358"/>
        <v>0</v>
      </c>
      <c r="P348" s="69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</row>
    <row r="349" spans="2:46" s="24" customFormat="1">
      <c r="B349" s="48" t="str">
        <f t="shared" si="330"/>
        <v>eg</v>
      </c>
      <c r="C349" s="69">
        <f t="shared" ref="C349" si="359">+C254*C302/C$286</f>
        <v>5.6028652215826043E-2</v>
      </c>
      <c r="D349" s="69">
        <f t="shared" ref="D349:O349" si="360">+D254*D302/D$286</f>
        <v>5.6306286315649136E-2</v>
      </c>
      <c r="E349" s="69">
        <f t="shared" si="360"/>
        <v>0</v>
      </c>
      <c r="F349" s="69">
        <f t="shared" si="360"/>
        <v>3.7397111705803357E-2</v>
      </c>
      <c r="G349" s="69">
        <f t="shared" si="360"/>
        <v>3.7397111705803357E-2</v>
      </c>
      <c r="H349" s="69">
        <f t="shared" si="360"/>
        <v>3.4988785936075684E-2</v>
      </c>
      <c r="I349" s="69">
        <f t="shared" si="360"/>
        <v>3.4988785936075684E-2</v>
      </c>
      <c r="J349" s="69">
        <f t="shared" si="360"/>
        <v>0</v>
      </c>
      <c r="K349" s="69">
        <f t="shared" si="360"/>
        <v>0</v>
      </c>
      <c r="L349" s="69">
        <f t="shared" si="360"/>
        <v>0</v>
      </c>
      <c r="M349" s="69">
        <f t="shared" si="360"/>
        <v>0</v>
      </c>
      <c r="N349" s="69">
        <f t="shared" si="360"/>
        <v>0</v>
      </c>
      <c r="O349" s="69">
        <f t="shared" si="360"/>
        <v>0</v>
      </c>
      <c r="P349" s="6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</row>
    <row r="350" spans="2:46" s="24" customFormat="1">
      <c r="B350" s="48" t="str">
        <f t="shared" si="330"/>
        <v>itt</v>
      </c>
      <c r="C350" s="69">
        <f t="shared" ref="C350" si="361">+C255*C303/C$286</f>
        <v>0</v>
      </c>
      <c r="D350" s="69">
        <f t="shared" ref="D350:O350" si="362">+D255*D303/D$286</f>
        <v>0.48081276632698805</v>
      </c>
      <c r="E350" s="69">
        <f t="shared" si="362"/>
        <v>0</v>
      </c>
      <c r="F350" s="69">
        <f t="shared" si="362"/>
        <v>0</v>
      </c>
      <c r="G350" s="69">
        <f t="shared" si="362"/>
        <v>0</v>
      </c>
      <c r="H350" s="69">
        <f t="shared" si="362"/>
        <v>0.29877756210094353</v>
      </c>
      <c r="I350" s="69">
        <f t="shared" si="362"/>
        <v>0.29877756210094353</v>
      </c>
      <c r="J350" s="69">
        <f t="shared" si="362"/>
        <v>0</v>
      </c>
      <c r="K350" s="69">
        <f t="shared" si="362"/>
        <v>0</v>
      </c>
      <c r="L350" s="69">
        <f t="shared" si="362"/>
        <v>0</v>
      </c>
      <c r="M350" s="69">
        <f t="shared" si="362"/>
        <v>0</v>
      </c>
      <c r="N350" s="69">
        <f t="shared" si="362"/>
        <v>0</v>
      </c>
      <c r="O350" s="69">
        <f t="shared" si="362"/>
        <v>0</v>
      </c>
      <c r="P350" s="69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</row>
    <row r="351" spans="2:46" s="24" customFormat="1">
      <c r="B351" s="48" t="str">
        <f t="shared" si="330"/>
        <v>VIDA / aux funerario / canasta</v>
      </c>
      <c r="C351" s="69">
        <f t="shared" ref="C351" si="363">+C256*C304/C$286</f>
        <v>0</v>
      </c>
      <c r="D351" s="69">
        <f t="shared" ref="D351:O351" si="364">+D256*D304/D$286</f>
        <v>0</v>
      </c>
      <c r="E351" s="69">
        <f t="shared" si="364"/>
        <v>0</v>
      </c>
      <c r="F351" s="69">
        <f t="shared" si="364"/>
        <v>0</v>
      </c>
      <c r="G351" s="69">
        <f t="shared" si="364"/>
        <v>0</v>
      </c>
      <c r="H351" s="69">
        <f t="shared" si="364"/>
        <v>0</v>
      </c>
      <c r="I351" s="69">
        <f t="shared" si="364"/>
        <v>0</v>
      </c>
      <c r="J351" s="69">
        <f t="shared" si="364"/>
        <v>0</v>
      </c>
      <c r="K351" s="69">
        <f t="shared" si="364"/>
        <v>0</v>
      </c>
      <c r="L351" s="69">
        <f t="shared" si="364"/>
        <v>0</v>
      </c>
      <c r="M351" s="69">
        <f t="shared" si="364"/>
        <v>0</v>
      </c>
      <c r="N351" s="69">
        <f t="shared" si="364"/>
        <v>0</v>
      </c>
      <c r="O351" s="69">
        <f t="shared" si="364"/>
        <v>0</v>
      </c>
      <c r="P351" s="69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</row>
    <row r="352" spans="2:46" s="24" customFormat="1">
      <c r="B352" s="48" t="str">
        <f t="shared" si="330"/>
        <v>td employees</v>
      </c>
      <c r="C352" s="69">
        <f t="shared" ref="C352" si="365">+C257*C305/C$286</f>
        <v>0</v>
      </c>
      <c r="D352" s="69">
        <f t="shared" ref="D352:O352" si="366">+D257*D305/D$286</f>
        <v>0</v>
      </c>
      <c r="E352" s="69">
        <f t="shared" si="366"/>
        <v>0</v>
      </c>
      <c r="F352" s="69">
        <f t="shared" si="366"/>
        <v>0</v>
      </c>
      <c r="G352" s="69">
        <f t="shared" si="366"/>
        <v>0</v>
      </c>
      <c r="H352" s="69">
        <f t="shared" si="366"/>
        <v>0</v>
      </c>
      <c r="I352" s="69">
        <f t="shared" si="366"/>
        <v>0</v>
      </c>
      <c r="J352" s="69">
        <f t="shared" si="366"/>
        <v>0</v>
      </c>
      <c r="K352" s="69">
        <f t="shared" si="366"/>
        <v>0</v>
      </c>
      <c r="L352" s="69">
        <f t="shared" si="366"/>
        <v>0</v>
      </c>
      <c r="M352" s="69">
        <f t="shared" si="366"/>
        <v>0</v>
      </c>
      <c r="N352" s="69">
        <f t="shared" si="366"/>
        <v>0</v>
      </c>
      <c r="O352" s="69">
        <f t="shared" si="366"/>
        <v>0</v>
      </c>
      <c r="P352" s="69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</row>
    <row r="353" spans="2:46" s="24" customFormat="1">
      <c r="B353" s="48" t="str">
        <f t="shared" si="330"/>
        <v>tpd</v>
      </c>
      <c r="C353" s="69">
        <f t="shared" ref="C353" si="367">+C258*C306/C$286</f>
        <v>0</v>
      </c>
      <c r="D353" s="69">
        <f t="shared" ref="D353:O353" si="368">+D258*D306/D$286</f>
        <v>0</v>
      </c>
      <c r="E353" s="69">
        <f t="shared" si="368"/>
        <v>0</v>
      </c>
      <c r="F353" s="69">
        <f t="shared" si="368"/>
        <v>0</v>
      </c>
      <c r="G353" s="69">
        <f t="shared" si="368"/>
        <v>0</v>
      </c>
      <c r="H353" s="69">
        <f t="shared" si="368"/>
        <v>0</v>
      </c>
      <c r="I353" s="69">
        <f t="shared" si="368"/>
        <v>0</v>
      </c>
      <c r="J353" s="69">
        <f t="shared" si="368"/>
        <v>0</v>
      </c>
      <c r="K353" s="69">
        <f t="shared" si="368"/>
        <v>0</v>
      </c>
      <c r="L353" s="69">
        <f t="shared" si="368"/>
        <v>0</v>
      </c>
      <c r="M353" s="69">
        <f t="shared" si="368"/>
        <v>0</v>
      </c>
      <c r="N353" s="69">
        <f t="shared" si="368"/>
        <v>0</v>
      </c>
      <c r="O353" s="69">
        <f t="shared" si="368"/>
        <v>0</v>
      </c>
      <c r="P353" s="69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</row>
    <row r="354" spans="2:46" s="24" customFormat="1">
      <c r="B354" s="48" t="str">
        <f t="shared" si="330"/>
        <v>accidental tpd</v>
      </c>
      <c r="C354" s="69">
        <f t="shared" ref="C354" si="369">+C259*C307/C$286</f>
        <v>0</v>
      </c>
      <c r="D354" s="69">
        <f t="shared" ref="D354:O354" si="370">+D259*D307/D$286</f>
        <v>0</v>
      </c>
      <c r="E354" s="69">
        <f t="shared" si="370"/>
        <v>0</v>
      </c>
      <c r="F354" s="69">
        <f t="shared" si="370"/>
        <v>0</v>
      </c>
      <c r="G354" s="69">
        <f t="shared" si="370"/>
        <v>0</v>
      </c>
      <c r="H354" s="69">
        <f t="shared" si="370"/>
        <v>0</v>
      </c>
      <c r="I354" s="69">
        <f t="shared" si="370"/>
        <v>0</v>
      </c>
      <c r="J354" s="69">
        <f t="shared" si="370"/>
        <v>0.40499210929481028</v>
      </c>
      <c r="K354" s="69">
        <f t="shared" si="370"/>
        <v>0.40499210929481028</v>
      </c>
      <c r="L354" s="69">
        <f t="shared" si="370"/>
        <v>0</v>
      </c>
      <c r="M354" s="69">
        <f t="shared" si="370"/>
        <v>0</v>
      </c>
      <c r="N354" s="69">
        <f t="shared" si="370"/>
        <v>0</v>
      </c>
      <c r="O354" s="69">
        <f t="shared" si="370"/>
        <v>0</v>
      </c>
      <c r="P354" s="69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</row>
    <row r="355" spans="2:46" s="24" customFormat="1">
      <c r="B355" s="48" t="str">
        <f t="shared" si="330"/>
        <v>accidental td</v>
      </c>
      <c r="C355" s="69">
        <f t="shared" ref="C355" si="371">+C260*C308/C$286</f>
        <v>0</v>
      </c>
      <c r="D355" s="69">
        <f t="shared" ref="D355:O355" si="372">+D260*D308/D$286</f>
        <v>0</v>
      </c>
      <c r="E355" s="69">
        <f t="shared" si="372"/>
        <v>0</v>
      </c>
      <c r="F355" s="69">
        <f t="shared" si="372"/>
        <v>0</v>
      </c>
      <c r="G355" s="69">
        <f t="shared" si="372"/>
        <v>0</v>
      </c>
      <c r="H355" s="69">
        <f t="shared" si="372"/>
        <v>0</v>
      </c>
      <c r="I355" s="69">
        <f t="shared" si="372"/>
        <v>0</v>
      </c>
      <c r="J355" s="69">
        <f t="shared" si="372"/>
        <v>0</v>
      </c>
      <c r="K355" s="69">
        <f t="shared" si="372"/>
        <v>0</v>
      </c>
      <c r="L355" s="69">
        <f t="shared" si="372"/>
        <v>0</v>
      </c>
      <c r="M355" s="69">
        <f t="shared" si="372"/>
        <v>0</v>
      </c>
      <c r="N355" s="69">
        <f t="shared" si="372"/>
        <v>0</v>
      </c>
      <c r="O355" s="69">
        <f t="shared" si="372"/>
        <v>0</v>
      </c>
      <c r="P355" s="69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</row>
    <row r="356" spans="2:46" s="24" customFormat="1">
      <c r="B356" s="48" t="str">
        <f t="shared" si="330"/>
        <v>gran quemado</v>
      </c>
      <c r="C356" s="69">
        <f t="shared" ref="C356" si="373">+C261*C309/C$286</f>
        <v>0</v>
      </c>
      <c r="D356" s="69">
        <f t="shared" ref="D356:O356" si="374">+D261*D309/D$286</f>
        <v>0</v>
      </c>
      <c r="E356" s="69">
        <f t="shared" si="374"/>
        <v>0</v>
      </c>
      <c r="F356" s="69">
        <f t="shared" si="374"/>
        <v>0</v>
      </c>
      <c r="G356" s="69">
        <f t="shared" si="374"/>
        <v>0</v>
      </c>
      <c r="H356" s="69">
        <f t="shared" si="374"/>
        <v>0</v>
      </c>
      <c r="I356" s="69">
        <f t="shared" si="374"/>
        <v>0</v>
      </c>
      <c r="J356" s="69">
        <f t="shared" si="374"/>
        <v>0</v>
      </c>
      <c r="K356" s="69">
        <f t="shared" si="374"/>
        <v>0</v>
      </c>
      <c r="L356" s="69">
        <f t="shared" si="374"/>
        <v>0</v>
      </c>
      <c r="M356" s="69">
        <f t="shared" si="374"/>
        <v>0</v>
      </c>
      <c r="N356" s="69">
        <f t="shared" si="374"/>
        <v>0</v>
      </c>
      <c r="O356" s="69">
        <f t="shared" si="374"/>
        <v>0</v>
      </c>
      <c r="P356" s="69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</row>
    <row r="357" spans="2:46" s="24" customFormat="1">
      <c r="B357" s="48" t="str">
        <f t="shared" si="330"/>
        <v>dismemberment</v>
      </c>
      <c r="C357" s="69">
        <f t="shared" ref="C357" si="375">+C262*C310/C$286</f>
        <v>0</v>
      </c>
      <c r="D357" s="69">
        <f t="shared" ref="D357:O357" si="376">+D262*D310/D$286</f>
        <v>0</v>
      </c>
      <c r="E357" s="69">
        <f t="shared" si="376"/>
        <v>0</v>
      </c>
      <c r="F357" s="69">
        <f t="shared" si="376"/>
        <v>0</v>
      </c>
      <c r="G357" s="69">
        <f t="shared" si="376"/>
        <v>0</v>
      </c>
      <c r="H357" s="69">
        <f t="shared" si="376"/>
        <v>0</v>
      </c>
      <c r="I357" s="69">
        <f t="shared" si="376"/>
        <v>0</v>
      </c>
      <c r="J357" s="69">
        <f t="shared" si="376"/>
        <v>0</v>
      </c>
      <c r="K357" s="69">
        <f t="shared" si="376"/>
        <v>0</v>
      </c>
      <c r="L357" s="69">
        <f t="shared" si="376"/>
        <v>0</v>
      </c>
      <c r="M357" s="69">
        <f t="shared" si="376"/>
        <v>0</v>
      </c>
      <c r="N357" s="69">
        <f t="shared" si="376"/>
        <v>0</v>
      </c>
      <c r="O357" s="69">
        <f t="shared" si="376"/>
        <v>0</v>
      </c>
      <c r="P357" s="69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</row>
    <row r="358" spans="2:46" s="24" customFormat="1">
      <c r="B358" s="48" t="str">
        <f t="shared" si="330"/>
        <v>renta diaria hospitalización</v>
      </c>
      <c r="C358" s="69">
        <f t="shared" ref="C358" si="377">+C263*C311/C$286</f>
        <v>0</v>
      </c>
      <c r="D358" s="69">
        <f t="shared" ref="D358:O358" si="378">+D263*D311/D$286</f>
        <v>0</v>
      </c>
      <c r="E358" s="69">
        <f t="shared" si="378"/>
        <v>0</v>
      </c>
      <c r="F358" s="69">
        <f t="shared" si="378"/>
        <v>0</v>
      </c>
      <c r="G358" s="69">
        <f t="shared" si="378"/>
        <v>0</v>
      </c>
      <c r="H358" s="69">
        <f t="shared" si="378"/>
        <v>0</v>
      </c>
      <c r="I358" s="69">
        <f t="shared" si="378"/>
        <v>0</v>
      </c>
      <c r="J358" s="69">
        <f t="shared" si="378"/>
        <v>0</v>
      </c>
      <c r="K358" s="69">
        <f t="shared" si="378"/>
        <v>0</v>
      </c>
      <c r="L358" s="69">
        <f t="shared" si="378"/>
        <v>0</v>
      </c>
      <c r="M358" s="69">
        <f t="shared" si="378"/>
        <v>0</v>
      </c>
      <c r="N358" s="69">
        <f t="shared" si="378"/>
        <v>0</v>
      </c>
      <c r="O358" s="69">
        <f t="shared" si="378"/>
        <v>0</v>
      </c>
      <c r="P358" s="69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</row>
    <row r="359" spans="2:46" s="24" customFormat="1">
      <c r="B359" s="48" t="str">
        <f t="shared" si="330"/>
        <v xml:space="preserve">parkinson / </v>
      </c>
      <c r="C359" s="69">
        <f t="shared" ref="C359" si="379">+C264*C312/C$286</f>
        <v>0</v>
      </c>
      <c r="D359" s="69">
        <f t="shared" ref="D359:O359" si="380">+D264*D312/D$286</f>
        <v>0</v>
      </c>
      <c r="E359" s="69">
        <f t="shared" si="380"/>
        <v>0</v>
      </c>
      <c r="F359" s="69">
        <f t="shared" si="380"/>
        <v>0</v>
      </c>
      <c r="G359" s="69">
        <f t="shared" si="380"/>
        <v>0</v>
      </c>
      <c r="H359" s="69">
        <f t="shared" si="380"/>
        <v>0</v>
      </c>
      <c r="I359" s="69">
        <f t="shared" si="380"/>
        <v>0</v>
      </c>
      <c r="J359" s="69">
        <f t="shared" si="380"/>
        <v>0</v>
      </c>
      <c r="K359" s="69">
        <f t="shared" si="380"/>
        <v>0</v>
      </c>
      <c r="L359" s="69">
        <f t="shared" si="380"/>
        <v>0</v>
      </c>
      <c r="M359" s="69">
        <f t="shared" si="380"/>
        <v>0</v>
      </c>
      <c r="N359" s="69">
        <f t="shared" si="380"/>
        <v>0</v>
      </c>
      <c r="O359" s="69">
        <f t="shared" si="380"/>
        <v>0</v>
      </c>
      <c r="P359" s="6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</row>
    <row r="360" spans="2:46" s="24" customFormat="1">
      <c r="B360" s="48" t="str">
        <f t="shared" si="330"/>
        <v>alzheimer</v>
      </c>
      <c r="C360" s="69">
        <f t="shared" ref="C360" si="381">+C265*C313/C$286</f>
        <v>0</v>
      </c>
      <c r="D360" s="69">
        <f t="shared" ref="D360:O360" si="382">+D265*D313/D$286</f>
        <v>0</v>
      </c>
      <c r="E360" s="69">
        <f t="shared" si="382"/>
        <v>0</v>
      </c>
      <c r="F360" s="69">
        <f t="shared" si="382"/>
        <v>0</v>
      </c>
      <c r="G360" s="69">
        <f t="shared" si="382"/>
        <v>0</v>
      </c>
      <c r="H360" s="69">
        <f t="shared" si="382"/>
        <v>0</v>
      </c>
      <c r="I360" s="69">
        <f t="shared" si="382"/>
        <v>0</v>
      </c>
      <c r="J360" s="69">
        <f t="shared" si="382"/>
        <v>0</v>
      </c>
      <c r="K360" s="69">
        <f t="shared" si="382"/>
        <v>0</v>
      </c>
      <c r="L360" s="69">
        <f t="shared" si="382"/>
        <v>0</v>
      </c>
      <c r="M360" s="69">
        <f t="shared" si="382"/>
        <v>0</v>
      </c>
      <c r="N360" s="69">
        <f t="shared" si="382"/>
        <v>0</v>
      </c>
      <c r="O360" s="69">
        <f t="shared" si="382"/>
        <v>0</v>
      </c>
      <c r="P360" s="69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</row>
    <row r="361" spans="2:46" s="24" customFormat="1">
      <c r="B361" s="48" t="str">
        <f t="shared" si="330"/>
        <v>momentos de vida</v>
      </c>
      <c r="C361" s="69">
        <f t="shared" ref="C361" si="383">+C266*C314/C$286</f>
        <v>0</v>
      </c>
      <c r="D361" s="69">
        <f t="shared" ref="D361:O361" si="384">+D266*D314/D$286</f>
        <v>0</v>
      </c>
      <c r="E361" s="69">
        <f t="shared" si="384"/>
        <v>0</v>
      </c>
      <c r="F361" s="69">
        <f t="shared" si="384"/>
        <v>0</v>
      </c>
      <c r="G361" s="69">
        <f t="shared" si="384"/>
        <v>0</v>
      </c>
      <c r="H361" s="69">
        <f t="shared" si="384"/>
        <v>0</v>
      </c>
      <c r="I361" s="69">
        <f t="shared" si="384"/>
        <v>0</v>
      </c>
      <c r="J361" s="69">
        <f t="shared" si="384"/>
        <v>0</v>
      </c>
      <c r="K361" s="69">
        <f t="shared" si="384"/>
        <v>0</v>
      </c>
      <c r="L361" s="69">
        <f t="shared" si="384"/>
        <v>0</v>
      </c>
      <c r="M361" s="69">
        <f t="shared" si="384"/>
        <v>0</v>
      </c>
      <c r="N361" s="69">
        <f t="shared" si="384"/>
        <v>0</v>
      </c>
      <c r="O361" s="69">
        <f t="shared" si="384"/>
        <v>0</v>
      </c>
      <c r="P361" s="69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</row>
    <row r="362" spans="2:46" s="24" customFormat="1">
      <c r="B362" s="48" t="str">
        <f t="shared" si="330"/>
        <v>ad public transport</v>
      </c>
      <c r="C362" s="69">
        <f t="shared" ref="C362" si="385">+C267*C315/C$286</f>
        <v>0</v>
      </c>
      <c r="D362" s="69">
        <f t="shared" ref="D362:O362" si="386">+D267*D315/D$286</f>
        <v>0</v>
      </c>
      <c r="E362" s="69">
        <f t="shared" si="386"/>
        <v>0</v>
      </c>
      <c r="F362" s="69">
        <f t="shared" si="386"/>
        <v>0</v>
      </c>
      <c r="G362" s="69">
        <f t="shared" si="386"/>
        <v>0</v>
      </c>
      <c r="H362" s="69">
        <f t="shared" si="386"/>
        <v>0</v>
      </c>
      <c r="I362" s="69">
        <f t="shared" si="386"/>
        <v>0</v>
      </c>
      <c r="J362" s="69">
        <f t="shared" si="386"/>
        <v>0</v>
      </c>
      <c r="K362" s="69">
        <f t="shared" si="386"/>
        <v>0</v>
      </c>
      <c r="L362" s="69">
        <f t="shared" si="386"/>
        <v>0</v>
      </c>
      <c r="M362" s="69">
        <f t="shared" si="386"/>
        <v>0</v>
      </c>
      <c r="N362" s="69">
        <f t="shared" si="386"/>
        <v>0</v>
      </c>
      <c r="O362" s="69">
        <f t="shared" si="386"/>
        <v>0</v>
      </c>
      <c r="P362" s="69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</row>
    <row r="363" spans="2:46" s="24" customFormat="1">
      <c r="B363" s="48" t="str">
        <f t="shared" si="330"/>
        <v>ad as vehicle passanger</v>
      </c>
      <c r="C363" s="69">
        <f t="shared" ref="C363" si="387">+C268*C316/C$286</f>
        <v>0</v>
      </c>
      <c r="D363" s="69">
        <f t="shared" ref="D363:O363" si="388">+D268*D316/D$286</f>
        <v>0</v>
      </c>
      <c r="E363" s="69">
        <f t="shared" si="388"/>
        <v>0</v>
      </c>
      <c r="F363" s="69">
        <f t="shared" si="388"/>
        <v>0</v>
      </c>
      <c r="G363" s="69">
        <f t="shared" si="388"/>
        <v>0</v>
      </c>
      <c r="H363" s="69">
        <f t="shared" si="388"/>
        <v>0</v>
      </c>
      <c r="I363" s="69">
        <f t="shared" si="388"/>
        <v>0</v>
      </c>
      <c r="J363" s="69">
        <f t="shared" si="388"/>
        <v>0</v>
      </c>
      <c r="K363" s="69">
        <f t="shared" si="388"/>
        <v>0</v>
      </c>
      <c r="L363" s="69">
        <f t="shared" si="388"/>
        <v>0</v>
      </c>
      <c r="M363" s="69">
        <f t="shared" si="388"/>
        <v>0</v>
      </c>
      <c r="N363" s="69">
        <f t="shared" si="388"/>
        <v>0</v>
      </c>
      <c r="O363" s="69">
        <f t="shared" si="388"/>
        <v>0</v>
      </c>
      <c r="P363" s="69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</row>
    <row r="364" spans="2:46" s="24" customFormat="1">
      <c r="B364" s="48" t="str">
        <f t="shared" si="330"/>
        <v>loss of flight or hotel reservation</v>
      </c>
      <c r="C364" s="69">
        <f t="shared" ref="C364" si="389">+C269*C317/C$286</f>
        <v>0</v>
      </c>
      <c r="D364" s="69">
        <f t="shared" ref="D364:O364" si="390">+D269*D317/D$286</f>
        <v>0</v>
      </c>
      <c r="E364" s="69">
        <f t="shared" si="390"/>
        <v>0</v>
      </c>
      <c r="F364" s="69">
        <f t="shared" si="390"/>
        <v>0</v>
      </c>
      <c r="G364" s="69">
        <f t="shared" si="390"/>
        <v>0</v>
      </c>
      <c r="H364" s="69">
        <f t="shared" si="390"/>
        <v>0</v>
      </c>
      <c r="I364" s="69">
        <f t="shared" si="390"/>
        <v>0</v>
      </c>
      <c r="J364" s="69">
        <f t="shared" si="390"/>
        <v>0</v>
      </c>
      <c r="K364" s="69">
        <f t="shared" si="390"/>
        <v>0</v>
      </c>
      <c r="L364" s="69">
        <f t="shared" si="390"/>
        <v>0</v>
      </c>
      <c r="M364" s="69">
        <f t="shared" si="390"/>
        <v>0</v>
      </c>
      <c r="N364" s="69">
        <f t="shared" si="390"/>
        <v>0</v>
      </c>
      <c r="O364" s="69">
        <f t="shared" si="390"/>
        <v>0</v>
      </c>
      <c r="P364" s="69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</row>
    <row r="365" spans="2:46" s="24" customFormat="1">
      <c r="B365" s="48" t="str">
        <f t="shared" si="330"/>
        <v>theft keys/docuemnts during trip</v>
      </c>
      <c r="C365" s="69">
        <f t="shared" ref="C365" si="391">+C270*C318/C$286</f>
        <v>0</v>
      </c>
      <c r="D365" s="69">
        <f t="shared" ref="D365:O365" si="392">+D270*D318/D$286</f>
        <v>0</v>
      </c>
      <c r="E365" s="69">
        <f t="shared" si="392"/>
        <v>0</v>
      </c>
      <c r="F365" s="69">
        <f t="shared" si="392"/>
        <v>0</v>
      </c>
      <c r="G365" s="69">
        <f t="shared" si="392"/>
        <v>0</v>
      </c>
      <c r="H365" s="69">
        <f t="shared" si="392"/>
        <v>0</v>
      </c>
      <c r="I365" s="69">
        <f t="shared" si="392"/>
        <v>0</v>
      </c>
      <c r="J365" s="69">
        <f t="shared" si="392"/>
        <v>0</v>
      </c>
      <c r="K365" s="69">
        <f t="shared" si="392"/>
        <v>0</v>
      </c>
      <c r="L365" s="69">
        <f t="shared" si="392"/>
        <v>0</v>
      </c>
      <c r="M365" s="69">
        <f t="shared" si="392"/>
        <v>0</v>
      </c>
      <c r="N365" s="69">
        <f t="shared" si="392"/>
        <v>0</v>
      </c>
      <c r="O365" s="69">
        <f t="shared" si="392"/>
        <v>0</v>
      </c>
      <c r="P365" s="69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</row>
    <row r="366" spans="2:46" s="24" customFormat="1">
      <c r="B366" s="48" t="str">
        <f t="shared" si="330"/>
        <v>td during trip</v>
      </c>
      <c r="C366" s="69">
        <f t="shared" ref="C366" si="393">+C271*C319/C$286</f>
        <v>0</v>
      </c>
      <c r="D366" s="69">
        <f t="shared" ref="D366:O366" si="394">+D271*D319/D$286</f>
        <v>0</v>
      </c>
      <c r="E366" s="69">
        <f t="shared" si="394"/>
        <v>0</v>
      </c>
      <c r="F366" s="69">
        <f t="shared" si="394"/>
        <v>0</v>
      </c>
      <c r="G366" s="69">
        <f t="shared" si="394"/>
        <v>0</v>
      </c>
      <c r="H366" s="69">
        <f t="shared" si="394"/>
        <v>0</v>
      </c>
      <c r="I366" s="69">
        <f t="shared" si="394"/>
        <v>0</v>
      </c>
      <c r="J366" s="69">
        <f t="shared" si="394"/>
        <v>0</v>
      </c>
      <c r="K366" s="69">
        <f t="shared" si="394"/>
        <v>0</v>
      </c>
      <c r="L366" s="69">
        <f t="shared" si="394"/>
        <v>0</v>
      </c>
      <c r="M366" s="69">
        <f t="shared" si="394"/>
        <v>0</v>
      </c>
      <c r="N366" s="69">
        <f t="shared" si="394"/>
        <v>0</v>
      </c>
      <c r="O366" s="69">
        <f t="shared" si="394"/>
        <v>0</v>
      </c>
      <c r="P366" s="69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</row>
    <row r="367" spans="2:46" s="24" customFormat="1">
      <c r="B367" s="48" t="str">
        <f t="shared" si="330"/>
        <v>gap 10%</v>
      </c>
      <c r="C367" s="69">
        <f t="shared" ref="C367" si="395">+C272*C320/C$286</f>
        <v>0</v>
      </c>
      <c r="D367" s="69">
        <f t="shared" ref="D367:O367" si="396">+D272*D320/D$286</f>
        <v>0</v>
      </c>
      <c r="E367" s="69">
        <f t="shared" si="396"/>
        <v>0</v>
      </c>
      <c r="F367" s="69">
        <f t="shared" si="396"/>
        <v>0</v>
      </c>
      <c r="G367" s="69">
        <f t="shared" si="396"/>
        <v>0</v>
      </c>
      <c r="H367" s="69">
        <f t="shared" si="396"/>
        <v>0</v>
      </c>
      <c r="I367" s="69">
        <f t="shared" si="396"/>
        <v>0</v>
      </c>
      <c r="J367" s="69">
        <f t="shared" si="396"/>
        <v>0</v>
      </c>
      <c r="K367" s="69">
        <f t="shared" si="396"/>
        <v>0</v>
      </c>
      <c r="L367" s="69">
        <f t="shared" si="396"/>
        <v>0</v>
      </c>
      <c r="M367" s="69">
        <f t="shared" si="396"/>
        <v>0</v>
      </c>
      <c r="N367" s="69">
        <f t="shared" si="396"/>
        <v>0</v>
      </c>
      <c r="O367" s="69">
        <f t="shared" si="396"/>
        <v>0</v>
      </c>
      <c r="P367" s="69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</row>
    <row r="368" spans="2:46" s="24" customFormat="1">
      <c r="B368" s="48" t="str">
        <f t="shared" si="330"/>
        <v>cancer masculino/femenino</v>
      </c>
      <c r="C368" s="69">
        <f t="shared" ref="C368" si="397">+C273*C321/C$286</f>
        <v>0</v>
      </c>
      <c r="D368" s="69">
        <f t="shared" ref="D368:O368" si="398">+D273*D321/D$286</f>
        <v>0</v>
      </c>
      <c r="E368" s="69">
        <f t="shared" si="398"/>
        <v>0</v>
      </c>
      <c r="F368" s="69">
        <f t="shared" si="398"/>
        <v>0</v>
      </c>
      <c r="G368" s="69">
        <f t="shared" si="398"/>
        <v>0</v>
      </c>
      <c r="H368" s="69">
        <f t="shared" si="398"/>
        <v>0</v>
      </c>
      <c r="I368" s="69">
        <f t="shared" si="398"/>
        <v>0</v>
      </c>
      <c r="J368" s="69">
        <f t="shared" si="398"/>
        <v>0</v>
      </c>
      <c r="K368" s="69">
        <f t="shared" si="398"/>
        <v>0</v>
      </c>
      <c r="L368" s="69">
        <f t="shared" si="398"/>
        <v>0</v>
      </c>
      <c r="M368" s="69">
        <f t="shared" si="398"/>
        <v>0</v>
      </c>
      <c r="N368" s="69">
        <f t="shared" si="398"/>
        <v>0</v>
      </c>
      <c r="O368" s="69">
        <f t="shared" si="398"/>
        <v>0</v>
      </c>
      <c r="P368" s="69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</row>
    <row r="369" spans="1:46" s="24" customFormat="1">
      <c r="B369" s="48" t="str">
        <f t="shared" si="330"/>
        <v>hurto de bienes dentro del vehículo</v>
      </c>
      <c r="C369" s="69">
        <f t="shared" ref="C369" si="399">+C274*C322/C$286</f>
        <v>0</v>
      </c>
      <c r="D369" s="69">
        <f t="shared" ref="D369:O369" si="400">+D274*D322/D$286</f>
        <v>0</v>
      </c>
      <c r="E369" s="69">
        <f t="shared" si="400"/>
        <v>0</v>
      </c>
      <c r="F369" s="69">
        <f t="shared" si="400"/>
        <v>0</v>
      </c>
      <c r="G369" s="69">
        <f t="shared" si="400"/>
        <v>0</v>
      </c>
      <c r="H369" s="69">
        <f t="shared" si="400"/>
        <v>0</v>
      </c>
      <c r="I369" s="69">
        <f t="shared" si="400"/>
        <v>0</v>
      </c>
      <c r="J369" s="69">
        <f t="shared" si="400"/>
        <v>0</v>
      </c>
      <c r="K369" s="69">
        <f t="shared" si="400"/>
        <v>0</v>
      </c>
      <c r="L369" s="69">
        <f t="shared" si="400"/>
        <v>0</v>
      </c>
      <c r="M369" s="69">
        <f t="shared" si="400"/>
        <v>0</v>
      </c>
      <c r="N369" s="69">
        <f t="shared" si="400"/>
        <v>0</v>
      </c>
      <c r="O369" s="69">
        <f t="shared" si="400"/>
        <v>0</v>
      </c>
      <c r="P369" s="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</row>
    <row r="370" spans="1:46" s="24" customFormat="1">
      <c r="B370" s="48" t="str">
        <f t="shared" si="330"/>
        <v>hurto de bienes de tecnología</v>
      </c>
      <c r="C370" s="69">
        <f t="shared" ref="C370" si="401">+C275*C323/C$286</f>
        <v>0</v>
      </c>
      <c r="D370" s="69">
        <f t="shared" ref="D370:O370" si="402">+D275*D323/D$286</f>
        <v>0</v>
      </c>
      <c r="E370" s="69">
        <f t="shared" si="402"/>
        <v>0</v>
      </c>
      <c r="F370" s="69">
        <f t="shared" si="402"/>
        <v>0</v>
      </c>
      <c r="G370" s="69">
        <f t="shared" si="402"/>
        <v>0</v>
      </c>
      <c r="H370" s="69">
        <f t="shared" si="402"/>
        <v>0</v>
      </c>
      <c r="I370" s="69">
        <f t="shared" si="402"/>
        <v>0</v>
      </c>
      <c r="J370" s="69">
        <f t="shared" si="402"/>
        <v>0</v>
      </c>
      <c r="K370" s="69">
        <f t="shared" si="402"/>
        <v>0</v>
      </c>
      <c r="L370" s="69">
        <f t="shared" si="402"/>
        <v>0</v>
      </c>
      <c r="M370" s="69">
        <f t="shared" si="402"/>
        <v>0</v>
      </c>
      <c r="N370" s="69">
        <f t="shared" si="402"/>
        <v>0</v>
      </c>
      <c r="O370" s="69">
        <f t="shared" si="402"/>
        <v>0</v>
      </c>
      <c r="P370" s="69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</row>
    <row r="371" spans="1:46" s="24" customFormat="1">
      <c r="B371" s="48" t="str">
        <f t="shared" si="330"/>
        <v>hurto otros bienes materiales</v>
      </c>
      <c r="C371" s="69">
        <f t="shared" ref="C371" si="403">+C276*C324/C$286</f>
        <v>0</v>
      </c>
      <c r="D371" s="69">
        <f t="shared" ref="D371:O371" si="404">+D276*D324/D$286</f>
        <v>0</v>
      </c>
      <c r="E371" s="69">
        <f t="shared" si="404"/>
        <v>0</v>
      </c>
      <c r="F371" s="69">
        <f t="shared" si="404"/>
        <v>0</v>
      </c>
      <c r="G371" s="69">
        <f t="shared" si="404"/>
        <v>0</v>
      </c>
      <c r="H371" s="69">
        <f t="shared" si="404"/>
        <v>0</v>
      </c>
      <c r="I371" s="69">
        <f t="shared" si="404"/>
        <v>0</v>
      </c>
      <c r="J371" s="69">
        <f t="shared" si="404"/>
        <v>0</v>
      </c>
      <c r="K371" s="69">
        <f t="shared" si="404"/>
        <v>0</v>
      </c>
      <c r="L371" s="69">
        <f t="shared" si="404"/>
        <v>0</v>
      </c>
      <c r="M371" s="69">
        <f t="shared" si="404"/>
        <v>0</v>
      </c>
      <c r="N371" s="69">
        <f t="shared" si="404"/>
        <v>0</v>
      </c>
      <c r="O371" s="69">
        <f t="shared" si="404"/>
        <v>0</v>
      </c>
      <c r="P371" s="69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</row>
    <row r="372" spans="1:46" s="24" customFormat="1">
      <c r="B372" s="48" t="str">
        <f t="shared" si="330"/>
        <v xml:space="preserve">daño accidental total de celular </v>
      </c>
      <c r="C372" s="69">
        <f t="shared" ref="C372" si="405">+C277*C325/C$286</f>
        <v>0</v>
      </c>
      <c r="D372" s="69">
        <f t="shared" ref="D372:O372" si="406">+D277*D325/D$286</f>
        <v>0</v>
      </c>
      <c r="E372" s="69">
        <f t="shared" si="406"/>
        <v>0</v>
      </c>
      <c r="F372" s="69">
        <f t="shared" si="406"/>
        <v>0</v>
      </c>
      <c r="G372" s="69">
        <f t="shared" si="406"/>
        <v>0</v>
      </c>
      <c r="H372" s="69">
        <f t="shared" si="406"/>
        <v>0</v>
      </c>
      <c r="I372" s="69">
        <f t="shared" si="406"/>
        <v>0</v>
      </c>
      <c r="J372" s="69">
        <f t="shared" si="406"/>
        <v>0</v>
      </c>
      <c r="K372" s="69">
        <f t="shared" si="406"/>
        <v>0</v>
      </c>
      <c r="L372" s="69">
        <f t="shared" si="406"/>
        <v>0</v>
      </c>
      <c r="M372" s="69">
        <f t="shared" si="406"/>
        <v>0</v>
      </c>
      <c r="N372" s="69">
        <f t="shared" si="406"/>
        <v>0</v>
      </c>
      <c r="O372" s="69">
        <f t="shared" si="406"/>
        <v>0</v>
      </c>
      <c r="P372" s="69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</row>
    <row r="373" spans="1:46" s="24" customFormat="1">
      <c r="B373" s="48" t="str">
        <f t="shared" si="330"/>
        <v>internet fraude</v>
      </c>
      <c r="C373" s="69">
        <f t="shared" ref="C373" si="407">+C278*C326/C$286</f>
        <v>0</v>
      </c>
      <c r="D373" s="69">
        <f t="shared" ref="D373:O373" si="408">+D278*D326/D$286</f>
        <v>0</v>
      </c>
      <c r="E373" s="69">
        <f t="shared" si="408"/>
        <v>0</v>
      </c>
      <c r="F373" s="69">
        <f t="shared" si="408"/>
        <v>0</v>
      </c>
      <c r="G373" s="69">
        <f t="shared" si="408"/>
        <v>0</v>
      </c>
      <c r="H373" s="69">
        <f t="shared" si="408"/>
        <v>0</v>
      </c>
      <c r="I373" s="69">
        <f t="shared" si="408"/>
        <v>0</v>
      </c>
      <c r="J373" s="69">
        <f t="shared" si="408"/>
        <v>0</v>
      </c>
      <c r="K373" s="69">
        <f t="shared" si="408"/>
        <v>0</v>
      </c>
      <c r="L373" s="69">
        <f t="shared" si="408"/>
        <v>0</v>
      </c>
      <c r="M373" s="69">
        <f t="shared" si="408"/>
        <v>0</v>
      </c>
      <c r="N373" s="69">
        <f t="shared" si="408"/>
        <v>0</v>
      </c>
      <c r="O373" s="69">
        <f t="shared" si="408"/>
        <v>0</v>
      </c>
      <c r="P373" s="69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</row>
    <row r="374" spans="1:46" s="24" customFormat="1">
      <c r="B374" s="48" t="str">
        <f t="shared" si="330"/>
        <v>purchase protection damage</v>
      </c>
      <c r="C374" s="69">
        <f t="shared" ref="C374" si="409">+C279*C327/C$286</f>
        <v>0</v>
      </c>
      <c r="D374" s="69">
        <f>+D279*D327/D$286</f>
        <v>0</v>
      </c>
      <c r="E374" s="69">
        <f t="shared" ref="E374:O374" si="410">+E279*E327/E$286</f>
        <v>0</v>
      </c>
      <c r="F374" s="69">
        <f t="shared" si="410"/>
        <v>0</v>
      </c>
      <c r="G374" s="69">
        <f t="shared" si="410"/>
        <v>0</v>
      </c>
      <c r="H374" s="69">
        <f t="shared" si="410"/>
        <v>0</v>
      </c>
      <c r="I374" s="69">
        <f t="shared" si="410"/>
        <v>0</v>
      </c>
      <c r="J374" s="69">
        <f t="shared" si="410"/>
        <v>0</v>
      </c>
      <c r="K374" s="69">
        <f t="shared" si="410"/>
        <v>0</v>
      </c>
      <c r="L374" s="69">
        <f t="shared" si="410"/>
        <v>0</v>
      </c>
      <c r="M374" s="69">
        <f t="shared" si="410"/>
        <v>0</v>
      </c>
      <c r="N374" s="69">
        <f t="shared" si="410"/>
        <v>0</v>
      </c>
      <c r="O374" s="69">
        <f t="shared" si="410"/>
        <v>0</v>
      </c>
      <c r="P374" s="69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</row>
    <row r="375" spans="1:46" s="24" customFormat="1">
      <c r="B375" s="48" t="str">
        <f t="shared" si="330"/>
        <v>ew</v>
      </c>
      <c r="C375" s="69">
        <f t="shared" ref="C375" si="411">+C280*C328/C$286</f>
        <v>0</v>
      </c>
      <c r="D375" s="69">
        <f t="shared" ref="D375:O375" si="412">+D280*D328/D$286</f>
        <v>0</v>
      </c>
      <c r="E375" s="69">
        <f t="shared" si="412"/>
        <v>0</v>
      </c>
      <c r="F375" s="69">
        <f t="shared" si="412"/>
        <v>0</v>
      </c>
      <c r="G375" s="69">
        <f t="shared" si="412"/>
        <v>0</v>
      </c>
      <c r="H375" s="69">
        <f t="shared" si="412"/>
        <v>0</v>
      </c>
      <c r="I375" s="69">
        <f t="shared" si="412"/>
        <v>0</v>
      </c>
      <c r="J375" s="69">
        <f t="shared" si="412"/>
        <v>0</v>
      </c>
      <c r="K375" s="69">
        <f t="shared" si="412"/>
        <v>0</v>
      </c>
      <c r="L375" s="69">
        <f t="shared" si="412"/>
        <v>0</v>
      </c>
      <c r="M375" s="69">
        <f t="shared" si="412"/>
        <v>0</v>
      </c>
      <c r="N375" s="69">
        <f t="shared" si="412"/>
        <v>0</v>
      </c>
      <c r="O375" s="69">
        <f t="shared" si="412"/>
        <v>0</v>
      </c>
      <c r="P375" s="69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</row>
    <row r="376" spans="1:46" s="24" customFormat="1">
      <c r="B376" s="48" t="str">
        <f t="shared" si="330"/>
        <v>Hospitalización accidental hijos</v>
      </c>
      <c r="C376" s="69">
        <f t="shared" ref="C376" si="413">+C281*C329/C$286</f>
        <v>0</v>
      </c>
      <c r="D376" s="69">
        <f t="shared" ref="D376:O376" si="414">+D281*D329/D$286</f>
        <v>0</v>
      </c>
      <c r="E376" s="69">
        <f t="shared" si="414"/>
        <v>0</v>
      </c>
      <c r="F376" s="69">
        <f t="shared" si="414"/>
        <v>0</v>
      </c>
      <c r="G376" s="69">
        <f t="shared" si="414"/>
        <v>0</v>
      </c>
      <c r="H376" s="69">
        <f t="shared" si="414"/>
        <v>0</v>
      </c>
      <c r="I376" s="69">
        <f t="shared" si="414"/>
        <v>0</v>
      </c>
      <c r="J376" s="69">
        <f t="shared" si="414"/>
        <v>0</v>
      </c>
      <c r="K376" s="69">
        <f t="shared" si="414"/>
        <v>0</v>
      </c>
      <c r="L376" s="69">
        <f t="shared" si="414"/>
        <v>0</v>
      </c>
      <c r="M376" s="69">
        <f t="shared" si="414"/>
        <v>0</v>
      </c>
      <c r="N376" s="69">
        <f t="shared" si="414"/>
        <v>0</v>
      </c>
      <c r="O376" s="69">
        <f t="shared" si="414"/>
        <v>0</v>
      </c>
      <c r="P376" s="69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</row>
    <row r="377" spans="1:46" s="24" customFormat="1">
      <c r="B377" s="48" t="str">
        <f t="shared" si="330"/>
        <v>bone fracture</v>
      </c>
      <c r="C377" s="69">
        <f t="shared" ref="C377" si="415">+C282*C330/C$286</f>
        <v>0</v>
      </c>
      <c r="D377" s="69">
        <f t="shared" ref="D377:O377" si="416">+D282*D330/D$286</f>
        <v>0</v>
      </c>
      <c r="E377" s="69">
        <f t="shared" si="416"/>
        <v>0</v>
      </c>
      <c r="F377" s="69">
        <f t="shared" si="416"/>
        <v>0</v>
      </c>
      <c r="G377" s="69">
        <f t="shared" si="416"/>
        <v>0</v>
      </c>
      <c r="H377" s="69">
        <f t="shared" si="416"/>
        <v>0</v>
      </c>
      <c r="I377" s="69">
        <f t="shared" si="416"/>
        <v>0</v>
      </c>
      <c r="J377" s="69">
        <f t="shared" si="416"/>
        <v>0</v>
      </c>
      <c r="K377" s="69">
        <f t="shared" si="416"/>
        <v>0</v>
      </c>
      <c r="L377" s="69">
        <f t="shared" si="416"/>
        <v>0</v>
      </c>
      <c r="M377" s="69">
        <f t="shared" si="416"/>
        <v>0</v>
      </c>
      <c r="N377" s="69">
        <f t="shared" si="416"/>
        <v>0</v>
      </c>
      <c r="O377" s="69">
        <f t="shared" si="416"/>
        <v>0</v>
      </c>
      <c r="P377" s="69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</row>
    <row r="378" spans="1:46" s="24" customFormat="1">
      <c r="B378" s="105" t="str">
        <f t="shared" si="330"/>
        <v>extended care</v>
      </c>
      <c r="C378" s="109">
        <f t="shared" ref="C378" si="417">+C283*C331/C$286</f>
        <v>0</v>
      </c>
      <c r="D378" s="109">
        <f t="shared" ref="D378:O378" si="418">+D283*D331/D$286</f>
        <v>0</v>
      </c>
      <c r="E378" s="109">
        <f t="shared" si="418"/>
        <v>0</v>
      </c>
      <c r="F378" s="109">
        <f t="shared" si="418"/>
        <v>0</v>
      </c>
      <c r="G378" s="109">
        <f t="shared" si="418"/>
        <v>0</v>
      </c>
      <c r="H378" s="109">
        <f t="shared" si="418"/>
        <v>0</v>
      </c>
      <c r="I378" s="109">
        <f t="shared" si="418"/>
        <v>0</v>
      </c>
      <c r="J378" s="109">
        <f t="shared" si="418"/>
        <v>0</v>
      </c>
      <c r="K378" s="109">
        <f t="shared" si="418"/>
        <v>0</v>
      </c>
      <c r="L378" s="109">
        <f t="shared" si="418"/>
        <v>0</v>
      </c>
      <c r="M378" s="109">
        <f t="shared" si="418"/>
        <v>0</v>
      </c>
      <c r="N378" s="109">
        <f t="shared" si="418"/>
        <v>0</v>
      </c>
      <c r="O378" s="109">
        <f t="shared" si="418"/>
        <v>0</v>
      </c>
      <c r="P378" s="109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</row>
    <row r="379" spans="1:46" s="24" customFormat="1">
      <c r="B379" s="113" t="s">
        <v>135</v>
      </c>
      <c r="C379" s="394">
        <f t="shared" ref="C379" si="419">+C284*C332/C$286</f>
        <v>0.42299869746386315</v>
      </c>
      <c r="D379" s="394">
        <f t="shared" ref="D379:O379" si="420">+D284*D332/D$286</f>
        <v>0.42509474757308824</v>
      </c>
      <c r="E379" s="394">
        <f t="shared" si="420"/>
        <v>0.61982431133062221</v>
      </c>
      <c r="F379" s="394">
        <f t="shared" si="420"/>
        <v>0.47056071357710144</v>
      </c>
      <c r="G379" s="394">
        <f t="shared" si="420"/>
        <v>0.47056071357710144</v>
      </c>
      <c r="H379" s="394">
        <f t="shared" si="420"/>
        <v>0.48208164540738513</v>
      </c>
      <c r="I379" s="394">
        <f t="shared" si="420"/>
        <v>0.48208164540738513</v>
      </c>
      <c r="J379" s="394">
        <f t="shared" si="420"/>
        <v>0</v>
      </c>
      <c r="K379" s="394">
        <f t="shared" si="420"/>
        <v>0</v>
      </c>
      <c r="L379" s="394">
        <f t="shared" si="420"/>
        <v>0</v>
      </c>
      <c r="M379" s="394">
        <f t="shared" si="420"/>
        <v>0</v>
      </c>
      <c r="N379" s="394">
        <f t="shared" si="420"/>
        <v>0</v>
      </c>
      <c r="O379" s="394">
        <f t="shared" si="420"/>
        <v>0</v>
      </c>
      <c r="P379" s="394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</row>
    <row r="380" spans="1:46" s="24" customFormat="1">
      <c r="B380" s="25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</row>
    <row r="381" spans="1:46" s="24" customFormat="1">
      <c r="B381" s="25" t="s">
        <v>134</v>
      </c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</row>
    <row r="382" spans="1:46" s="24" customFormat="1">
      <c r="B382" s="50" t="s">
        <v>537</v>
      </c>
      <c r="C382" s="395">
        <f t="shared" ref="C382" si="421">(1+19%*(1-SUMPRODUCT(C240:C284*(C288:C332=1))))*C32</f>
        <v>19900</v>
      </c>
      <c r="D382" s="395">
        <f t="shared" ref="D382:O382" si="422">(1+19%*(1-SUMPRODUCT(D240:D284*(D288:D332=1))))*D32</f>
        <v>19900</v>
      </c>
      <c r="E382" s="395">
        <f t="shared" si="422"/>
        <v>19900</v>
      </c>
      <c r="F382" s="395">
        <f>(1+19%*(1-SUMPRODUCT(F240:F284*(F288:F332=1))))*F32</f>
        <v>21899.999999999996</v>
      </c>
      <c r="G382" s="395">
        <f t="shared" si="422"/>
        <v>21899.999999999996</v>
      </c>
      <c r="H382" s="395">
        <f t="shared" si="422"/>
        <v>22815.955126274035</v>
      </c>
      <c r="I382" s="395">
        <f t="shared" si="422"/>
        <v>22815.955126274035</v>
      </c>
      <c r="J382" s="395">
        <f t="shared" si="422"/>
        <v>5000</v>
      </c>
      <c r="K382" s="395">
        <f t="shared" si="422"/>
        <v>10000</v>
      </c>
      <c r="L382" s="395">
        <f t="shared" si="422"/>
        <v>19900</v>
      </c>
      <c r="M382" s="395">
        <f t="shared" si="422"/>
        <v>19900</v>
      </c>
      <c r="N382" s="395">
        <f t="shared" si="422"/>
        <v>19900</v>
      </c>
      <c r="O382" s="395">
        <f t="shared" si="422"/>
        <v>19900</v>
      </c>
      <c r="P382" s="395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</row>
    <row r="383" spans="1:46">
      <c r="A383" s="24"/>
      <c r="B383" s="105" t="s">
        <v>538</v>
      </c>
      <c r="C383" s="396" t="str">
        <f t="shared" ref="C383" si="423">+IF(C382-C33&lt;0.0001,"OK","KO")</f>
        <v>OK</v>
      </c>
      <c r="D383" s="396" t="str">
        <f t="shared" ref="D383:O383" si="424">+IF(D382-D33&lt;0.0001,"OK","KO")</f>
        <v>OK</v>
      </c>
      <c r="E383" s="396" t="str">
        <f t="shared" si="424"/>
        <v>OK</v>
      </c>
      <c r="F383" s="396" t="str">
        <f t="shared" si="424"/>
        <v>OK</v>
      </c>
      <c r="G383" s="396" t="str">
        <f t="shared" si="424"/>
        <v>OK</v>
      </c>
      <c r="H383" s="396" t="str">
        <f t="shared" si="424"/>
        <v>KO</v>
      </c>
      <c r="I383" s="396" t="str">
        <f t="shared" si="424"/>
        <v>KO</v>
      </c>
      <c r="J383" s="396" t="str">
        <f t="shared" si="424"/>
        <v>OK</v>
      </c>
      <c r="K383" s="396" t="str">
        <f t="shared" si="424"/>
        <v>OK</v>
      </c>
      <c r="L383" s="396" t="str">
        <f t="shared" si="424"/>
        <v>OK</v>
      </c>
      <c r="M383" s="396" t="str">
        <f t="shared" si="424"/>
        <v>OK</v>
      </c>
      <c r="N383" s="396" t="str">
        <f t="shared" si="424"/>
        <v>OK</v>
      </c>
      <c r="O383" s="396" t="str">
        <f t="shared" si="424"/>
        <v>OK</v>
      </c>
      <c r="P383" s="396"/>
    </row>
  </sheetData>
  <conditionalFormatting sqref="C52:E96 B143:E143 B190:E190 B237:E237 G237 G190 G143 G52:G96 O237 O190 O143 O52:O96 I143:L143 I190:L190 I237:L237 I52:L96">
    <cfRule type="expression" dxfId="12" priority="67">
      <formula>B288=1</formula>
    </cfRule>
  </conditionalFormatting>
  <conditionalFormatting sqref="P143">
    <cfRule type="expression" dxfId="11" priority="14">
      <formula>P379=1</formula>
    </cfRule>
  </conditionalFormatting>
  <conditionalFormatting sqref="P190">
    <cfRule type="expression" dxfId="10" priority="13">
      <formula>P426=1</formula>
    </cfRule>
  </conditionalFormatting>
  <conditionalFormatting sqref="P237">
    <cfRule type="expression" dxfId="9" priority="12">
      <formula>P473=1</formula>
    </cfRule>
  </conditionalFormatting>
  <conditionalFormatting sqref="E52:E96 G52:G96 O52:O96">
    <cfRule type="expression" dxfId="8" priority="9">
      <formula>E288=1</formula>
    </cfRule>
  </conditionalFormatting>
  <conditionalFormatting sqref="F52:F96">
    <cfRule type="expression" dxfId="7" priority="7">
      <formula>F288=1</formula>
    </cfRule>
  </conditionalFormatting>
  <conditionalFormatting sqref="H52:H96">
    <cfRule type="expression" dxfId="6" priority="5">
      <formula>H288=1</formula>
    </cfRule>
  </conditionalFormatting>
  <conditionalFormatting sqref="F237 F190 F143 F52:F96">
    <cfRule type="expression" dxfId="5" priority="8">
      <formula>F288=1</formula>
    </cfRule>
  </conditionalFormatting>
  <conditionalFormatting sqref="M52:M96">
    <cfRule type="expression" dxfId="4" priority="3">
      <formula>M288=1</formula>
    </cfRule>
  </conditionalFormatting>
  <conditionalFormatting sqref="H52:H96 H143 H190 H237">
    <cfRule type="expression" dxfId="3" priority="6">
      <formula>H288=1</formula>
    </cfRule>
  </conditionalFormatting>
  <conditionalFormatting sqref="M52:M96 M143 M190 M237">
    <cfRule type="expression" dxfId="2" priority="4">
      <formula>M288=1</formula>
    </cfRule>
  </conditionalFormatting>
  <conditionalFormatting sqref="N237 N190 N143 N52:N96">
    <cfRule type="expression" dxfId="1" priority="2">
      <formula>N288=1</formula>
    </cfRule>
  </conditionalFormatting>
  <conditionalFormatting sqref="N52:N96">
    <cfRule type="expression" dxfId="0" priority="1">
      <formula>N288=1</formula>
    </cfRule>
  </conditionalFormatting>
  <dataValidations count="1">
    <dataValidation type="list" allowBlank="1" showInputMessage="1" showErrorMessage="1" sqref="C15:P15">
      <formula1>"Cuentas,Tarjetas,Consumo,Vehículos,Libranzas,Hipotecario,Otros créditos,Mix"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Auxiliares!$A$30:$A$35</xm:f>
          </x14:formula1>
          <xm:sqref>C18:C19</xm:sqref>
        </x14:dataValidation>
        <x14:dataValidation type="list" allowBlank="1" showInputMessage="1" showErrorMessage="1">
          <x14:formula1>
            <xm:f>Auxiliares!$B$30:$B$35</xm:f>
          </x14:formula1>
          <xm:sqref>C21:O21</xm:sqref>
        </x14:dataValidation>
        <x14:dataValidation type="list" allowBlank="1" showInputMessage="1" showErrorMessage="1">
          <x14:formula1>
            <xm:f>Auxiliares!$C$30:$C$35</xm:f>
          </x14:formula1>
          <xm:sqref>C22:O22</xm:sqref>
        </x14:dataValidation>
        <x14:dataValidation type="list" allowBlank="1" showInputMessage="1" showErrorMessage="1">
          <x14:formula1>
            <xm:f>Auxiliares!$E$30:$E$35</xm:f>
          </x14:formula1>
          <xm:sqref>C51:P51</xm:sqref>
        </x14:dataValidation>
        <x14:dataValidation type="list" allowBlank="1" showInputMessage="1" showErrorMessage="1">
          <x14:formula1>
            <xm:f>Input!$B$19:$B$25</xm:f>
          </x14:formula1>
          <xm:sqref>C26:P26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38"/>
  <sheetViews>
    <sheetView topLeftCell="A21" zoomScale="80" zoomScaleNormal="80" workbookViewId="0">
      <pane xSplit="2" topLeftCell="BP1" activePane="topRight" state="frozenSplit"/>
      <selection pane="topRight" activeCell="B37" sqref="B37"/>
    </sheetView>
  </sheetViews>
  <sheetFormatPr baseColWidth="10" defaultColWidth="9.140625" defaultRowHeight="15" outlineLevelCol="2"/>
  <cols>
    <col min="1" max="1" width="4.5703125" style="1" customWidth="1"/>
    <col min="2" max="2" width="31.85546875" style="1" bestFit="1" customWidth="1"/>
    <col min="3" max="4" width="13.140625" style="1" hidden="1" customWidth="1" outlineLevel="1"/>
    <col min="5" max="5" width="12.42578125" style="1" hidden="1" customWidth="1" outlineLevel="1"/>
    <col min="6" max="12" width="12.28515625" style="1" hidden="1" customWidth="1" outlineLevel="1"/>
    <col min="13" max="16" width="16.5703125" style="1" hidden="1" customWidth="1" outlineLevel="1"/>
    <col min="17" max="28" width="16.85546875" style="1" hidden="1" customWidth="1" outlineLevel="1"/>
    <col min="29" max="29" width="16.85546875" style="1" hidden="1" customWidth="1" outlineLevel="1" collapsed="1"/>
    <col min="30" max="32" width="16.85546875" style="1" hidden="1" customWidth="1" outlineLevel="1"/>
    <col min="33" max="33" width="16.85546875" style="6" hidden="1" customWidth="1" outlineLevel="1"/>
    <col min="34" max="36" width="16.85546875" style="24" hidden="1" customWidth="1" outlineLevel="1"/>
    <col min="37" max="38" width="20" style="6" hidden="1" customWidth="1" outlineLevel="1"/>
    <col min="39" max="39" width="20" style="24" hidden="1" customWidth="1" outlineLevel="1"/>
    <col min="40" max="40" width="16.85546875" style="6" hidden="1" customWidth="1" outlineLevel="1"/>
    <col min="41" max="43" width="16.85546875" style="1" hidden="1" customWidth="1" outlineLevel="1"/>
    <col min="44" max="44" width="16.85546875" style="6" hidden="1" customWidth="1" outlineLevel="1"/>
    <col min="45" max="45" width="16.85546875" style="1" hidden="1" customWidth="1" outlineLevel="1"/>
    <col min="46" max="47" width="16.85546875" style="6" hidden="1" customWidth="1" outlineLevel="1"/>
    <col min="48" max="48" width="16.85546875" style="6" hidden="1" customWidth="1" outlineLevel="2"/>
    <col min="49" max="51" width="16.85546875" style="1" hidden="1" customWidth="1" outlineLevel="2"/>
    <col min="52" max="52" width="16.85546875" style="6" hidden="1" customWidth="1" outlineLevel="1" collapsed="1"/>
    <col min="53" max="53" width="16.85546875" style="1" hidden="1" customWidth="1" outlineLevel="1"/>
    <col min="54" max="55" width="16.85546875" style="1" hidden="1" customWidth="1" outlineLevel="2"/>
    <col min="56" max="56" width="16.85546875" style="6" hidden="1" customWidth="1" outlineLevel="1" collapsed="1"/>
    <col min="57" max="59" width="16.85546875" style="1" hidden="1" customWidth="1" outlineLevel="1"/>
    <col min="60" max="60" width="16.85546875" style="6" hidden="1" customWidth="1" outlineLevel="1"/>
    <col min="61" max="63" width="16.85546875" style="1" hidden="1" customWidth="1" outlineLevel="1"/>
    <col min="64" max="64" width="16.85546875" style="6" hidden="1" customWidth="1" outlineLevel="1"/>
    <col min="65" max="65" width="16.85546875" style="1" hidden="1" customWidth="1" outlineLevel="1"/>
    <col min="66" max="66" width="16.85546875" style="6" hidden="1" customWidth="1" outlineLevel="1"/>
    <col min="67" max="67" width="16.85546875" style="1" hidden="1" customWidth="1" outlineLevel="1"/>
    <col min="68" max="68" width="16.85546875" style="6" customWidth="1" collapsed="1"/>
    <col min="69" max="69" width="16.85546875" style="1" customWidth="1"/>
    <col min="70" max="71" width="16.85546875" style="1" hidden="1" customWidth="1" outlineLevel="1"/>
    <col min="72" max="72" width="16.85546875" style="6" customWidth="1" collapsed="1"/>
    <col min="73" max="75" width="16.85546875" style="1" customWidth="1"/>
    <col min="76" max="76" width="16.85546875" style="6" customWidth="1"/>
    <col min="77" max="79" width="16.85546875" style="1" customWidth="1"/>
    <col min="80" max="80" width="16.85546875" style="6" customWidth="1"/>
    <col min="81" max="81" width="16.85546875" style="1" customWidth="1"/>
    <col min="82" max="82" width="16.85546875" style="6" customWidth="1"/>
    <col min="83" max="83" width="16.85546875" style="1" customWidth="1"/>
    <col min="84" max="84" width="16.85546875" style="6" hidden="1" customWidth="1" outlineLevel="1"/>
    <col min="85" max="85" width="16.85546875" style="6" customWidth="1" collapsed="1"/>
    <col min="86" max="86" width="16.85546875" style="1" hidden="1" customWidth="1" outlineLevel="1"/>
    <col min="87" max="87" width="16.85546875" style="1" customWidth="1" collapsed="1"/>
    <col min="88" max="88" width="16.85546875" style="6" customWidth="1" collapsed="1"/>
    <col min="89" max="89" width="16.85546875" style="1" customWidth="1" collapsed="1"/>
    <col min="90" max="90" width="16.85546875" style="6" customWidth="1" collapsed="1"/>
    <col min="91" max="91" width="16.85546875" style="1" customWidth="1" collapsed="1"/>
    <col min="92" max="92" width="16.85546875" style="6" customWidth="1" outlineLevel="1"/>
    <col min="93" max="93" width="16.85546875" style="1" customWidth="1" outlineLevel="1"/>
    <col min="94" max="94" width="16.85546875" style="6" customWidth="1" outlineLevel="1"/>
    <col min="95" max="109" width="16.85546875" style="1" customWidth="1" outlineLevel="1"/>
    <col min="110" max="110" width="18" style="1" customWidth="1" outlineLevel="1"/>
    <col min="111" max="111" width="16.140625" style="1" customWidth="1" outlineLevel="1"/>
    <col min="112" max="112" width="15.85546875" style="1" customWidth="1" outlineLevel="1"/>
    <col min="113" max="113" width="14.42578125" style="1" customWidth="1" outlineLevel="1"/>
    <col min="114" max="114" width="16.7109375" style="1" customWidth="1" outlineLevel="1"/>
    <col min="115" max="115" width="17.140625" style="1" customWidth="1" outlineLevel="1"/>
    <col min="116" max="116" width="14.85546875" style="1" customWidth="1" outlineLevel="1"/>
    <col min="117" max="117" width="17" style="1" customWidth="1" outlineLevel="1"/>
    <col min="118" max="118" width="18.140625" style="1" customWidth="1" outlineLevel="1"/>
    <col min="119" max="119" width="16.140625" style="1" customWidth="1" outlineLevel="1"/>
    <col min="120" max="120" width="14.42578125" style="1" customWidth="1" outlineLevel="1"/>
    <col min="121" max="121" width="12.7109375" style="1" customWidth="1" outlineLevel="1"/>
    <col min="122" max="122" width="13.7109375" style="1" customWidth="1" outlineLevel="1"/>
    <col min="123" max="123" width="13.140625" style="1" customWidth="1" outlineLevel="1"/>
    <col min="124" max="124" width="12" style="1" customWidth="1" outlineLevel="1"/>
    <col min="125" max="125" width="14" style="1" customWidth="1" outlineLevel="1"/>
    <col min="126" max="126" width="15.5703125" style="1" customWidth="1" outlineLevel="1"/>
    <col min="127" max="128" width="10.85546875" style="1" customWidth="1" outlineLevel="1"/>
    <col min="129" max="129" width="14.85546875" style="1" customWidth="1" outlineLevel="1"/>
    <col min="130" max="130" width="13.7109375" style="1" customWidth="1" outlineLevel="1"/>
    <col min="131" max="131" width="9.140625" style="1" customWidth="1" outlineLevel="1"/>
    <col min="132" max="132" width="15.5703125" style="1" customWidth="1" outlineLevel="1"/>
    <col min="133" max="134" width="10.85546875" style="1" customWidth="1" outlineLevel="1"/>
    <col min="135" max="135" width="14.85546875" style="1" customWidth="1" outlineLevel="1"/>
    <col min="136" max="136" width="15" style="1" customWidth="1" outlineLevel="1"/>
    <col min="137" max="137" width="9.140625" style="1" customWidth="1" outlineLevel="1"/>
    <col min="138" max="138" width="17" style="1" customWidth="1" outlineLevel="1"/>
    <col min="139" max="139" width="12" style="1" customWidth="1" outlineLevel="1"/>
    <col min="140" max="16384" width="9.140625" style="1"/>
  </cols>
  <sheetData>
    <row r="1" spans="1:140">
      <c r="AJ1" s="24">
        <v>37000</v>
      </c>
      <c r="AK1" s="6">
        <v>37000</v>
      </c>
      <c r="AL1" s="6">
        <v>37000</v>
      </c>
      <c r="AM1" s="1">
        <f>+AL1</f>
        <v>37000</v>
      </c>
      <c r="AR1" s="6">
        <v>37000</v>
      </c>
      <c r="AS1" s="1">
        <f>+AR1</f>
        <v>37000</v>
      </c>
      <c r="AX1" s="1">
        <v>37000</v>
      </c>
      <c r="AY1" s="1">
        <v>37000</v>
      </c>
      <c r="BF1" s="1">
        <v>53000</v>
      </c>
      <c r="BG1" s="1">
        <v>53000</v>
      </c>
      <c r="BJ1" s="1">
        <v>53000</v>
      </c>
      <c r="BK1" s="1">
        <v>53000</v>
      </c>
      <c r="BV1" s="1">
        <v>53000</v>
      </c>
      <c r="BW1" s="1">
        <v>53000</v>
      </c>
      <c r="BZ1" s="1">
        <v>53000</v>
      </c>
      <c r="CA1" s="1">
        <v>53000</v>
      </c>
      <c r="DU1" s="1" t="s">
        <v>86</v>
      </c>
      <c r="DV1" s="36">
        <v>31955698</v>
      </c>
      <c r="DY1" s="36"/>
      <c r="EB1" s="36">
        <f>+DV1</f>
        <v>31955698</v>
      </c>
      <c r="EE1" s="36"/>
    </row>
    <row r="2" spans="1:140">
      <c r="B2" s="4"/>
      <c r="C2" s="4" t="s">
        <v>27</v>
      </c>
      <c r="D2" s="18" t="s">
        <v>49</v>
      </c>
      <c r="F2" s="4" t="s">
        <v>75</v>
      </c>
      <c r="G2" s="30">
        <f>1428.6+[1]Pricing_propuesta_FINAL!$I$6</f>
        <v>1473.7612903225806</v>
      </c>
      <c r="DU2" s="1" t="s">
        <v>81</v>
      </c>
      <c r="DV2" s="36">
        <v>36</v>
      </c>
      <c r="DY2" s="36"/>
      <c r="EB2" s="36">
        <v>36</v>
      </c>
      <c r="EE2" s="36"/>
    </row>
    <row r="3" spans="1:140">
      <c r="B3" s="6" t="s">
        <v>17</v>
      </c>
      <c r="C3" s="8">
        <v>0.31</v>
      </c>
      <c r="D3" s="19">
        <v>0.25</v>
      </c>
      <c r="F3" s="6" t="s">
        <v>76</v>
      </c>
      <c r="G3" s="31">
        <v>11198</v>
      </c>
      <c r="AR3" s="6">
        <f>0.41*22+0.31*13</f>
        <v>13.05</v>
      </c>
      <c r="DU3" s="1" t="s">
        <v>85</v>
      </c>
      <c r="DV3" s="1">
        <v>300000</v>
      </c>
      <c r="EB3" s="1">
        <v>300000</v>
      </c>
    </row>
    <row r="4" spans="1:140">
      <c r="B4" s="5" t="s">
        <v>28</v>
      </c>
      <c r="C4" s="9">
        <v>0.41</v>
      </c>
      <c r="D4" s="20">
        <v>0.3</v>
      </c>
      <c r="F4" s="5" t="s">
        <v>17</v>
      </c>
      <c r="G4" s="32">
        <v>50000</v>
      </c>
      <c r="S4" s="14"/>
      <c r="AG4" s="63" t="e">
        <f>+AG17/AG16</f>
        <v>#REF!</v>
      </c>
      <c r="AL4" s="76" t="e">
        <f>+AL1/20+AI20</f>
        <v>#REF!</v>
      </c>
      <c r="AN4" s="76"/>
      <c r="AR4" s="49">
        <f>+AR3/36</f>
        <v>0.36250000000000004</v>
      </c>
      <c r="DU4" s="1" t="s">
        <v>96</v>
      </c>
      <c r="DV4" s="38">
        <f>+PMT(1%,$DV$2,-$DV$1)</f>
        <v>1061386.4536579093</v>
      </c>
      <c r="EB4" s="38">
        <f>+PMT(1%,$DV$2,-$DV$1)</f>
        <v>1061386.4536579093</v>
      </c>
    </row>
    <row r="5" spans="1:140">
      <c r="A5" s="1" t="str">
        <f>+E10</f>
        <v>Cuentas</v>
      </c>
      <c r="B5" s="24" t="s">
        <v>73</v>
      </c>
      <c r="C5" s="25">
        <v>12.4</v>
      </c>
      <c r="D5" s="25">
        <f>+C5/2</f>
        <v>6.2</v>
      </c>
      <c r="S5" s="14"/>
      <c r="AC5" s="3"/>
      <c r="AZ5" s="76"/>
      <c r="BP5" s="76"/>
    </row>
    <row r="6" spans="1:140">
      <c r="B6" s="24" t="s">
        <v>74</v>
      </c>
      <c r="C6" s="25">
        <v>20</v>
      </c>
      <c r="D6" s="25">
        <f>+C6/2</f>
        <v>10</v>
      </c>
      <c r="S6" s="14"/>
      <c r="AC6" s="1" t="s">
        <v>108</v>
      </c>
      <c r="AG6" s="6" t="s">
        <v>108</v>
      </c>
      <c r="AH6" s="24" t="s">
        <v>108</v>
      </c>
      <c r="AI6" s="24" t="s">
        <v>108</v>
      </c>
      <c r="AJ6" s="24" t="s">
        <v>108</v>
      </c>
      <c r="AK6" s="6" t="s">
        <v>108</v>
      </c>
      <c r="AL6" s="6" t="s">
        <v>108</v>
      </c>
      <c r="AM6" s="24" t="s">
        <v>108</v>
      </c>
      <c r="AN6" s="6" t="s">
        <v>108</v>
      </c>
      <c r="AR6" s="6" t="s">
        <v>108</v>
      </c>
      <c r="AT6" s="6" t="s">
        <v>108</v>
      </c>
      <c r="AU6" s="6" t="s">
        <v>108</v>
      </c>
      <c r="AV6" s="6" t="s">
        <v>120</v>
      </c>
      <c r="AZ6" s="6" t="s">
        <v>120</v>
      </c>
      <c r="BD6" s="6" t="s">
        <v>120</v>
      </c>
      <c r="BH6" s="6" t="s">
        <v>120</v>
      </c>
      <c r="BL6" s="6" t="s">
        <v>120</v>
      </c>
      <c r="BN6" s="6" t="s">
        <v>120</v>
      </c>
      <c r="BP6" s="6" t="s">
        <v>126</v>
      </c>
      <c r="BT6" s="6" t="s">
        <v>126</v>
      </c>
      <c r="BX6" s="6" t="s">
        <v>126</v>
      </c>
      <c r="CB6" s="6" t="s">
        <v>126</v>
      </c>
      <c r="CD6" s="6" t="s">
        <v>126</v>
      </c>
      <c r="CF6" s="6" t="s">
        <v>113</v>
      </c>
      <c r="CG6" s="6" t="s">
        <v>113</v>
      </c>
      <c r="CJ6" s="6" t="s">
        <v>113</v>
      </c>
      <c r="CL6" s="6" t="s">
        <v>113</v>
      </c>
    </row>
    <row r="7" spans="1:140">
      <c r="B7" s="1" t="s">
        <v>29</v>
      </c>
      <c r="AC7" s="1" t="s">
        <v>115</v>
      </c>
      <c r="AG7" s="6" t="s">
        <v>114</v>
      </c>
      <c r="AH7" s="24" t="s">
        <v>114</v>
      </c>
      <c r="AI7" s="24" t="s">
        <v>122</v>
      </c>
      <c r="AJ7" s="24" t="s">
        <v>122</v>
      </c>
      <c r="AK7" s="6" t="s">
        <v>117</v>
      </c>
      <c r="AL7" s="6" t="s">
        <v>116</v>
      </c>
      <c r="AM7" s="6" t="s">
        <v>116</v>
      </c>
      <c r="AN7" s="6" t="s">
        <v>123</v>
      </c>
      <c r="AR7" s="45" t="s">
        <v>111</v>
      </c>
      <c r="AT7" s="6" t="s">
        <v>109</v>
      </c>
      <c r="AU7" s="6" t="s">
        <v>107</v>
      </c>
      <c r="AV7" s="6" t="s">
        <v>15</v>
      </c>
      <c r="AZ7" s="6" t="s">
        <v>115</v>
      </c>
      <c r="BD7" s="6" t="s">
        <v>112</v>
      </c>
      <c r="BH7" s="6" t="s">
        <v>124</v>
      </c>
      <c r="BL7" s="6" t="s">
        <v>121</v>
      </c>
      <c r="BN7" s="6" t="s">
        <v>125</v>
      </c>
      <c r="BP7" s="6" t="s">
        <v>115</v>
      </c>
      <c r="BT7" s="6" t="s">
        <v>112</v>
      </c>
      <c r="BX7" s="6" t="s">
        <v>124</v>
      </c>
      <c r="CB7" s="6" t="s">
        <v>121</v>
      </c>
      <c r="CD7" s="6" t="s">
        <v>125</v>
      </c>
      <c r="CG7" s="6" t="s">
        <v>127</v>
      </c>
      <c r="CJ7" s="6" t="s">
        <v>129</v>
      </c>
      <c r="CL7" s="6" t="s">
        <v>128</v>
      </c>
    </row>
    <row r="8" spans="1:140">
      <c r="E8" s="16">
        <f>+E17/E16-1</f>
        <v>2.2826720895610997E-2</v>
      </c>
      <c r="F8" s="16">
        <f>(F17/F16-1)</f>
        <v>1.7117008653369847E-2</v>
      </c>
      <c r="G8" s="16">
        <f>(G17/G16-1)</f>
        <v>6.7786191163648812E-2</v>
      </c>
      <c r="H8" s="16">
        <f>(H17/H16-1)</f>
        <v>2.1013653643860319E-2</v>
      </c>
      <c r="I8" s="16"/>
      <c r="J8" s="16"/>
      <c r="K8" s="16"/>
      <c r="L8" s="16"/>
      <c r="M8" s="13">
        <f>+M17/M16-1</f>
        <v>0.16912208094894599</v>
      </c>
      <c r="N8" s="13"/>
      <c r="O8" s="13">
        <f>+O17/O16-1</f>
        <v>0.14755545274710302</v>
      </c>
      <c r="P8" s="13"/>
      <c r="Q8" s="16">
        <f>+Q17/Q16-1</f>
        <v>1.9042272034005325E-2</v>
      </c>
      <c r="R8" s="16">
        <f>+R17/R16-1</f>
        <v>1.3836220024500134E-2</v>
      </c>
      <c r="S8" s="16">
        <f>+S17/S16-1</f>
        <v>6.7054907131055996E-2</v>
      </c>
      <c r="T8" s="16">
        <f>(T17/T16-1)</f>
        <v>1.1121855281851056E-2</v>
      </c>
      <c r="U8" s="16">
        <f>+U17/U16-1</f>
        <v>2.2826720895610997E-2</v>
      </c>
      <c r="V8" s="16">
        <f>+V17/V16-1</f>
        <v>1.7117008653369847E-2</v>
      </c>
      <c r="W8" s="16">
        <f>+W17/W16-1</f>
        <v>6.7786191163648812E-2</v>
      </c>
      <c r="X8" s="16">
        <f>(X17/X16-1)</f>
        <v>2.1013653643860319E-2</v>
      </c>
      <c r="Y8" s="13"/>
      <c r="Z8" s="13"/>
      <c r="AA8" s="13"/>
      <c r="AB8" s="13"/>
      <c r="AC8" s="13"/>
      <c r="AD8" s="13"/>
      <c r="AE8" s="13"/>
      <c r="AF8" s="13"/>
      <c r="AG8" s="45"/>
      <c r="AH8" s="65"/>
      <c r="AI8" s="65" t="s">
        <v>119</v>
      </c>
      <c r="AJ8" s="65" t="s">
        <v>119</v>
      </c>
      <c r="AK8" s="45"/>
      <c r="AL8" s="45"/>
      <c r="AM8" s="65"/>
      <c r="AN8" s="45"/>
      <c r="AO8" s="13"/>
      <c r="AP8" s="13"/>
      <c r="AQ8" s="13"/>
      <c r="AR8" s="45"/>
      <c r="AS8" s="13"/>
      <c r="AT8" s="45"/>
      <c r="AU8" s="45">
        <f>(AU17/AU16-1)</f>
        <v>0.18999999999999995</v>
      </c>
      <c r="AV8" s="45" t="e">
        <f>(AV17/AV16-1)</f>
        <v>#REF!</v>
      </c>
      <c r="AW8" s="13">
        <f>(AW17/AW16-1)</f>
        <v>0</v>
      </c>
      <c r="AX8" s="13"/>
      <c r="AY8" s="13"/>
      <c r="AZ8" s="45"/>
      <c r="BA8" s="13"/>
      <c r="BB8" s="13"/>
      <c r="BC8" s="13"/>
      <c r="BD8" s="45">
        <f>(BD17/BD16-1)</f>
        <v>0.18999999999999995</v>
      </c>
      <c r="BE8" s="13">
        <f>(BE17/BE16-1)</f>
        <v>0</v>
      </c>
      <c r="BF8" s="13"/>
      <c r="BG8" s="13"/>
      <c r="BH8" s="45">
        <f>(BH17/BH16-1)</f>
        <v>0.18999999999999995</v>
      </c>
      <c r="BI8" s="13">
        <f>(BI17/BI16-1)</f>
        <v>0</v>
      </c>
      <c r="BJ8" s="13"/>
      <c r="BK8" s="13"/>
      <c r="BL8" s="45">
        <f>(BL17/BL16-1)</f>
        <v>0.18999999999999995</v>
      </c>
      <c r="BM8" s="13">
        <f>(BM17/BM16-1)</f>
        <v>0</v>
      </c>
      <c r="BN8" s="45">
        <f>(BN17/BN16-1)</f>
        <v>0.18999999999999995</v>
      </c>
      <c r="BO8" s="13">
        <f>(BO17/BO16-1)</f>
        <v>0</v>
      </c>
      <c r="BP8" s="45"/>
      <c r="BQ8" s="13"/>
      <c r="BR8" s="13"/>
      <c r="BS8" s="13"/>
      <c r="BT8" s="45">
        <f>(BT17/BT16-1)</f>
        <v>0.18999999999999995</v>
      </c>
      <c r="BU8" s="13">
        <f>(BU17/BU16-1)</f>
        <v>0</v>
      </c>
      <c r="BV8" s="13"/>
      <c r="BW8" s="13"/>
      <c r="BX8" s="45">
        <f>(BX17/BX16-1)</f>
        <v>0.18999999999999995</v>
      </c>
      <c r="BY8" s="13">
        <f>(BY17/BY16-1)</f>
        <v>0</v>
      </c>
      <c r="BZ8" s="13"/>
      <c r="CA8" s="13"/>
      <c r="CB8" s="45">
        <f t="shared" ref="CB8:CG8" si="0">(CB17/CB16-1)</f>
        <v>0.18999999999999995</v>
      </c>
      <c r="CC8" s="13">
        <f t="shared" si="0"/>
        <v>0</v>
      </c>
      <c r="CD8" s="45">
        <f t="shared" si="0"/>
        <v>0.18999999999999995</v>
      </c>
      <c r="CE8" s="13">
        <f t="shared" si="0"/>
        <v>0</v>
      </c>
      <c r="CF8" s="45">
        <f t="shared" si="0"/>
        <v>0.18999999999999995</v>
      </c>
      <c r="CG8" s="45">
        <f t="shared" si="0"/>
        <v>0</v>
      </c>
      <c r="CH8" s="13"/>
      <c r="CI8" s="13"/>
      <c r="CJ8" s="45">
        <f>(CJ17/CJ16-1)</f>
        <v>0</v>
      </c>
      <c r="CK8" s="13"/>
      <c r="CL8" s="45">
        <f>(CL17/CL16-1)</f>
        <v>0</v>
      </c>
      <c r="CM8" s="13"/>
      <c r="CN8" s="45">
        <f>(CN17/CN16-1)</f>
        <v>0.18999999999999995</v>
      </c>
      <c r="CO8" s="13">
        <f>(CO17/CO16-1)</f>
        <v>0</v>
      </c>
      <c r="CP8" s="45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7">
        <f>(DF17/DF16-1)</f>
        <v>0.14122370067017886</v>
      </c>
      <c r="DG8" s="17">
        <f t="shared" ref="DG8:DS8" si="1">(DG17/DG16-1)</f>
        <v>0.14122370067017886</v>
      </c>
      <c r="DH8" s="13">
        <f t="shared" si="1"/>
        <v>0.14122370067017886</v>
      </c>
      <c r="DI8" s="17">
        <f>(DI17/DI16-1)</f>
        <v>0.14122370067017886</v>
      </c>
      <c r="DJ8" s="17">
        <f t="shared" si="1"/>
        <v>0.14122370067017886</v>
      </c>
      <c r="DK8" s="17">
        <f t="shared" si="1"/>
        <v>0.14122370067017886</v>
      </c>
      <c r="DL8" s="17">
        <f>(DL17/DL16-1)</f>
        <v>0.14122370067017886</v>
      </c>
      <c r="DM8" s="13">
        <f t="shared" si="1"/>
        <v>8.3008927121897225E-2</v>
      </c>
      <c r="DN8" s="17">
        <f t="shared" si="1"/>
        <v>8.3008927121897225E-2</v>
      </c>
      <c r="DO8" s="17">
        <f t="shared" si="1"/>
        <v>0.13199932621093291</v>
      </c>
      <c r="DP8" s="17">
        <f t="shared" si="1"/>
        <v>8.3008927121897225E-2</v>
      </c>
      <c r="DQ8" s="17">
        <f t="shared" si="1"/>
        <v>0.13199932621093269</v>
      </c>
      <c r="DR8" s="17">
        <f t="shared" si="1"/>
        <v>8.3008927121897225E-2</v>
      </c>
      <c r="DS8" s="17">
        <f t="shared" si="1"/>
        <v>0.13199932621093291</v>
      </c>
      <c r="DT8" s="13">
        <f>(DT17/DT16-1)</f>
        <v>9.8924826921277909E-2</v>
      </c>
      <c r="DU8" s="13">
        <f>(DU17/DU16-1)</f>
        <v>0.13544489424942197</v>
      </c>
    </row>
    <row r="9" spans="1:140">
      <c r="B9" s="1" t="s">
        <v>18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/>
      <c r="O9" s="7">
        <v>1</v>
      </c>
      <c r="P9" s="7"/>
      <c r="Q9" s="7">
        <v>1</v>
      </c>
      <c r="R9" s="7">
        <v>1</v>
      </c>
      <c r="S9" s="7">
        <v>1</v>
      </c>
      <c r="T9" s="7">
        <v>1</v>
      </c>
      <c r="U9" s="7">
        <v>3</v>
      </c>
      <c r="V9" s="7">
        <v>3</v>
      </c>
      <c r="W9" s="7">
        <v>3</v>
      </c>
      <c r="X9" s="7">
        <v>3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/>
      <c r="AF9" s="7"/>
      <c r="AG9" s="46">
        <v>1</v>
      </c>
      <c r="AH9" s="66">
        <v>1</v>
      </c>
      <c r="AI9" s="66">
        <v>1</v>
      </c>
      <c r="AJ9" s="66">
        <v>1</v>
      </c>
      <c r="AK9" s="46">
        <v>1</v>
      </c>
      <c r="AL9" s="46">
        <v>1</v>
      </c>
      <c r="AM9" s="66">
        <v>1</v>
      </c>
      <c r="AN9" s="46">
        <v>1</v>
      </c>
      <c r="AO9" s="7">
        <v>1</v>
      </c>
      <c r="AP9" s="7">
        <v>1</v>
      </c>
      <c r="AQ9" s="7">
        <v>1</v>
      </c>
      <c r="AR9" s="46"/>
      <c r="AS9" s="7"/>
      <c r="AT9" s="46">
        <v>1</v>
      </c>
      <c r="AU9" s="46">
        <v>1</v>
      </c>
      <c r="AV9" s="46">
        <v>1</v>
      </c>
      <c r="AW9" s="7">
        <v>1</v>
      </c>
      <c r="AX9" s="7"/>
      <c r="AY9" s="7"/>
      <c r="AZ9" s="46">
        <v>1</v>
      </c>
      <c r="BA9" s="7">
        <v>1</v>
      </c>
      <c r="BB9" s="7"/>
      <c r="BC9" s="7"/>
      <c r="BD9" s="46">
        <v>1</v>
      </c>
      <c r="BE9" s="7">
        <v>1</v>
      </c>
      <c r="BF9" s="7"/>
      <c r="BG9" s="7"/>
      <c r="BH9" s="46">
        <v>1</v>
      </c>
      <c r="BI9" s="7">
        <v>1</v>
      </c>
      <c r="BJ9" s="7"/>
      <c r="BK9" s="7"/>
      <c r="BL9" s="46">
        <v>1</v>
      </c>
      <c r="BM9" s="7">
        <v>1</v>
      </c>
      <c r="BN9" s="46">
        <v>1</v>
      </c>
      <c r="BO9" s="7">
        <v>1</v>
      </c>
      <c r="BP9" s="46">
        <v>1</v>
      </c>
      <c r="BQ9" s="7">
        <v>1</v>
      </c>
      <c r="BR9" s="7"/>
      <c r="BS9" s="7"/>
      <c r="BT9" s="46">
        <v>1</v>
      </c>
      <c r="BU9" s="7">
        <v>1</v>
      </c>
      <c r="BV9" s="7"/>
      <c r="BW9" s="7"/>
      <c r="BX9" s="46">
        <v>1</v>
      </c>
      <c r="BY9" s="7">
        <v>1</v>
      </c>
      <c r="BZ9" s="7"/>
      <c r="CA9" s="7"/>
      <c r="CB9" s="46">
        <v>1</v>
      </c>
      <c r="CC9" s="7">
        <v>1</v>
      </c>
      <c r="CD9" s="46">
        <v>1</v>
      </c>
      <c r="CE9" s="7">
        <v>1</v>
      </c>
      <c r="CF9" s="46">
        <v>1</v>
      </c>
      <c r="CG9" s="46">
        <v>1</v>
      </c>
      <c r="CH9" s="7"/>
      <c r="CI9" s="7"/>
      <c r="CJ9" s="46">
        <v>1</v>
      </c>
      <c r="CK9" s="7"/>
      <c r="CL9" s="46">
        <v>1</v>
      </c>
      <c r="CM9" s="7"/>
      <c r="CN9" s="46">
        <v>1</v>
      </c>
      <c r="CO9" s="7">
        <v>1</v>
      </c>
      <c r="CP9" s="46">
        <v>1</v>
      </c>
      <c r="CQ9" s="7">
        <v>1</v>
      </c>
      <c r="CR9" s="7">
        <v>1</v>
      </c>
      <c r="CS9" s="7">
        <v>1</v>
      </c>
      <c r="CT9" s="7">
        <v>1</v>
      </c>
      <c r="CU9" s="7">
        <v>1</v>
      </c>
      <c r="CV9" s="7">
        <v>1</v>
      </c>
      <c r="CW9" s="7">
        <v>1</v>
      </c>
      <c r="CX9" s="7">
        <v>1</v>
      </c>
      <c r="CY9" s="7">
        <v>1</v>
      </c>
      <c r="CZ9" s="7">
        <v>1</v>
      </c>
      <c r="DA9" s="7">
        <v>1</v>
      </c>
      <c r="DB9" s="7">
        <v>1</v>
      </c>
      <c r="DC9" s="7">
        <v>1</v>
      </c>
      <c r="DD9" s="7">
        <v>1</v>
      </c>
      <c r="DE9" s="7">
        <v>1</v>
      </c>
      <c r="DF9" s="7">
        <v>1</v>
      </c>
      <c r="DG9" s="7">
        <v>1</v>
      </c>
      <c r="DH9" s="7">
        <v>1</v>
      </c>
      <c r="DI9" s="7">
        <v>1</v>
      </c>
      <c r="DJ9" s="7">
        <v>1</v>
      </c>
      <c r="DK9" s="7">
        <v>2</v>
      </c>
      <c r="DL9" s="7">
        <v>2</v>
      </c>
      <c r="DM9" s="7">
        <v>1</v>
      </c>
      <c r="DN9" s="7">
        <v>1</v>
      </c>
      <c r="DO9" s="7">
        <v>1</v>
      </c>
      <c r="DP9" s="7">
        <v>1</v>
      </c>
      <c r="DQ9" s="7">
        <v>1</v>
      </c>
      <c r="DR9" s="7">
        <v>2</v>
      </c>
      <c r="DS9" s="7">
        <v>2</v>
      </c>
      <c r="DT9" s="7">
        <v>3</v>
      </c>
      <c r="DU9" s="7">
        <v>3</v>
      </c>
      <c r="DV9" s="1">
        <v>1</v>
      </c>
      <c r="DW9" s="1">
        <v>2</v>
      </c>
      <c r="DX9" s="1">
        <v>3</v>
      </c>
      <c r="DY9" s="1">
        <v>1</v>
      </c>
      <c r="DZ9" s="1">
        <v>2</v>
      </c>
      <c r="EA9" s="1">
        <v>3</v>
      </c>
      <c r="EB9" s="1">
        <v>1</v>
      </c>
      <c r="EC9" s="1">
        <v>2</v>
      </c>
      <c r="ED9" s="1">
        <v>3</v>
      </c>
      <c r="EE9" s="1">
        <v>1</v>
      </c>
      <c r="EF9" s="1">
        <v>2</v>
      </c>
      <c r="EG9" s="1">
        <v>3</v>
      </c>
      <c r="EH9" s="1">
        <v>3</v>
      </c>
      <c r="EI9" s="1">
        <v>1</v>
      </c>
    </row>
    <row r="10" spans="1:140">
      <c r="B10" s="1" t="s">
        <v>0</v>
      </c>
      <c r="C10" s="12" t="s">
        <v>5</v>
      </c>
      <c r="D10" s="15" t="s">
        <v>6</v>
      </c>
      <c r="E10" s="12" t="s">
        <v>5</v>
      </c>
      <c r="F10" s="15" t="s">
        <v>6</v>
      </c>
      <c r="G10" s="12" t="s">
        <v>5</v>
      </c>
      <c r="H10" s="15" t="s">
        <v>6</v>
      </c>
      <c r="I10" s="12" t="s">
        <v>5</v>
      </c>
      <c r="J10" s="15" t="s">
        <v>6</v>
      </c>
      <c r="K10" s="12" t="s">
        <v>5</v>
      </c>
      <c r="L10" s="15" t="s">
        <v>6</v>
      </c>
      <c r="M10" s="12" t="s">
        <v>5</v>
      </c>
      <c r="N10" s="15" t="s">
        <v>6</v>
      </c>
      <c r="O10" s="12" t="s">
        <v>5</v>
      </c>
      <c r="P10" s="15" t="s">
        <v>6</v>
      </c>
      <c r="Q10" s="12" t="s">
        <v>5</v>
      </c>
      <c r="R10" s="15" t="s">
        <v>6</v>
      </c>
      <c r="S10" s="12" t="s">
        <v>5</v>
      </c>
      <c r="T10" s="15" t="s">
        <v>6</v>
      </c>
      <c r="U10" s="12" t="s">
        <v>5</v>
      </c>
      <c r="V10" s="15" t="s">
        <v>6</v>
      </c>
      <c r="W10" s="12" t="s">
        <v>5</v>
      </c>
      <c r="X10" s="15" t="s">
        <v>6</v>
      </c>
      <c r="Y10" s="12" t="s">
        <v>5</v>
      </c>
      <c r="Z10" s="15" t="s">
        <v>6</v>
      </c>
      <c r="AA10" s="12" t="s">
        <v>5</v>
      </c>
      <c r="AB10" s="15" t="s">
        <v>6</v>
      </c>
      <c r="AC10" s="15" t="s">
        <v>6</v>
      </c>
      <c r="AD10" s="15" t="s">
        <v>6</v>
      </c>
      <c r="AE10" s="15" t="s">
        <v>6</v>
      </c>
      <c r="AF10" s="15" t="s">
        <v>6</v>
      </c>
      <c r="AG10" s="57" t="s">
        <v>6</v>
      </c>
      <c r="AH10" s="67" t="s">
        <v>6</v>
      </c>
      <c r="AI10" s="67" t="s">
        <v>6</v>
      </c>
      <c r="AJ10" s="67" t="s">
        <v>6</v>
      </c>
      <c r="AK10" s="57" t="s">
        <v>6</v>
      </c>
      <c r="AL10" s="57" t="s">
        <v>6</v>
      </c>
      <c r="AM10" s="67" t="s">
        <v>6</v>
      </c>
      <c r="AN10" s="57" t="s">
        <v>6</v>
      </c>
      <c r="AO10" s="15" t="s">
        <v>6</v>
      </c>
      <c r="AP10" s="15" t="s">
        <v>6</v>
      </c>
      <c r="AQ10" s="15" t="s">
        <v>6</v>
      </c>
      <c r="AR10" s="57" t="s">
        <v>6</v>
      </c>
      <c r="AS10" s="15" t="s">
        <v>6</v>
      </c>
      <c r="AT10" s="57" t="s">
        <v>6</v>
      </c>
      <c r="AU10" s="57" t="s">
        <v>6</v>
      </c>
      <c r="AV10" s="47" t="s">
        <v>6</v>
      </c>
      <c r="AW10" s="44" t="s">
        <v>5</v>
      </c>
      <c r="AX10" s="44" t="s">
        <v>6</v>
      </c>
      <c r="AY10" s="44" t="s">
        <v>5</v>
      </c>
      <c r="AZ10" s="47" t="s">
        <v>6</v>
      </c>
      <c r="BA10" s="44" t="s">
        <v>6</v>
      </c>
      <c r="BB10" s="44" t="s">
        <v>6</v>
      </c>
      <c r="BC10" s="44" t="s">
        <v>6</v>
      </c>
      <c r="BD10" s="47" t="s">
        <v>6</v>
      </c>
      <c r="BE10" s="44" t="s">
        <v>6</v>
      </c>
      <c r="BF10" s="44" t="s">
        <v>6</v>
      </c>
      <c r="BG10" s="44" t="s">
        <v>6</v>
      </c>
      <c r="BH10" s="47" t="s">
        <v>6</v>
      </c>
      <c r="BI10" s="44" t="s">
        <v>6</v>
      </c>
      <c r="BJ10" s="44" t="s">
        <v>6</v>
      </c>
      <c r="BK10" s="44" t="s">
        <v>6</v>
      </c>
      <c r="BL10" s="47" t="s">
        <v>6</v>
      </c>
      <c r="BM10" s="44" t="s">
        <v>6</v>
      </c>
      <c r="BN10" s="47" t="s">
        <v>6</v>
      </c>
      <c r="BO10" s="44" t="s">
        <v>6</v>
      </c>
      <c r="BP10" s="91" t="s">
        <v>6</v>
      </c>
      <c r="BQ10" s="92" t="s">
        <v>6</v>
      </c>
      <c r="BR10" s="92" t="s">
        <v>6</v>
      </c>
      <c r="BS10" s="92" t="s">
        <v>6</v>
      </c>
      <c r="BT10" s="91" t="s">
        <v>6</v>
      </c>
      <c r="BU10" s="92" t="s">
        <v>6</v>
      </c>
      <c r="BV10" s="92" t="s">
        <v>6</v>
      </c>
      <c r="BW10" s="92" t="s">
        <v>6</v>
      </c>
      <c r="BX10" s="91" t="s">
        <v>6</v>
      </c>
      <c r="BY10" s="92" t="s">
        <v>6</v>
      </c>
      <c r="BZ10" s="92" t="s">
        <v>6</v>
      </c>
      <c r="CA10" s="92" t="s">
        <v>6</v>
      </c>
      <c r="CB10" s="91" t="s">
        <v>6</v>
      </c>
      <c r="CC10" s="92" t="s">
        <v>6</v>
      </c>
      <c r="CD10" s="91" t="s">
        <v>6</v>
      </c>
      <c r="CE10" s="92" t="s">
        <v>6</v>
      </c>
      <c r="CF10" s="89" t="s">
        <v>6</v>
      </c>
      <c r="CG10" s="89" t="s">
        <v>6</v>
      </c>
      <c r="CH10" s="90" t="s">
        <v>6</v>
      </c>
      <c r="CI10" s="90" t="s">
        <v>6</v>
      </c>
      <c r="CJ10" s="89" t="s">
        <v>6</v>
      </c>
      <c r="CK10" s="90" t="s">
        <v>6</v>
      </c>
      <c r="CL10" s="89" t="s">
        <v>6</v>
      </c>
      <c r="CM10" s="90" t="s">
        <v>6</v>
      </c>
      <c r="CN10" s="57" t="s">
        <v>6</v>
      </c>
      <c r="CO10" s="15" t="s">
        <v>6</v>
      </c>
      <c r="CP10" s="57" t="s">
        <v>6</v>
      </c>
      <c r="CQ10" s="15" t="s">
        <v>6</v>
      </c>
      <c r="CR10" s="15" t="s">
        <v>6</v>
      </c>
      <c r="CS10" s="15" t="s">
        <v>6</v>
      </c>
      <c r="CT10" s="12" t="s">
        <v>5</v>
      </c>
      <c r="CU10" s="12" t="s">
        <v>5</v>
      </c>
      <c r="CV10" s="12" t="s">
        <v>5</v>
      </c>
      <c r="CW10" s="12" t="s">
        <v>5</v>
      </c>
      <c r="CX10" s="12" t="s">
        <v>5</v>
      </c>
      <c r="CY10" s="12" t="s">
        <v>5</v>
      </c>
      <c r="CZ10" s="12" t="s">
        <v>5</v>
      </c>
      <c r="DA10" s="12" t="s">
        <v>5</v>
      </c>
      <c r="DB10" s="12" t="s">
        <v>5</v>
      </c>
      <c r="DC10" s="12" t="s">
        <v>5</v>
      </c>
      <c r="DD10" s="12" t="s">
        <v>5</v>
      </c>
      <c r="DE10" s="12" t="s">
        <v>5</v>
      </c>
      <c r="DF10" s="1" t="s">
        <v>30</v>
      </c>
      <c r="DG10" s="1" t="s">
        <v>30</v>
      </c>
      <c r="DH10" s="1" t="s">
        <v>30</v>
      </c>
      <c r="DI10" s="1" t="s">
        <v>30</v>
      </c>
      <c r="DJ10" s="1" t="s">
        <v>30</v>
      </c>
      <c r="DK10" s="1" t="s">
        <v>30</v>
      </c>
      <c r="DL10" s="1" t="s">
        <v>30</v>
      </c>
      <c r="DM10" s="1" t="s">
        <v>33</v>
      </c>
      <c r="DN10" s="1" t="s">
        <v>33</v>
      </c>
      <c r="DO10" s="1" t="s">
        <v>33</v>
      </c>
      <c r="DP10" s="1" t="s">
        <v>33</v>
      </c>
      <c r="DQ10" s="1" t="s">
        <v>33</v>
      </c>
      <c r="DR10" s="1" t="s">
        <v>33</v>
      </c>
      <c r="DS10" s="1" t="s">
        <v>33</v>
      </c>
      <c r="DT10" s="1" t="s">
        <v>33</v>
      </c>
      <c r="DU10" s="1" t="s">
        <v>33</v>
      </c>
      <c r="DV10" s="1" t="s">
        <v>83</v>
      </c>
      <c r="DW10" s="1" t="s">
        <v>83</v>
      </c>
      <c r="DX10" s="1" t="s">
        <v>83</v>
      </c>
      <c r="DY10" s="1" t="s">
        <v>83</v>
      </c>
      <c r="DZ10" s="1" t="s">
        <v>83</v>
      </c>
      <c r="EA10" s="1" t="s">
        <v>83</v>
      </c>
      <c r="EB10" s="1" t="s">
        <v>83</v>
      </c>
      <c r="EC10" s="1" t="s">
        <v>83</v>
      </c>
      <c r="ED10" s="1" t="s">
        <v>83</v>
      </c>
      <c r="EE10" s="1" t="s">
        <v>83</v>
      </c>
      <c r="EF10" s="1" t="s">
        <v>83</v>
      </c>
      <c r="EG10" s="1" t="s">
        <v>83</v>
      </c>
      <c r="EH10" s="1" t="s">
        <v>83</v>
      </c>
      <c r="EI10" s="1" t="s">
        <v>83</v>
      </c>
    </row>
    <row r="11" spans="1:140">
      <c r="B11" s="1" t="s">
        <v>81</v>
      </c>
      <c r="C11" s="2">
        <f>+C5</f>
        <v>12.4</v>
      </c>
      <c r="D11" s="2">
        <f>+C6</f>
        <v>20</v>
      </c>
      <c r="E11" s="2">
        <f t="shared" ref="E11:AJ11" si="2">+IF(E10=$A$5,IF(E14="Si",$D$5,$C$5),IF(E14="Si",$D$6,$C$6))</f>
        <v>12.4</v>
      </c>
      <c r="F11" s="2">
        <f t="shared" si="2"/>
        <v>20</v>
      </c>
      <c r="G11" s="2">
        <f t="shared" si="2"/>
        <v>12.4</v>
      </c>
      <c r="H11" s="2">
        <f t="shared" si="2"/>
        <v>20</v>
      </c>
      <c r="I11" s="2">
        <f t="shared" si="2"/>
        <v>12.4</v>
      </c>
      <c r="J11" s="2">
        <f t="shared" si="2"/>
        <v>20</v>
      </c>
      <c r="K11" s="2">
        <f t="shared" si="2"/>
        <v>12.4</v>
      </c>
      <c r="L11" s="2">
        <f t="shared" si="2"/>
        <v>20</v>
      </c>
      <c r="M11" s="2">
        <f t="shared" si="2"/>
        <v>6.2</v>
      </c>
      <c r="N11" s="2">
        <f t="shared" si="2"/>
        <v>10</v>
      </c>
      <c r="O11" s="2">
        <f t="shared" si="2"/>
        <v>6.2</v>
      </c>
      <c r="P11" s="2">
        <f t="shared" si="2"/>
        <v>10</v>
      </c>
      <c r="Q11" s="2">
        <f t="shared" si="2"/>
        <v>6.2</v>
      </c>
      <c r="R11" s="2">
        <f t="shared" si="2"/>
        <v>10</v>
      </c>
      <c r="S11" s="2">
        <f t="shared" si="2"/>
        <v>6.2</v>
      </c>
      <c r="T11" s="2">
        <f t="shared" si="2"/>
        <v>10</v>
      </c>
      <c r="U11" s="2">
        <f t="shared" si="2"/>
        <v>6.2</v>
      </c>
      <c r="V11" s="2">
        <f t="shared" si="2"/>
        <v>10</v>
      </c>
      <c r="W11" s="2">
        <f t="shared" si="2"/>
        <v>6.2</v>
      </c>
      <c r="X11" s="2">
        <f t="shared" si="2"/>
        <v>10</v>
      </c>
      <c r="Y11" s="2">
        <f t="shared" si="2"/>
        <v>12.4</v>
      </c>
      <c r="Z11" s="2">
        <f t="shared" si="2"/>
        <v>20</v>
      </c>
      <c r="AA11" s="2">
        <f t="shared" si="2"/>
        <v>12.4</v>
      </c>
      <c r="AB11" s="2">
        <f t="shared" si="2"/>
        <v>20</v>
      </c>
      <c r="AC11" s="2">
        <f t="shared" si="2"/>
        <v>20</v>
      </c>
      <c r="AD11" s="2">
        <f t="shared" si="2"/>
        <v>20</v>
      </c>
      <c r="AE11" s="2">
        <f t="shared" si="2"/>
        <v>20</v>
      </c>
      <c r="AF11" s="2">
        <f t="shared" si="2"/>
        <v>20</v>
      </c>
      <c r="AG11" s="48">
        <f t="shared" si="2"/>
        <v>20</v>
      </c>
      <c r="AH11" s="25">
        <f t="shared" si="2"/>
        <v>20</v>
      </c>
      <c r="AI11" s="25">
        <f t="shared" si="2"/>
        <v>20</v>
      </c>
      <c r="AJ11" s="25">
        <f t="shared" si="2"/>
        <v>20</v>
      </c>
      <c r="AK11" s="48">
        <v>15</v>
      </c>
      <c r="AL11" s="48">
        <v>15</v>
      </c>
      <c r="AM11" s="25">
        <v>15</v>
      </c>
      <c r="AN11" s="48">
        <f>+IF(AN10=$A$5,IF(AN14="Si",$D$5,$C$5),IF(AN14="Si",$D$6,$C$6))</f>
        <v>20</v>
      </c>
      <c r="AO11" s="2">
        <f>+IF(AO10=$A$5,IF(AO14="Si",$D$5,$C$5),IF(AO14="Si",$D$6,$C$6))</f>
        <v>20</v>
      </c>
      <c r="AP11" s="2">
        <f>+IF(AP10=$A$5,IF(AP14="Si",$D$5,$C$5),IF(AP14="Si",$D$6,$C$6))</f>
        <v>20</v>
      </c>
      <c r="AQ11" s="2">
        <f>+IF(AQ10=$A$5,IF(AQ14="Si",$D$5,$C$5),IF(AQ14="Si",$D$6,$C$6))</f>
        <v>20</v>
      </c>
      <c r="AR11" s="48">
        <f>+IF(AR10=$A$5,IF(AR14="Si",$D$5,$C$5),IF(AR14="Si",$D$6,$C$6))*(2/3)</f>
        <v>13.333333333333332</v>
      </c>
      <c r="AS11" s="2">
        <f>+AR11</f>
        <v>13.333333333333332</v>
      </c>
      <c r="AT11" s="48">
        <f t="shared" ref="AT11:CG11" si="3">+IF(AT10=$A$5,IF(AT14="Si",$D$5,$C$5),IF(AT14="Si",$D$6,$C$6))</f>
        <v>20</v>
      </c>
      <c r="AU11" s="48">
        <f t="shared" si="3"/>
        <v>20</v>
      </c>
      <c r="AV11" s="48">
        <f t="shared" si="3"/>
        <v>20</v>
      </c>
      <c r="AW11" s="2">
        <f t="shared" si="3"/>
        <v>12.4</v>
      </c>
      <c r="AX11" s="2">
        <f t="shared" si="3"/>
        <v>20</v>
      </c>
      <c r="AY11" s="2">
        <f t="shared" si="3"/>
        <v>12.4</v>
      </c>
      <c r="AZ11" s="48">
        <f t="shared" si="3"/>
        <v>20</v>
      </c>
      <c r="BA11" s="2">
        <f t="shared" si="3"/>
        <v>20</v>
      </c>
      <c r="BB11" s="2">
        <f t="shared" si="3"/>
        <v>20</v>
      </c>
      <c r="BC11" s="2">
        <f t="shared" si="3"/>
        <v>20</v>
      </c>
      <c r="BD11" s="48">
        <f t="shared" si="3"/>
        <v>20</v>
      </c>
      <c r="BE11" s="2">
        <f t="shared" si="3"/>
        <v>20</v>
      </c>
      <c r="BF11" s="2">
        <f t="shared" si="3"/>
        <v>20</v>
      </c>
      <c r="BG11" s="2">
        <f t="shared" si="3"/>
        <v>20</v>
      </c>
      <c r="BH11" s="48">
        <f t="shared" si="3"/>
        <v>20</v>
      </c>
      <c r="BI11" s="2">
        <f t="shared" si="3"/>
        <v>20</v>
      </c>
      <c r="BJ11" s="2">
        <f t="shared" si="3"/>
        <v>20</v>
      </c>
      <c r="BK11" s="2">
        <f t="shared" si="3"/>
        <v>20</v>
      </c>
      <c r="BL11" s="48">
        <f>+IF(BL10=$A$5,IF(BL14="Si",$D$5,$C$5),IF(BL14="Si",$D$6,$C$6))*2/3</f>
        <v>13.333333333333334</v>
      </c>
      <c r="BM11" s="2">
        <f>+BL11</f>
        <v>13.333333333333334</v>
      </c>
      <c r="BN11" s="48">
        <f>+BL11</f>
        <v>13.333333333333334</v>
      </c>
      <c r="BO11" s="2">
        <f>+BN11</f>
        <v>13.333333333333334</v>
      </c>
      <c r="BP11" s="48">
        <f t="shared" ref="BP11:CA11" si="4">+IF(BP10=$A$5,IF(BP14="Si",$D$5,$C$5),IF(BP14="Si",$D$6,$C$6))</f>
        <v>20</v>
      </c>
      <c r="BQ11" s="2">
        <f t="shared" si="4"/>
        <v>20</v>
      </c>
      <c r="BR11" s="2">
        <f t="shared" si="4"/>
        <v>20</v>
      </c>
      <c r="BS11" s="2">
        <f t="shared" si="4"/>
        <v>20</v>
      </c>
      <c r="BT11" s="48">
        <f t="shared" si="4"/>
        <v>20</v>
      </c>
      <c r="BU11" s="2">
        <f t="shared" si="4"/>
        <v>20</v>
      </c>
      <c r="BV11" s="2">
        <f t="shared" si="4"/>
        <v>20</v>
      </c>
      <c r="BW11" s="2">
        <f t="shared" si="4"/>
        <v>20</v>
      </c>
      <c r="BX11" s="48">
        <f t="shared" si="4"/>
        <v>20</v>
      </c>
      <c r="BY11" s="2">
        <f t="shared" si="4"/>
        <v>20</v>
      </c>
      <c r="BZ11" s="2">
        <f t="shared" si="4"/>
        <v>20</v>
      </c>
      <c r="CA11" s="2">
        <f t="shared" si="4"/>
        <v>20</v>
      </c>
      <c r="CB11" s="48">
        <f>+IF(CB10=$A$5,IF(CB14="Si",$D$5,$C$5),IF(CB14="Si",$D$6,$C$6))*2/3</f>
        <v>13.333333333333334</v>
      </c>
      <c r="CC11" s="2">
        <f>+IF(CC10=$A$5,IF(CC14="Si",$D$5,$C$5),IF(CC14="Si",$D$6,$C$6))*2/3</f>
        <v>13.333333333333334</v>
      </c>
      <c r="CD11" s="48">
        <f>+CB11</f>
        <v>13.333333333333334</v>
      </c>
      <c r="CE11" s="2">
        <f>+CD11</f>
        <v>13.333333333333334</v>
      </c>
      <c r="CF11" s="48">
        <f t="shared" si="3"/>
        <v>20</v>
      </c>
      <c r="CG11" s="48">
        <f t="shared" si="3"/>
        <v>20</v>
      </c>
      <c r="CH11" s="2">
        <f>+IF(CH10=$A$5,IF(CH14="Si",$D$5,$C$5),IF(CH14="Si",$D$6,$C$6))*(2/3)</f>
        <v>13.333333333333332</v>
      </c>
      <c r="CI11" s="2">
        <v>20</v>
      </c>
      <c r="CJ11" s="48">
        <f>+IF(CJ10=$A$5,IF(CJ14="Si",$D$5,$C$5),IF(CJ14="Si",$D$6,$C$6))</f>
        <v>20</v>
      </c>
      <c r="CK11" s="2">
        <v>20</v>
      </c>
      <c r="CL11" s="48">
        <f>+IF(CL10=$A$5,IF(CL14="Si",$D$5,$C$5),IF(CL14="Si",$D$6,$C$6))</f>
        <v>20</v>
      </c>
      <c r="CM11" s="2">
        <f>+CL11</f>
        <v>20</v>
      </c>
      <c r="CN11" s="48">
        <f t="shared" ref="CN11:DE11" si="5">+IF(CN10=$A$5,IF(CN14="Si",$D$5,$C$5),IF(CN14="Si",$D$6,$C$6))</f>
        <v>10</v>
      </c>
      <c r="CO11" s="2">
        <f t="shared" si="5"/>
        <v>10</v>
      </c>
      <c r="CP11" s="48">
        <f t="shared" si="5"/>
        <v>10</v>
      </c>
      <c r="CQ11" s="2">
        <f t="shared" si="5"/>
        <v>10</v>
      </c>
      <c r="CR11" s="2">
        <f t="shared" si="5"/>
        <v>10</v>
      </c>
      <c r="CS11" s="2">
        <f t="shared" si="5"/>
        <v>10</v>
      </c>
      <c r="CT11" s="2">
        <f t="shared" si="5"/>
        <v>12.4</v>
      </c>
      <c r="CU11" s="2">
        <f t="shared" si="5"/>
        <v>12.4</v>
      </c>
      <c r="CV11" s="2">
        <f t="shared" si="5"/>
        <v>12.4</v>
      </c>
      <c r="CW11" s="2">
        <f t="shared" si="5"/>
        <v>12.4</v>
      </c>
      <c r="CX11" s="2">
        <f t="shared" si="5"/>
        <v>12.4</v>
      </c>
      <c r="CY11" s="2">
        <f t="shared" si="5"/>
        <v>12.4</v>
      </c>
      <c r="CZ11" s="2">
        <f t="shared" si="5"/>
        <v>6.2</v>
      </c>
      <c r="DA11" s="2">
        <f t="shared" si="5"/>
        <v>6.2</v>
      </c>
      <c r="DB11" s="2">
        <f t="shared" si="5"/>
        <v>6.2</v>
      </c>
      <c r="DC11" s="2">
        <f t="shared" si="5"/>
        <v>6.2</v>
      </c>
      <c r="DD11" s="2">
        <f t="shared" si="5"/>
        <v>6.2</v>
      </c>
      <c r="DE11" s="2">
        <f t="shared" si="5"/>
        <v>6.2</v>
      </c>
      <c r="DF11" s="2">
        <v>24</v>
      </c>
      <c r="DG11" s="2">
        <v>24</v>
      </c>
      <c r="DH11" s="2">
        <v>24</v>
      </c>
      <c r="DI11" s="2">
        <v>12</v>
      </c>
      <c r="DJ11" s="2">
        <v>12</v>
      </c>
      <c r="DK11" s="2">
        <v>12</v>
      </c>
      <c r="DL11" s="2">
        <v>12</v>
      </c>
      <c r="DM11" s="2"/>
      <c r="DN11" s="2"/>
      <c r="DO11" s="2"/>
      <c r="DP11" s="2"/>
      <c r="DQ11" s="2"/>
      <c r="DR11" s="2"/>
      <c r="DS11" s="2"/>
      <c r="DT11" s="2"/>
      <c r="DU11" s="2"/>
      <c r="DV11" s="1">
        <v>17</v>
      </c>
      <c r="DW11" s="1">
        <v>17</v>
      </c>
      <c r="DX11" s="1">
        <v>17</v>
      </c>
      <c r="DY11" s="1">
        <v>17</v>
      </c>
      <c r="DZ11" s="1">
        <v>17</v>
      </c>
      <c r="EA11" s="1">
        <v>17</v>
      </c>
      <c r="EB11" s="1">
        <v>17</v>
      </c>
      <c r="EC11" s="1">
        <v>17</v>
      </c>
      <c r="ED11" s="1">
        <v>17</v>
      </c>
      <c r="EE11" s="1">
        <v>17</v>
      </c>
      <c r="EF11" s="1">
        <v>17</v>
      </c>
      <c r="EG11" s="1">
        <v>17</v>
      </c>
      <c r="EH11" s="1">
        <v>17</v>
      </c>
      <c r="EI11" s="1">
        <v>17</v>
      </c>
    </row>
    <row r="12" spans="1:140">
      <c r="B12" s="1" t="s">
        <v>27</v>
      </c>
      <c r="C12" s="22">
        <f>+C4</f>
        <v>0.41</v>
      </c>
      <c r="D12" s="22">
        <f>+C4</f>
        <v>0.41</v>
      </c>
      <c r="E12" s="23">
        <f>+IF(E13=$B$3,IF(E14="Si",$D$3,$C$3),IF(E14="Si",$D$4,$C$4))</f>
        <v>0.31</v>
      </c>
      <c r="F12" s="23">
        <f t="shared" ref="F12:DJ12" si="6">+IF(F13=$B$3,IF(F14="Si",$D$3,$C$3),IF(F14="Si",$D$4,$C$4))</f>
        <v>0.31</v>
      </c>
      <c r="G12" s="23">
        <f t="shared" si="6"/>
        <v>0.41</v>
      </c>
      <c r="H12" s="23">
        <f t="shared" si="6"/>
        <v>0.41</v>
      </c>
      <c r="I12" s="23">
        <f t="shared" si="6"/>
        <v>0.31</v>
      </c>
      <c r="J12" s="23">
        <f t="shared" si="6"/>
        <v>0.31</v>
      </c>
      <c r="K12" s="23">
        <f t="shared" si="6"/>
        <v>0.41</v>
      </c>
      <c r="L12" s="23">
        <f t="shared" si="6"/>
        <v>0.41</v>
      </c>
      <c r="M12" s="23">
        <f t="shared" si="6"/>
        <v>0.3</v>
      </c>
      <c r="N12" s="23">
        <f t="shared" si="6"/>
        <v>0.3</v>
      </c>
      <c r="O12" s="23">
        <f t="shared" si="6"/>
        <v>0.25</v>
      </c>
      <c r="P12" s="23">
        <f t="shared" si="6"/>
        <v>0.25</v>
      </c>
      <c r="Q12" s="23">
        <f t="shared" si="6"/>
        <v>0.25</v>
      </c>
      <c r="R12" s="23">
        <f t="shared" si="6"/>
        <v>0.25</v>
      </c>
      <c r="S12" s="23">
        <f t="shared" si="6"/>
        <v>0.3</v>
      </c>
      <c r="T12" s="23">
        <f t="shared" si="6"/>
        <v>0.3</v>
      </c>
      <c r="U12" s="23">
        <f t="shared" si="6"/>
        <v>0.25</v>
      </c>
      <c r="V12" s="23">
        <f t="shared" si="6"/>
        <v>0.25</v>
      </c>
      <c r="W12" s="23">
        <f t="shared" si="6"/>
        <v>0.3</v>
      </c>
      <c r="X12" s="23">
        <f t="shared" si="6"/>
        <v>0.3</v>
      </c>
      <c r="Y12" s="23">
        <f t="shared" si="6"/>
        <v>0.31</v>
      </c>
      <c r="Z12" s="23">
        <f t="shared" si="6"/>
        <v>0.31</v>
      </c>
      <c r="AA12" s="23">
        <f t="shared" si="6"/>
        <v>0.41</v>
      </c>
      <c r="AB12" s="23">
        <f t="shared" si="6"/>
        <v>0.41</v>
      </c>
      <c r="AC12" s="23">
        <f t="shared" si="6"/>
        <v>0.41</v>
      </c>
      <c r="AD12" s="23">
        <f t="shared" si="6"/>
        <v>0.41</v>
      </c>
      <c r="AE12" s="23">
        <f t="shared" si="6"/>
        <v>0.31</v>
      </c>
      <c r="AF12" s="23">
        <f t="shared" si="6"/>
        <v>0.31</v>
      </c>
      <c r="AG12" s="49">
        <v>0.41</v>
      </c>
      <c r="AH12" s="68">
        <f t="shared" si="6"/>
        <v>0.31</v>
      </c>
      <c r="AI12" s="68">
        <f t="shared" si="6"/>
        <v>0.41</v>
      </c>
      <c r="AJ12" s="68">
        <v>0.31</v>
      </c>
      <c r="AK12" s="72">
        <v>0.31</v>
      </c>
      <c r="AL12" s="82">
        <f>+(AI12*27990+31%*(44000-27990))/44000</f>
        <v>0.37361363636363637</v>
      </c>
      <c r="AM12" s="77">
        <f>+AL12</f>
        <v>0.37361363636363637</v>
      </c>
      <c r="AN12" s="49">
        <f>+IF(AN13=$B$3,IF(AN14="Si",$D$3,$C$3),IF(AN14="Si",$D$4,$C$4))</f>
        <v>0.41</v>
      </c>
      <c r="AO12" s="23">
        <f>+IF(AO13=$B$3,IF(AO14="Si",$D$3,$C$3),IF(AO14="Si",$D$4,$C$4))</f>
        <v>0.41</v>
      </c>
      <c r="AP12" s="23">
        <f>+IF(AP13=$B$3,IF(AP14="Si",$D$3,$C$3),IF(AP14="Si",$D$4,$C$4))</f>
        <v>0.31</v>
      </c>
      <c r="AQ12" s="23">
        <f>+IF(AQ13=$B$3,IF(AQ14="Si",$D$3,$C$3),IF(AQ14="Si",$D$4,$C$4))</f>
        <v>0.31</v>
      </c>
      <c r="AR12" s="72">
        <v>0.37</v>
      </c>
      <c r="AS12" s="73">
        <f>+AR12</f>
        <v>0.37</v>
      </c>
      <c r="AT12" s="49">
        <f>+IF(AT13=$B$3,IF(AT14="Si",$D$3,$C$3),IF(AT14="Si",$D$4,$C$4))</f>
        <v>0.31</v>
      </c>
      <c r="AU12" s="49">
        <f t="shared" si="6"/>
        <v>0.41</v>
      </c>
      <c r="AV12" s="49">
        <f t="shared" si="6"/>
        <v>0.41</v>
      </c>
      <c r="AW12" s="23">
        <f t="shared" si="6"/>
        <v>0.41</v>
      </c>
      <c r="AX12" s="23">
        <f t="shared" si="6"/>
        <v>0.31</v>
      </c>
      <c r="AY12" s="23">
        <f t="shared" si="6"/>
        <v>0.31</v>
      </c>
      <c r="AZ12" s="49">
        <f t="shared" si="6"/>
        <v>0.41</v>
      </c>
      <c r="BA12" s="23">
        <f t="shared" si="6"/>
        <v>0.41</v>
      </c>
      <c r="BB12" s="23">
        <f t="shared" si="6"/>
        <v>0.31</v>
      </c>
      <c r="BC12" s="23">
        <f t="shared" si="6"/>
        <v>0.31</v>
      </c>
      <c r="BD12" s="49">
        <f t="shared" si="6"/>
        <v>0.41</v>
      </c>
      <c r="BE12" s="23">
        <f t="shared" si="6"/>
        <v>0.41</v>
      </c>
      <c r="BF12" s="23">
        <f t="shared" si="6"/>
        <v>0.31</v>
      </c>
      <c r="BG12" s="23">
        <f t="shared" si="6"/>
        <v>0.31</v>
      </c>
      <c r="BH12" s="49">
        <f t="shared" si="6"/>
        <v>0.41</v>
      </c>
      <c r="BI12" s="23">
        <f t="shared" si="6"/>
        <v>0.41</v>
      </c>
      <c r="BJ12" s="23">
        <f t="shared" si="6"/>
        <v>0.31</v>
      </c>
      <c r="BK12" s="23">
        <f t="shared" si="6"/>
        <v>0.31</v>
      </c>
      <c r="BL12" s="49">
        <f t="shared" si="6"/>
        <v>0.41</v>
      </c>
      <c r="BM12" s="23">
        <f t="shared" si="6"/>
        <v>0.41</v>
      </c>
      <c r="BN12" s="49">
        <f t="shared" si="6"/>
        <v>0.41</v>
      </c>
      <c r="BO12" s="23">
        <f t="shared" si="6"/>
        <v>0.41</v>
      </c>
      <c r="BP12" s="49">
        <f t="shared" si="6"/>
        <v>0.41</v>
      </c>
      <c r="BQ12" s="23">
        <f t="shared" si="6"/>
        <v>0.41</v>
      </c>
      <c r="BR12" s="23">
        <f t="shared" si="6"/>
        <v>0.31</v>
      </c>
      <c r="BS12" s="23">
        <f t="shared" si="6"/>
        <v>0.31</v>
      </c>
      <c r="BT12" s="49">
        <f t="shared" si="6"/>
        <v>0.41</v>
      </c>
      <c r="BU12" s="23">
        <f t="shared" si="6"/>
        <v>0.41</v>
      </c>
      <c r="BV12" s="23">
        <f t="shared" si="6"/>
        <v>0.31</v>
      </c>
      <c r="BW12" s="23">
        <f t="shared" si="6"/>
        <v>0.31</v>
      </c>
      <c r="BX12" s="49">
        <f t="shared" si="6"/>
        <v>0.41</v>
      </c>
      <c r="BY12" s="23">
        <f t="shared" si="6"/>
        <v>0.41</v>
      </c>
      <c r="BZ12" s="23">
        <f t="shared" si="6"/>
        <v>0.31</v>
      </c>
      <c r="CA12" s="23">
        <f t="shared" si="6"/>
        <v>0.31</v>
      </c>
      <c r="CB12" s="49">
        <f t="shared" si="6"/>
        <v>0.41</v>
      </c>
      <c r="CC12" s="23">
        <f t="shared" si="6"/>
        <v>0.41</v>
      </c>
      <c r="CD12" s="49">
        <f t="shared" si="6"/>
        <v>0.41</v>
      </c>
      <c r="CE12" s="23">
        <f t="shared" si="6"/>
        <v>0.41</v>
      </c>
      <c r="CF12" s="49">
        <f t="shared" si="6"/>
        <v>0.41</v>
      </c>
      <c r="CG12" s="49">
        <f t="shared" si="6"/>
        <v>0.41</v>
      </c>
      <c r="CH12" s="23">
        <f t="shared" si="6"/>
        <v>0.31</v>
      </c>
      <c r="CI12" s="23">
        <f t="shared" si="6"/>
        <v>0.31</v>
      </c>
      <c r="CJ12" s="49">
        <f t="shared" si="6"/>
        <v>0.41</v>
      </c>
      <c r="CK12" s="23">
        <f t="shared" si="6"/>
        <v>0.31</v>
      </c>
      <c r="CL12" s="49">
        <f t="shared" si="6"/>
        <v>0.41</v>
      </c>
      <c r="CM12" s="23">
        <f t="shared" si="6"/>
        <v>0.31</v>
      </c>
      <c r="CN12" s="49">
        <f t="shared" si="6"/>
        <v>0.3</v>
      </c>
      <c r="CO12" s="23">
        <f t="shared" si="6"/>
        <v>0.3</v>
      </c>
      <c r="CP12" s="49">
        <f t="shared" si="6"/>
        <v>0.3</v>
      </c>
      <c r="CQ12" s="23">
        <f t="shared" si="6"/>
        <v>0.3</v>
      </c>
      <c r="CR12" s="23">
        <f t="shared" si="6"/>
        <v>0.25</v>
      </c>
      <c r="CS12" s="23">
        <f t="shared" si="6"/>
        <v>0.25</v>
      </c>
      <c r="CT12" s="23">
        <f t="shared" si="6"/>
        <v>0.41</v>
      </c>
      <c r="CU12" s="23">
        <f t="shared" si="6"/>
        <v>0.31</v>
      </c>
      <c r="CV12" s="23">
        <f t="shared" si="6"/>
        <v>0.41</v>
      </c>
      <c r="CW12" s="23">
        <f t="shared" si="6"/>
        <v>0.31</v>
      </c>
      <c r="CX12" s="23">
        <f t="shared" si="6"/>
        <v>0.41</v>
      </c>
      <c r="CY12" s="23">
        <f t="shared" si="6"/>
        <v>0.31</v>
      </c>
      <c r="CZ12" s="23">
        <f t="shared" si="6"/>
        <v>0.3</v>
      </c>
      <c r="DA12" s="23">
        <f t="shared" si="6"/>
        <v>0.25</v>
      </c>
      <c r="DB12" s="23">
        <f t="shared" si="6"/>
        <v>0.3</v>
      </c>
      <c r="DC12" s="23">
        <f t="shared" si="6"/>
        <v>0.25</v>
      </c>
      <c r="DD12" s="23">
        <f t="shared" si="6"/>
        <v>0.3</v>
      </c>
      <c r="DE12" s="23">
        <f t="shared" si="6"/>
        <v>0.25</v>
      </c>
      <c r="DF12" s="23">
        <f t="shared" si="6"/>
        <v>0.41</v>
      </c>
      <c r="DG12" s="23">
        <f t="shared" si="6"/>
        <v>0.31</v>
      </c>
      <c r="DH12" s="23">
        <f t="shared" si="6"/>
        <v>0.41</v>
      </c>
      <c r="DI12" s="23">
        <f t="shared" si="6"/>
        <v>0.3</v>
      </c>
      <c r="DJ12" s="23">
        <f t="shared" si="6"/>
        <v>0.25</v>
      </c>
      <c r="DK12" s="23">
        <f>+DF12</f>
        <v>0.41</v>
      </c>
      <c r="DL12" s="23">
        <f>+DG12</f>
        <v>0.31</v>
      </c>
      <c r="DV12" s="35">
        <v>0.51539999999999997</v>
      </c>
      <c r="DW12" s="35">
        <v>0.51539999999999997</v>
      </c>
      <c r="DX12" s="35">
        <v>0.51539999999999997</v>
      </c>
      <c r="DY12" s="35">
        <v>0.51539999999999997</v>
      </c>
      <c r="DZ12" s="35">
        <v>0.51539999999999997</v>
      </c>
      <c r="EA12" s="35">
        <v>0.51539999999999997</v>
      </c>
      <c r="EB12" s="22">
        <v>0.35</v>
      </c>
      <c r="EC12" s="22">
        <v>0.35</v>
      </c>
      <c r="ED12" s="22">
        <v>0.35</v>
      </c>
      <c r="EE12" s="22">
        <v>0.35</v>
      </c>
      <c r="EF12" s="22">
        <v>0.35</v>
      </c>
      <c r="EG12" s="22">
        <v>0.35</v>
      </c>
      <c r="EH12" s="35">
        <v>0.51539999999999997</v>
      </c>
      <c r="EI12" s="22">
        <v>0.35</v>
      </c>
    </row>
    <row r="13" spans="1:140">
      <c r="B13" s="1" t="s">
        <v>1</v>
      </c>
      <c r="C13" s="1" t="s">
        <v>4</v>
      </c>
      <c r="D13" s="1" t="str">
        <f>+C13</f>
        <v>Inbound</v>
      </c>
      <c r="E13" s="1" t="s">
        <v>17</v>
      </c>
      <c r="F13" s="1" t="s">
        <v>17</v>
      </c>
      <c r="G13" s="1" t="s">
        <v>16</v>
      </c>
      <c r="H13" s="1" t="s">
        <v>16</v>
      </c>
      <c r="I13" s="1" t="s">
        <v>17</v>
      </c>
      <c r="J13" s="1" t="s">
        <v>17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17</v>
      </c>
      <c r="P13" s="1" t="s">
        <v>17</v>
      </c>
      <c r="Q13" s="1" t="s">
        <v>17</v>
      </c>
      <c r="R13" s="1" t="s">
        <v>17</v>
      </c>
      <c r="S13" s="1" t="s">
        <v>16</v>
      </c>
      <c r="T13" s="1" t="s">
        <v>16</v>
      </c>
      <c r="U13" s="1" t="s">
        <v>17</v>
      </c>
      <c r="V13" s="1" t="s">
        <v>17</v>
      </c>
      <c r="W13" s="1" t="s">
        <v>16</v>
      </c>
      <c r="X13" s="1" t="s">
        <v>16</v>
      </c>
      <c r="Y13" s="1" t="s">
        <v>17</v>
      </c>
      <c r="Z13" s="1" t="s">
        <v>17</v>
      </c>
      <c r="AA13" s="1" t="s">
        <v>16</v>
      </c>
      <c r="AB13" s="1" t="s">
        <v>16</v>
      </c>
      <c r="AC13" s="1" t="s">
        <v>16</v>
      </c>
      <c r="AD13" s="1" t="s">
        <v>16</v>
      </c>
      <c r="AE13" s="1" t="s">
        <v>17</v>
      </c>
      <c r="AF13" s="1" t="s">
        <v>17</v>
      </c>
      <c r="AG13" s="6" t="s">
        <v>16</v>
      </c>
      <c r="AH13" s="24" t="s">
        <v>17</v>
      </c>
      <c r="AI13" s="24" t="s">
        <v>118</v>
      </c>
      <c r="AJ13" s="24" t="s">
        <v>118</v>
      </c>
      <c r="AK13" s="6" t="s">
        <v>17</v>
      </c>
      <c r="AL13" s="6" t="s">
        <v>17</v>
      </c>
      <c r="AM13" s="24" t="s">
        <v>17</v>
      </c>
      <c r="AN13" s="6" t="s">
        <v>16</v>
      </c>
      <c r="AO13" s="1" t="s">
        <v>16</v>
      </c>
      <c r="AP13" s="1" t="s">
        <v>17</v>
      </c>
      <c r="AQ13" s="1" t="s">
        <v>17</v>
      </c>
      <c r="AR13" s="6" t="s">
        <v>17</v>
      </c>
      <c r="AS13" s="1" t="s">
        <v>17</v>
      </c>
      <c r="AT13" s="6" t="s">
        <v>17</v>
      </c>
      <c r="AU13" s="6" t="s">
        <v>16</v>
      </c>
      <c r="AV13" s="6" t="s">
        <v>16</v>
      </c>
      <c r="AW13" s="1" t="s">
        <v>16</v>
      </c>
      <c r="AX13" s="1" t="s">
        <v>17</v>
      </c>
      <c r="AY13" s="1" t="s">
        <v>17</v>
      </c>
      <c r="AZ13" s="6" t="s">
        <v>16</v>
      </c>
      <c r="BA13" s="1" t="s">
        <v>16</v>
      </c>
      <c r="BB13" s="1" t="s">
        <v>17</v>
      </c>
      <c r="BC13" s="1" t="s">
        <v>17</v>
      </c>
      <c r="BD13" s="6" t="s">
        <v>16</v>
      </c>
      <c r="BE13" s="1" t="s">
        <v>16</v>
      </c>
      <c r="BF13" s="1" t="s">
        <v>17</v>
      </c>
      <c r="BG13" s="1" t="s">
        <v>17</v>
      </c>
      <c r="BH13" s="6" t="s">
        <v>16</v>
      </c>
      <c r="BI13" s="1" t="s">
        <v>16</v>
      </c>
      <c r="BJ13" s="1" t="s">
        <v>17</v>
      </c>
      <c r="BK13" s="1" t="s">
        <v>17</v>
      </c>
      <c r="BL13" s="6" t="s">
        <v>16</v>
      </c>
      <c r="BM13" s="1" t="s">
        <v>16</v>
      </c>
      <c r="BN13" s="6" t="s">
        <v>16</v>
      </c>
      <c r="BO13" s="1" t="s">
        <v>16</v>
      </c>
      <c r="BP13" s="6" t="s">
        <v>16</v>
      </c>
      <c r="BQ13" s="1" t="s">
        <v>16</v>
      </c>
      <c r="BR13" s="1" t="s">
        <v>17</v>
      </c>
      <c r="BS13" s="1" t="s">
        <v>17</v>
      </c>
      <c r="BT13" s="6" t="s">
        <v>16</v>
      </c>
      <c r="BU13" s="1" t="s">
        <v>16</v>
      </c>
      <c r="BV13" s="1" t="s">
        <v>17</v>
      </c>
      <c r="BW13" s="1" t="s">
        <v>17</v>
      </c>
      <c r="BX13" s="6" t="s">
        <v>16</v>
      </c>
      <c r="BY13" s="1" t="s">
        <v>16</v>
      </c>
      <c r="BZ13" s="1" t="s">
        <v>17</v>
      </c>
      <c r="CA13" s="1" t="s">
        <v>17</v>
      </c>
      <c r="CB13" s="6" t="s">
        <v>16</v>
      </c>
      <c r="CC13" s="1" t="s">
        <v>16</v>
      </c>
      <c r="CD13" s="6" t="s">
        <v>16</v>
      </c>
      <c r="CE13" s="1" t="s">
        <v>16</v>
      </c>
      <c r="CF13" s="6" t="s">
        <v>16</v>
      </c>
      <c r="CG13" s="6" t="s">
        <v>16</v>
      </c>
      <c r="CH13" s="1" t="s">
        <v>17</v>
      </c>
      <c r="CI13" s="1" t="s">
        <v>17</v>
      </c>
      <c r="CJ13" s="6" t="s">
        <v>16</v>
      </c>
      <c r="CK13" s="1" t="s">
        <v>17</v>
      </c>
      <c r="CL13" s="6" t="s">
        <v>16</v>
      </c>
      <c r="CM13" s="1" t="s">
        <v>17</v>
      </c>
      <c r="CN13" s="6" t="s">
        <v>16</v>
      </c>
      <c r="CO13" s="1" t="s">
        <v>16</v>
      </c>
      <c r="CP13" s="6" t="s">
        <v>16</v>
      </c>
      <c r="CQ13" s="1" t="s">
        <v>16</v>
      </c>
      <c r="CR13" s="1" t="s">
        <v>17</v>
      </c>
      <c r="CS13" s="1" t="s">
        <v>17</v>
      </c>
      <c r="CT13" s="1" t="s">
        <v>16</v>
      </c>
      <c r="CU13" s="1" t="s">
        <v>17</v>
      </c>
      <c r="CV13" s="1" t="s">
        <v>16</v>
      </c>
      <c r="CW13" s="1" t="s">
        <v>17</v>
      </c>
      <c r="CX13" s="1" t="s">
        <v>16</v>
      </c>
      <c r="CY13" s="1" t="s">
        <v>17</v>
      </c>
      <c r="CZ13" s="1" t="s">
        <v>16</v>
      </c>
      <c r="DA13" s="1" t="s">
        <v>17</v>
      </c>
      <c r="DB13" s="1" t="s">
        <v>16</v>
      </c>
      <c r="DC13" s="1" t="s">
        <v>17</v>
      </c>
      <c r="DD13" s="1" t="s">
        <v>16</v>
      </c>
      <c r="DE13" s="1" t="s">
        <v>17</v>
      </c>
      <c r="DF13" s="1" t="s">
        <v>16</v>
      </c>
      <c r="DG13" s="1" t="s">
        <v>17</v>
      </c>
      <c r="DH13" s="1" t="s">
        <v>4</v>
      </c>
      <c r="DI13" s="1" t="s">
        <v>16</v>
      </c>
      <c r="DJ13" s="1" t="s">
        <v>17</v>
      </c>
      <c r="DK13" s="1" t="s">
        <v>16</v>
      </c>
      <c r="DL13" s="1" t="s">
        <v>17</v>
      </c>
      <c r="DM13" s="1" t="s">
        <v>4</v>
      </c>
      <c r="DN13" s="1" t="s">
        <v>16</v>
      </c>
      <c r="DO13" s="1" t="s">
        <v>17</v>
      </c>
      <c r="DP13" s="1" t="s">
        <v>16</v>
      </c>
      <c r="DQ13" s="1" t="s">
        <v>17</v>
      </c>
      <c r="DR13" s="1" t="s">
        <v>16</v>
      </c>
      <c r="DS13" s="1" t="s">
        <v>17</v>
      </c>
      <c r="DT13" s="1" t="s">
        <v>16</v>
      </c>
      <c r="DU13" s="1" t="s">
        <v>17</v>
      </c>
      <c r="DV13" s="1" t="s">
        <v>16</v>
      </c>
      <c r="DW13" s="1" t="s">
        <v>16</v>
      </c>
      <c r="DX13" s="1" t="s">
        <v>16</v>
      </c>
      <c r="DY13" s="1" t="s">
        <v>16</v>
      </c>
      <c r="DZ13" s="1" t="s">
        <v>16</v>
      </c>
      <c r="EA13" s="1" t="s">
        <v>16</v>
      </c>
      <c r="EB13" s="1" t="s">
        <v>17</v>
      </c>
      <c r="EC13" s="1" t="s">
        <v>17</v>
      </c>
      <c r="ED13" s="1" t="s">
        <v>17</v>
      </c>
      <c r="EE13" s="1" t="s">
        <v>17</v>
      </c>
      <c r="EF13" s="1" t="s">
        <v>17</v>
      </c>
      <c r="EG13" s="1" t="s">
        <v>17</v>
      </c>
      <c r="EH13" s="1" t="s">
        <v>16</v>
      </c>
      <c r="EI13" s="1" t="s">
        <v>17</v>
      </c>
    </row>
    <row r="14" spans="1:140">
      <c r="B14" s="1" t="s">
        <v>64</v>
      </c>
      <c r="C14" s="1" t="s">
        <v>65</v>
      </c>
      <c r="D14" s="1" t="s">
        <v>65</v>
      </c>
      <c r="E14" s="1" t="s">
        <v>65</v>
      </c>
      <c r="F14" s="1" t="s">
        <v>65</v>
      </c>
      <c r="G14" s="1" t="s">
        <v>65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65</v>
      </c>
      <c r="M14" s="1" t="s">
        <v>66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6" t="s">
        <v>65</v>
      </c>
      <c r="AH14" s="24" t="s">
        <v>65</v>
      </c>
      <c r="AI14" s="24" t="s">
        <v>65</v>
      </c>
      <c r="AJ14" s="24" t="s">
        <v>65</v>
      </c>
      <c r="AK14" s="6" t="s">
        <v>65</v>
      </c>
      <c r="AL14" s="6" t="s">
        <v>65</v>
      </c>
      <c r="AM14" s="24" t="s">
        <v>65</v>
      </c>
      <c r="AN14" s="6" t="s">
        <v>65</v>
      </c>
      <c r="AO14" s="1" t="s">
        <v>65</v>
      </c>
      <c r="AP14" s="1" t="s">
        <v>65</v>
      </c>
      <c r="AQ14" s="1" t="s">
        <v>65</v>
      </c>
      <c r="AR14" s="6" t="s">
        <v>65</v>
      </c>
      <c r="AS14" s="1" t="s">
        <v>65</v>
      </c>
      <c r="AT14" s="6" t="s">
        <v>65</v>
      </c>
      <c r="AU14" s="6" t="s">
        <v>65</v>
      </c>
      <c r="AV14" s="6" t="s">
        <v>65</v>
      </c>
      <c r="AW14" s="1" t="s">
        <v>65</v>
      </c>
      <c r="AX14" s="1" t="s">
        <v>65</v>
      </c>
      <c r="AY14" s="1" t="s">
        <v>65</v>
      </c>
      <c r="AZ14" s="6" t="s">
        <v>65</v>
      </c>
      <c r="BA14" s="1" t="s">
        <v>65</v>
      </c>
      <c r="BB14" s="1" t="s">
        <v>65</v>
      </c>
      <c r="BC14" s="1" t="s">
        <v>65</v>
      </c>
      <c r="BD14" s="6" t="s">
        <v>65</v>
      </c>
      <c r="BE14" s="1" t="s">
        <v>65</v>
      </c>
      <c r="BF14" s="1" t="s">
        <v>65</v>
      </c>
      <c r="BG14" s="1" t="s">
        <v>65</v>
      </c>
      <c r="BH14" s="6" t="s">
        <v>65</v>
      </c>
      <c r="BI14" s="1" t="s">
        <v>65</v>
      </c>
      <c r="BJ14" s="1" t="s">
        <v>65</v>
      </c>
      <c r="BK14" s="1" t="s">
        <v>65</v>
      </c>
      <c r="BL14" s="6" t="s">
        <v>65</v>
      </c>
      <c r="BM14" s="1" t="s">
        <v>65</v>
      </c>
      <c r="BN14" s="6" t="s">
        <v>65</v>
      </c>
      <c r="BO14" s="1" t="s">
        <v>65</v>
      </c>
      <c r="BP14" s="6" t="s">
        <v>65</v>
      </c>
      <c r="BQ14" s="1" t="s">
        <v>65</v>
      </c>
      <c r="BR14" s="1" t="s">
        <v>65</v>
      </c>
      <c r="BS14" s="1" t="s">
        <v>65</v>
      </c>
      <c r="BT14" s="6" t="s">
        <v>65</v>
      </c>
      <c r="BU14" s="1" t="s">
        <v>65</v>
      </c>
      <c r="BV14" s="1" t="s">
        <v>65</v>
      </c>
      <c r="BW14" s="1" t="s">
        <v>65</v>
      </c>
      <c r="BX14" s="6" t="s">
        <v>65</v>
      </c>
      <c r="BY14" s="1" t="s">
        <v>65</v>
      </c>
      <c r="BZ14" s="1" t="s">
        <v>65</v>
      </c>
      <c r="CA14" s="1" t="s">
        <v>65</v>
      </c>
      <c r="CB14" s="6" t="s">
        <v>65</v>
      </c>
      <c r="CC14" s="1" t="s">
        <v>65</v>
      </c>
      <c r="CD14" s="6" t="s">
        <v>65</v>
      </c>
      <c r="CE14" s="1" t="s">
        <v>65</v>
      </c>
      <c r="CF14" s="6" t="s">
        <v>65</v>
      </c>
      <c r="CG14" s="6" t="s">
        <v>65</v>
      </c>
      <c r="CH14" s="1" t="s">
        <v>65</v>
      </c>
      <c r="CI14" s="1" t="s">
        <v>65</v>
      </c>
      <c r="CJ14" s="6" t="s">
        <v>65</v>
      </c>
      <c r="CK14" s="1" t="s">
        <v>65</v>
      </c>
      <c r="CL14" s="6" t="s">
        <v>65</v>
      </c>
      <c r="CM14" s="1" t="s">
        <v>65</v>
      </c>
      <c r="CN14" s="6" t="s">
        <v>66</v>
      </c>
      <c r="CO14" s="1" t="s">
        <v>66</v>
      </c>
      <c r="CP14" s="6" t="s">
        <v>66</v>
      </c>
      <c r="CQ14" s="1" t="s">
        <v>66</v>
      </c>
      <c r="CR14" s="1" t="s">
        <v>66</v>
      </c>
      <c r="CS14" s="1" t="s">
        <v>66</v>
      </c>
      <c r="CT14" s="1" t="s">
        <v>65</v>
      </c>
      <c r="CU14" s="1" t="s">
        <v>65</v>
      </c>
      <c r="CV14" s="1" t="s">
        <v>65</v>
      </c>
      <c r="CW14" s="1" t="s">
        <v>65</v>
      </c>
      <c r="CX14" s="1" t="s">
        <v>65</v>
      </c>
      <c r="CY14" s="1" t="s">
        <v>65</v>
      </c>
      <c r="CZ14" s="1" t="s">
        <v>66</v>
      </c>
      <c r="DA14" s="1" t="s">
        <v>66</v>
      </c>
      <c r="DB14" s="1" t="s">
        <v>66</v>
      </c>
      <c r="DC14" s="1" t="s">
        <v>66</v>
      </c>
      <c r="DD14" s="1" t="s">
        <v>66</v>
      </c>
      <c r="DE14" s="1" t="s">
        <v>66</v>
      </c>
      <c r="DF14" s="1" t="s">
        <v>65</v>
      </c>
      <c r="DG14" s="1" t="s">
        <v>65</v>
      </c>
      <c r="DH14" s="1" t="s">
        <v>65</v>
      </c>
      <c r="DI14" s="1" t="s">
        <v>66</v>
      </c>
      <c r="DJ14" s="1" t="s">
        <v>66</v>
      </c>
      <c r="DK14" s="1" t="s">
        <v>66</v>
      </c>
      <c r="DL14" s="1" t="s">
        <v>66</v>
      </c>
      <c r="DV14" s="1" t="s">
        <v>88</v>
      </c>
      <c r="DW14" s="1" t="s">
        <v>88</v>
      </c>
      <c r="DX14" s="1" t="s">
        <v>88</v>
      </c>
      <c r="DY14" s="1" t="s">
        <v>88</v>
      </c>
      <c r="DZ14" s="1" t="s">
        <v>88</v>
      </c>
      <c r="EA14" s="1" t="s">
        <v>88</v>
      </c>
      <c r="EB14" s="1" t="s">
        <v>88</v>
      </c>
      <c r="EC14" s="1" t="s">
        <v>88</v>
      </c>
      <c r="ED14" s="1" t="s">
        <v>88</v>
      </c>
      <c r="EE14" s="1" t="s">
        <v>88</v>
      </c>
      <c r="EF14" s="1" t="s">
        <v>88</v>
      </c>
      <c r="EG14" s="1" t="s">
        <v>88</v>
      </c>
      <c r="EH14" s="1" t="s">
        <v>88</v>
      </c>
      <c r="EI14" s="1" t="s">
        <v>88</v>
      </c>
    </row>
    <row r="15" spans="1:140">
      <c r="B15" s="1" t="s">
        <v>14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62</v>
      </c>
      <c r="J15" s="1" t="s">
        <v>62</v>
      </c>
      <c r="K15" s="1" t="s">
        <v>62</v>
      </c>
      <c r="L15" s="1" t="s">
        <v>62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43</v>
      </c>
      <c r="V15" s="1" t="s">
        <v>43</v>
      </c>
      <c r="W15" s="1" t="s">
        <v>25</v>
      </c>
      <c r="X15" s="1" t="s">
        <v>43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38</v>
      </c>
      <c r="AD15" s="1" t="s">
        <v>39</v>
      </c>
      <c r="AE15" s="1" t="s">
        <v>38</v>
      </c>
      <c r="AF15" s="1" t="s">
        <v>39</v>
      </c>
      <c r="AG15" s="6" t="s">
        <v>114</v>
      </c>
      <c r="AH15" s="24" t="s">
        <v>114</v>
      </c>
      <c r="AI15" s="24" t="s">
        <v>114</v>
      </c>
      <c r="AJ15" s="24" t="s">
        <v>114</v>
      </c>
      <c r="AK15" s="6" t="s">
        <v>114</v>
      </c>
      <c r="AL15" s="6" t="s">
        <v>114</v>
      </c>
      <c r="AM15" s="24" t="s">
        <v>114</v>
      </c>
      <c r="AN15" s="6" t="s">
        <v>52</v>
      </c>
      <c r="AO15" s="1" t="s">
        <v>51</v>
      </c>
      <c r="AP15" s="1" t="s">
        <v>52</v>
      </c>
      <c r="AQ15" s="1" t="s">
        <v>51</v>
      </c>
      <c r="AR15" s="6" t="s">
        <v>38</v>
      </c>
      <c r="AS15" s="1" t="s">
        <v>39</v>
      </c>
      <c r="AT15" s="6" t="s">
        <v>110</v>
      </c>
      <c r="AU15" s="6" t="s">
        <v>103</v>
      </c>
      <c r="AV15" s="6" t="s">
        <v>15</v>
      </c>
      <c r="AW15" s="6" t="s">
        <v>15</v>
      </c>
      <c r="AX15" s="6" t="s">
        <v>15</v>
      </c>
      <c r="AY15" s="6" t="s">
        <v>15</v>
      </c>
      <c r="AZ15" s="6" t="s">
        <v>38</v>
      </c>
      <c r="BA15" s="1" t="s">
        <v>39</v>
      </c>
      <c r="BB15" s="1" t="s">
        <v>38</v>
      </c>
      <c r="BC15" s="1" t="s">
        <v>39</v>
      </c>
      <c r="BD15" s="6" t="s">
        <v>38</v>
      </c>
      <c r="BE15" s="1" t="s">
        <v>39</v>
      </c>
      <c r="BF15" s="1" t="s">
        <v>38</v>
      </c>
      <c r="BG15" s="1" t="s">
        <v>39</v>
      </c>
      <c r="BH15" s="6" t="s">
        <v>38</v>
      </c>
      <c r="BI15" s="1" t="s">
        <v>39</v>
      </c>
      <c r="BJ15" s="1" t="s">
        <v>38</v>
      </c>
      <c r="BK15" s="1" t="s">
        <v>39</v>
      </c>
      <c r="BL15" s="6" t="s">
        <v>38</v>
      </c>
      <c r="BM15" s="1" t="s">
        <v>39</v>
      </c>
      <c r="BN15" s="6" t="s">
        <v>38</v>
      </c>
      <c r="BO15" s="1" t="s">
        <v>39</v>
      </c>
      <c r="BP15" s="6" t="s">
        <v>38</v>
      </c>
      <c r="BQ15" s="1" t="s">
        <v>39</v>
      </c>
      <c r="BR15" s="1" t="s">
        <v>38</v>
      </c>
      <c r="BS15" s="1" t="s">
        <v>39</v>
      </c>
      <c r="BT15" s="6" t="s">
        <v>38</v>
      </c>
      <c r="BU15" s="1" t="s">
        <v>39</v>
      </c>
      <c r="BV15" s="1" t="s">
        <v>38</v>
      </c>
      <c r="BW15" s="1" t="s">
        <v>39</v>
      </c>
      <c r="BX15" s="6" t="s">
        <v>38</v>
      </c>
      <c r="BY15" s="1" t="s">
        <v>39</v>
      </c>
      <c r="BZ15" s="1" t="s">
        <v>38</v>
      </c>
      <c r="CA15" s="1" t="s">
        <v>39</v>
      </c>
      <c r="CB15" s="6" t="s">
        <v>38</v>
      </c>
      <c r="CC15" s="1" t="s">
        <v>39</v>
      </c>
      <c r="CD15" s="6" t="s">
        <v>38</v>
      </c>
      <c r="CE15" s="1" t="s">
        <v>39</v>
      </c>
      <c r="CF15" s="6" t="s">
        <v>38</v>
      </c>
      <c r="CG15" s="6" t="s">
        <v>39</v>
      </c>
      <c r="CH15" s="1" t="s">
        <v>38</v>
      </c>
      <c r="CI15" s="1" t="s">
        <v>39</v>
      </c>
      <c r="CJ15" s="6" t="s">
        <v>39</v>
      </c>
      <c r="CK15" s="1" t="s">
        <v>39</v>
      </c>
      <c r="CL15" s="6" t="s">
        <v>39</v>
      </c>
      <c r="CM15" s="1" t="s">
        <v>39</v>
      </c>
      <c r="CN15" s="6" t="s">
        <v>47</v>
      </c>
      <c r="CO15" s="1" t="s">
        <v>48</v>
      </c>
      <c r="CP15" s="6" t="s">
        <v>53</v>
      </c>
      <c r="CQ15" s="1" t="s">
        <v>54</v>
      </c>
      <c r="CR15" s="1" t="s">
        <v>53</v>
      </c>
      <c r="CS15" s="1" t="s">
        <v>54</v>
      </c>
      <c r="CT15" s="1" t="s">
        <v>55</v>
      </c>
      <c r="CU15" s="1" t="s">
        <v>55</v>
      </c>
      <c r="CV15" s="1" t="s">
        <v>56</v>
      </c>
      <c r="CW15" s="1" t="s">
        <v>56</v>
      </c>
      <c r="CX15" s="1" t="s">
        <v>59</v>
      </c>
      <c r="CY15" s="1" t="s">
        <v>59</v>
      </c>
      <c r="CZ15" s="1" t="s">
        <v>57</v>
      </c>
      <c r="DA15" s="1" t="s">
        <v>57</v>
      </c>
      <c r="DB15" s="1" t="s">
        <v>58</v>
      </c>
      <c r="DC15" s="1" t="s">
        <v>58</v>
      </c>
      <c r="DD15" s="1" t="s">
        <v>63</v>
      </c>
      <c r="DE15" s="1" t="s">
        <v>63</v>
      </c>
      <c r="DF15" s="1" t="s">
        <v>31</v>
      </c>
      <c r="DG15" s="1" t="s">
        <v>31</v>
      </c>
      <c r="DH15" s="1" t="s">
        <v>31</v>
      </c>
      <c r="DI15" s="1" t="s">
        <v>45</v>
      </c>
      <c r="DJ15" s="1" t="s">
        <v>45</v>
      </c>
      <c r="DK15" s="1" t="s">
        <v>46</v>
      </c>
      <c r="DL15" s="1" t="s">
        <v>46</v>
      </c>
      <c r="DM15" s="1" t="s">
        <v>34</v>
      </c>
      <c r="DN15" s="1" t="s">
        <v>34</v>
      </c>
      <c r="DO15" s="1" t="s">
        <v>34</v>
      </c>
      <c r="DP15" s="1" t="s">
        <v>35</v>
      </c>
      <c r="DQ15" s="1" t="s">
        <v>35</v>
      </c>
      <c r="DR15" s="1" t="s">
        <v>36</v>
      </c>
      <c r="DS15" s="1" t="s">
        <v>36</v>
      </c>
      <c r="DT15" s="1" t="s">
        <v>37</v>
      </c>
      <c r="DU15" s="1" t="s">
        <v>37</v>
      </c>
      <c r="DV15" s="1" t="s">
        <v>89</v>
      </c>
      <c r="DW15" s="1" t="s">
        <v>94</v>
      </c>
      <c r="DX15" s="1" t="s">
        <v>95</v>
      </c>
      <c r="DY15" s="1" t="s">
        <v>90</v>
      </c>
      <c r="DZ15" s="1" t="s">
        <v>91</v>
      </c>
      <c r="EA15" s="1" t="s">
        <v>97</v>
      </c>
      <c r="EB15" s="1" t="s">
        <v>89</v>
      </c>
      <c r="EC15" s="1" t="s">
        <v>94</v>
      </c>
      <c r="ED15" s="1" t="s">
        <v>95</v>
      </c>
      <c r="EE15" s="1" t="s">
        <v>90</v>
      </c>
      <c r="EF15" s="1" t="s">
        <v>91</v>
      </c>
      <c r="EG15" s="1" t="s">
        <v>97</v>
      </c>
      <c r="EH15" s="1" t="s">
        <v>98</v>
      </c>
      <c r="EI15" s="1" t="s">
        <v>98</v>
      </c>
    </row>
    <row r="16" spans="1:140" s="10" customFormat="1">
      <c r="B16" s="10" t="s">
        <v>2</v>
      </c>
      <c r="C16" s="10">
        <f>+[1]Inbound!$F$24</f>
        <v>10000.000113202836</v>
      </c>
      <c r="D16" s="10">
        <f>+C16</f>
        <v>10000.000113202836</v>
      </c>
      <c r="E16" s="10">
        <f>+[1]Pricing_propuesta1cancer!$L$12</f>
        <v>19543.87736614496</v>
      </c>
      <c r="F16" s="10">
        <f>+[1]Pricing_propuesta1cancer!$I$12:$I$12</f>
        <v>19653.589341177292</v>
      </c>
      <c r="G16" s="10">
        <f>+[1]Pricing_propuesta1cancer!$F$12</f>
        <v>18720.976320376798</v>
      </c>
      <c r="H16" s="10">
        <f>+[1]Pricing_propuesta1cancer!$C$12</f>
        <v>19578.582449567039</v>
      </c>
      <c r="I16" s="10">
        <f>+[1]Pricing_propuesta1AP!$L$12</f>
        <v>17323.608711465855</v>
      </c>
      <c r="J16" s="10">
        <f>+[1]Pricing_propuesta1AP!$I$12</f>
        <v>16850.254529861711</v>
      </c>
      <c r="K16" s="10">
        <f>+[1]Pricing_propuesta1AP!$F$12</f>
        <v>17017.444233319391</v>
      </c>
      <c r="L16" s="10">
        <f>+[1]Pricing_propuesta1AP!$C$12</f>
        <v>16836.398413066665</v>
      </c>
      <c r="M16" s="10">
        <f>+'[1]retencion Nuevos'!$J$16</f>
        <v>12402.468686786522</v>
      </c>
      <c r="N16" s="10">
        <f>+'[1]retencion Nuevos'!$G$16</f>
        <v>12218.117693170852</v>
      </c>
      <c r="O16" s="10">
        <f>+'[1]retencion Nuevos'!$P$16</f>
        <v>12635.554966244837</v>
      </c>
      <c r="P16" s="10">
        <f>+'[1]retencion Nuevos'!$M$16</f>
        <v>12220.325586754816</v>
      </c>
      <c r="Q16" s="10">
        <f>+'[1]retencion Nuevos'!$AB$16</f>
        <v>14229.046623412436</v>
      </c>
      <c r="R16" s="10">
        <f>+'[1]retencion Nuevos'!$Y$16</f>
        <v>14302.112820204427</v>
      </c>
      <c r="S16" s="10">
        <f>+'[1]retencion Nuevos'!$V$16</f>
        <v>13588.804009144682</v>
      </c>
      <c r="T16" s="10">
        <f>+'[1]retencion Nuevos'!$S$16</f>
        <v>14340.506956956353</v>
      </c>
      <c r="U16" s="10">
        <f t="shared" ref="U16:X17" si="7">+E16</f>
        <v>19543.87736614496</v>
      </c>
      <c r="V16" s="10">
        <f t="shared" si="7"/>
        <v>19653.589341177292</v>
      </c>
      <c r="W16" s="10">
        <f t="shared" si="7"/>
        <v>18720.976320376798</v>
      </c>
      <c r="X16" s="10">
        <f t="shared" si="7"/>
        <v>19578.582449567039</v>
      </c>
      <c r="Y16" s="10">
        <f>+[1]Pricing_propuesta1Combo!$L$12</f>
        <v>26706.713796616215</v>
      </c>
      <c r="Z16" s="10">
        <f>+[1]Pricing_propuesta1Combo!$I$12</f>
        <v>25728.387394191672</v>
      </c>
      <c r="AA16" s="10">
        <f>+[1]Pricing_propuesta1Combo!$F$12</f>
        <v>25673.140109622684</v>
      </c>
      <c r="AB16" s="10">
        <f>+[1]Pricing_propuesta1Combo!$C$12</f>
        <v>25380.335166868863</v>
      </c>
      <c r="AC16" s="10" t="e">
        <f>AC17/(1+(19%*(1-SUMPRODUCT(AC33:AC39,AC60:AC66)/SUMPRODUCT(AC33:AC56,AC60:AC83))))*0+AC17/1.19</f>
        <v>#REF!</v>
      </c>
      <c r="AD16" s="10">
        <f>+AD17</f>
        <v>22000</v>
      </c>
      <c r="AE16" s="10" t="e">
        <f>AE17/(1+(19%*(1-SUMPRODUCT(AE33:AE39,AE60:AE66)/SUMPRODUCT(AE33:AE56,AE60:AE83))))*0+AE17/1.19</f>
        <v>#REF!</v>
      </c>
      <c r="AF16" s="10">
        <f>+AF17</f>
        <v>22000</v>
      </c>
      <c r="AG16" s="50" t="e">
        <f>AG17/(1+(19%*(1-(SUMPRODUCT(AG33,AG60)+SUMPRODUCT(AG39,AG66))/SUMPRODUCT(AG33:AG57,AG60:AG84))))</f>
        <v>#REF!</v>
      </c>
      <c r="AH16" s="75" t="e">
        <f>+AG16</f>
        <v>#REF!</v>
      </c>
      <c r="AI16" s="50" t="e">
        <f>AI17/(1+(19%*(1-(SUMPRODUCT(AI33,AI60)+SUMPRODUCT(AI39,AI66))/SUMPRODUCT(AI33:AI57,AI60:AI84))))</f>
        <v>#REF!</v>
      </c>
      <c r="AJ16" s="50" t="e">
        <f>AJ17/(1+(19%*(1-(SUMPRODUCT(AJ33,AJ60)+SUMPRODUCT(AJ39,AJ66))/SUMPRODUCT(AJ33:AJ57,AJ60:AJ84))))</f>
        <v>#REF!</v>
      </c>
      <c r="AK16" s="50" t="e">
        <f>AK17/(1+(19%*(1-(SUMPRODUCT(AK33,AK60)+SUMPRODUCT(AK39,AK66))/SUMPRODUCT(AK33:AK57,AK60:AK84))))</f>
        <v>#REF!</v>
      </c>
      <c r="AL16" s="50" t="e">
        <f>AL17/(1+(19%*(1-(SUMPRODUCT(AL33,AL60)+SUMPRODUCT(AL39,AL66))/SUMPRODUCT(AL33:AL57,AL60:AL84))))</f>
        <v>#REF!</v>
      </c>
      <c r="AM16" s="50" t="e">
        <f>AM17/(1+(19%*(1-(SUMPRODUCT(AM33,AM60)+SUMPRODUCT(AM39,AM66))/SUMPRODUCT(AM33:AM57,AM60:AM84))))</f>
        <v>#REF!</v>
      </c>
      <c r="AN16" s="50">
        <f>+AN17/1.19</f>
        <v>21840.336134453781</v>
      </c>
      <c r="AO16" s="10">
        <f>+AO17</f>
        <v>25990</v>
      </c>
      <c r="AP16" s="10" t="e">
        <f>AP17/(1+(19%-19%*SUMPRODUCT(AP47:AP48,AP74:AP75)/SUMPRODUCT(AP33:AP48,AP60:AP75)))</f>
        <v>#REF!</v>
      </c>
      <c r="AQ16" s="10">
        <f>+AQ17</f>
        <v>25990</v>
      </c>
      <c r="AR16" s="50">
        <f>+AR17/1.19</f>
        <v>29403.361344537818</v>
      </c>
      <c r="AS16" s="50" t="e">
        <f>AS17/(1+(19%*(1-(SUMPRODUCT(AS33,AS60)+SUMPRODUCT(AS39,AS66))/SUMPRODUCT(AS33:AS57,AS60:AS84))))</f>
        <v>#REF!</v>
      </c>
      <c r="AT16" s="50" t="e">
        <f>AT17/(1+(19%*(1-(SUMPRODUCT(AT33,AT60)+SUMPRODUCT(AT39,AT66))/SUMPRODUCT(AT33:AT57,AT60:AT84))))</f>
        <v>#REF!</v>
      </c>
      <c r="AU16" s="50">
        <f>+AU17/1.19</f>
        <v>8403.361344537816</v>
      </c>
      <c r="AV16" s="50" t="e">
        <f>AV17/(1+(19%*(1-(SUMPRODUCT(AV33,AV60)+SUMPRODUCT(AV39,AV66))/SUMPRODUCT(AV33:AV57,AV60:AV84))))</f>
        <v>#REF!</v>
      </c>
      <c r="AW16" s="10">
        <f>+AW17</f>
        <v>22000</v>
      </c>
      <c r="AX16" s="50" t="e">
        <f>AX17/(1+(19%*(1-(SUMPRODUCT(AX33,AX60)+SUMPRODUCT(AX39,AX66))/SUMPRODUCT(AX33:AX57,AX60:AX84))))</f>
        <v>#REF!</v>
      </c>
      <c r="AY16" s="50" t="e">
        <f>AY17/(1+(19%*(1-(SUMPRODUCT(AY33,AY60)+SUMPRODUCT(AY39,AY66))/SUMPRODUCT(AY33:AY57,AY60:AY84))))</f>
        <v>#REF!</v>
      </c>
      <c r="AZ16" s="50" t="e">
        <f>AZ17/(1+(19%*(1-SUMPRODUCT(AZ33:AZ39,AZ60:AZ66)/SUMPRODUCT(AZ33:AZ56,AZ60:AZ83))))*0+AZ17/1.19</f>
        <v>#REF!</v>
      </c>
      <c r="BA16" s="10">
        <f>+BA17</f>
        <v>22000</v>
      </c>
      <c r="BB16" s="10" t="e">
        <f>BB17/(1+(19%*(1-SUMPRODUCT(BB33:BB39,BB60:BB66)/SUMPRODUCT(BB33:BB56,BB60:BB83))))*0+BB17/1.19</f>
        <v>#REF!</v>
      </c>
      <c r="BC16" s="10">
        <f>+BC17</f>
        <v>22000</v>
      </c>
      <c r="BD16" s="50">
        <f>+BD17/1.19</f>
        <v>21840.336134453781</v>
      </c>
      <c r="BE16" s="10">
        <f>+BE17</f>
        <v>25990</v>
      </c>
      <c r="BF16" s="50">
        <f>+BF17/1.19</f>
        <v>21840.336134453781</v>
      </c>
      <c r="BG16" s="10">
        <f>+BG17</f>
        <v>25990</v>
      </c>
      <c r="BH16" s="50">
        <f>+BH17/1.19</f>
        <v>21840.336134453781</v>
      </c>
      <c r="BI16" s="10">
        <f>+BI17</f>
        <v>25990</v>
      </c>
      <c r="BJ16" s="50">
        <f>+BJ17/1.19</f>
        <v>21840.336134453781</v>
      </c>
      <c r="BK16" s="10">
        <f>+BK17</f>
        <v>25990</v>
      </c>
      <c r="BL16" s="50">
        <f>+BL17/1.19</f>
        <v>29403.361344537818</v>
      </c>
      <c r="BM16" s="10">
        <f>+BM17</f>
        <v>34990</v>
      </c>
      <c r="BN16" s="50">
        <f>+BN17/1.19</f>
        <v>29403.361344537818</v>
      </c>
      <c r="BO16" s="10">
        <f>+BO17</f>
        <v>34990</v>
      </c>
      <c r="BP16" s="50" t="e">
        <f>BP17/(1+(19%*(1-SUMPRODUCT(BP33:BP39,BP60:BP66)/SUMPRODUCT(BP33:BP56,BP60:BP83))))*0+BP17/1.19</f>
        <v>#REF!</v>
      </c>
      <c r="BQ16" s="10">
        <f>+BQ17</f>
        <v>22000</v>
      </c>
      <c r="BR16" s="10" t="e">
        <f>BR17/(1+(19%*(1-SUMPRODUCT(BR33:BR39,BR60:BR66)/SUMPRODUCT(BR33:BR56,BR60:BR83))))*0+BR17/1.19</f>
        <v>#REF!</v>
      </c>
      <c r="BS16" s="10">
        <f>+BS17</f>
        <v>22000</v>
      </c>
      <c r="BT16" s="50">
        <f>+BT17/1.19</f>
        <v>23521.008403361346</v>
      </c>
      <c r="BU16" s="10">
        <f>+BU17</f>
        <v>27990</v>
      </c>
      <c r="BV16" s="50">
        <f>+BV17/1.19</f>
        <v>23521.008403361346</v>
      </c>
      <c r="BW16" s="10">
        <f>+BW17</f>
        <v>27990</v>
      </c>
      <c r="BX16" s="50">
        <f>+BX17/1.19</f>
        <v>21840.336134453781</v>
      </c>
      <c r="BY16" s="10">
        <f>+BY17</f>
        <v>25990</v>
      </c>
      <c r="BZ16" s="50">
        <f>+BZ17/1.19</f>
        <v>21840.336134453781</v>
      </c>
      <c r="CA16" s="10">
        <f>+CA17</f>
        <v>25990</v>
      </c>
      <c r="CB16" s="50">
        <f>+CB17/1.19</f>
        <v>29403.361344537818</v>
      </c>
      <c r="CC16" s="10">
        <f>+CC17</f>
        <v>34990</v>
      </c>
      <c r="CD16" s="50">
        <f>+CD17/1.19</f>
        <v>29403.361344537818</v>
      </c>
      <c r="CE16" s="10">
        <f>+CE17</f>
        <v>34990</v>
      </c>
      <c r="CF16" s="50">
        <f>+CF17/1.19</f>
        <v>18487.394957983193</v>
      </c>
      <c r="CG16" s="50">
        <f>+CG17</f>
        <v>22000</v>
      </c>
      <c r="CH16" s="10">
        <f>+CH17/1.19</f>
        <v>18487.394957983193</v>
      </c>
      <c r="CI16" s="10">
        <f>+CI17</f>
        <v>22000</v>
      </c>
      <c r="CJ16" s="50">
        <f>+CJ17</f>
        <v>22000</v>
      </c>
      <c r="CK16" s="10">
        <f>+CK17</f>
        <v>22000</v>
      </c>
      <c r="CL16" s="50">
        <f>+CL17</f>
        <v>25990</v>
      </c>
      <c r="CM16" s="10">
        <f>+CM17</f>
        <v>25990</v>
      </c>
      <c r="CN16" s="50">
        <f>+[3]Hoja1!$M$21</f>
        <v>15957.983193277312</v>
      </c>
      <c r="CO16" s="10">
        <f>+[3]Hoja1!$N$21</f>
        <v>18990</v>
      </c>
      <c r="CP16" s="50">
        <f>+'[1]Pricing_propuesta IUTD TC R'!$C$12</f>
        <v>22260.504201680673</v>
      </c>
      <c r="CQ16" s="10">
        <f>+'[1]Pricing_propuesta IUTD TC R'!$F$12</f>
        <v>24702.520822210339</v>
      </c>
      <c r="CR16" s="10">
        <f>+'[1]Pricing_propuesta IUTD TC R'!$I$12</f>
        <v>22260.504201680673</v>
      </c>
      <c r="CS16" s="10">
        <f>+'[1]Pricing_propuesta IUTD TC R'!$L$12</f>
        <v>25017.090047542348</v>
      </c>
      <c r="CT16" s="10">
        <f>+'[1]Pricing_propuesta2ADI-AP'!$F$12</f>
        <v>19048.544354792517</v>
      </c>
      <c r="CU16" s="10">
        <f>+'[1]Pricing_propuesta2ADI-AP'!$L$12</f>
        <v>19130.111507035119</v>
      </c>
      <c r="CV16" s="10">
        <f>+'[1]Pricing_propuesta2ADI-CANCER'!$F$12</f>
        <v>20756.703192823039</v>
      </c>
      <c r="CW16" s="10">
        <f>+'[1]Pricing_propuesta2ADI-CANCER'!$L$12</f>
        <v>20756.703192823039</v>
      </c>
      <c r="CX16" s="10">
        <f>+'[1]Pricing_propuesta2ADI-COMBO'!$F$12</f>
        <v>27791.52041636658</v>
      </c>
      <c r="CY16" s="10">
        <f>+'[1]Pricing_propuesta2ADI-COMBO'!$L$12</f>
        <v>28338.591446789942</v>
      </c>
      <c r="CZ16" s="10">
        <f>+'[1]Pricing_propuesta2ADI-AP R'!$F$12</f>
        <v>15245.611311083383</v>
      </c>
      <c r="DA16" s="10">
        <f>+'[1]Pricing_propuesta2ADI-AP R'!$L$12</f>
        <v>15310.894047426951</v>
      </c>
      <c r="DB16" s="10">
        <f>+'[1]Pricing_propuesta2ADI-CANCE R'!$F$12</f>
        <v>16612.745996923728</v>
      </c>
      <c r="DC16" s="10">
        <f>+'[1]Pricing_propuesta2ADI-CANCE R'!$L$12</f>
        <v>16612.745996923728</v>
      </c>
      <c r="DD16" s="10">
        <f>+'[1]Pricing_propuesta2ADI-COMBO R'!$F$12</f>
        <v>22410.780742336265</v>
      </c>
      <c r="DE16" s="10">
        <f>+'[1]Pricing_propuesta2ADI-COMBO R'!$L$12</f>
        <v>22851.932889812218</v>
      </c>
      <c r="DF16" s="10">
        <f>+[4]Cotizacion!$H$15</f>
        <v>17516.285359532016</v>
      </c>
      <c r="DG16" s="10">
        <f>+DF16</f>
        <v>17516.285359532016</v>
      </c>
      <c r="DH16" s="10">
        <f>+[4]Cotizacion!$S$15</f>
        <v>9638.7763359105629</v>
      </c>
      <c r="DI16" s="10">
        <f>+[4]Cotizacion!$Z$15</f>
        <v>14887.528177010952</v>
      </c>
      <c r="DJ16" s="10">
        <f>+[4]Cotizacion!$AA$15</f>
        <v>14887.528177010952</v>
      </c>
      <c r="DK16" s="10">
        <f>+[4]Cotizacion!$AH$15</f>
        <v>17516.285359532016</v>
      </c>
      <c r="DL16" s="10">
        <f>+[4]Cotizacion!$AI$15</f>
        <v>17516.285359532016</v>
      </c>
      <c r="DM16" s="10">
        <f>+[5]Pricing_consumo!$C$12</f>
        <v>11541.917787528148</v>
      </c>
      <c r="DN16" s="10">
        <f>+[5]Pricing_consumo!$F$12</f>
        <v>18457.834925815012</v>
      </c>
      <c r="DO16" s="10">
        <f>+[5]Pricing_consumo!$I$12</f>
        <v>17659.021111709684</v>
      </c>
      <c r="DP16" s="10">
        <f>+[5]Pricing_retención1!$F$12</f>
        <v>17072.804791311635</v>
      </c>
      <c r="DQ16" s="10">
        <f>+[5]Pricing_retención1!$I$12</f>
        <v>16333.931983767488</v>
      </c>
      <c r="DR16" s="10">
        <f>+[5]Pricing_retención2!$F$12</f>
        <v>18457.834925815012</v>
      </c>
      <c r="DS16" s="10">
        <f>+[5]Pricing_retención2!$I$12</f>
        <v>17659.021111709684</v>
      </c>
      <c r="DT16" s="10">
        <f>+[5]Pricing_retención3!$F$12</f>
        <v>18190.507221502601</v>
      </c>
      <c r="DU16" s="10">
        <f>+[5]Pricing_retención3!$I$12</f>
        <v>17605.43387111204</v>
      </c>
      <c r="DV16" s="10">
        <v>55000</v>
      </c>
      <c r="DW16" s="40">
        <f>+DV16/$DV$1</f>
        <v>1.7211328007918963E-3</v>
      </c>
      <c r="DX16" s="40">
        <f>+DV16/PMT(1%,$DV$2,-$DV$1)</f>
        <v>5.1819014469659704E-2</v>
      </c>
      <c r="DY16" s="10">
        <f>+DY17/(1.19-DY138)</f>
        <v>62024.426226885291</v>
      </c>
      <c r="DZ16" s="40">
        <f>+DY16/$DV$1</f>
        <v>1.940950444170717E-3</v>
      </c>
      <c r="EA16" s="40">
        <f>+DY16/PMT(1%,$DV$2,-$DV$1)</f>
        <v>5.8437175274969264E-2</v>
      </c>
      <c r="EB16" s="10">
        <v>55000</v>
      </c>
      <c r="EC16" s="40">
        <f>+EB16/$DV$1</f>
        <v>1.7211328007918963E-3</v>
      </c>
      <c r="ED16" s="40">
        <f>+EB16/PMT(1%,$DV$2,-$DV$1)</f>
        <v>5.1819014469659704E-2</v>
      </c>
      <c r="EE16" s="10">
        <f>+EE17/(1.19-EE138)</f>
        <v>62209.861119165311</v>
      </c>
      <c r="EF16" s="40">
        <f>+EE16/$DV$1</f>
        <v>1.9467533182709797E-3</v>
      </c>
      <c r="EG16" s="40">
        <f>+EE16/PMT(1%,$DV$2,-$DV$1)</f>
        <v>5.8611885336173598E-2</v>
      </c>
      <c r="EH16" s="10">
        <f>+EH17/(1.19-EH138)</f>
        <v>19606.415725309682</v>
      </c>
      <c r="EI16" s="10">
        <f>+EI17/(1.19-EI138)</f>
        <v>19606.415725309682</v>
      </c>
      <c r="EJ16" s="41"/>
    </row>
    <row r="17" spans="1:140" s="2" customFormat="1">
      <c r="B17" s="2" t="s">
        <v>3</v>
      </c>
      <c r="C17" s="2">
        <f>+[1]Inbound!$F$26</f>
        <v>10000.000113202836</v>
      </c>
      <c r="D17" s="2">
        <f>+C17</f>
        <v>10000.000113202836</v>
      </c>
      <c r="E17" s="2">
        <f>+[1]Pricing_propuesta_FINAL!$L$10</f>
        <v>19990</v>
      </c>
      <c r="F17" s="2">
        <f>+[1]Pricing_propuesta_FINAL!$I$10</f>
        <v>19990</v>
      </c>
      <c r="G17" s="2">
        <f>+[1]Pricing_propuesta_FINAL!$Y$10</f>
        <v>19990.000000000004</v>
      </c>
      <c r="H17" s="2">
        <f>+[1]Pricing_propuesta_FINAL!$V$10</f>
        <v>19990.000000000004</v>
      </c>
      <c r="I17" s="2">
        <f>+[1]Pricing_propuesta1AP!$C$10</f>
        <v>19990</v>
      </c>
      <c r="J17" s="2">
        <f>+[1]Pricing_propuesta1AP!$F$10</f>
        <v>19990</v>
      </c>
      <c r="K17" s="2">
        <f>+[1]Pricing_propuesta1AP!$I$10</f>
        <v>19990</v>
      </c>
      <c r="L17" s="2">
        <f>+[1]Pricing_propuesta1AP!$L$10</f>
        <v>19990</v>
      </c>
      <c r="M17" s="2">
        <f>+'[1]retencion Nuevos'!$J$14</f>
        <v>14500</v>
      </c>
      <c r="N17" s="2">
        <f>+'[1]retencion Nuevos'!$G$14</f>
        <v>14500</v>
      </c>
      <c r="O17" s="2">
        <f>+'[1]retencion Nuevos'!$P$14</f>
        <v>14500</v>
      </c>
      <c r="P17" s="2">
        <f>+'[1]retencion Nuevos'!$P$14</f>
        <v>14500</v>
      </c>
      <c r="Q17" s="2">
        <f>+'[1]retencion Nuevos'!C9</f>
        <v>14500</v>
      </c>
      <c r="R17" s="2">
        <f t="shared" ref="R17:T18" si="8">+Q17</f>
        <v>14500</v>
      </c>
      <c r="S17" s="2">
        <f t="shared" si="8"/>
        <v>14500</v>
      </c>
      <c r="T17" s="2">
        <f t="shared" si="8"/>
        <v>14500</v>
      </c>
      <c r="U17" s="2">
        <f t="shared" si="7"/>
        <v>19990</v>
      </c>
      <c r="V17" s="2">
        <f t="shared" si="7"/>
        <v>19990</v>
      </c>
      <c r="W17" s="2">
        <f t="shared" si="7"/>
        <v>19990.000000000004</v>
      </c>
      <c r="X17" s="2">
        <f t="shared" si="7"/>
        <v>19990.000000000004</v>
      </c>
      <c r="Y17" s="2">
        <f>+[1]Pricing_propuesta1Combo!$C$10</f>
        <v>27990</v>
      </c>
      <c r="Z17" s="2">
        <f>+Y17</f>
        <v>27990</v>
      </c>
      <c r="AA17" s="2">
        <f>+Z17</f>
        <v>27990</v>
      </c>
      <c r="AB17" s="2">
        <f>+AA17</f>
        <v>27990</v>
      </c>
      <c r="AC17" s="43">
        <v>22000</v>
      </c>
      <c r="AD17" s="43">
        <f>+AC17</f>
        <v>22000</v>
      </c>
      <c r="AE17" s="43">
        <f>+AD17</f>
        <v>22000</v>
      </c>
      <c r="AF17" s="43">
        <f>+AE17</f>
        <v>22000</v>
      </c>
      <c r="AG17" s="51">
        <v>22000</v>
      </c>
      <c r="AH17" s="61">
        <f>+AG17</f>
        <v>22000</v>
      </c>
      <c r="AI17" s="61">
        <v>25990</v>
      </c>
      <c r="AJ17" s="61">
        <v>25990</v>
      </c>
      <c r="AK17" s="51">
        <v>16000</v>
      </c>
      <c r="AL17" s="88">
        <v>44000</v>
      </c>
      <c r="AM17" s="61">
        <v>34990</v>
      </c>
      <c r="AN17" s="51">
        <v>25990</v>
      </c>
      <c r="AO17" s="43">
        <f>+AN17</f>
        <v>25990</v>
      </c>
      <c r="AP17" s="43">
        <f>+AO17</f>
        <v>25990</v>
      </c>
      <c r="AQ17" s="43">
        <f>+AP17</f>
        <v>25990</v>
      </c>
      <c r="AR17" s="51">
        <v>34990</v>
      </c>
      <c r="AS17" s="43">
        <f>+AR17</f>
        <v>34990</v>
      </c>
      <c r="AT17" s="51">
        <v>27990</v>
      </c>
      <c r="AU17" s="51">
        <v>10000</v>
      </c>
      <c r="AV17" s="51">
        <v>22000</v>
      </c>
      <c r="AW17" s="51">
        <v>22000</v>
      </c>
      <c r="AX17" s="51">
        <v>22000</v>
      </c>
      <c r="AY17" s="51">
        <v>22000</v>
      </c>
      <c r="AZ17" s="51">
        <v>22000</v>
      </c>
      <c r="BA17" s="43">
        <f>+AZ17</f>
        <v>22000</v>
      </c>
      <c r="BB17" s="43">
        <f>+BA17</f>
        <v>22000</v>
      </c>
      <c r="BC17" s="43">
        <f>+BB17</f>
        <v>22000</v>
      </c>
      <c r="BD17" s="51">
        <v>25990</v>
      </c>
      <c r="BE17" s="43">
        <f>+BD17</f>
        <v>25990</v>
      </c>
      <c r="BF17" s="43">
        <f>+BE17</f>
        <v>25990</v>
      </c>
      <c r="BG17" s="43">
        <f>+BF17</f>
        <v>25990</v>
      </c>
      <c r="BH17" s="51">
        <v>25990</v>
      </c>
      <c r="BI17" s="43">
        <f>+BH17</f>
        <v>25990</v>
      </c>
      <c r="BJ17" s="43">
        <f>+BI17</f>
        <v>25990</v>
      </c>
      <c r="BK17" s="43">
        <f>+BJ17</f>
        <v>25990</v>
      </c>
      <c r="BL17" s="51">
        <v>34990</v>
      </c>
      <c r="BM17" s="51">
        <f>+BL17</f>
        <v>34990</v>
      </c>
      <c r="BN17" s="51">
        <v>34990</v>
      </c>
      <c r="BO17" s="51">
        <f>+BN17</f>
        <v>34990</v>
      </c>
      <c r="BP17" s="51">
        <v>22000</v>
      </c>
      <c r="BQ17" s="43">
        <f>+BP17</f>
        <v>22000</v>
      </c>
      <c r="BR17" s="43">
        <f>+BQ17</f>
        <v>22000</v>
      </c>
      <c r="BS17" s="43">
        <f>+BR17</f>
        <v>22000</v>
      </c>
      <c r="BT17" s="51">
        <v>27990</v>
      </c>
      <c r="BU17" s="43">
        <f>+BT17</f>
        <v>27990</v>
      </c>
      <c r="BV17" s="43">
        <f>+BU17</f>
        <v>27990</v>
      </c>
      <c r="BW17" s="43">
        <f>+BV17</f>
        <v>27990</v>
      </c>
      <c r="BX17" s="51">
        <v>25990</v>
      </c>
      <c r="BY17" s="43">
        <f>+BX17</f>
        <v>25990</v>
      </c>
      <c r="BZ17" s="43">
        <f>+BY17</f>
        <v>25990</v>
      </c>
      <c r="CA17" s="43">
        <f>+BZ17</f>
        <v>25990</v>
      </c>
      <c r="CB17" s="51">
        <v>34990</v>
      </c>
      <c r="CC17" s="51">
        <f>+CB17</f>
        <v>34990</v>
      </c>
      <c r="CD17" s="51">
        <v>34990</v>
      </c>
      <c r="CE17" s="51">
        <f>+CD17</f>
        <v>34990</v>
      </c>
      <c r="CF17" s="51">
        <v>22000</v>
      </c>
      <c r="CG17" s="51">
        <f>+CF17</f>
        <v>22000</v>
      </c>
      <c r="CH17" s="43">
        <f>+CG17</f>
        <v>22000</v>
      </c>
      <c r="CI17" s="43">
        <f>+CH17</f>
        <v>22000</v>
      </c>
      <c r="CJ17" s="51">
        <f>+CI17</f>
        <v>22000</v>
      </c>
      <c r="CK17" s="43">
        <f>+CJ17</f>
        <v>22000</v>
      </c>
      <c r="CL17" s="51">
        <v>25990</v>
      </c>
      <c r="CM17" s="43">
        <f>+CL17</f>
        <v>25990</v>
      </c>
      <c r="CN17" s="48">
        <f>+[3]Hoja1!$M$23</f>
        <v>18990</v>
      </c>
      <c r="CO17" s="2">
        <f>+[3]Hoja1!$N$23</f>
        <v>18990</v>
      </c>
      <c r="CP17" s="48">
        <f>+'[1]Pricing_propuesta IUTD TC R'!$C$10</f>
        <v>26490</v>
      </c>
      <c r="CQ17" s="2">
        <f>+'[1]Pricing_propuesta IUTD TC R'!$F$10</f>
        <v>26490</v>
      </c>
      <c r="CR17" s="2">
        <f>+'[1]Pricing_propuesta IUTD TC R'!$I$10</f>
        <v>26490</v>
      </c>
      <c r="CS17" s="2">
        <f>+'[1]Pricing_propuesta IUTD TC R'!$L$10</f>
        <v>26490</v>
      </c>
      <c r="CT17" s="2">
        <f>+'[1]Pricing_propuesta2ADI-AP'!$F$10</f>
        <v>22490</v>
      </c>
      <c r="CU17" s="2">
        <f>+'[1]Pricing_propuesta2ADI-AP'!$L$10</f>
        <v>22490</v>
      </c>
      <c r="CV17" s="2">
        <f>+'[1]Pricing_propuesta2ADI-CANCER'!$F$10</f>
        <v>22490</v>
      </c>
      <c r="CW17" s="2">
        <f>+'[1]Pricing_propuesta2ADI-CANCER'!$L$10</f>
        <v>22490</v>
      </c>
      <c r="CX17" s="2">
        <f>+'[1]Pricing_propuesta2ADI-COMBO'!$F$10</f>
        <v>30990</v>
      </c>
      <c r="CY17" s="2">
        <f>+'[1]Pricing_propuesta2ADI-COMBO'!$L$10</f>
        <v>30990</v>
      </c>
      <c r="CZ17" s="2">
        <f>+'[1]Pricing_propuesta2ADI-AP R'!$F$10</f>
        <v>18000</v>
      </c>
      <c r="DA17" s="2">
        <f>+'[1]Pricing_propuesta2ADI-AP R'!$I$10</f>
        <v>18000</v>
      </c>
      <c r="DB17" s="2">
        <f>+'[1]Pricing_propuesta2ADI-CANCE R'!$F$10</f>
        <v>18000</v>
      </c>
      <c r="DC17" s="2">
        <f>+'[1]Pricing_propuesta2ADI-CANCE R'!$L$10</f>
        <v>18000</v>
      </c>
      <c r="DD17" s="2">
        <f>+'[1]Pricing_propuesta2ADI-COMBO R'!$F$10</f>
        <v>24990</v>
      </c>
      <c r="DE17" s="2">
        <f>+'[1]Pricing_propuesta2ADI-COMBO R'!$L$10</f>
        <v>24990</v>
      </c>
      <c r="DF17" s="2">
        <f>+[4]Cotizacion!$H$13</f>
        <v>19990</v>
      </c>
      <c r="DG17" s="2">
        <f>+DF17</f>
        <v>19990</v>
      </c>
      <c r="DH17" s="2">
        <f>+[4]Cotizacion!$S$13</f>
        <v>11000</v>
      </c>
      <c r="DI17" s="2">
        <f>+[4]Cotizacion!$Z$13</f>
        <v>16990</v>
      </c>
      <c r="DJ17" s="2">
        <f>+[4]Cotizacion!$AA$13</f>
        <v>16990</v>
      </c>
      <c r="DK17" s="2">
        <f>+[4]Cotizacion!$AH$13</f>
        <v>19990</v>
      </c>
      <c r="DL17" s="2">
        <f>+[4]Cotizacion!$AI$13</f>
        <v>19990</v>
      </c>
      <c r="DM17" s="2">
        <f>+[5]Pricing_consumo!$C$10</f>
        <v>12500</v>
      </c>
      <c r="DN17" s="2">
        <f>+[5]Pricing_consumo!$F$10</f>
        <v>19990</v>
      </c>
      <c r="DO17" s="2">
        <f>+[5]Pricing_consumo!$I$10</f>
        <v>19990</v>
      </c>
      <c r="DP17" s="2">
        <f>+[5]Pricing_retención1!$F$10</f>
        <v>18490</v>
      </c>
      <c r="DQ17" s="2">
        <f>+[5]Pricing_retención1!$I$10</f>
        <v>18490</v>
      </c>
      <c r="DR17" s="2">
        <f>+[5]Pricing_retención2!$F$10</f>
        <v>19990</v>
      </c>
      <c r="DS17" s="2">
        <f>+[5]Pricing_retención2!$I$10</f>
        <v>19990</v>
      </c>
      <c r="DT17" s="2">
        <f>+[5]Pricing_retención3!$F$10</f>
        <v>19990</v>
      </c>
      <c r="DU17" s="2">
        <f>+[5]Pricing_retención3!$I$10</f>
        <v>19990</v>
      </c>
      <c r="DV17" s="2">
        <f>+DV16*1.19</f>
        <v>65450</v>
      </c>
      <c r="DW17" s="13">
        <f t="shared" ref="DW17:DZ26" si="9">+DV17/$DV$1</f>
        <v>2.0481480329423568E-3</v>
      </c>
      <c r="DX17" s="13">
        <f t="shared" ref="DX17:DX26" si="10">+DV17/PMT(1%,$DV$2,-$DV$1)</f>
        <v>6.1664627218895048E-2</v>
      </c>
      <c r="DY17" s="2">
        <f>+DV17</f>
        <v>65450</v>
      </c>
      <c r="DZ17" s="13">
        <f t="shared" si="9"/>
        <v>2.0481480329423568E-3</v>
      </c>
      <c r="EA17" s="13">
        <f t="shared" ref="EA17:EA26" si="11">+DY17/PMT(1%,$DV$2,-$DV$1)</f>
        <v>6.1664627218895048E-2</v>
      </c>
      <c r="EB17" s="2">
        <f>+EB16*1.19</f>
        <v>65450</v>
      </c>
      <c r="EC17" s="13">
        <f t="shared" ref="EC17:EC26" si="12">+EB17/$DV$1</f>
        <v>2.0481480329423568E-3</v>
      </c>
      <c r="ED17" s="13">
        <f t="shared" ref="ED17:ED26" si="13">+EB17/PMT(1%,$DV$2,-$DV$1)</f>
        <v>6.1664627218895048E-2</v>
      </c>
      <c r="EE17" s="2">
        <f>+EB17</f>
        <v>65450</v>
      </c>
      <c r="EF17" s="13">
        <f t="shared" ref="EF17:EF26" si="14">+EE17/$DV$1</f>
        <v>2.0481480329423568E-3</v>
      </c>
      <c r="EG17" s="13">
        <f t="shared" ref="EG17:EG26" si="15">+EE17/PMT(1%,$DV$2,-$DV$1)</f>
        <v>6.1664627218895048E-2</v>
      </c>
      <c r="EH17" s="2">
        <v>22990</v>
      </c>
      <c r="EI17" s="2">
        <f>+EH17</f>
        <v>22990</v>
      </c>
      <c r="EJ17" s="42"/>
    </row>
    <row r="18" spans="1:140" s="2" customFormat="1">
      <c r="B18" s="2" t="s">
        <v>26</v>
      </c>
      <c r="C18" s="2">
        <f>+[1]Inbound!$C$5</f>
        <v>300</v>
      </c>
      <c r="D18" s="2">
        <f>+C18</f>
        <v>300</v>
      </c>
      <c r="E18" s="2">
        <v>720</v>
      </c>
      <c r="F18" s="2">
        <f>+E18</f>
        <v>720</v>
      </c>
      <c r="G18" s="2">
        <f>+F18</f>
        <v>720</v>
      </c>
      <c r="H18" s="2">
        <f>+G18</f>
        <v>720</v>
      </c>
      <c r="I18" s="2">
        <f>+[1]Pricing_propuesta1AP!$A$19</f>
        <v>720</v>
      </c>
      <c r="J18" s="2">
        <f>+I18</f>
        <v>720</v>
      </c>
      <c r="K18" s="2">
        <f>+J18</f>
        <v>720</v>
      </c>
      <c r="L18" s="2">
        <f>+K18</f>
        <v>720</v>
      </c>
      <c r="M18" s="2">
        <f>+H18</f>
        <v>720</v>
      </c>
      <c r="N18" s="2">
        <f>+M18</f>
        <v>720</v>
      </c>
      <c r="O18" s="2">
        <f>+M18</f>
        <v>720</v>
      </c>
      <c r="P18" s="2">
        <f>+O18</f>
        <v>720</v>
      </c>
      <c r="Q18" s="2">
        <f>+O18</f>
        <v>720</v>
      </c>
      <c r="R18" s="2">
        <f t="shared" si="8"/>
        <v>720</v>
      </c>
      <c r="S18" s="2">
        <f t="shared" si="8"/>
        <v>720</v>
      </c>
      <c r="T18" s="2">
        <f t="shared" si="8"/>
        <v>720</v>
      </c>
      <c r="U18" s="2">
        <f>+'[1]retencion Nuevos'!E23</f>
        <v>720</v>
      </c>
      <c r="V18" s="2">
        <f>+U18</f>
        <v>720</v>
      </c>
      <c r="W18" s="2">
        <f>+V18</f>
        <v>720</v>
      </c>
      <c r="X18" s="2">
        <f>+W18</f>
        <v>720</v>
      </c>
      <c r="Y18" s="2">
        <f>+[1]Pricing_propuesta1Combo!$A$19</f>
        <v>720</v>
      </c>
      <c r="Z18" s="2">
        <f>+[1]Pricing_propuesta1Combo!$A$19</f>
        <v>720</v>
      </c>
      <c r="AA18" s="2">
        <f>+[1]Pricing_propuesta1Combo!$A$19</f>
        <v>720</v>
      </c>
      <c r="AB18" s="2">
        <f>+[1]Pricing_propuesta1Combo!$A$19</f>
        <v>720</v>
      </c>
      <c r="AC18" s="2">
        <f>+[3]Hoja1!$B$18</f>
        <v>720</v>
      </c>
      <c r="AD18" s="2">
        <f>+AC18</f>
        <v>720</v>
      </c>
      <c r="AE18" s="2">
        <f>+[3]Hoja1!$B$18</f>
        <v>720</v>
      </c>
      <c r="AF18" s="2">
        <f>+AE18</f>
        <v>720</v>
      </c>
      <c r="AG18" s="48">
        <f>+'[1]Pricing_propuesta IUTD TC'!$A$19</f>
        <v>720</v>
      </c>
      <c r="AH18" s="25">
        <f>+'[1]Pricing_propuesta IUTD TC'!$A$19</f>
        <v>720</v>
      </c>
      <c r="AI18" s="25">
        <f>+'[1]Pricing_propuesta IUTD TC'!$A$19</f>
        <v>720</v>
      </c>
      <c r="AJ18" s="25">
        <f>+'[1]Pricing_propuesta IUTD TC'!$A$19</f>
        <v>720</v>
      </c>
      <c r="AK18" s="48">
        <v>0</v>
      </c>
      <c r="AL18" s="48">
        <f>+'[1]Pricing_propuesta IUTD TC'!$A$19</f>
        <v>720</v>
      </c>
      <c r="AM18" s="25">
        <f>+'[1]Pricing_propuesta IUTD TC'!$A$19</f>
        <v>720</v>
      </c>
      <c r="AN18" s="48">
        <f>+'[1]Pricing_propuesta IUTD TC'!$A$19</f>
        <v>720</v>
      </c>
      <c r="AO18" s="2">
        <f>+'[1]Pricing_propuesta IUTD TC'!$A$19</f>
        <v>720</v>
      </c>
      <c r="AP18" s="2">
        <f>+'[1]Pricing_propuesta IUTD TC'!$A$19</f>
        <v>720</v>
      </c>
      <c r="AQ18" s="2">
        <f>+'[1]Pricing_propuesta IUTD TC'!$A$19</f>
        <v>720</v>
      </c>
      <c r="AR18" s="48">
        <f>+[3]Hoja1!$B$18</f>
        <v>720</v>
      </c>
      <c r="AS18" s="2">
        <f>+AR18</f>
        <v>720</v>
      </c>
      <c r="AT18" s="48">
        <f>+'[1]Pricing_propuesta IUTD TC'!$A$19</f>
        <v>720</v>
      </c>
      <c r="AU18" s="48">
        <v>0</v>
      </c>
      <c r="AV18" s="48">
        <f>+[3]Hoja1!$B$18</f>
        <v>720</v>
      </c>
      <c r="AW18" s="2">
        <f>+AV18</f>
        <v>720</v>
      </c>
      <c r="AX18" s="2">
        <f>+[3]Hoja1!$B$18</f>
        <v>720</v>
      </c>
      <c r="AY18" s="2">
        <f>+AX18</f>
        <v>720</v>
      </c>
      <c r="AZ18" s="48">
        <f>+[3]Hoja1!$B$18</f>
        <v>720</v>
      </c>
      <c r="BA18" s="2">
        <f>+AZ18</f>
        <v>720</v>
      </c>
      <c r="BB18" s="2">
        <f>+[3]Hoja1!$B$18</f>
        <v>720</v>
      </c>
      <c r="BC18" s="2">
        <f>+BB18</f>
        <v>720</v>
      </c>
      <c r="BD18" s="48">
        <f>+[3]Hoja1!$B$18</f>
        <v>720</v>
      </c>
      <c r="BE18" s="2">
        <f>+BD18</f>
        <v>720</v>
      </c>
      <c r="BF18" s="2">
        <f>+[3]Hoja1!$B$18</f>
        <v>720</v>
      </c>
      <c r="BG18" s="2">
        <f>+BF18</f>
        <v>720</v>
      </c>
      <c r="BH18" s="48">
        <f>+[3]Hoja1!$B$18</f>
        <v>720</v>
      </c>
      <c r="BI18" s="2">
        <f>+BH18</f>
        <v>720</v>
      </c>
      <c r="BJ18" s="2">
        <f>+[3]Hoja1!$B$18</f>
        <v>720</v>
      </c>
      <c r="BK18" s="2">
        <f>+BJ18</f>
        <v>720</v>
      </c>
      <c r="BL18" s="48">
        <f>+[3]Hoja1!$B$18</f>
        <v>720</v>
      </c>
      <c r="BM18" s="2">
        <f>+BL18</f>
        <v>720</v>
      </c>
      <c r="BN18" s="48">
        <f>+[3]Hoja1!$B$18</f>
        <v>720</v>
      </c>
      <c r="BO18" s="2">
        <f>+BN18</f>
        <v>720</v>
      </c>
      <c r="BP18" s="48">
        <f>+[3]Hoja1!$B$18</f>
        <v>720</v>
      </c>
      <c r="BQ18" s="2">
        <f>+BP18</f>
        <v>720</v>
      </c>
      <c r="BR18" s="2">
        <f>+[3]Hoja1!$B$18</f>
        <v>720</v>
      </c>
      <c r="BS18" s="2">
        <f>+BR18</f>
        <v>720</v>
      </c>
      <c r="BT18" s="48">
        <f>+[3]Hoja1!$B$18</f>
        <v>720</v>
      </c>
      <c r="BU18" s="2">
        <f>+BT18</f>
        <v>720</v>
      </c>
      <c r="BV18" s="2">
        <f>+[3]Hoja1!$B$18</f>
        <v>720</v>
      </c>
      <c r="BW18" s="2">
        <f>+BV18</f>
        <v>720</v>
      </c>
      <c r="BX18" s="48">
        <f>+[3]Hoja1!$B$18</f>
        <v>720</v>
      </c>
      <c r="BY18" s="2">
        <f>+BX18</f>
        <v>720</v>
      </c>
      <c r="BZ18" s="2">
        <f>+[3]Hoja1!$B$18</f>
        <v>720</v>
      </c>
      <c r="CA18" s="2">
        <f>+BZ18</f>
        <v>720</v>
      </c>
      <c r="CB18" s="48">
        <f>+[3]Hoja1!$B$18</f>
        <v>720</v>
      </c>
      <c r="CC18" s="2">
        <f>+CB18</f>
        <v>720</v>
      </c>
      <c r="CD18" s="48">
        <f>+[3]Hoja1!$B$18</f>
        <v>720</v>
      </c>
      <c r="CE18" s="2">
        <f>+CD18</f>
        <v>720</v>
      </c>
      <c r="CF18" s="48">
        <f>+[3]Hoja1!$B$18</f>
        <v>720</v>
      </c>
      <c r="CG18" s="48">
        <f>+CF18</f>
        <v>720</v>
      </c>
      <c r="CH18" s="2">
        <f>+[3]Hoja1!$B$18</f>
        <v>720</v>
      </c>
      <c r="CI18" s="2">
        <f>+CH18</f>
        <v>720</v>
      </c>
      <c r="CJ18" s="48">
        <f>+CI18</f>
        <v>720</v>
      </c>
      <c r="CK18" s="2">
        <f>+CJ18</f>
        <v>720</v>
      </c>
      <c r="CL18" s="48">
        <f>+CI18</f>
        <v>720</v>
      </c>
      <c r="CM18" s="2">
        <f>+CL18</f>
        <v>720</v>
      </c>
      <c r="CN18" s="48">
        <f>+[3]Hoja1!$M$18</f>
        <v>720</v>
      </c>
      <c r="CO18" s="2">
        <f>+[3]Hoja1!$N$18</f>
        <v>720</v>
      </c>
      <c r="CP18" s="48">
        <f>+AN18</f>
        <v>720</v>
      </c>
      <c r="CQ18" s="2">
        <f>+AO18</f>
        <v>720</v>
      </c>
      <c r="CR18" s="2">
        <f>+AP18</f>
        <v>720</v>
      </c>
      <c r="CS18" s="2">
        <f>+AQ18</f>
        <v>720</v>
      </c>
      <c r="CT18" s="2">
        <f>+'[1]Pricing_propuesta2ADI-AP'!$A$19</f>
        <v>720</v>
      </c>
      <c r="CU18" s="2">
        <f>+'[1]Pricing_propuesta2ADI-AP'!$A$19</f>
        <v>720</v>
      </c>
      <c r="CV18" s="2">
        <f>+'[1]Pricing_propuesta2ADI-CANCER'!$A$19</f>
        <v>720</v>
      </c>
      <c r="CW18" s="2">
        <f>+'[1]Pricing_propuesta2ADI-CANCER'!$A$19</f>
        <v>720</v>
      </c>
      <c r="CX18" s="2">
        <f>+CW18</f>
        <v>720</v>
      </c>
      <c r="CY18" s="2">
        <f t="shared" ref="CY18:DE18" si="16">+CX18</f>
        <v>720</v>
      </c>
      <c r="CZ18" s="2">
        <f t="shared" si="16"/>
        <v>720</v>
      </c>
      <c r="DA18" s="2">
        <f t="shared" si="16"/>
        <v>720</v>
      </c>
      <c r="DB18" s="2">
        <f t="shared" si="16"/>
        <v>720</v>
      </c>
      <c r="DC18" s="2">
        <f t="shared" si="16"/>
        <v>720</v>
      </c>
      <c r="DD18" s="2">
        <f t="shared" si="16"/>
        <v>720</v>
      </c>
      <c r="DE18" s="2">
        <f t="shared" si="16"/>
        <v>720</v>
      </c>
      <c r="DF18" s="2">
        <f>+[4]Cotizacion!$H$5</f>
        <v>720</v>
      </c>
      <c r="DG18" s="2">
        <f>+DF18</f>
        <v>720</v>
      </c>
      <c r="DH18" s="2">
        <f>+[4]Cotizacion!$S$22</f>
        <v>300</v>
      </c>
      <c r="DI18" s="2">
        <f>+[4]Cotizacion!$Z$5</f>
        <v>720</v>
      </c>
      <c r="DJ18" s="2">
        <f>+[4]Cotizacion!$Z$5</f>
        <v>720</v>
      </c>
      <c r="DK18" s="2">
        <f>+DJ18</f>
        <v>720</v>
      </c>
      <c r="DL18" s="2">
        <f>+DK18</f>
        <v>720</v>
      </c>
      <c r="DM18" s="2">
        <f>+[5]Pricing_consumo!$A$19</f>
        <v>720</v>
      </c>
      <c r="DN18" s="2">
        <f>+DM18</f>
        <v>720</v>
      </c>
      <c r="DO18" s="2">
        <f>+DN18</f>
        <v>720</v>
      </c>
      <c r="DP18" s="2">
        <f>+[5]Pricing_retención1!$A$19</f>
        <v>720</v>
      </c>
      <c r="DQ18" s="2">
        <f>+DP18</f>
        <v>720</v>
      </c>
      <c r="DR18" s="2">
        <f>+[5]Pricing_retención2!$A$19</f>
        <v>1220</v>
      </c>
      <c r="DS18" s="2">
        <f>+DR18</f>
        <v>1220</v>
      </c>
      <c r="DT18" s="2">
        <f>+[5]Pricing_retención3!$A$19</f>
        <v>720</v>
      </c>
      <c r="DU18" s="2">
        <f>+DT18</f>
        <v>720</v>
      </c>
      <c r="DV18" s="2">
        <f>+DU18</f>
        <v>720</v>
      </c>
      <c r="DW18" s="13">
        <f t="shared" si="9"/>
        <v>2.2531193028548462E-5</v>
      </c>
      <c r="DX18" s="13">
        <f t="shared" si="10"/>
        <v>6.783580076028179E-4</v>
      </c>
      <c r="DY18" s="2">
        <f>+DV18</f>
        <v>720</v>
      </c>
      <c r="DZ18" s="13">
        <f t="shared" si="9"/>
        <v>2.2531193028548462E-5</v>
      </c>
      <c r="EA18" s="13">
        <f t="shared" si="11"/>
        <v>6.783580076028179E-4</v>
      </c>
      <c r="EB18" s="2">
        <f>+DY18</f>
        <v>720</v>
      </c>
      <c r="EC18" s="13">
        <f t="shared" si="12"/>
        <v>2.2531193028548462E-5</v>
      </c>
      <c r="ED18" s="13">
        <f t="shared" si="13"/>
        <v>6.783580076028179E-4</v>
      </c>
      <c r="EE18" s="2">
        <f>+EB18</f>
        <v>720</v>
      </c>
      <c r="EF18" s="13">
        <f t="shared" si="14"/>
        <v>2.2531193028548462E-5</v>
      </c>
      <c r="EG18" s="13">
        <f t="shared" si="15"/>
        <v>6.783580076028179E-4</v>
      </c>
      <c r="EH18" s="2">
        <f>+EE18</f>
        <v>720</v>
      </c>
      <c r="EI18" s="2">
        <f>+EH18</f>
        <v>720</v>
      </c>
    </row>
    <row r="19" spans="1:140" s="2" customFormat="1">
      <c r="B19" s="2" t="s">
        <v>67</v>
      </c>
      <c r="C19" s="2">
        <f>+C16*C12</f>
        <v>4100.0000464131626</v>
      </c>
      <c r="D19" s="2">
        <f>+D16*D12</f>
        <v>4100.0000464131626</v>
      </c>
      <c r="E19" s="2">
        <f>+E16*E12</f>
        <v>6058.6019835049374</v>
      </c>
      <c r="F19" s="2">
        <f t="shared" ref="F19:DL19" si="17">+F16*F12</f>
        <v>6092.6126957649603</v>
      </c>
      <c r="G19" s="2">
        <f t="shared" si="17"/>
        <v>7675.6002913544871</v>
      </c>
      <c r="H19" s="2">
        <f t="shared" si="17"/>
        <v>8027.2188043224851</v>
      </c>
      <c r="I19" s="2">
        <f t="shared" si="17"/>
        <v>5370.318700554415</v>
      </c>
      <c r="J19" s="2">
        <f t="shared" si="17"/>
        <v>5223.5789042571305</v>
      </c>
      <c r="K19" s="2">
        <f t="shared" si="17"/>
        <v>6977.1521356609501</v>
      </c>
      <c r="L19" s="2">
        <f t="shared" si="17"/>
        <v>6902.923349357332</v>
      </c>
      <c r="M19" s="2">
        <f t="shared" si="17"/>
        <v>3720.7406060359563</v>
      </c>
      <c r="N19" s="2">
        <f t="shared" si="17"/>
        <v>3665.4353079512557</v>
      </c>
      <c r="O19" s="2">
        <f t="shared" si="17"/>
        <v>3158.8887415612094</v>
      </c>
      <c r="P19" s="2">
        <f t="shared" si="17"/>
        <v>3055.081396688704</v>
      </c>
      <c r="Q19" s="2">
        <f t="shared" si="17"/>
        <v>3557.261655853109</v>
      </c>
      <c r="R19" s="2">
        <f t="shared" si="17"/>
        <v>3575.5282050511069</v>
      </c>
      <c r="S19" s="2">
        <f t="shared" si="17"/>
        <v>4076.6412027434044</v>
      </c>
      <c r="T19" s="2">
        <f t="shared" si="17"/>
        <v>4302.1520870869053</v>
      </c>
      <c r="U19" s="2">
        <f t="shared" si="17"/>
        <v>4885.9693415362399</v>
      </c>
      <c r="V19" s="2">
        <f t="shared" si="17"/>
        <v>4913.3973352943231</v>
      </c>
      <c r="W19" s="2">
        <f t="shared" si="17"/>
        <v>5616.2928961130392</v>
      </c>
      <c r="X19" s="2">
        <f t="shared" si="17"/>
        <v>5873.5747348701116</v>
      </c>
      <c r="Y19" s="2">
        <f t="shared" si="17"/>
        <v>8279.0812769510267</v>
      </c>
      <c r="Z19" s="2">
        <f t="shared" si="17"/>
        <v>7975.800092199418</v>
      </c>
      <c r="AA19" s="2">
        <f t="shared" si="17"/>
        <v>10525.9874449453</v>
      </c>
      <c r="AB19" s="2">
        <f t="shared" si="17"/>
        <v>10405.937418416233</v>
      </c>
      <c r="AC19" s="2" t="e">
        <f t="shared" si="17"/>
        <v>#REF!</v>
      </c>
      <c r="AD19" s="2">
        <f t="shared" si="17"/>
        <v>9020</v>
      </c>
      <c r="AE19" s="2" t="e">
        <f t="shared" si="17"/>
        <v>#REF!</v>
      </c>
      <c r="AF19" s="2">
        <f t="shared" si="17"/>
        <v>6820</v>
      </c>
      <c r="AG19" s="48" t="e">
        <f t="shared" si="17"/>
        <v>#REF!</v>
      </c>
      <c r="AH19" s="25" t="e">
        <f t="shared" si="17"/>
        <v>#REF!</v>
      </c>
      <c r="AI19" s="25" t="e">
        <f t="shared" si="17"/>
        <v>#REF!</v>
      </c>
      <c r="AJ19" s="25" t="e">
        <f t="shared" si="17"/>
        <v>#REF!</v>
      </c>
      <c r="AK19" s="48" t="e">
        <f t="shared" si="17"/>
        <v>#REF!</v>
      </c>
      <c r="AL19" s="48" t="e">
        <f t="shared" ref="AL19:AQ19" si="18">+AL16*AL12</f>
        <v>#REF!</v>
      </c>
      <c r="AM19" s="25" t="e">
        <f t="shared" si="18"/>
        <v>#REF!</v>
      </c>
      <c r="AN19" s="48">
        <f t="shared" si="18"/>
        <v>8954.5378151260502</v>
      </c>
      <c r="AO19" s="2">
        <f t="shared" si="18"/>
        <v>10655.9</v>
      </c>
      <c r="AP19" s="2" t="e">
        <f t="shared" si="18"/>
        <v>#REF!</v>
      </c>
      <c r="AQ19" s="2">
        <f t="shared" si="18"/>
        <v>8056.9</v>
      </c>
      <c r="AR19" s="48">
        <f t="shared" si="17"/>
        <v>10879.243697478993</v>
      </c>
      <c r="AS19" s="2" t="e">
        <f t="shared" si="17"/>
        <v>#REF!</v>
      </c>
      <c r="AT19" s="48" t="e">
        <f t="shared" si="17"/>
        <v>#REF!</v>
      </c>
      <c r="AU19" s="48">
        <f t="shared" si="17"/>
        <v>3445.3781512605042</v>
      </c>
      <c r="AV19" s="48" t="e">
        <f t="shared" si="17"/>
        <v>#REF!</v>
      </c>
      <c r="AW19" s="2">
        <f t="shared" si="17"/>
        <v>9020</v>
      </c>
      <c r="AX19" s="2" t="e">
        <f t="shared" si="17"/>
        <v>#REF!</v>
      </c>
      <c r="AY19" s="2" t="e">
        <f t="shared" si="17"/>
        <v>#REF!</v>
      </c>
      <c r="AZ19" s="48" t="e">
        <f t="shared" si="17"/>
        <v>#REF!</v>
      </c>
      <c r="BA19" s="2">
        <f t="shared" si="17"/>
        <v>9020</v>
      </c>
      <c r="BB19" s="2" t="e">
        <f t="shared" si="17"/>
        <v>#REF!</v>
      </c>
      <c r="BC19" s="2">
        <f t="shared" si="17"/>
        <v>6820</v>
      </c>
      <c r="BD19" s="48">
        <f t="shared" si="17"/>
        <v>8954.5378151260502</v>
      </c>
      <c r="BE19" s="2">
        <f t="shared" si="17"/>
        <v>10655.9</v>
      </c>
      <c r="BF19" s="2">
        <f t="shared" si="17"/>
        <v>6770.5042016806719</v>
      </c>
      <c r="BG19" s="2">
        <f t="shared" si="17"/>
        <v>8056.9</v>
      </c>
      <c r="BH19" s="48">
        <f t="shared" si="17"/>
        <v>8954.5378151260502</v>
      </c>
      <c r="BI19" s="2">
        <f t="shared" si="17"/>
        <v>10655.9</v>
      </c>
      <c r="BJ19" s="2">
        <f t="shared" si="17"/>
        <v>6770.5042016806719</v>
      </c>
      <c r="BK19" s="2">
        <f t="shared" si="17"/>
        <v>8056.9</v>
      </c>
      <c r="BL19" s="48">
        <f t="shared" si="17"/>
        <v>12055.378151260504</v>
      </c>
      <c r="BM19" s="2">
        <f t="shared" si="17"/>
        <v>14345.9</v>
      </c>
      <c r="BN19" s="48">
        <f t="shared" si="17"/>
        <v>12055.378151260504</v>
      </c>
      <c r="BO19" s="2">
        <f t="shared" si="17"/>
        <v>14345.9</v>
      </c>
      <c r="BP19" s="48" t="e">
        <f t="shared" si="17"/>
        <v>#REF!</v>
      </c>
      <c r="BQ19" s="2">
        <f t="shared" si="17"/>
        <v>9020</v>
      </c>
      <c r="BR19" s="2" t="e">
        <f t="shared" si="17"/>
        <v>#REF!</v>
      </c>
      <c r="BS19" s="2">
        <f t="shared" si="17"/>
        <v>6820</v>
      </c>
      <c r="BT19" s="48">
        <f t="shared" si="17"/>
        <v>9643.6134453781506</v>
      </c>
      <c r="BU19" s="2">
        <f t="shared" si="17"/>
        <v>11475.9</v>
      </c>
      <c r="BV19" s="2">
        <f t="shared" si="17"/>
        <v>7291.5126050420167</v>
      </c>
      <c r="BW19" s="2">
        <f t="shared" si="17"/>
        <v>8676.9</v>
      </c>
      <c r="BX19" s="48">
        <f t="shared" si="17"/>
        <v>8954.5378151260502</v>
      </c>
      <c r="BY19" s="2">
        <f t="shared" si="17"/>
        <v>10655.9</v>
      </c>
      <c r="BZ19" s="2">
        <f t="shared" si="17"/>
        <v>6770.5042016806719</v>
      </c>
      <c r="CA19" s="2">
        <f t="shared" si="17"/>
        <v>8056.9</v>
      </c>
      <c r="CB19" s="48">
        <f t="shared" si="17"/>
        <v>12055.378151260504</v>
      </c>
      <c r="CC19" s="2">
        <f t="shared" si="17"/>
        <v>14345.9</v>
      </c>
      <c r="CD19" s="48">
        <f t="shared" si="17"/>
        <v>12055.378151260504</v>
      </c>
      <c r="CE19" s="2">
        <f t="shared" si="17"/>
        <v>14345.9</v>
      </c>
      <c r="CF19" s="48">
        <f t="shared" si="17"/>
        <v>7579.8319327731087</v>
      </c>
      <c r="CG19" s="48">
        <f t="shared" si="17"/>
        <v>9020</v>
      </c>
      <c r="CH19" s="2">
        <f t="shared" si="17"/>
        <v>5731.09243697479</v>
      </c>
      <c r="CI19" s="2">
        <f t="shared" si="17"/>
        <v>6820</v>
      </c>
      <c r="CJ19" s="48">
        <f t="shared" si="17"/>
        <v>9020</v>
      </c>
      <c r="CK19" s="2">
        <f t="shared" si="17"/>
        <v>6820</v>
      </c>
      <c r="CL19" s="48">
        <f t="shared" si="17"/>
        <v>10655.9</v>
      </c>
      <c r="CM19" s="2">
        <f t="shared" si="17"/>
        <v>8056.9</v>
      </c>
      <c r="CN19" s="48">
        <f t="shared" si="17"/>
        <v>4787.3949579831933</v>
      </c>
      <c r="CO19" s="2">
        <f t="shared" si="17"/>
        <v>5697</v>
      </c>
      <c r="CP19" s="48">
        <f t="shared" si="17"/>
        <v>6678.1512605042017</v>
      </c>
      <c r="CQ19" s="2">
        <f t="shared" si="17"/>
        <v>7410.7562466631016</v>
      </c>
      <c r="CR19" s="2">
        <f t="shared" si="17"/>
        <v>5565.1260504201682</v>
      </c>
      <c r="CS19" s="2">
        <f t="shared" si="17"/>
        <v>6254.2725118855869</v>
      </c>
      <c r="CT19" s="2">
        <f t="shared" si="17"/>
        <v>7809.9031854649311</v>
      </c>
      <c r="CU19" s="2">
        <f t="shared" si="17"/>
        <v>5930.3345671808866</v>
      </c>
      <c r="CV19" s="2">
        <f t="shared" si="17"/>
        <v>8510.248309057446</v>
      </c>
      <c r="CW19" s="2">
        <f t="shared" si="17"/>
        <v>6434.5779897751418</v>
      </c>
      <c r="CX19" s="2">
        <f t="shared" si="17"/>
        <v>11394.523370710298</v>
      </c>
      <c r="CY19" s="2">
        <f t="shared" si="17"/>
        <v>8784.9633485048817</v>
      </c>
      <c r="CZ19" s="2">
        <f t="shared" si="17"/>
        <v>4573.6833933250145</v>
      </c>
      <c r="DA19" s="2">
        <f t="shared" si="17"/>
        <v>3827.7235118567378</v>
      </c>
      <c r="DB19" s="2">
        <f t="shared" si="17"/>
        <v>4983.8237990771186</v>
      </c>
      <c r="DC19" s="2">
        <f t="shared" si="17"/>
        <v>4153.186499230932</v>
      </c>
      <c r="DD19" s="2">
        <f t="shared" si="17"/>
        <v>6723.2342227008794</v>
      </c>
      <c r="DE19" s="2">
        <f t="shared" si="17"/>
        <v>5712.9832224530546</v>
      </c>
      <c r="DF19" s="2">
        <f t="shared" si="17"/>
        <v>7181.6769974081262</v>
      </c>
      <c r="DG19" s="2">
        <f t="shared" si="17"/>
        <v>5430.048461454925</v>
      </c>
      <c r="DH19" s="2">
        <f t="shared" si="17"/>
        <v>3951.8982977233304</v>
      </c>
      <c r="DI19" s="2">
        <f t="shared" si="17"/>
        <v>4466.2584531032853</v>
      </c>
      <c r="DJ19" s="2">
        <f t="shared" si="17"/>
        <v>3721.8820442527381</v>
      </c>
      <c r="DK19" s="2">
        <f t="shared" si="17"/>
        <v>7181.6769974081262</v>
      </c>
      <c r="DL19" s="2">
        <f t="shared" si="17"/>
        <v>5430.048461454925</v>
      </c>
      <c r="DV19" s="2">
        <f>+DV16*DV12</f>
        <v>28347</v>
      </c>
      <c r="DW19" s="13">
        <f t="shared" si="9"/>
        <v>8.870718455281434E-4</v>
      </c>
      <c r="DX19" s="13">
        <f t="shared" si="10"/>
        <v>2.6707520057662613E-2</v>
      </c>
      <c r="DY19" s="2">
        <f>+DY16*DY12</f>
        <v>31967.389277336679</v>
      </c>
      <c r="DZ19" s="13">
        <f t="shared" si="9"/>
        <v>1.0003658589255876E-3</v>
      </c>
      <c r="EA19" s="13">
        <f t="shared" si="11"/>
        <v>3.011852013671916E-2</v>
      </c>
      <c r="EB19" s="2">
        <f>+EB16*EB12</f>
        <v>19250</v>
      </c>
      <c r="EC19" s="13">
        <f t="shared" si="12"/>
        <v>6.0239648027716369E-4</v>
      </c>
      <c r="ED19" s="13">
        <f t="shared" si="13"/>
        <v>1.8136655064380895E-2</v>
      </c>
      <c r="EE19" s="2">
        <f>+EE16*EE12</f>
        <v>21773.451391707858</v>
      </c>
      <c r="EF19" s="13">
        <f t="shared" si="14"/>
        <v>6.8136366139484291E-4</v>
      </c>
      <c r="EG19" s="13">
        <f t="shared" si="15"/>
        <v>2.051415986766076E-2</v>
      </c>
      <c r="EH19" s="2">
        <f>+EH16*EH12</f>
        <v>10105.14666482461</v>
      </c>
      <c r="EI19" s="2">
        <f>+EI16*EI12</f>
        <v>6862.2455038583885</v>
      </c>
    </row>
    <row r="20" spans="1:140" s="83" customFormat="1">
      <c r="B20" s="83" t="s">
        <v>68</v>
      </c>
      <c r="C20" s="83">
        <f>+C16/C11</f>
        <v>806.45162203248674</v>
      </c>
      <c r="D20" s="83">
        <f>+D16/D11</f>
        <v>500.00000566014177</v>
      </c>
      <c r="E20" s="83">
        <f t="shared" ref="E20:AC20" si="19">+IF(E14="Si",$G$3/E11,IF(E13=$B$3,$G$4/E11,E16/E11))</f>
        <v>4032.2580645161288</v>
      </c>
      <c r="F20" s="83">
        <f t="shared" si="19"/>
        <v>2500</v>
      </c>
      <c r="G20" s="83">
        <f t="shared" si="19"/>
        <v>1509.7561548690965</v>
      </c>
      <c r="H20" s="83">
        <f t="shared" si="19"/>
        <v>978.92912247835193</v>
      </c>
      <c r="I20" s="83">
        <f t="shared" si="19"/>
        <v>4032.2580645161288</v>
      </c>
      <c r="J20" s="83">
        <f t="shared" si="19"/>
        <v>2500</v>
      </c>
      <c r="K20" s="83">
        <f t="shared" si="19"/>
        <v>1372.3745349451121</v>
      </c>
      <c r="L20" s="83">
        <f t="shared" si="19"/>
        <v>841.81992065333327</v>
      </c>
      <c r="M20" s="83">
        <f t="shared" si="19"/>
        <v>1806.1290322580644</v>
      </c>
      <c r="N20" s="83">
        <f t="shared" si="19"/>
        <v>1119.8</v>
      </c>
      <c r="O20" s="83">
        <f t="shared" si="19"/>
        <v>1806.1290322580644</v>
      </c>
      <c r="P20" s="83">
        <f t="shared" si="19"/>
        <v>1119.8</v>
      </c>
      <c r="Q20" s="83">
        <f t="shared" si="19"/>
        <v>1806.1290322580644</v>
      </c>
      <c r="R20" s="83">
        <f t="shared" si="19"/>
        <v>1119.8</v>
      </c>
      <c r="S20" s="83">
        <f t="shared" si="19"/>
        <v>1806.1290322580644</v>
      </c>
      <c r="T20" s="83">
        <f t="shared" si="19"/>
        <v>1119.8</v>
      </c>
      <c r="U20" s="83">
        <f t="shared" si="19"/>
        <v>1806.1290322580644</v>
      </c>
      <c r="V20" s="83">
        <f t="shared" si="19"/>
        <v>1119.8</v>
      </c>
      <c r="W20" s="83">
        <f t="shared" si="19"/>
        <v>1806.1290322580644</v>
      </c>
      <c r="X20" s="83">
        <f t="shared" si="19"/>
        <v>1119.8</v>
      </c>
      <c r="Y20" s="83">
        <f t="shared" si="19"/>
        <v>4032.2580645161288</v>
      </c>
      <c r="Z20" s="83">
        <f t="shared" si="19"/>
        <v>2500</v>
      </c>
      <c r="AA20" s="83">
        <f t="shared" si="19"/>
        <v>2070.4145249695712</v>
      </c>
      <c r="AB20" s="83">
        <f t="shared" si="19"/>
        <v>1269.0167583434431</v>
      </c>
      <c r="AC20" s="83" t="e">
        <f t="shared" si="19"/>
        <v>#REF!</v>
      </c>
      <c r="AD20" s="83" t="e">
        <f>+AC20</f>
        <v>#REF!</v>
      </c>
      <c r="AE20" s="83">
        <f>+IF(AE14="Si",$G$3/AE11,IF(AE13=$B$3,$G$4/AE11,AE16/AE11))</f>
        <v>2500</v>
      </c>
      <c r="AF20" s="83">
        <f>+IF(AF14="Si",$G$3/AF11,IF(AF13=$B$3,$G$4/AF11,AF16/AF11))</f>
        <v>2500</v>
      </c>
      <c r="AG20" s="84" t="e">
        <f>+IF(AG14="Si",$G$3/AG11,IF(AG13=$B$3,$G$4/AG11,AG16/AG11))</f>
        <v>#REF!</v>
      </c>
      <c r="AH20" s="85">
        <f>+IF(AH14="Si",$G$3/AH11,IF(AH13=$B$3,$G$4/AH11,AH16/AH11))</f>
        <v>2500</v>
      </c>
      <c r="AI20" s="84" t="e">
        <f>+IF(AI14="Si",$G$3/AI11,IF(AI13=$B$3,$G$4/AI11,AI16/AI11))</f>
        <v>#REF!</v>
      </c>
      <c r="AJ20" s="84">
        <f>+AJ1/AJ11</f>
        <v>1850</v>
      </c>
      <c r="AK20" s="84">
        <f>+IF(AK14="Si",$G$3/AK11,IF(AK13=$B$3,AK1/AK11,AK16/AK11))</f>
        <v>2466.6666666666665</v>
      </c>
      <c r="AL20" s="84" t="e">
        <f>+IF(AL14="Si",$G$3/AL11,IF(AL13=$B$3,AL1/AL11,AL16/AL11))+(AI16/20)</f>
        <v>#REF!</v>
      </c>
      <c r="AM20" s="85" t="e">
        <f>+IF(AM14="Si",$G$3/AM11,IF(AM13=$B$3,AM1/AM11,AM16/AM11))+(AJ16/15)</f>
        <v>#REF!</v>
      </c>
      <c r="AN20" s="84">
        <f>+IF(AN14="Si",$G$3/AN11,IF(AN13=$B$3,$G$4/AN11,AN16/AN11))</f>
        <v>1092.0168067226891</v>
      </c>
      <c r="AO20" s="83">
        <f>+IF(AO14="Si",$G$3/AO11,IF(AO13=$B$3,$G$4/AO11,AO16/AO11))</f>
        <v>1299.5</v>
      </c>
      <c r="AP20" s="83">
        <f>+IF(AP14="Si",$G$3/AP11,IF(AP13=$B$3,$G$4/AP11,AP16/AP11))</f>
        <v>2500</v>
      </c>
      <c r="AQ20" s="83">
        <f>+IF(AQ14="Si",$G$3/AQ11,IF(AQ13=$B$3,$G$4/AQ11,AQ16/AQ11))</f>
        <v>2500</v>
      </c>
      <c r="AR20" s="84">
        <f>+IF(AR14="Si",$G$3/AR11,IF(AR13=$B$3,AR1/AR11,AR16/AR11))+(AN16/13)</f>
        <v>4455.0258564964452</v>
      </c>
      <c r="AS20" s="83">
        <f>+IF(AS14="Si",$G$3/AS11,IF(AS13=$B$3,AS1/AS11,AS16/AS11))+(AN16/13)</f>
        <v>4455.0258564964452</v>
      </c>
      <c r="AT20" s="84">
        <f>+IF(AT14="Si",$G$3/AT11,IF(AT13=$B$3,$G$4/AT11,AT16/AT11))</f>
        <v>2500</v>
      </c>
      <c r="AU20" s="84">
        <f>+IF(AU14="Si",$G$3/AU11,IF(AU13=$B$3,$G$4/AU11,AU16/AU11))</f>
        <v>420.1680672268908</v>
      </c>
      <c r="AV20" s="84" t="e">
        <f>+IF(AV14="Si",$G$3/AV11,IF(AV13=$B$3,$G$4/AV11,AV16/AV11))</f>
        <v>#REF!</v>
      </c>
      <c r="AW20" s="83" t="e">
        <f>+AV20</f>
        <v>#REF!</v>
      </c>
      <c r="AX20" s="83">
        <f>+IF(AX14="Si",$G$3/AX11,IF(AX13=$B$3,$G$4/AX11,AX16/AX11))</f>
        <v>2500</v>
      </c>
      <c r="AY20" s="83">
        <f>+IF(AY14="Si",$G$3/AY11,IF(AY13=$B$3,$G$4/AY11,AY16/AY11))</f>
        <v>4032.2580645161288</v>
      </c>
      <c r="AZ20" s="84" t="e">
        <f>+IF(AZ14="Si",$G$3/AZ11,IF(AZ13=$B$3,$G$4/AZ11,AZ16/AZ11))</f>
        <v>#REF!</v>
      </c>
      <c r="BA20" s="83" t="e">
        <f>+AZ20</f>
        <v>#REF!</v>
      </c>
      <c r="BB20" s="83">
        <f>+IF(BB14="Si",$G$3/BB11,IF(BB13=$B$3,$G$4/BB11,BB16/BB11))</f>
        <v>2500</v>
      </c>
      <c r="BC20" s="83">
        <f>+IF(BC14="Si",$G$3/BC11,IF(BC13=$B$3,$G$4/BC11,BC16/BC11))</f>
        <v>2500</v>
      </c>
      <c r="BD20" s="84">
        <f>+IF(BD14="Si",$G$3/BD11,IF(BD13=$B$3,$G$4/BD11,BD16/BD11))</f>
        <v>1092.0168067226891</v>
      </c>
      <c r="BE20" s="83">
        <f>+BD20</f>
        <v>1092.0168067226891</v>
      </c>
      <c r="BF20" s="83">
        <f>+BF1/BF11</f>
        <v>2650</v>
      </c>
      <c r="BG20" s="83">
        <f>+BG1/BG11</f>
        <v>2650</v>
      </c>
      <c r="BH20" s="84">
        <f>+IF(BH14="Si",$G$3/BH11,IF(BH13=$B$3,$G$4/BH11,BH16/BH11))</f>
        <v>1092.0168067226891</v>
      </c>
      <c r="BI20" s="83">
        <f>+BH20</f>
        <v>1092.0168067226891</v>
      </c>
      <c r="BJ20" s="83">
        <f>+BJ1/BJ11</f>
        <v>2650</v>
      </c>
      <c r="BK20" s="83">
        <f>+BK1/BK11</f>
        <v>2650</v>
      </c>
      <c r="BL20" s="84">
        <f>+IF(BL14="Si",$G$3/BL11,IF(BL13=$B$3,$G$4/BL11,BL16/BL11))</f>
        <v>2205.2521008403364</v>
      </c>
      <c r="BM20" s="83">
        <f>+BL20</f>
        <v>2205.2521008403364</v>
      </c>
      <c r="BN20" s="84">
        <f>+IF(BN14="Si",$G$3/BN11,IF(BN13=$B$3,$G$4/BN11,BN16/BN11))</f>
        <v>2205.2521008403364</v>
      </c>
      <c r="BO20" s="83">
        <f>+BN20</f>
        <v>2205.2521008403364</v>
      </c>
      <c r="BP20" s="84" t="e">
        <f>+IF(BP14="Si",$G$3/BP11,IF(BP13=$B$3,$G$4/BP11,BP16/BP11))</f>
        <v>#REF!</v>
      </c>
      <c r="BQ20" s="83" t="e">
        <f>+BP20</f>
        <v>#REF!</v>
      </c>
      <c r="BR20" s="83">
        <f>+IF(BR14="Si",$G$3/BR11,IF(BR13=$B$3,$G$4/BR11,BR16/BR11))</f>
        <v>2500</v>
      </c>
      <c r="BS20" s="83">
        <f>+IF(BS14="Si",$G$3/BS11,IF(BS13=$B$3,$G$4/BS11,BS16/BS11))</f>
        <v>2500</v>
      </c>
      <c r="BT20" s="84">
        <f>+IF(BT14="Si",$G$3/BT11,IF(BT13=$B$3,$G$4/BT11,BT16/BT11))</f>
        <v>1176.0504201680674</v>
      </c>
      <c r="BU20" s="83">
        <f>+BT20</f>
        <v>1176.0504201680674</v>
      </c>
      <c r="BV20" s="83">
        <f>+BV1/BV11</f>
        <v>2650</v>
      </c>
      <c r="BW20" s="83">
        <f>+BW1/BW11</f>
        <v>2650</v>
      </c>
      <c r="BX20" s="84">
        <f>+IF(BX14="Si",$G$3/BX11,IF(BX13=$B$3,$G$4/BX11,BX16/BX11))</f>
        <v>1092.0168067226891</v>
      </c>
      <c r="BY20" s="83">
        <f>+BX20</f>
        <v>1092.0168067226891</v>
      </c>
      <c r="BZ20" s="83">
        <f>+BZ1/BZ11</f>
        <v>2650</v>
      </c>
      <c r="CA20" s="83">
        <f>+CA1/CA11</f>
        <v>2650</v>
      </c>
      <c r="CB20" s="84">
        <f>+IF(CB14="Si",$G$3/CB11,IF(CB13=$B$3,$G$4/CB11,CB16/CB11))</f>
        <v>2205.2521008403364</v>
      </c>
      <c r="CC20" s="83">
        <f>+CB20</f>
        <v>2205.2521008403364</v>
      </c>
      <c r="CD20" s="84">
        <f>+IF(CD14="Si",$G$3/CD11,IF(CD13=$B$3,$G$4/CD11,CD16/CD11))</f>
        <v>2205.2521008403364</v>
      </c>
      <c r="CE20" s="83">
        <f>+CD20</f>
        <v>2205.2521008403364</v>
      </c>
      <c r="CF20" s="84">
        <f t="shared" ref="CF20:DE20" si="20">+IF(CF14="Si",$G$3/CF11,IF(CF13=$B$3,$G$4/CF11,CF16/CF11))</f>
        <v>924.36974789915962</v>
      </c>
      <c r="CG20" s="84">
        <f t="shared" si="20"/>
        <v>1100</v>
      </c>
      <c r="CH20" s="83">
        <f t="shared" si="20"/>
        <v>3750.0000000000005</v>
      </c>
      <c r="CI20" s="83">
        <f t="shared" si="20"/>
        <v>2500</v>
      </c>
      <c r="CJ20" s="84">
        <f t="shared" si="20"/>
        <v>1100</v>
      </c>
      <c r="CK20" s="83">
        <f t="shared" si="20"/>
        <v>2500</v>
      </c>
      <c r="CL20" s="84">
        <f t="shared" si="20"/>
        <v>1299.5</v>
      </c>
      <c r="CM20" s="83">
        <f t="shared" si="20"/>
        <v>2500</v>
      </c>
      <c r="CN20" s="84">
        <f t="shared" si="20"/>
        <v>1119.8</v>
      </c>
      <c r="CO20" s="83">
        <f t="shared" si="20"/>
        <v>1119.8</v>
      </c>
      <c r="CP20" s="84">
        <f t="shared" si="20"/>
        <v>1119.8</v>
      </c>
      <c r="CQ20" s="83">
        <f t="shared" si="20"/>
        <v>1119.8</v>
      </c>
      <c r="CR20" s="83">
        <f t="shared" si="20"/>
        <v>1119.8</v>
      </c>
      <c r="CS20" s="83">
        <f t="shared" si="20"/>
        <v>1119.8</v>
      </c>
      <c r="CT20" s="83">
        <f t="shared" si="20"/>
        <v>1536.1729318381063</v>
      </c>
      <c r="CU20" s="83">
        <f t="shared" si="20"/>
        <v>4032.2580645161288</v>
      </c>
      <c r="CV20" s="83">
        <f t="shared" si="20"/>
        <v>1673.9276768405675</v>
      </c>
      <c r="CW20" s="83">
        <f t="shared" si="20"/>
        <v>4032.2580645161288</v>
      </c>
      <c r="CX20" s="83">
        <f t="shared" si="20"/>
        <v>2241.2516464811756</v>
      </c>
      <c r="CY20" s="83">
        <f t="shared" si="20"/>
        <v>4032.2580645161288</v>
      </c>
      <c r="CZ20" s="83">
        <f t="shared" si="20"/>
        <v>1806.1290322580644</v>
      </c>
      <c r="DA20" s="83">
        <f t="shared" si="20"/>
        <v>1806.1290322580644</v>
      </c>
      <c r="DB20" s="83">
        <f t="shared" si="20"/>
        <v>1806.1290322580644</v>
      </c>
      <c r="DC20" s="83">
        <f t="shared" si="20"/>
        <v>1806.1290322580644</v>
      </c>
      <c r="DD20" s="83">
        <f t="shared" si="20"/>
        <v>1806.1290322580644</v>
      </c>
      <c r="DE20" s="83">
        <f t="shared" si="20"/>
        <v>1806.1290322580644</v>
      </c>
      <c r="DF20" s="83">
        <f t="shared" ref="DF20:DL20" si="21">+IF(DF14="Si",$G$3/DF11,IF(DF13=$B$3,$G$4/DF11,DF16/DF11))</f>
        <v>729.84522331383403</v>
      </c>
      <c r="DG20" s="83">
        <f t="shared" si="21"/>
        <v>2083.3333333333335</v>
      </c>
      <c r="DH20" s="83">
        <f t="shared" si="21"/>
        <v>401.61568066294012</v>
      </c>
      <c r="DI20" s="83">
        <f t="shared" si="21"/>
        <v>933.16666666666663</v>
      </c>
      <c r="DJ20" s="83">
        <f t="shared" si="21"/>
        <v>933.16666666666663</v>
      </c>
      <c r="DK20" s="83">
        <f t="shared" si="21"/>
        <v>933.16666666666663</v>
      </c>
      <c r="DL20" s="83">
        <f t="shared" si="21"/>
        <v>933.16666666666663</v>
      </c>
      <c r="DV20" s="83">
        <f>+IF(DV14="Si",$G$3/DV11,IF(DV13=$B$3,$G$4/DV11,DV16/DV11))</f>
        <v>3235.294117647059</v>
      </c>
      <c r="DW20" s="86">
        <f t="shared" si="9"/>
        <v>1.0124310592893509E-4</v>
      </c>
      <c r="DX20" s="86">
        <f t="shared" si="10"/>
        <v>3.0481773217446886E-3</v>
      </c>
      <c r="DY20" s="83">
        <f>+IF(DY14="Si",$G$3/DY11,IF(DY13=$B$3,$G$4/DY11,DY16/DY11))</f>
        <v>3648.4956604050171</v>
      </c>
      <c r="DZ20" s="86">
        <f t="shared" si="9"/>
        <v>1.1417355553945394E-4</v>
      </c>
      <c r="EA20" s="86">
        <f t="shared" si="11"/>
        <v>3.437480898527604E-3</v>
      </c>
      <c r="EB20" s="83">
        <f>+IF(EB14="Si",$G$3/EB11,IF(EB13=$B$3,$G$4/EB11,EB16/EB11))</f>
        <v>2941.1764705882351</v>
      </c>
      <c r="EC20" s="86">
        <f t="shared" si="12"/>
        <v>9.2039187208122787E-5</v>
      </c>
      <c r="ED20" s="86">
        <f t="shared" si="13"/>
        <v>2.7710702924951714E-3</v>
      </c>
      <c r="EE20" s="83">
        <f>+IF(EE14="Si",$G$3/EE11,IF(EE13=$B$3,$G$4/EE11,EE16/EE11))</f>
        <v>2941.1764705882351</v>
      </c>
      <c r="EF20" s="86">
        <f t="shared" si="14"/>
        <v>9.2039187208122787E-5</v>
      </c>
      <c r="EG20" s="86">
        <f t="shared" si="15"/>
        <v>2.7710702924951714E-3</v>
      </c>
      <c r="EH20" s="83">
        <f>+IF(EH14="Si",$G$3/EH11,IF(EH13=$B$3,$G$4/EH11,EH16/EH11))</f>
        <v>1153.31857207704</v>
      </c>
      <c r="EI20" s="83">
        <f>+IF(EI14="Si",$G$3/EI11,IF(EI13=$B$3,$G$4/EI11,EI16/EI11))</f>
        <v>2941.1764705882351</v>
      </c>
    </row>
    <row r="21" spans="1:140" s="2" customFormat="1">
      <c r="A21" s="2">
        <v>420</v>
      </c>
      <c r="B21" s="2" t="s">
        <v>69</v>
      </c>
      <c r="C21" s="2">
        <f>+$A$21</f>
        <v>420</v>
      </c>
      <c r="D21" s="2">
        <f>+$A$21</f>
        <v>420</v>
      </c>
      <c r="E21" s="2">
        <f t="shared" ref="E21:DL21" si="22">+$A$21</f>
        <v>420</v>
      </c>
      <c r="F21" s="2">
        <f t="shared" si="22"/>
        <v>420</v>
      </c>
      <c r="G21" s="2">
        <f t="shared" si="22"/>
        <v>420</v>
      </c>
      <c r="H21" s="2">
        <f t="shared" si="22"/>
        <v>420</v>
      </c>
      <c r="I21" s="2">
        <f t="shared" si="22"/>
        <v>420</v>
      </c>
      <c r="J21" s="2">
        <f t="shared" si="22"/>
        <v>420</v>
      </c>
      <c r="K21" s="2">
        <f t="shared" si="22"/>
        <v>420</v>
      </c>
      <c r="L21" s="2">
        <f t="shared" si="22"/>
        <v>420</v>
      </c>
      <c r="M21" s="2">
        <f t="shared" si="22"/>
        <v>420</v>
      </c>
      <c r="N21" s="2">
        <f t="shared" si="22"/>
        <v>420</v>
      </c>
      <c r="O21" s="2">
        <f t="shared" si="22"/>
        <v>420</v>
      </c>
      <c r="P21" s="2">
        <f t="shared" si="22"/>
        <v>420</v>
      </c>
      <c r="Q21" s="2">
        <f t="shared" si="22"/>
        <v>420</v>
      </c>
      <c r="R21" s="2">
        <f t="shared" si="22"/>
        <v>420</v>
      </c>
      <c r="S21" s="2">
        <f t="shared" si="22"/>
        <v>420</v>
      </c>
      <c r="T21" s="2">
        <f t="shared" si="22"/>
        <v>420</v>
      </c>
      <c r="U21" s="2">
        <f t="shared" si="22"/>
        <v>420</v>
      </c>
      <c r="V21" s="2">
        <f t="shared" si="22"/>
        <v>420</v>
      </c>
      <c r="W21" s="2">
        <f t="shared" si="22"/>
        <v>420</v>
      </c>
      <c r="X21" s="2">
        <f t="shared" si="22"/>
        <v>420</v>
      </c>
      <c r="Y21" s="2">
        <f t="shared" si="22"/>
        <v>420</v>
      </c>
      <c r="Z21" s="2">
        <f t="shared" si="22"/>
        <v>420</v>
      </c>
      <c r="AA21" s="2">
        <f t="shared" si="22"/>
        <v>420</v>
      </c>
      <c r="AB21" s="2">
        <f t="shared" si="22"/>
        <v>420</v>
      </c>
      <c r="AC21" s="2">
        <f t="shared" si="22"/>
        <v>420</v>
      </c>
      <c r="AD21" s="2">
        <f t="shared" si="22"/>
        <v>420</v>
      </c>
      <c r="AE21" s="2">
        <f t="shared" si="22"/>
        <v>420</v>
      </c>
      <c r="AF21" s="2">
        <f t="shared" si="22"/>
        <v>420</v>
      </c>
      <c r="AG21" s="48">
        <f t="shared" si="22"/>
        <v>420</v>
      </c>
      <c r="AH21" s="25">
        <f t="shared" si="22"/>
        <v>420</v>
      </c>
      <c r="AI21" s="25">
        <f t="shared" si="22"/>
        <v>420</v>
      </c>
      <c r="AJ21" s="25">
        <f t="shared" si="22"/>
        <v>420</v>
      </c>
      <c r="AK21" s="48">
        <v>0</v>
      </c>
      <c r="AL21" s="48">
        <f t="shared" si="22"/>
        <v>420</v>
      </c>
      <c r="AM21" s="25">
        <f t="shared" si="22"/>
        <v>420</v>
      </c>
      <c r="AN21" s="48">
        <f t="shared" si="22"/>
        <v>420</v>
      </c>
      <c r="AO21" s="2">
        <f t="shared" si="22"/>
        <v>420</v>
      </c>
      <c r="AP21" s="2">
        <f t="shared" si="22"/>
        <v>420</v>
      </c>
      <c r="AQ21" s="2">
        <f t="shared" si="22"/>
        <v>420</v>
      </c>
      <c r="AR21" s="48">
        <f t="shared" si="22"/>
        <v>420</v>
      </c>
      <c r="AS21" s="2">
        <f t="shared" si="22"/>
        <v>420</v>
      </c>
      <c r="AT21" s="48">
        <f t="shared" si="22"/>
        <v>420</v>
      </c>
      <c r="AU21" s="48">
        <f t="shared" si="22"/>
        <v>420</v>
      </c>
      <c r="AV21" s="48">
        <f t="shared" si="22"/>
        <v>420</v>
      </c>
      <c r="AW21" s="2">
        <f t="shared" si="22"/>
        <v>420</v>
      </c>
      <c r="AX21" s="2">
        <f t="shared" si="22"/>
        <v>420</v>
      </c>
      <c r="AY21" s="2">
        <f t="shared" si="22"/>
        <v>420</v>
      </c>
      <c r="AZ21" s="48">
        <f t="shared" si="22"/>
        <v>420</v>
      </c>
      <c r="BA21" s="2">
        <f t="shared" si="22"/>
        <v>420</v>
      </c>
      <c r="BB21" s="2">
        <f t="shared" si="22"/>
        <v>420</v>
      </c>
      <c r="BC21" s="2">
        <f t="shared" si="22"/>
        <v>420</v>
      </c>
      <c r="BD21" s="48">
        <f t="shared" si="22"/>
        <v>420</v>
      </c>
      <c r="BE21" s="2">
        <f t="shared" si="22"/>
        <v>420</v>
      </c>
      <c r="BF21" s="2">
        <f t="shared" si="22"/>
        <v>420</v>
      </c>
      <c r="BG21" s="2">
        <f t="shared" si="22"/>
        <v>420</v>
      </c>
      <c r="BH21" s="48">
        <f t="shared" si="22"/>
        <v>420</v>
      </c>
      <c r="BI21" s="2">
        <f t="shared" si="22"/>
        <v>420</v>
      </c>
      <c r="BJ21" s="2">
        <f t="shared" si="22"/>
        <v>420</v>
      </c>
      <c r="BK21" s="2">
        <f t="shared" si="22"/>
        <v>420</v>
      </c>
      <c r="BL21" s="48">
        <f t="shared" si="22"/>
        <v>420</v>
      </c>
      <c r="BM21" s="2">
        <f t="shared" si="22"/>
        <v>420</v>
      </c>
      <c r="BN21" s="48">
        <f t="shared" si="22"/>
        <v>420</v>
      </c>
      <c r="BO21" s="2">
        <f t="shared" si="22"/>
        <v>420</v>
      </c>
      <c r="BP21" s="48">
        <f t="shared" si="22"/>
        <v>420</v>
      </c>
      <c r="BQ21" s="2">
        <f t="shared" si="22"/>
        <v>420</v>
      </c>
      <c r="BR21" s="2">
        <f t="shared" si="22"/>
        <v>420</v>
      </c>
      <c r="BS21" s="2">
        <f t="shared" si="22"/>
        <v>420</v>
      </c>
      <c r="BT21" s="48">
        <f t="shared" si="22"/>
        <v>420</v>
      </c>
      <c r="BU21" s="2">
        <f t="shared" si="22"/>
        <v>420</v>
      </c>
      <c r="BV21" s="2">
        <f t="shared" si="22"/>
        <v>420</v>
      </c>
      <c r="BW21" s="2">
        <f t="shared" si="22"/>
        <v>420</v>
      </c>
      <c r="BX21" s="48">
        <f t="shared" si="22"/>
        <v>420</v>
      </c>
      <c r="BY21" s="2">
        <f t="shared" si="22"/>
        <v>420</v>
      </c>
      <c r="BZ21" s="2">
        <f t="shared" si="22"/>
        <v>420</v>
      </c>
      <c r="CA21" s="2">
        <f t="shared" si="22"/>
        <v>420</v>
      </c>
      <c r="CB21" s="48">
        <f t="shared" si="22"/>
        <v>420</v>
      </c>
      <c r="CC21" s="2">
        <f t="shared" si="22"/>
        <v>420</v>
      </c>
      <c r="CD21" s="48">
        <f t="shared" si="22"/>
        <v>420</v>
      </c>
      <c r="CE21" s="2">
        <f t="shared" si="22"/>
        <v>420</v>
      </c>
      <c r="CF21" s="48">
        <f t="shared" si="22"/>
        <v>420</v>
      </c>
      <c r="CG21" s="48">
        <f t="shared" si="22"/>
        <v>420</v>
      </c>
      <c r="CH21" s="2">
        <f t="shared" si="22"/>
        <v>420</v>
      </c>
      <c r="CI21" s="2">
        <f t="shared" si="22"/>
        <v>420</v>
      </c>
      <c r="CJ21" s="48">
        <f t="shared" si="22"/>
        <v>420</v>
      </c>
      <c r="CK21" s="2">
        <f t="shared" si="22"/>
        <v>420</v>
      </c>
      <c r="CL21" s="48">
        <f t="shared" si="22"/>
        <v>420</v>
      </c>
      <c r="CM21" s="2">
        <f t="shared" si="22"/>
        <v>420</v>
      </c>
      <c r="CN21" s="48">
        <f t="shared" si="22"/>
        <v>420</v>
      </c>
      <c r="CO21" s="2">
        <f t="shared" si="22"/>
        <v>420</v>
      </c>
      <c r="CP21" s="48">
        <f t="shared" si="22"/>
        <v>420</v>
      </c>
      <c r="CQ21" s="2">
        <f t="shared" si="22"/>
        <v>420</v>
      </c>
      <c r="CR21" s="2">
        <f t="shared" si="22"/>
        <v>420</v>
      </c>
      <c r="CS21" s="2">
        <f t="shared" si="22"/>
        <v>420</v>
      </c>
      <c r="CT21" s="2">
        <f t="shared" si="22"/>
        <v>420</v>
      </c>
      <c r="CU21" s="2">
        <f t="shared" si="22"/>
        <v>420</v>
      </c>
      <c r="CV21" s="2">
        <f t="shared" si="22"/>
        <v>420</v>
      </c>
      <c r="CW21" s="2">
        <f t="shared" si="22"/>
        <v>420</v>
      </c>
      <c r="CX21" s="2">
        <f t="shared" si="22"/>
        <v>420</v>
      </c>
      <c r="CY21" s="2">
        <f t="shared" si="22"/>
        <v>420</v>
      </c>
      <c r="CZ21" s="2">
        <f t="shared" si="22"/>
        <v>420</v>
      </c>
      <c r="DA21" s="2">
        <f t="shared" si="22"/>
        <v>420</v>
      </c>
      <c r="DB21" s="2">
        <f t="shared" si="22"/>
        <v>420</v>
      </c>
      <c r="DC21" s="2">
        <f t="shared" si="22"/>
        <v>420</v>
      </c>
      <c r="DD21" s="2">
        <f t="shared" si="22"/>
        <v>420</v>
      </c>
      <c r="DE21" s="2">
        <f t="shared" si="22"/>
        <v>420</v>
      </c>
      <c r="DF21" s="2">
        <f t="shared" si="22"/>
        <v>420</v>
      </c>
      <c r="DG21" s="2">
        <f t="shared" si="22"/>
        <v>420</v>
      </c>
      <c r="DH21" s="2">
        <f t="shared" si="22"/>
        <v>420</v>
      </c>
      <c r="DI21" s="2">
        <f t="shared" si="22"/>
        <v>420</v>
      </c>
      <c r="DJ21" s="2">
        <f t="shared" si="22"/>
        <v>420</v>
      </c>
      <c r="DK21" s="2">
        <f t="shared" si="22"/>
        <v>420</v>
      </c>
      <c r="DL21" s="2">
        <f t="shared" si="22"/>
        <v>420</v>
      </c>
      <c r="DV21" s="2">
        <f>+$A$21</f>
        <v>420</v>
      </c>
      <c r="DW21" s="13">
        <f t="shared" si="9"/>
        <v>1.3143195933319936E-5</v>
      </c>
      <c r="DX21" s="13">
        <f t="shared" si="10"/>
        <v>3.9570883776831044E-4</v>
      </c>
      <c r="DY21" s="2">
        <f>+$A$21</f>
        <v>420</v>
      </c>
      <c r="DZ21" s="13">
        <f t="shared" si="9"/>
        <v>1.3143195933319936E-5</v>
      </c>
      <c r="EA21" s="13">
        <f t="shared" si="11"/>
        <v>3.9570883776831044E-4</v>
      </c>
      <c r="EB21" s="2">
        <f>+$A$21</f>
        <v>420</v>
      </c>
      <c r="EC21" s="13">
        <f t="shared" si="12"/>
        <v>1.3143195933319936E-5</v>
      </c>
      <c r="ED21" s="13">
        <f t="shared" si="13"/>
        <v>3.9570883776831044E-4</v>
      </c>
      <c r="EE21" s="2">
        <f>+$A$21</f>
        <v>420</v>
      </c>
      <c r="EF21" s="13">
        <f t="shared" si="14"/>
        <v>1.3143195933319936E-5</v>
      </c>
      <c r="EG21" s="13">
        <f t="shared" si="15"/>
        <v>3.9570883776831044E-4</v>
      </c>
      <c r="EH21" s="2">
        <f>+$A$21</f>
        <v>420</v>
      </c>
      <c r="EI21" s="2">
        <f>+$A$21</f>
        <v>420</v>
      </c>
    </row>
    <row r="22" spans="1:140" s="2" customFormat="1">
      <c r="B22" s="2" t="s">
        <v>70</v>
      </c>
      <c r="C22" s="2">
        <f>+$G$2-200</f>
        <v>1273.7612903225806</v>
      </c>
      <c r="D22" s="2">
        <f>+$G$2-200</f>
        <v>1273.7612903225806</v>
      </c>
      <c r="E22" s="2">
        <f t="shared" ref="E22:DL22" si="23">+$G$2</f>
        <v>1473.7612903225806</v>
      </c>
      <c r="F22" s="2">
        <f t="shared" si="23"/>
        <v>1473.7612903225806</v>
      </c>
      <c r="G22" s="2">
        <f t="shared" si="23"/>
        <v>1473.7612903225806</v>
      </c>
      <c r="H22" s="2">
        <f t="shared" si="23"/>
        <v>1473.7612903225806</v>
      </c>
      <c r="I22" s="2">
        <f t="shared" si="23"/>
        <v>1473.7612903225806</v>
      </c>
      <c r="J22" s="2">
        <f t="shared" si="23"/>
        <v>1473.7612903225806</v>
      </c>
      <c r="K22" s="2">
        <f t="shared" si="23"/>
        <v>1473.7612903225806</v>
      </c>
      <c r="L22" s="2">
        <f t="shared" si="23"/>
        <v>1473.7612903225806</v>
      </c>
      <c r="M22" s="2">
        <f t="shared" si="23"/>
        <v>1473.7612903225806</v>
      </c>
      <c r="N22" s="2">
        <f t="shared" si="23"/>
        <v>1473.7612903225806</v>
      </c>
      <c r="O22" s="2">
        <f t="shared" si="23"/>
        <v>1473.7612903225806</v>
      </c>
      <c r="P22" s="2">
        <f t="shared" si="23"/>
        <v>1473.7612903225806</v>
      </c>
      <c r="Q22" s="2">
        <f t="shared" si="23"/>
        <v>1473.7612903225806</v>
      </c>
      <c r="R22" s="2">
        <f t="shared" si="23"/>
        <v>1473.7612903225806</v>
      </c>
      <c r="S22" s="2">
        <f t="shared" si="23"/>
        <v>1473.7612903225806</v>
      </c>
      <c r="T22" s="2">
        <f t="shared" si="23"/>
        <v>1473.7612903225806</v>
      </c>
      <c r="U22" s="2">
        <f t="shared" si="23"/>
        <v>1473.7612903225806</v>
      </c>
      <c r="V22" s="2">
        <f t="shared" si="23"/>
        <v>1473.7612903225806</v>
      </c>
      <c r="W22" s="2">
        <f t="shared" si="23"/>
        <v>1473.7612903225806</v>
      </c>
      <c r="X22" s="2">
        <f t="shared" si="23"/>
        <v>1473.7612903225806</v>
      </c>
      <c r="Y22" s="2">
        <f t="shared" si="23"/>
        <v>1473.7612903225806</v>
      </c>
      <c r="Z22" s="2">
        <f t="shared" si="23"/>
        <v>1473.7612903225806</v>
      </c>
      <c r="AA22" s="2">
        <f t="shared" si="23"/>
        <v>1473.7612903225806</v>
      </c>
      <c r="AB22" s="2">
        <f t="shared" si="23"/>
        <v>1473.7612903225806</v>
      </c>
      <c r="AC22" s="2">
        <f t="shared" si="23"/>
        <v>1473.7612903225806</v>
      </c>
      <c r="AD22" s="2">
        <f t="shared" si="23"/>
        <v>1473.7612903225806</v>
      </c>
      <c r="AE22" s="2">
        <f t="shared" si="23"/>
        <v>1473.7612903225806</v>
      </c>
      <c r="AF22" s="2">
        <f t="shared" si="23"/>
        <v>1473.7612903225806</v>
      </c>
      <c r="AG22" s="48">
        <f t="shared" si="23"/>
        <v>1473.7612903225806</v>
      </c>
      <c r="AH22" s="25">
        <f t="shared" si="23"/>
        <v>1473.7612903225806</v>
      </c>
      <c r="AI22" s="25">
        <f t="shared" si="23"/>
        <v>1473.7612903225806</v>
      </c>
      <c r="AJ22" s="25">
        <f t="shared" si="23"/>
        <v>1473.7612903225806</v>
      </c>
      <c r="AK22" s="48">
        <v>0</v>
      </c>
      <c r="AL22" s="48">
        <f t="shared" si="23"/>
        <v>1473.7612903225806</v>
      </c>
      <c r="AM22" s="25">
        <f t="shared" si="23"/>
        <v>1473.7612903225806</v>
      </c>
      <c r="AN22" s="48">
        <f t="shared" si="23"/>
        <v>1473.7612903225806</v>
      </c>
      <c r="AO22" s="2">
        <f t="shared" si="23"/>
        <v>1473.7612903225806</v>
      </c>
      <c r="AP22" s="2">
        <f t="shared" si="23"/>
        <v>1473.7612903225806</v>
      </c>
      <c r="AQ22" s="2">
        <f t="shared" si="23"/>
        <v>1473.7612903225806</v>
      </c>
      <c r="AR22" s="48">
        <f t="shared" si="23"/>
        <v>1473.7612903225806</v>
      </c>
      <c r="AS22" s="2">
        <f t="shared" si="23"/>
        <v>1473.7612903225806</v>
      </c>
      <c r="AT22" s="48">
        <f t="shared" si="23"/>
        <v>1473.7612903225806</v>
      </c>
      <c r="AU22" s="48">
        <f t="shared" si="23"/>
        <v>1473.7612903225806</v>
      </c>
      <c r="AV22" s="48">
        <f t="shared" si="23"/>
        <v>1473.7612903225806</v>
      </c>
      <c r="AW22" s="2">
        <f t="shared" si="23"/>
        <v>1473.7612903225806</v>
      </c>
      <c r="AX22" s="2">
        <f t="shared" si="23"/>
        <v>1473.7612903225806</v>
      </c>
      <c r="AY22" s="2">
        <f t="shared" si="23"/>
        <v>1473.7612903225806</v>
      </c>
      <c r="AZ22" s="48">
        <f t="shared" si="23"/>
        <v>1473.7612903225806</v>
      </c>
      <c r="BA22" s="2">
        <f t="shared" si="23"/>
        <v>1473.7612903225806</v>
      </c>
      <c r="BB22" s="2">
        <f t="shared" si="23"/>
        <v>1473.7612903225806</v>
      </c>
      <c r="BC22" s="2">
        <f t="shared" si="23"/>
        <v>1473.7612903225806</v>
      </c>
      <c r="BD22" s="48">
        <f t="shared" si="23"/>
        <v>1473.7612903225806</v>
      </c>
      <c r="BE22" s="2">
        <f t="shared" si="23"/>
        <v>1473.7612903225806</v>
      </c>
      <c r="BF22" s="2">
        <f t="shared" si="23"/>
        <v>1473.7612903225806</v>
      </c>
      <c r="BG22" s="2">
        <f t="shared" si="23"/>
        <v>1473.7612903225806</v>
      </c>
      <c r="BH22" s="48">
        <f t="shared" si="23"/>
        <v>1473.7612903225806</v>
      </c>
      <c r="BI22" s="2">
        <f t="shared" si="23"/>
        <v>1473.7612903225806</v>
      </c>
      <c r="BJ22" s="2">
        <f t="shared" si="23"/>
        <v>1473.7612903225806</v>
      </c>
      <c r="BK22" s="2">
        <f t="shared" si="23"/>
        <v>1473.7612903225806</v>
      </c>
      <c r="BL22" s="48">
        <f t="shared" si="23"/>
        <v>1473.7612903225806</v>
      </c>
      <c r="BM22" s="2">
        <f t="shared" si="23"/>
        <v>1473.7612903225806</v>
      </c>
      <c r="BN22" s="48">
        <f t="shared" si="23"/>
        <v>1473.7612903225806</v>
      </c>
      <c r="BO22" s="2">
        <f t="shared" si="23"/>
        <v>1473.7612903225806</v>
      </c>
      <c r="BP22" s="48">
        <f t="shared" si="23"/>
        <v>1473.7612903225806</v>
      </c>
      <c r="BQ22" s="2">
        <f t="shared" si="23"/>
        <v>1473.7612903225806</v>
      </c>
      <c r="BR22" s="2">
        <f t="shared" si="23"/>
        <v>1473.7612903225806</v>
      </c>
      <c r="BS22" s="2">
        <f t="shared" si="23"/>
        <v>1473.7612903225806</v>
      </c>
      <c r="BT22" s="48">
        <f t="shared" si="23"/>
        <v>1473.7612903225806</v>
      </c>
      <c r="BU22" s="2">
        <f t="shared" si="23"/>
        <v>1473.7612903225806</v>
      </c>
      <c r="BV22" s="2">
        <f t="shared" si="23"/>
        <v>1473.7612903225806</v>
      </c>
      <c r="BW22" s="2">
        <f t="shared" si="23"/>
        <v>1473.7612903225806</v>
      </c>
      <c r="BX22" s="48">
        <f t="shared" si="23"/>
        <v>1473.7612903225806</v>
      </c>
      <c r="BY22" s="2">
        <f t="shared" si="23"/>
        <v>1473.7612903225806</v>
      </c>
      <c r="BZ22" s="2">
        <f t="shared" si="23"/>
        <v>1473.7612903225806</v>
      </c>
      <c r="CA22" s="2">
        <f t="shared" si="23"/>
        <v>1473.7612903225806</v>
      </c>
      <c r="CB22" s="48">
        <f t="shared" si="23"/>
        <v>1473.7612903225806</v>
      </c>
      <c r="CC22" s="2">
        <f t="shared" si="23"/>
        <v>1473.7612903225806</v>
      </c>
      <c r="CD22" s="48">
        <f t="shared" si="23"/>
        <v>1473.7612903225806</v>
      </c>
      <c r="CE22" s="2">
        <f t="shared" si="23"/>
        <v>1473.7612903225806</v>
      </c>
      <c r="CF22" s="48">
        <f t="shared" si="23"/>
        <v>1473.7612903225806</v>
      </c>
      <c r="CG22" s="48">
        <f t="shared" si="23"/>
        <v>1473.7612903225806</v>
      </c>
      <c r="CH22" s="2">
        <f t="shared" si="23"/>
        <v>1473.7612903225806</v>
      </c>
      <c r="CI22" s="2">
        <f t="shared" si="23"/>
        <v>1473.7612903225806</v>
      </c>
      <c r="CJ22" s="48">
        <f t="shared" si="23"/>
        <v>1473.7612903225806</v>
      </c>
      <c r="CK22" s="2">
        <f t="shared" si="23"/>
        <v>1473.7612903225806</v>
      </c>
      <c r="CL22" s="48">
        <f t="shared" si="23"/>
        <v>1473.7612903225806</v>
      </c>
      <c r="CM22" s="2">
        <f t="shared" si="23"/>
        <v>1473.7612903225806</v>
      </c>
      <c r="CN22" s="48">
        <f t="shared" si="23"/>
        <v>1473.7612903225806</v>
      </c>
      <c r="CO22" s="2">
        <f t="shared" si="23"/>
        <v>1473.7612903225806</v>
      </c>
      <c r="CP22" s="48">
        <f t="shared" si="23"/>
        <v>1473.7612903225806</v>
      </c>
      <c r="CQ22" s="2">
        <f t="shared" si="23"/>
        <v>1473.7612903225806</v>
      </c>
      <c r="CR22" s="2">
        <f t="shared" si="23"/>
        <v>1473.7612903225806</v>
      </c>
      <c r="CS22" s="2">
        <f t="shared" si="23"/>
        <v>1473.7612903225806</v>
      </c>
      <c r="CT22" s="2">
        <f t="shared" si="23"/>
        <v>1473.7612903225806</v>
      </c>
      <c r="CU22" s="2">
        <f t="shared" si="23"/>
        <v>1473.7612903225806</v>
      </c>
      <c r="CV22" s="2">
        <f t="shared" si="23"/>
        <v>1473.7612903225806</v>
      </c>
      <c r="CW22" s="2">
        <f t="shared" si="23"/>
        <v>1473.7612903225806</v>
      </c>
      <c r="CX22" s="2">
        <f t="shared" si="23"/>
        <v>1473.7612903225806</v>
      </c>
      <c r="CY22" s="2">
        <f t="shared" si="23"/>
        <v>1473.7612903225806</v>
      </c>
      <c r="CZ22" s="2">
        <f t="shared" si="23"/>
        <v>1473.7612903225806</v>
      </c>
      <c r="DA22" s="2">
        <f t="shared" si="23"/>
        <v>1473.7612903225806</v>
      </c>
      <c r="DB22" s="2">
        <f t="shared" si="23"/>
        <v>1473.7612903225806</v>
      </c>
      <c r="DC22" s="2">
        <f t="shared" si="23"/>
        <v>1473.7612903225806</v>
      </c>
      <c r="DD22" s="2">
        <f t="shared" si="23"/>
        <v>1473.7612903225806</v>
      </c>
      <c r="DE22" s="2">
        <f t="shared" si="23"/>
        <v>1473.7612903225806</v>
      </c>
      <c r="DF22" s="2">
        <f t="shared" si="23"/>
        <v>1473.7612903225806</v>
      </c>
      <c r="DG22" s="2">
        <f t="shared" si="23"/>
        <v>1473.7612903225806</v>
      </c>
      <c r="DH22" s="2">
        <f t="shared" si="23"/>
        <v>1473.7612903225806</v>
      </c>
      <c r="DI22" s="2">
        <f t="shared" si="23"/>
        <v>1473.7612903225806</v>
      </c>
      <c r="DJ22" s="2">
        <f t="shared" si="23"/>
        <v>1473.7612903225806</v>
      </c>
      <c r="DK22" s="2">
        <f t="shared" si="23"/>
        <v>1473.7612903225806</v>
      </c>
      <c r="DL22" s="2">
        <f t="shared" si="23"/>
        <v>1473.7612903225806</v>
      </c>
      <c r="DV22" s="2">
        <f>+$G$2</f>
        <v>1473.7612903225806</v>
      </c>
      <c r="DW22" s="13">
        <f t="shared" si="9"/>
        <v>4.6118889042028772E-5</v>
      </c>
      <c r="DX22" s="13">
        <f t="shared" si="10"/>
        <v>1.3885246841463667E-3</v>
      </c>
      <c r="DY22" s="2">
        <f>+$G$2</f>
        <v>1473.7612903225806</v>
      </c>
      <c r="DZ22" s="13">
        <f t="shared" si="9"/>
        <v>4.6118889042028772E-5</v>
      </c>
      <c r="EA22" s="13">
        <f t="shared" si="11"/>
        <v>1.3885246841463667E-3</v>
      </c>
      <c r="EB22" s="2">
        <f>+$G$2</f>
        <v>1473.7612903225806</v>
      </c>
      <c r="EC22" s="13">
        <f t="shared" si="12"/>
        <v>4.6118889042028772E-5</v>
      </c>
      <c r="ED22" s="13">
        <f t="shared" si="13"/>
        <v>1.3885246841463667E-3</v>
      </c>
      <c r="EE22" s="2">
        <f>+$G$2</f>
        <v>1473.7612903225806</v>
      </c>
      <c r="EF22" s="13">
        <f t="shared" si="14"/>
        <v>4.6118889042028772E-5</v>
      </c>
      <c r="EG22" s="13">
        <f t="shared" si="15"/>
        <v>1.3885246841463667E-3</v>
      </c>
      <c r="EH22" s="2">
        <f>+$G$2</f>
        <v>1473.7612903225806</v>
      </c>
      <c r="EI22" s="2">
        <f>+$G$2</f>
        <v>1473.7612903225806</v>
      </c>
    </row>
    <row r="23" spans="1:140" s="2" customFormat="1">
      <c r="A23" s="2">
        <v>1.504E-2</v>
      </c>
      <c r="B23" s="2" t="s">
        <v>71</v>
      </c>
      <c r="C23" s="2">
        <f>+$A$23*C17</f>
        <v>150.40000170257065</v>
      </c>
      <c r="D23" s="2">
        <f t="shared" ref="D23:DE23" si="24">+$A$23*D17</f>
        <v>150.40000170257065</v>
      </c>
      <c r="E23" s="2">
        <f t="shared" si="24"/>
        <v>300.64959999999996</v>
      </c>
      <c r="F23" s="2">
        <f t="shared" si="24"/>
        <v>300.64959999999996</v>
      </c>
      <c r="G23" s="2">
        <f t="shared" si="24"/>
        <v>300.64960000000002</v>
      </c>
      <c r="H23" s="2">
        <f t="shared" si="24"/>
        <v>300.64960000000002</v>
      </c>
      <c r="I23" s="2">
        <f t="shared" si="24"/>
        <v>300.64959999999996</v>
      </c>
      <c r="J23" s="2">
        <f t="shared" si="24"/>
        <v>300.64959999999996</v>
      </c>
      <c r="K23" s="2">
        <f t="shared" si="24"/>
        <v>300.64959999999996</v>
      </c>
      <c r="L23" s="2">
        <f t="shared" si="24"/>
        <v>300.64959999999996</v>
      </c>
      <c r="M23" s="2">
        <f t="shared" si="24"/>
        <v>218.07999999999998</v>
      </c>
      <c r="N23" s="2">
        <f t="shared" si="24"/>
        <v>218.07999999999998</v>
      </c>
      <c r="O23" s="2">
        <f t="shared" si="24"/>
        <v>218.07999999999998</v>
      </c>
      <c r="P23" s="2">
        <f t="shared" si="24"/>
        <v>218.07999999999998</v>
      </c>
      <c r="Q23" s="2">
        <f t="shared" si="24"/>
        <v>218.07999999999998</v>
      </c>
      <c r="R23" s="2">
        <f t="shared" si="24"/>
        <v>218.07999999999998</v>
      </c>
      <c r="S23" s="2">
        <f t="shared" si="24"/>
        <v>218.07999999999998</v>
      </c>
      <c r="T23" s="2">
        <f t="shared" si="24"/>
        <v>218.07999999999998</v>
      </c>
      <c r="U23" s="2">
        <f t="shared" si="24"/>
        <v>300.64959999999996</v>
      </c>
      <c r="V23" s="2">
        <f t="shared" si="24"/>
        <v>300.64959999999996</v>
      </c>
      <c r="W23" s="2">
        <f t="shared" si="24"/>
        <v>300.64960000000002</v>
      </c>
      <c r="X23" s="2">
        <f t="shared" si="24"/>
        <v>300.64960000000002</v>
      </c>
      <c r="Y23" s="2">
        <f t="shared" si="24"/>
        <v>420.96960000000001</v>
      </c>
      <c r="Z23" s="2">
        <f t="shared" si="24"/>
        <v>420.96960000000001</v>
      </c>
      <c r="AA23" s="2">
        <f t="shared" si="24"/>
        <v>420.96960000000001</v>
      </c>
      <c r="AB23" s="2">
        <f t="shared" si="24"/>
        <v>420.96960000000001</v>
      </c>
      <c r="AC23" s="2">
        <f t="shared" si="24"/>
        <v>330.88</v>
      </c>
      <c r="AD23" s="2">
        <f t="shared" si="24"/>
        <v>330.88</v>
      </c>
      <c r="AE23" s="2">
        <f t="shared" si="24"/>
        <v>330.88</v>
      </c>
      <c r="AF23" s="2">
        <f t="shared" si="24"/>
        <v>330.88</v>
      </c>
      <c r="AG23" s="48">
        <f t="shared" si="24"/>
        <v>330.88</v>
      </c>
      <c r="AH23" s="25">
        <f t="shared" si="24"/>
        <v>330.88</v>
      </c>
      <c r="AI23" s="25">
        <f t="shared" si="24"/>
        <v>390.88959999999997</v>
      </c>
      <c r="AJ23" s="25">
        <f t="shared" si="24"/>
        <v>390.88959999999997</v>
      </c>
      <c r="AK23" s="48">
        <f t="shared" si="24"/>
        <v>240.64</v>
      </c>
      <c r="AL23" s="48">
        <f t="shared" si="24"/>
        <v>661.76</v>
      </c>
      <c r="AM23" s="25">
        <f t="shared" si="24"/>
        <v>526.24959999999999</v>
      </c>
      <c r="AN23" s="48">
        <f>+$A$23*AN17</f>
        <v>390.88959999999997</v>
      </c>
      <c r="AO23" s="2">
        <f>+$A$23*AO17</f>
        <v>390.88959999999997</v>
      </c>
      <c r="AP23" s="2">
        <f>+$A$23*AP17</f>
        <v>390.88959999999997</v>
      </c>
      <c r="AQ23" s="2">
        <f>+$A$23*AQ17</f>
        <v>390.88959999999997</v>
      </c>
      <c r="AR23" s="48">
        <f t="shared" si="24"/>
        <v>526.24959999999999</v>
      </c>
      <c r="AS23" s="2">
        <f t="shared" si="24"/>
        <v>526.24959999999999</v>
      </c>
      <c r="AT23" s="48">
        <f t="shared" si="24"/>
        <v>420.96960000000001</v>
      </c>
      <c r="AU23" s="48">
        <f t="shared" si="24"/>
        <v>150.4</v>
      </c>
      <c r="AV23" s="48">
        <f t="shared" si="24"/>
        <v>330.88</v>
      </c>
      <c r="AW23" s="2">
        <f t="shared" si="24"/>
        <v>330.88</v>
      </c>
      <c r="AX23" s="2">
        <f t="shared" si="24"/>
        <v>330.88</v>
      </c>
      <c r="AY23" s="2">
        <f t="shared" si="24"/>
        <v>330.88</v>
      </c>
      <c r="AZ23" s="48">
        <f t="shared" si="24"/>
        <v>330.88</v>
      </c>
      <c r="BA23" s="2">
        <f t="shared" si="24"/>
        <v>330.88</v>
      </c>
      <c r="BB23" s="2">
        <f t="shared" si="24"/>
        <v>330.88</v>
      </c>
      <c r="BC23" s="2">
        <f t="shared" si="24"/>
        <v>330.88</v>
      </c>
      <c r="BD23" s="48">
        <f t="shared" si="24"/>
        <v>390.88959999999997</v>
      </c>
      <c r="BE23" s="2">
        <f t="shared" si="24"/>
        <v>390.88959999999997</v>
      </c>
      <c r="BF23" s="2">
        <f t="shared" si="24"/>
        <v>390.88959999999997</v>
      </c>
      <c r="BG23" s="2">
        <f t="shared" si="24"/>
        <v>390.88959999999997</v>
      </c>
      <c r="BH23" s="48">
        <f t="shared" si="24"/>
        <v>390.88959999999997</v>
      </c>
      <c r="BI23" s="2">
        <f t="shared" si="24"/>
        <v>390.88959999999997</v>
      </c>
      <c r="BJ23" s="2">
        <f t="shared" si="24"/>
        <v>390.88959999999997</v>
      </c>
      <c r="BK23" s="2">
        <f t="shared" si="24"/>
        <v>390.88959999999997</v>
      </c>
      <c r="BL23" s="48">
        <f t="shared" si="24"/>
        <v>526.24959999999999</v>
      </c>
      <c r="BM23" s="2">
        <f t="shared" si="24"/>
        <v>526.24959999999999</v>
      </c>
      <c r="BN23" s="48">
        <f t="shared" si="24"/>
        <v>526.24959999999999</v>
      </c>
      <c r="BO23" s="2">
        <f t="shared" si="24"/>
        <v>526.24959999999999</v>
      </c>
      <c r="BP23" s="48">
        <f t="shared" si="24"/>
        <v>330.88</v>
      </c>
      <c r="BQ23" s="2">
        <f t="shared" si="24"/>
        <v>330.88</v>
      </c>
      <c r="BR23" s="2">
        <f t="shared" si="24"/>
        <v>330.88</v>
      </c>
      <c r="BS23" s="2">
        <f t="shared" si="24"/>
        <v>330.88</v>
      </c>
      <c r="BT23" s="48">
        <f t="shared" si="24"/>
        <v>420.96960000000001</v>
      </c>
      <c r="BU23" s="2">
        <f t="shared" si="24"/>
        <v>420.96960000000001</v>
      </c>
      <c r="BV23" s="2">
        <f t="shared" si="24"/>
        <v>420.96960000000001</v>
      </c>
      <c r="BW23" s="2">
        <f t="shared" si="24"/>
        <v>420.96960000000001</v>
      </c>
      <c r="BX23" s="48">
        <f t="shared" si="24"/>
        <v>390.88959999999997</v>
      </c>
      <c r="BY23" s="2">
        <f t="shared" si="24"/>
        <v>390.88959999999997</v>
      </c>
      <c r="BZ23" s="2">
        <f t="shared" si="24"/>
        <v>390.88959999999997</v>
      </c>
      <c r="CA23" s="2">
        <f t="shared" si="24"/>
        <v>390.88959999999997</v>
      </c>
      <c r="CB23" s="48">
        <f t="shared" si="24"/>
        <v>526.24959999999999</v>
      </c>
      <c r="CC23" s="2">
        <f t="shared" si="24"/>
        <v>526.24959999999999</v>
      </c>
      <c r="CD23" s="48">
        <f t="shared" si="24"/>
        <v>526.24959999999999</v>
      </c>
      <c r="CE23" s="2">
        <f t="shared" si="24"/>
        <v>526.24959999999999</v>
      </c>
      <c r="CF23" s="48">
        <f t="shared" si="24"/>
        <v>330.88</v>
      </c>
      <c r="CG23" s="48">
        <f t="shared" si="24"/>
        <v>330.88</v>
      </c>
      <c r="CH23" s="2">
        <f t="shared" si="24"/>
        <v>330.88</v>
      </c>
      <c r="CI23" s="2">
        <f t="shared" si="24"/>
        <v>330.88</v>
      </c>
      <c r="CJ23" s="48">
        <f t="shared" si="24"/>
        <v>330.88</v>
      </c>
      <c r="CK23" s="2">
        <f t="shared" si="24"/>
        <v>330.88</v>
      </c>
      <c r="CL23" s="48">
        <f t="shared" si="24"/>
        <v>390.88959999999997</v>
      </c>
      <c r="CM23" s="2">
        <f t="shared" si="24"/>
        <v>390.88959999999997</v>
      </c>
      <c r="CN23" s="48">
        <f t="shared" si="24"/>
        <v>285.6096</v>
      </c>
      <c r="CO23" s="2">
        <f t="shared" si="24"/>
        <v>285.6096</v>
      </c>
      <c r="CP23" s="48">
        <f t="shared" si="24"/>
        <v>398.40960000000001</v>
      </c>
      <c r="CQ23" s="2">
        <f t="shared" si="24"/>
        <v>398.40960000000001</v>
      </c>
      <c r="CR23" s="2">
        <f t="shared" si="24"/>
        <v>398.40960000000001</v>
      </c>
      <c r="CS23" s="2">
        <f t="shared" si="24"/>
        <v>398.40960000000001</v>
      </c>
      <c r="CT23" s="2">
        <f t="shared" si="24"/>
        <v>338.24959999999999</v>
      </c>
      <c r="CU23" s="2">
        <f t="shared" si="24"/>
        <v>338.24959999999999</v>
      </c>
      <c r="CV23" s="2">
        <f t="shared" si="24"/>
        <v>338.24959999999999</v>
      </c>
      <c r="CW23" s="2">
        <f t="shared" si="24"/>
        <v>338.24959999999999</v>
      </c>
      <c r="CX23" s="2">
        <f t="shared" si="24"/>
        <v>466.08959999999996</v>
      </c>
      <c r="CY23" s="2">
        <f t="shared" si="24"/>
        <v>466.08959999999996</v>
      </c>
      <c r="CZ23" s="2">
        <f t="shared" si="24"/>
        <v>270.71999999999997</v>
      </c>
      <c r="DA23" s="2">
        <f t="shared" si="24"/>
        <v>270.71999999999997</v>
      </c>
      <c r="DB23" s="2">
        <f t="shared" si="24"/>
        <v>270.71999999999997</v>
      </c>
      <c r="DC23" s="2">
        <f t="shared" si="24"/>
        <v>270.71999999999997</v>
      </c>
      <c r="DD23" s="2">
        <f t="shared" si="24"/>
        <v>375.84960000000001</v>
      </c>
      <c r="DE23" s="2">
        <f t="shared" si="24"/>
        <v>375.84960000000001</v>
      </c>
      <c r="DF23" s="2">
        <f t="shared" ref="DF23:DL23" si="25">+$A$23*DF17</f>
        <v>300.64959999999996</v>
      </c>
      <c r="DG23" s="2">
        <f t="shared" si="25"/>
        <v>300.64959999999996</v>
      </c>
      <c r="DH23" s="2">
        <f t="shared" si="25"/>
        <v>165.44</v>
      </c>
      <c r="DI23" s="2">
        <f t="shared" si="25"/>
        <v>255.52959999999999</v>
      </c>
      <c r="DJ23" s="2">
        <f t="shared" si="25"/>
        <v>255.52959999999999</v>
      </c>
      <c r="DK23" s="2">
        <f t="shared" si="25"/>
        <v>300.64959999999996</v>
      </c>
      <c r="DL23" s="2">
        <f t="shared" si="25"/>
        <v>300.64959999999996</v>
      </c>
      <c r="DV23" s="2">
        <f>+$A$23*DV17</f>
        <v>984.36799999999994</v>
      </c>
      <c r="DW23" s="13">
        <f t="shared" si="9"/>
        <v>3.0804146415453043E-5</v>
      </c>
      <c r="DX23" s="13">
        <f t="shared" si="10"/>
        <v>9.274359933721815E-4</v>
      </c>
      <c r="DY23" s="2">
        <f>+$A$23*DY17</f>
        <v>984.36799999999994</v>
      </c>
      <c r="DZ23" s="13">
        <f t="shared" si="9"/>
        <v>3.0804146415453043E-5</v>
      </c>
      <c r="EA23" s="13">
        <f t="shared" si="11"/>
        <v>9.274359933721815E-4</v>
      </c>
      <c r="EB23" s="2">
        <f>+$A$23*EB17</f>
        <v>984.36799999999994</v>
      </c>
      <c r="EC23" s="13">
        <f t="shared" si="12"/>
        <v>3.0804146415453043E-5</v>
      </c>
      <c r="ED23" s="13">
        <f t="shared" si="13"/>
        <v>9.274359933721815E-4</v>
      </c>
      <c r="EE23" s="2">
        <f>+$A$23*EE17</f>
        <v>984.36799999999994</v>
      </c>
      <c r="EF23" s="13">
        <f t="shared" si="14"/>
        <v>3.0804146415453043E-5</v>
      </c>
      <c r="EG23" s="13">
        <f t="shared" si="15"/>
        <v>9.274359933721815E-4</v>
      </c>
      <c r="EH23" s="2">
        <f>+$A$23*EH17</f>
        <v>345.76959999999997</v>
      </c>
      <c r="EI23" s="2">
        <f>+$A$23*EI17</f>
        <v>345.76959999999997</v>
      </c>
    </row>
    <row r="24" spans="1:140" s="2" customFormat="1">
      <c r="B24" s="2" t="s">
        <v>78</v>
      </c>
      <c r="C24" s="2">
        <f>+(0.19-((C17/C16)-1))*(C18+C19+C20+C21)</f>
        <v>1069.0258170046734</v>
      </c>
      <c r="D24" s="2">
        <f>+(0.19-((D17/D16)-1))*(D18+D19+D20+D21)</f>
        <v>1010.8000098939279</v>
      </c>
      <c r="E24" s="2">
        <f>+(0.19-((E17/E16)-1))*(E18+E19+E20+E21)</f>
        <v>1877.4997013901575</v>
      </c>
      <c r="F24" s="2">
        <f t="shared" ref="F24:DE24" si="26">+(0.19-((F17/F16)-1))*(F18+F19+F20+F21)</f>
        <v>1682.6031964620365</v>
      </c>
      <c r="G24" s="2">
        <f t="shared" si="26"/>
        <v>1261.9011388859556</v>
      </c>
      <c r="H24" s="2">
        <f t="shared" si="26"/>
        <v>1714.5604677389949</v>
      </c>
      <c r="I24" s="2">
        <f t="shared" si="26"/>
        <v>380.41181000582424</v>
      </c>
      <c r="J24" s="2">
        <f t="shared" si="26"/>
        <v>32.509585881995648</v>
      </c>
      <c r="K24" s="2">
        <f t="shared" si="26"/>
        <v>145.40820658171296</v>
      </c>
      <c r="L24" s="2">
        <f t="shared" si="26"/>
        <v>23.912729893110079</v>
      </c>
      <c r="M24" s="2">
        <f t="shared" si="26"/>
        <v>139.19036463223233</v>
      </c>
      <c r="N24" s="2">
        <f t="shared" si="26"/>
        <v>19.18484007163131</v>
      </c>
      <c r="O24" s="2">
        <f t="shared" si="26"/>
        <v>259.12471538064813</v>
      </c>
      <c r="P24" s="2">
        <f t="shared" si="26"/>
        <v>18.34822503077719</v>
      </c>
      <c r="Q24" s="2">
        <f t="shared" si="26"/>
        <v>1111.8048961146928</v>
      </c>
      <c r="R24" s="2">
        <f t="shared" si="26"/>
        <v>1027.9734739994517</v>
      </c>
      <c r="S24" s="2">
        <f t="shared" si="26"/>
        <v>863.41513873951135</v>
      </c>
      <c r="T24" s="2">
        <f t="shared" si="26"/>
        <v>1173.789815067491</v>
      </c>
      <c r="U24" s="2">
        <f t="shared" si="26"/>
        <v>1309.3175674153465</v>
      </c>
      <c r="V24" s="2">
        <f t="shared" si="26"/>
        <v>1240.123812845359</v>
      </c>
      <c r="W24" s="2">
        <f t="shared" si="26"/>
        <v>1046.4461967301274</v>
      </c>
      <c r="X24" s="2">
        <f t="shared" si="26"/>
        <v>1374.4292799910365</v>
      </c>
      <c r="Y24" s="2">
        <f t="shared" si="26"/>
        <v>1909.4032118444654</v>
      </c>
      <c r="Z24" s="2">
        <f t="shared" si="26"/>
        <v>1185.9337510707498</v>
      </c>
      <c r="AA24" s="2">
        <f t="shared" si="26"/>
        <v>1370.2815409014029</v>
      </c>
      <c r="AB24" s="2">
        <f t="shared" si="26"/>
        <v>1117.1780305344332</v>
      </c>
      <c r="AC24" s="2" t="e">
        <f t="shared" si="26"/>
        <v>#REF!</v>
      </c>
      <c r="AD24" s="2" t="e">
        <f t="shared" si="26"/>
        <v>#REF!</v>
      </c>
      <c r="AE24" s="2" t="e">
        <f t="shared" si="26"/>
        <v>#REF!</v>
      </c>
      <c r="AF24" s="2">
        <f t="shared" si="26"/>
        <v>1987.4</v>
      </c>
      <c r="AG24" s="48" t="e">
        <f t="shared" si="26"/>
        <v>#REF!</v>
      </c>
      <c r="AH24" s="25" t="e">
        <f t="shared" si="26"/>
        <v>#REF!</v>
      </c>
      <c r="AI24" s="25" t="e">
        <f>+(0.19-((AI17/AI16)-1))*(AI18+AI19+AI20+AI21)</f>
        <v>#REF!</v>
      </c>
      <c r="AJ24" s="25" t="e">
        <f>+(0.19-((AJ17/AJ16)-1))*(AJ18+AJ19+AJ20+AJ21)</f>
        <v>#REF!</v>
      </c>
      <c r="AK24" s="48" t="e">
        <f t="shared" si="26"/>
        <v>#REF!</v>
      </c>
      <c r="AL24" s="48" t="e">
        <f t="shared" si="26"/>
        <v>#REF!</v>
      </c>
      <c r="AM24" s="25" t="e">
        <f t="shared" si="26"/>
        <v>#REF!</v>
      </c>
      <c r="AN24" s="48">
        <f>+(0.19-((AN17/AN16)-1))*(AN18+AN19+AN20+AN21)</f>
        <v>6.2097852537017161E-13</v>
      </c>
      <c r="AO24" s="2">
        <f>+(0.19-((AO17/AO16)-1))*(AO18+AO19+AO20+AO21)</f>
        <v>2488.1259999999997</v>
      </c>
      <c r="AP24" s="2" t="e">
        <f>+(0.19-((AP17/AP16)-1))*(AP18+AP19+AP20+AP21)</f>
        <v>#REF!</v>
      </c>
      <c r="AQ24" s="2">
        <f>+(0.19-((AQ17/AQ16)-1))*(AQ18+AQ19+AQ20+AQ21)</f>
        <v>2222.4110000000001</v>
      </c>
      <c r="AR24" s="48">
        <f t="shared" si="26"/>
        <v>9.14505668635237E-13</v>
      </c>
      <c r="AS24" s="2" t="e">
        <f t="shared" si="26"/>
        <v>#REF!</v>
      </c>
      <c r="AT24" s="48" t="e">
        <f t="shared" si="26"/>
        <v>#REF!</v>
      </c>
      <c r="AU24" s="48">
        <f t="shared" si="26"/>
        <v>2.3789560424299888E-13</v>
      </c>
      <c r="AV24" s="48" t="e">
        <f t="shared" si="26"/>
        <v>#REF!</v>
      </c>
      <c r="AW24" s="2" t="e">
        <f t="shared" si="26"/>
        <v>#REF!</v>
      </c>
      <c r="AX24" s="2" t="e">
        <f t="shared" si="26"/>
        <v>#REF!</v>
      </c>
      <c r="AY24" s="2" t="e">
        <f t="shared" si="26"/>
        <v>#REF!</v>
      </c>
      <c r="AZ24" s="48" t="e">
        <f t="shared" si="26"/>
        <v>#REF!</v>
      </c>
      <c r="BA24" s="2" t="e">
        <f t="shared" si="26"/>
        <v>#REF!</v>
      </c>
      <c r="BB24" s="2" t="e">
        <f t="shared" si="26"/>
        <v>#REF!</v>
      </c>
      <c r="BC24" s="2">
        <f t="shared" si="26"/>
        <v>1987.4</v>
      </c>
      <c r="BD24" s="48">
        <f t="shared" ref="BD24:BK24" si="27">+(0.19-((BD17/BD16)-1))*(BD18+BD19+BD20+BD21)</f>
        <v>6.2097852537017161E-13</v>
      </c>
      <c r="BE24" s="2">
        <f t="shared" si="27"/>
        <v>2448.7041932773109</v>
      </c>
      <c r="BF24" s="2">
        <f t="shared" si="27"/>
        <v>5.8622574581782954E-13</v>
      </c>
      <c r="BG24" s="2">
        <f t="shared" si="27"/>
        <v>2250.9110000000001</v>
      </c>
      <c r="BH24" s="48">
        <f t="shared" si="27"/>
        <v>6.2097852537017161E-13</v>
      </c>
      <c r="BI24" s="2">
        <f t="shared" si="27"/>
        <v>2448.7041932773109</v>
      </c>
      <c r="BJ24" s="2">
        <f t="shared" si="27"/>
        <v>5.8622574581782954E-13</v>
      </c>
      <c r="BK24" s="2">
        <f t="shared" si="27"/>
        <v>2250.9110000000001</v>
      </c>
      <c r="BL24" s="48">
        <f t="shared" ref="BL24:CM24" si="28">+(0.19-((BL17/BL16)-1))*(BL18+BL19+BL20+BL21)</f>
        <v>8.5490671498105409E-13</v>
      </c>
      <c r="BM24" s="2">
        <f t="shared" si="28"/>
        <v>3361.3188991596639</v>
      </c>
      <c r="BN24" s="48">
        <f t="shared" si="28"/>
        <v>8.5490671498105409E-13</v>
      </c>
      <c r="BO24" s="2">
        <f t="shared" si="28"/>
        <v>3361.3188991596639</v>
      </c>
      <c r="BP24" s="48" t="e">
        <f t="shared" si="28"/>
        <v>#REF!</v>
      </c>
      <c r="BQ24" s="2" t="e">
        <f t="shared" si="28"/>
        <v>#REF!</v>
      </c>
      <c r="BR24" s="2" t="e">
        <f t="shared" si="28"/>
        <v>#REF!</v>
      </c>
      <c r="BS24" s="2">
        <f t="shared" si="28"/>
        <v>1987.4</v>
      </c>
      <c r="BT24" s="48">
        <f t="shared" ref="BT24:CE24" si="29">+(0.19-((BT17/BT16)-1))*(BT18+BT19+BT20+BT21)</f>
        <v>6.6389470951534565E-13</v>
      </c>
      <c r="BU24" s="2">
        <f t="shared" si="29"/>
        <v>2620.4705798319328</v>
      </c>
      <c r="BV24" s="2">
        <f t="shared" si="29"/>
        <v>6.1514752208957728E-13</v>
      </c>
      <c r="BW24" s="2">
        <f t="shared" si="29"/>
        <v>2368.7109999999998</v>
      </c>
      <c r="BX24" s="48">
        <f t="shared" si="29"/>
        <v>6.2097852537017161E-13</v>
      </c>
      <c r="BY24" s="2">
        <f t="shared" si="29"/>
        <v>2448.7041932773109</v>
      </c>
      <c r="BZ24" s="2">
        <f t="shared" si="29"/>
        <v>5.8622574581782954E-13</v>
      </c>
      <c r="CA24" s="2">
        <f t="shared" si="29"/>
        <v>2250.9110000000001</v>
      </c>
      <c r="CB24" s="48">
        <f t="shared" si="29"/>
        <v>8.5490671498105409E-13</v>
      </c>
      <c r="CC24" s="2">
        <f t="shared" si="29"/>
        <v>3361.3188991596639</v>
      </c>
      <c r="CD24" s="48">
        <f t="shared" si="29"/>
        <v>8.5490671498105409E-13</v>
      </c>
      <c r="CE24" s="2">
        <f t="shared" si="29"/>
        <v>3361.3188991596639</v>
      </c>
      <c r="CF24" s="48">
        <f t="shared" si="28"/>
        <v>5.3536073800054916E-13</v>
      </c>
      <c r="CG24" s="48">
        <f t="shared" si="28"/>
        <v>2139.4</v>
      </c>
      <c r="CH24" s="2">
        <f t="shared" si="28"/>
        <v>5.8958906851007631E-13</v>
      </c>
      <c r="CI24" s="2">
        <f t="shared" si="28"/>
        <v>1987.4</v>
      </c>
      <c r="CJ24" s="48">
        <f t="shared" si="28"/>
        <v>2139.4</v>
      </c>
      <c r="CK24" s="2">
        <f t="shared" si="28"/>
        <v>1987.4</v>
      </c>
      <c r="CL24" s="48">
        <f t="shared" si="28"/>
        <v>2488.1259999999997</v>
      </c>
      <c r="CM24" s="2">
        <f t="shared" si="28"/>
        <v>2222.4110000000001</v>
      </c>
      <c r="CN24" s="48">
        <f t="shared" si="26"/>
        <v>3.911979050687627E-13</v>
      </c>
      <c r="CO24" s="2">
        <f t="shared" si="26"/>
        <v>1511.7920000000001</v>
      </c>
      <c r="CP24" s="48">
        <f t="shared" si="26"/>
        <v>4.9615596411946027E-13</v>
      </c>
      <c r="CQ24" s="2">
        <f t="shared" si="26"/>
        <v>1137.6423690667768</v>
      </c>
      <c r="CR24" s="2">
        <f t="shared" si="26"/>
        <v>4.3437065335828298E-13</v>
      </c>
      <c r="CS24" s="2">
        <f t="shared" si="26"/>
        <v>1116.3979648088289</v>
      </c>
      <c r="CT24" s="2">
        <f t="shared" si="26"/>
        <v>97.859787113696456</v>
      </c>
      <c r="CU24" s="2">
        <f t="shared" si="26"/>
        <v>159.5053659387687</v>
      </c>
      <c r="CV24" s="2">
        <f t="shared" si="26"/>
        <v>1205.9635895587774</v>
      </c>
      <c r="CW24" s="2">
        <f t="shared" si="26"/>
        <v>1236.0653604186577</v>
      </c>
      <c r="CX24" s="2">
        <f t="shared" si="26"/>
        <v>1106.8780295316474</v>
      </c>
      <c r="CY24" s="2">
        <f t="shared" si="26"/>
        <v>1346.0098380587826</v>
      </c>
      <c r="CZ24" s="2">
        <f t="shared" si="26"/>
        <v>70.177560688140005</v>
      </c>
      <c r="DA24" s="2">
        <f t="shared" si="26"/>
        <v>97.316533597715477</v>
      </c>
      <c r="DB24" s="2">
        <f t="shared" si="26"/>
        <v>844.49715311894079</v>
      </c>
      <c r="DC24" s="2">
        <f t="shared" si="26"/>
        <v>756.03876630197908</v>
      </c>
      <c r="DD24" s="2">
        <f t="shared" si="26"/>
        <v>724.34818031690781</v>
      </c>
      <c r="DE24" s="2">
        <f t="shared" si="26"/>
        <v>835.06952700650606</v>
      </c>
      <c r="DF24" s="2">
        <f t="shared" ref="DF24:DL24" si="30">+(0.19-((DF17/DF16)-1))*(DF18+DF19+DF20+DF21)</f>
        <v>441.49975722846165</v>
      </c>
      <c r="DG24" s="2">
        <f t="shared" si="30"/>
        <v>422.07994063781695</v>
      </c>
      <c r="DH24" s="2">
        <f t="shared" si="30"/>
        <v>247.46723646380042</v>
      </c>
      <c r="DI24" s="2">
        <f t="shared" si="30"/>
        <v>318.96895708685065</v>
      </c>
      <c r="DJ24" s="2">
        <f t="shared" si="30"/>
        <v>282.66103055469898</v>
      </c>
      <c r="DK24" s="2">
        <f t="shared" si="30"/>
        <v>451.41702480961072</v>
      </c>
      <c r="DL24" s="2">
        <f t="shared" si="30"/>
        <v>365.97906702530105</v>
      </c>
      <c r="DV24" s="2">
        <f>+(0.19-((DV17/DV16)-1))*(DV18+DV19+DV20+DV21)</f>
        <v>1.8164522173984043E-12</v>
      </c>
      <c r="DW24" s="13">
        <f t="shared" si="9"/>
        <v>5.684282713519211E-20</v>
      </c>
      <c r="DX24" s="13">
        <f t="shared" si="10"/>
        <v>1.7113957043056975E-18</v>
      </c>
      <c r="DY24" s="2">
        <f>+(0.19-((DY17/DY16)-1))*(DY18+DY19+DY20+DY21)</f>
        <v>4953.6115244898674</v>
      </c>
      <c r="DZ24" s="13">
        <f t="shared" si="9"/>
        <v>1.5501496867600476E-4</v>
      </c>
      <c r="EA24" s="13">
        <f t="shared" si="11"/>
        <v>4.6671139502657E-3</v>
      </c>
      <c r="EB24" s="2">
        <f>+(0.19-((EB17/EB16)-1))*(EB18+EB19+EB20+EB21)</f>
        <v>1.2951404654619877E-12</v>
      </c>
      <c r="EC24" s="13">
        <f t="shared" si="12"/>
        <v>4.0529249758900202E-20</v>
      </c>
      <c r="ED24" s="13">
        <f t="shared" si="13"/>
        <v>1.2202345912730281E-18</v>
      </c>
      <c r="EE24" s="2">
        <f>+(0.19-((EE17/EE16)-1))*(EE18+EE19+EE20+EE21)</f>
        <v>3565.766659134054</v>
      </c>
      <c r="EF24" s="13">
        <f t="shared" si="14"/>
        <v>1.1158469012737741E-4</v>
      </c>
      <c r="EG24" s="13">
        <f t="shared" si="15"/>
        <v>3.3595366200926853E-3</v>
      </c>
      <c r="EH24" s="2">
        <f>+(0.19-((EH17/EH16)-1))*(EH18+EH19+EH20+EH21)</f>
        <v>216.03877902328682</v>
      </c>
      <c r="EI24" s="2">
        <f>+(0.19-((EI17/EI16)-1))*(EI18+EI19+EI20+EI21)</f>
        <v>190.68517566669928</v>
      </c>
    </row>
    <row r="25" spans="1:140" s="2" customFormat="1">
      <c r="B25" s="2" t="s">
        <v>72</v>
      </c>
      <c r="C25" s="2">
        <f t="shared" ref="C25:AF25" si="31">+SUMPRODUCT(C33:C49,C60:C76,C88:C104)</f>
        <v>2054.5541235256092</v>
      </c>
      <c r="D25" s="2">
        <f t="shared" si="31"/>
        <v>2054.5541235256092</v>
      </c>
      <c r="E25" s="2" t="e">
        <f t="shared" si="31"/>
        <v>#REF!</v>
      </c>
      <c r="F25" s="2" t="e">
        <f t="shared" si="31"/>
        <v>#REF!</v>
      </c>
      <c r="G25" s="2" t="e">
        <f t="shared" si="31"/>
        <v>#REF!</v>
      </c>
      <c r="H25" s="2" t="e">
        <f t="shared" si="31"/>
        <v>#REF!</v>
      </c>
      <c r="I25" s="2" t="e">
        <f t="shared" si="31"/>
        <v>#REF!</v>
      </c>
      <c r="J25" s="2" t="e">
        <f t="shared" si="31"/>
        <v>#REF!</v>
      </c>
      <c r="K25" s="2" t="e">
        <f t="shared" si="31"/>
        <v>#REF!</v>
      </c>
      <c r="L25" s="2" t="e">
        <f t="shared" si="31"/>
        <v>#REF!</v>
      </c>
      <c r="M25" s="2" t="e">
        <f t="shared" si="31"/>
        <v>#REF!</v>
      </c>
      <c r="N25" s="2" t="e">
        <f t="shared" si="31"/>
        <v>#REF!</v>
      </c>
      <c r="O25" s="2" t="e">
        <f t="shared" si="31"/>
        <v>#REF!</v>
      </c>
      <c r="P25" s="2" t="e">
        <f t="shared" si="31"/>
        <v>#REF!</v>
      </c>
      <c r="Q25" s="2" t="e">
        <f t="shared" si="31"/>
        <v>#REF!</v>
      </c>
      <c r="R25" s="2" t="e">
        <f t="shared" si="31"/>
        <v>#REF!</v>
      </c>
      <c r="S25" s="2" t="e">
        <f t="shared" si="31"/>
        <v>#REF!</v>
      </c>
      <c r="T25" s="2" t="e">
        <f t="shared" si="31"/>
        <v>#REF!</v>
      </c>
      <c r="U25" s="2" t="e">
        <f t="shared" si="31"/>
        <v>#REF!</v>
      </c>
      <c r="V25" s="2" t="e">
        <f t="shared" si="31"/>
        <v>#REF!</v>
      </c>
      <c r="W25" s="2" t="e">
        <f t="shared" si="31"/>
        <v>#REF!</v>
      </c>
      <c r="X25" s="2" t="e">
        <f t="shared" si="31"/>
        <v>#REF!</v>
      </c>
      <c r="Y25" s="2" t="e">
        <f t="shared" si="31"/>
        <v>#REF!</v>
      </c>
      <c r="Z25" s="2" t="e">
        <f t="shared" si="31"/>
        <v>#REF!</v>
      </c>
      <c r="AA25" s="2" t="e">
        <f t="shared" si="31"/>
        <v>#REF!</v>
      </c>
      <c r="AB25" s="2" t="e">
        <f t="shared" si="31"/>
        <v>#REF!</v>
      </c>
      <c r="AC25" s="2" t="e">
        <f t="shared" si="31"/>
        <v>#REF!</v>
      </c>
      <c r="AD25" s="2" t="e">
        <f t="shared" si="31"/>
        <v>#REF!</v>
      </c>
      <c r="AE25" s="2" t="e">
        <f t="shared" si="31"/>
        <v>#REF!</v>
      </c>
      <c r="AF25" s="2" t="e">
        <f t="shared" si="31"/>
        <v>#REF!</v>
      </c>
      <c r="AG25" s="48" t="e">
        <f t="shared" ref="AG25:AM25" si="32">+SUMPRODUCT(AG33:AG57,AG60:AG84,AG88:AG112)</f>
        <v>#REF!</v>
      </c>
      <c r="AH25" s="25" t="e">
        <f t="shared" si="32"/>
        <v>#REF!</v>
      </c>
      <c r="AI25" s="25" t="e">
        <f t="shared" si="32"/>
        <v>#REF!</v>
      </c>
      <c r="AJ25" s="25" t="e">
        <f t="shared" si="32"/>
        <v>#REF!</v>
      </c>
      <c r="AK25" s="48" t="e">
        <f t="shared" si="32"/>
        <v>#REF!</v>
      </c>
      <c r="AL25" s="48" t="e">
        <f t="shared" si="32"/>
        <v>#REF!</v>
      </c>
      <c r="AM25" s="25" t="e">
        <f t="shared" si="32"/>
        <v>#REF!</v>
      </c>
      <c r="AN25" s="48" t="e">
        <f>+SUMPRODUCT(AN33:AN49,AN60:AN76,AN88:AN104)</f>
        <v>#REF!</v>
      </c>
      <c r="AO25" s="2" t="e">
        <f>+SUMPRODUCT(AO33:AO49,AO60:AO76,AO88:AO104)</f>
        <v>#REF!</v>
      </c>
      <c r="AP25" s="2" t="e">
        <f>+SUMPRODUCT(AP33:AP49,AP60:AP76,AP88:AP104)</f>
        <v>#REF!</v>
      </c>
      <c r="AQ25" s="2" t="e">
        <f>+SUMPRODUCT(AQ33:AQ49,AQ60:AQ76,AQ88:AQ104)</f>
        <v>#REF!</v>
      </c>
      <c r="AR25" s="48" t="e">
        <f>+SUMPRODUCT(AR33:AR54,AR60:AR81,AR88:AR109)</f>
        <v>#REF!</v>
      </c>
      <c r="AS25" s="2" t="e">
        <f>+SUMPRODUCT(AS33:AS49,AS60:AS76,AS88:AS104)</f>
        <v>#REF!</v>
      </c>
      <c r="AT25" s="48" t="e">
        <f>+SUMPRODUCT(AT33:AT57,AT60:AT84,AT88:AT112)</f>
        <v>#REF!</v>
      </c>
      <c r="AU25" s="48" t="e">
        <f>+SUMPRODUCT(AU33:AU57,AU60:AU84,AU88:AU112)</f>
        <v>#REF!</v>
      </c>
      <c r="AV25" s="48" t="e">
        <f t="shared" ref="AV25:BS25" si="33">+SUMPRODUCT(AV33:AV49,AV60:AV76,AV88:AV104)</f>
        <v>#REF!</v>
      </c>
      <c r="AW25" s="2" t="e">
        <f t="shared" si="33"/>
        <v>#REF!</v>
      </c>
      <c r="AX25" s="2" t="e">
        <f t="shared" si="33"/>
        <v>#REF!</v>
      </c>
      <c r="AY25" s="2" t="e">
        <f t="shared" si="33"/>
        <v>#REF!</v>
      </c>
      <c r="AZ25" s="48" t="e">
        <f t="shared" si="33"/>
        <v>#REF!</v>
      </c>
      <c r="BA25" s="2" t="e">
        <f t="shared" si="33"/>
        <v>#REF!</v>
      </c>
      <c r="BB25" s="2" t="e">
        <f t="shared" si="33"/>
        <v>#REF!</v>
      </c>
      <c r="BC25" s="2" t="e">
        <f t="shared" si="33"/>
        <v>#REF!</v>
      </c>
      <c r="BD25" s="48" t="e">
        <f t="shared" si="33"/>
        <v>#REF!</v>
      </c>
      <c r="BE25" s="2" t="e">
        <f t="shared" si="33"/>
        <v>#REF!</v>
      </c>
      <c r="BF25" s="2" t="e">
        <f t="shared" si="33"/>
        <v>#REF!</v>
      </c>
      <c r="BG25" s="2" t="e">
        <f t="shared" si="33"/>
        <v>#REF!</v>
      </c>
      <c r="BH25" s="48" t="e">
        <f t="shared" si="33"/>
        <v>#REF!</v>
      </c>
      <c r="BI25" s="2" t="e">
        <f t="shared" si="33"/>
        <v>#REF!</v>
      </c>
      <c r="BJ25" s="2" t="e">
        <f t="shared" si="33"/>
        <v>#REF!</v>
      </c>
      <c r="BK25" s="2" t="e">
        <f t="shared" si="33"/>
        <v>#REF!</v>
      </c>
      <c r="BL25" s="48" t="e">
        <f t="shared" si="33"/>
        <v>#REF!</v>
      </c>
      <c r="BM25" s="2" t="e">
        <f t="shared" si="33"/>
        <v>#REF!</v>
      </c>
      <c r="BN25" s="48" t="e">
        <f t="shared" si="33"/>
        <v>#REF!</v>
      </c>
      <c r="BO25" s="2" t="e">
        <f t="shared" si="33"/>
        <v>#REF!</v>
      </c>
      <c r="BP25" s="48" t="e">
        <f t="shared" si="33"/>
        <v>#REF!</v>
      </c>
      <c r="BQ25" s="2" t="e">
        <f t="shared" si="33"/>
        <v>#REF!</v>
      </c>
      <c r="BR25" s="2" t="e">
        <f t="shared" si="33"/>
        <v>#REF!</v>
      </c>
      <c r="BS25" s="2" t="e">
        <f t="shared" si="33"/>
        <v>#REF!</v>
      </c>
      <c r="BT25" s="48" t="e">
        <f>+SUMPRODUCT(BT33:BT50,BT60:BT77,BT88:BT105)</f>
        <v>#REF!</v>
      </c>
      <c r="BU25" s="2" t="e">
        <f t="shared" ref="BU25:CF25" si="34">+SUMPRODUCT(BU33:BU49,BU60:BU76,BU88:BU104)</f>
        <v>#REF!</v>
      </c>
      <c r="BV25" s="2" t="e">
        <f t="shared" si="34"/>
        <v>#REF!</v>
      </c>
      <c r="BW25" s="2" t="e">
        <f t="shared" si="34"/>
        <v>#REF!</v>
      </c>
      <c r="BX25" s="48" t="e">
        <f t="shared" si="34"/>
        <v>#REF!</v>
      </c>
      <c r="BY25" s="2" t="e">
        <f t="shared" si="34"/>
        <v>#REF!</v>
      </c>
      <c r="BZ25" s="2" t="e">
        <f t="shared" si="34"/>
        <v>#REF!</v>
      </c>
      <c r="CA25" s="2" t="e">
        <f t="shared" si="34"/>
        <v>#REF!</v>
      </c>
      <c r="CB25" s="48" t="e">
        <f t="shared" si="34"/>
        <v>#REF!</v>
      </c>
      <c r="CC25" s="2" t="e">
        <f t="shared" si="34"/>
        <v>#REF!</v>
      </c>
      <c r="CD25" s="48" t="e">
        <f t="shared" si="34"/>
        <v>#REF!</v>
      </c>
      <c r="CE25" s="2" t="e">
        <f t="shared" si="34"/>
        <v>#REF!</v>
      </c>
      <c r="CF25" s="48" t="e">
        <f t="shared" si="34"/>
        <v>#REF!</v>
      </c>
      <c r="CG25" s="48" t="e">
        <f>+SUMPRODUCT(CG33:CG50,CG60:CG77,CG88:CG105)</f>
        <v>#REF!</v>
      </c>
      <c r="CH25" s="2" t="e">
        <f>+SUMPRODUCT(CH33:CH54,CH60:CH81,CH88:CH109)</f>
        <v>#REF!</v>
      </c>
      <c r="CI25" s="2" t="e">
        <f>+SUMPRODUCT(CI33:CI50,CI60:CI77,CI88:CI105)</f>
        <v>#REF!</v>
      </c>
      <c r="CJ25" s="48" t="e">
        <f>+SUMPRODUCT(CJ33:CJ50,CJ60:CJ77,CJ88:CJ105)</f>
        <v>#REF!</v>
      </c>
      <c r="CK25" s="2" t="e">
        <f>+SUMPRODUCT(CK33:CK50,CK60:CK77,CK88:CK105)</f>
        <v>#REF!</v>
      </c>
      <c r="CL25" s="48" t="e">
        <f>+SUMPRODUCT(CL33:CL50,CL60:CL77,CL88:CL105)</f>
        <v>#REF!</v>
      </c>
      <c r="CM25" s="2" t="e">
        <f>+SUMPRODUCT(CM33:CM50,CM60:CM77,CM88:CM105)</f>
        <v>#REF!</v>
      </c>
      <c r="CN25" s="48" t="e">
        <f t="shared" ref="CN25:DL25" si="35">+SUMPRODUCT(CN33:CN49,CN60:CN76,CN88:CN104)</f>
        <v>#REF!</v>
      </c>
      <c r="CO25" s="2" t="e">
        <f t="shared" si="35"/>
        <v>#REF!</v>
      </c>
      <c r="CP25" s="48" t="e">
        <f t="shared" si="35"/>
        <v>#REF!</v>
      </c>
      <c r="CQ25" s="2" t="e">
        <f t="shared" si="35"/>
        <v>#REF!</v>
      </c>
      <c r="CR25" s="2" t="e">
        <f t="shared" si="35"/>
        <v>#REF!</v>
      </c>
      <c r="CS25" s="2" t="e">
        <f t="shared" si="35"/>
        <v>#REF!</v>
      </c>
      <c r="CT25" s="2" t="e">
        <f t="shared" si="35"/>
        <v>#REF!</v>
      </c>
      <c r="CU25" s="2" t="e">
        <f t="shared" si="35"/>
        <v>#REF!</v>
      </c>
      <c r="CV25" s="2" t="e">
        <f t="shared" si="35"/>
        <v>#REF!</v>
      </c>
      <c r="CW25" s="2" t="e">
        <f t="shared" si="35"/>
        <v>#REF!</v>
      </c>
      <c r="CX25" s="2" t="e">
        <f t="shared" si="35"/>
        <v>#REF!</v>
      </c>
      <c r="CY25" s="2" t="e">
        <f t="shared" si="35"/>
        <v>#REF!</v>
      </c>
      <c r="CZ25" s="2" t="e">
        <f t="shared" si="35"/>
        <v>#REF!</v>
      </c>
      <c r="DA25" s="2" t="e">
        <f t="shared" si="35"/>
        <v>#REF!</v>
      </c>
      <c r="DB25" s="2" t="e">
        <f t="shared" si="35"/>
        <v>#REF!</v>
      </c>
      <c r="DC25" s="2" t="e">
        <f t="shared" si="35"/>
        <v>#REF!</v>
      </c>
      <c r="DD25" s="2" t="e">
        <f t="shared" si="35"/>
        <v>#REF!</v>
      </c>
      <c r="DE25" s="2" t="e">
        <f t="shared" si="35"/>
        <v>#REF!</v>
      </c>
      <c r="DF25" s="2">
        <f t="shared" si="35"/>
        <v>5345.8126817721914</v>
      </c>
      <c r="DG25" s="2">
        <f t="shared" si="35"/>
        <v>5345.8126817721914</v>
      </c>
      <c r="DH25" s="2">
        <f t="shared" si="35"/>
        <v>2018.5753398993056</v>
      </c>
      <c r="DI25" s="2">
        <f t="shared" si="35"/>
        <v>5345.8126817721914</v>
      </c>
      <c r="DJ25" s="2">
        <f t="shared" si="35"/>
        <v>5345.8126817721914</v>
      </c>
      <c r="DK25" s="2">
        <f t="shared" si="35"/>
        <v>5896.7431245056341</v>
      </c>
      <c r="DL25" s="2">
        <f t="shared" si="35"/>
        <v>5896.7431245056341</v>
      </c>
      <c r="DV25" s="2">
        <f>+SUMPRODUCT(DV33:DV49,DV60:DV76,DV88:DV104)/(0.95)</f>
        <v>15039.897883607828</v>
      </c>
      <c r="DW25" s="13">
        <f t="shared" si="9"/>
        <v>4.7064839214614644E-4</v>
      </c>
      <c r="DX25" s="13">
        <f t="shared" si="10"/>
        <v>1.4170048837325061E-2</v>
      </c>
      <c r="DY25" s="2">
        <f>+SUMPRODUCT(DY33:DY49,DY60:DY76,DY88:DY104)/(0.95)</f>
        <v>12902.335282100499</v>
      </c>
      <c r="DZ25" s="13">
        <f t="shared" si="9"/>
        <v>4.0375695383341336E-4</v>
      </c>
      <c r="EA25" s="13">
        <f t="shared" si="11"/>
        <v>1.215611452137394E-2</v>
      </c>
      <c r="EB25" s="2">
        <f>+SUMPRODUCT(EB33:EB53,EB60:EB80,EB88:EB108)/(0.95)</f>
        <v>15917.905781249143</v>
      </c>
      <c r="EC25" s="13">
        <f t="shared" si="12"/>
        <v>4.9812417745496106E-4</v>
      </c>
      <c r="ED25" s="13">
        <f t="shared" si="13"/>
        <v>1.4997276181913257E-2</v>
      </c>
      <c r="EE25" s="2">
        <f>+SUMPRODUCT(EE33:EE53,EE60:EE80,EE88:EE108)/(0.95)</f>
        <v>13780.343179741814</v>
      </c>
      <c r="EF25" s="13">
        <f t="shared" si="14"/>
        <v>4.3123273914222793E-4</v>
      </c>
      <c r="EG25" s="13">
        <f t="shared" si="15"/>
        <v>1.2983341865962136E-2</v>
      </c>
      <c r="EH25" s="2">
        <f>+SUMPRODUCT(EH33:EH53,EH60:EH80,EH88:EH108)/(0.95)</f>
        <v>4037.6740124510084</v>
      </c>
      <c r="EI25" s="2">
        <f>+SUMPRODUCT(EI33:EI53,EI60:EI80,EI88:EI108)/(0.95)</f>
        <v>4037.6740124510084</v>
      </c>
    </row>
    <row r="26" spans="1:140" s="2" customFormat="1">
      <c r="B26" s="2" t="s">
        <v>61</v>
      </c>
      <c r="C26" s="2">
        <f>+C16-SUM(C18:C25)</f>
        <v>-174.1927877982489</v>
      </c>
      <c r="D26" s="2">
        <f>+D16-SUM(D18:D25)</f>
        <v>190.48463568484112</v>
      </c>
      <c r="E26" s="2" t="e">
        <f t="shared" ref="E26:BP26" si="36">+E16-SUM(E18:E25)</f>
        <v>#REF!</v>
      </c>
      <c r="F26" s="2" t="e">
        <f t="shared" si="36"/>
        <v>#REF!</v>
      </c>
      <c r="G26" s="2" t="e">
        <f t="shared" si="36"/>
        <v>#REF!</v>
      </c>
      <c r="H26" s="2" t="e">
        <f t="shared" si="36"/>
        <v>#REF!</v>
      </c>
      <c r="I26" s="2" t="e">
        <f t="shared" si="36"/>
        <v>#REF!</v>
      </c>
      <c r="J26" s="2" t="e">
        <f t="shared" si="36"/>
        <v>#REF!</v>
      </c>
      <c r="K26" s="2" t="e">
        <f t="shared" si="36"/>
        <v>#REF!</v>
      </c>
      <c r="L26" s="2" t="e">
        <f t="shared" si="36"/>
        <v>#REF!</v>
      </c>
      <c r="M26" s="2" t="e">
        <f t="shared" si="36"/>
        <v>#REF!</v>
      </c>
      <c r="N26" s="2" t="e">
        <f t="shared" si="36"/>
        <v>#REF!</v>
      </c>
      <c r="O26" s="2" t="e">
        <f t="shared" si="36"/>
        <v>#REF!</v>
      </c>
      <c r="P26" s="2" t="e">
        <f t="shared" si="36"/>
        <v>#REF!</v>
      </c>
      <c r="Q26" s="2" t="e">
        <f t="shared" si="36"/>
        <v>#REF!</v>
      </c>
      <c r="R26" s="2" t="e">
        <f t="shared" si="36"/>
        <v>#REF!</v>
      </c>
      <c r="S26" s="2" t="e">
        <f t="shared" si="36"/>
        <v>#REF!</v>
      </c>
      <c r="T26" s="2" t="e">
        <f t="shared" si="36"/>
        <v>#REF!</v>
      </c>
      <c r="U26" s="2" t="e">
        <f t="shared" si="36"/>
        <v>#REF!</v>
      </c>
      <c r="V26" s="2" t="e">
        <f t="shared" si="36"/>
        <v>#REF!</v>
      </c>
      <c r="W26" s="2" t="e">
        <f t="shared" si="36"/>
        <v>#REF!</v>
      </c>
      <c r="X26" s="2" t="e">
        <f t="shared" si="36"/>
        <v>#REF!</v>
      </c>
      <c r="Y26" s="2" t="e">
        <f t="shared" si="36"/>
        <v>#REF!</v>
      </c>
      <c r="Z26" s="2" t="e">
        <f t="shared" si="36"/>
        <v>#REF!</v>
      </c>
      <c r="AA26" s="2" t="e">
        <f t="shared" si="36"/>
        <v>#REF!</v>
      </c>
      <c r="AB26" s="2" t="e">
        <f t="shared" si="36"/>
        <v>#REF!</v>
      </c>
      <c r="AC26" s="2" t="e">
        <f t="shared" si="36"/>
        <v>#REF!</v>
      </c>
      <c r="AD26" s="2" t="e">
        <f t="shared" si="36"/>
        <v>#REF!</v>
      </c>
      <c r="AE26" s="2" t="e">
        <f t="shared" si="36"/>
        <v>#REF!</v>
      </c>
      <c r="AF26" s="2" t="e">
        <f t="shared" si="36"/>
        <v>#REF!</v>
      </c>
      <c r="AG26" s="48" t="e">
        <f t="shared" si="36"/>
        <v>#REF!</v>
      </c>
      <c r="AH26" s="25" t="e">
        <f t="shared" si="36"/>
        <v>#REF!</v>
      </c>
      <c r="AI26" s="25" t="e">
        <f>+AI16-SUM(AI18:AI25)</f>
        <v>#REF!</v>
      </c>
      <c r="AJ26" s="25" t="e">
        <f>+AJ16-SUM(AJ18:AJ25)</f>
        <v>#REF!</v>
      </c>
      <c r="AK26" s="48" t="e">
        <f t="shared" si="36"/>
        <v>#REF!</v>
      </c>
      <c r="AL26" s="48" t="e">
        <f t="shared" si="36"/>
        <v>#REF!</v>
      </c>
      <c r="AM26" s="25" t="e">
        <f t="shared" si="36"/>
        <v>#REF!</v>
      </c>
      <c r="AN26" s="48" t="e">
        <f t="shared" si="36"/>
        <v>#REF!</v>
      </c>
      <c r="AO26" s="2" t="e">
        <f t="shared" si="36"/>
        <v>#REF!</v>
      </c>
      <c r="AP26" s="2" t="e">
        <f t="shared" si="36"/>
        <v>#REF!</v>
      </c>
      <c r="AQ26" s="2" t="e">
        <f t="shared" si="36"/>
        <v>#REF!</v>
      </c>
      <c r="AR26" s="48" t="e">
        <f t="shared" si="36"/>
        <v>#REF!</v>
      </c>
      <c r="AS26" s="2" t="e">
        <f t="shared" si="36"/>
        <v>#REF!</v>
      </c>
      <c r="AT26" s="48" t="e">
        <f>+AT16-SUM(AT18:AT25)</f>
        <v>#REF!</v>
      </c>
      <c r="AU26" s="48" t="e">
        <f t="shared" si="36"/>
        <v>#REF!</v>
      </c>
      <c r="AV26" s="48" t="e">
        <f t="shared" si="36"/>
        <v>#REF!</v>
      </c>
      <c r="AW26" s="2" t="e">
        <f t="shared" si="36"/>
        <v>#REF!</v>
      </c>
      <c r="AX26" s="2" t="e">
        <f t="shared" si="36"/>
        <v>#REF!</v>
      </c>
      <c r="AY26" s="2" t="e">
        <f t="shared" si="36"/>
        <v>#REF!</v>
      </c>
      <c r="AZ26" s="48" t="e">
        <f t="shared" si="36"/>
        <v>#REF!</v>
      </c>
      <c r="BA26" s="2" t="e">
        <f t="shared" si="36"/>
        <v>#REF!</v>
      </c>
      <c r="BB26" s="2" t="e">
        <f t="shared" si="36"/>
        <v>#REF!</v>
      </c>
      <c r="BC26" s="2" t="e">
        <f t="shared" si="36"/>
        <v>#REF!</v>
      </c>
      <c r="BD26" s="48" t="e">
        <f t="shared" si="36"/>
        <v>#REF!</v>
      </c>
      <c r="BE26" s="2" t="e">
        <f t="shared" si="36"/>
        <v>#REF!</v>
      </c>
      <c r="BF26" s="2" t="e">
        <f t="shared" si="36"/>
        <v>#REF!</v>
      </c>
      <c r="BG26" s="2" t="e">
        <f t="shared" si="36"/>
        <v>#REF!</v>
      </c>
      <c r="BH26" s="48" t="e">
        <f t="shared" si="36"/>
        <v>#REF!</v>
      </c>
      <c r="BI26" s="2" t="e">
        <f t="shared" si="36"/>
        <v>#REF!</v>
      </c>
      <c r="BJ26" s="2" t="e">
        <f t="shared" si="36"/>
        <v>#REF!</v>
      </c>
      <c r="BK26" s="2" t="e">
        <f t="shared" si="36"/>
        <v>#REF!</v>
      </c>
      <c r="BL26" s="48" t="e">
        <f t="shared" si="36"/>
        <v>#REF!</v>
      </c>
      <c r="BM26" s="2" t="e">
        <f t="shared" si="36"/>
        <v>#REF!</v>
      </c>
      <c r="BN26" s="48" t="e">
        <f t="shared" si="36"/>
        <v>#REF!</v>
      </c>
      <c r="BO26" s="2" t="e">
        <f t="shared" si="36"/>
        <v>#REF!</v>
      </c>
      <c r="BP26" s="48" t="e">
        <f t="shared" si="36"/>
        <v>#REF!</v>
      </c>
      <c r="BQ26" s="2" t="e">
        <f t="shared" ref="BQ26:DL26" si="37">+BQ16-SUM(BQ18:BQ25)</f>
        <v>#REF!</v>
      </c>
      <c r="BR26" s="2" t="e">
        <f t="shared" si="37"/>
        <v>#REF!</v>
      </c>
      <c r="BS26" s="2" t="e">
        <f t="shared" si="37"/>
        <v>#REF!</v>
      </c>
      <c r="BT26" s="48" t="e">
        <f t="shared" si="37"/>
        <v>#REF!</v>
      </c>
      <c r="BU26" s="2" t="e">
        <f t="shared" si="37"/>
        <v>#REF!</v>
      </c>
      <c r="BV26" s="2" t="e">
        <f t="shared" si="37"/>
        <v>#REF!</v>
      </c>
      <c r="BW26" s="2" t="e">
        <f t="shared" si="37"/>
        <v>#REF!</v>
      </c>
      <c r="BX26" s="48" t="e">
        <f t="shared" si="37"/>
        <v>#REF!</v>
      </c>
      <c r="BY26" s="2" t="e">
        <f t="shared" si="37"/>
        <v>#REF!</v>
      </c>
      <c r="BZ26" s="2" t="e">
        <f t="shared" si="37"/>
        <v>#REF!</v>
      </c>
      <c r="CA26" s="2" t="e">
        <f t="shared" si="37"/>
        <v>#REF!</v>
      </c>
      <c r="CB26" s="48" t="e">
        <f t="shared" si="37"/>
        <v>#REF!</v>
      </c>
      <c r="CC26" s="2" t="e">
        <f t="shared" si="37"/>
        <v>#REF!</v>
      </c>
      <c r="CD26" s="48" t="e">
        <f t="shared" si="37"/>
        <v>#REF!</v>
      </c>
      <c r="CE26" s="2" t="e">
        <f t="shared" si="37"/>
        <v>#REF!</v>
      </c>
      <c r="CF26" s="48" t="e">
        <f t="shared" si="37"/>
        <v>#REF!</v>
      </c>
      <c r="CG26" s="48" t="e">
        <f t="shared" si="37"/>
        <v>#REF!</v>
      </c>
      <c r="CH26" s="2" t="e">
        <f t="shared" si="37"/>
        <v>#REF!</v>
      </c>
      <c r="CI26" s="2" t="e">
        <f t="shared" si="37"/>
        <v>#REF!</v>
      </c>
      <c r="CJ26" s="48" t="e">
        <f t="shared" si="37"/>
        <v>#REF!</v>
      </c>
      <c r="CK26" s="2" t="e">
        <f t="shared" si="37"/>
        <v>#REF!</v>
      </c>
      <c r="CL26" s="48" t="e">
        <f t="shared" si="37"/>
        <v>#REF!</v>
      </c>
      <c r="CM26" s="2" t="e">
        <f t="shared" si="37"/>
        <v>#REF!</v>
      </c>
      <c r="CN26" s="48" t="e">
        <f t="shared" si="37"/>
        <v>#REF!</v>
      </c>
      <c r="CO26" s="2" t="e">
        <f t="shared" si="37"/>
        <v>#REF!</v>
      </c>
      <c r="CP26" s="48" t="e">
        <f t="shared" si="37"/>
        <v>#REF!</v>
      </c>
      <c r="CQ26" s="2" t="e">
        <f t="shared" si="37"/>
        <v>#REF!</v>
      </c>
      <c r="CR26" s="2" t="e">
        <f t="shared" si="37"/>
        <v>#REF!</v>
      </c>
      <c r="CS26" s="2" t="e">
        <f t="shared" si="37"/>
        <v>#REF!</v>
      </c>
      <c r="CT26" s="2" t="e">
        <f t="shared" si="37"/>
        <v>#REF!</v>
      </c>
      <c r="CU26" s="2" t="e">
        <f t="shared" si="37"/>
        <v>#REF!</v>
      </c>
      <c r="CV26" s="2" t="e">
        <f t="shared" si="37"/>
        <v>#REF!</v>
      </c>
      <c r="CW26" s="2" t="e">
        <f t="shared" si="37"/>
        <v>#REF!</v>
      </c>
      <c r="CX26" s="2" t="e">
        <f t="shared" si="37"/>
        <v>#REF!</v>
      </c>
      <c r="CY26" s="2" t="e">
        <f t="shared" si="37"/>
        <v>#REF!</v>
      </c>
      <c r="CZ26" s="2" t="e">
        <f t="shared" si="37"/>
        <v>#REF!</v>
      </c>
      <c r="DA26" s="2" t="e">
        <f t="shared" si="37"/>
        <v>#REF!</v>
      </c>
      <c r="DB26" s="2" t="e">
        <f t="shared" si="37"/>
        <v>#REF!</v>
      </c>
      <c r="DC26" s="2" t="e">
        <f t="shared" si="37"/>
        <v>#REF!</v>
      </c>
      <c r="DD26" s="2" t="e">
        <f t="shared" si="37"/>
        <v>#REF!</v>
      </c>
      <c r="DE26" s="2" t="e">
        <f t="shared" si="37"/>
        <v>#REF!</v>
      </c>
      <c r="DF26" s="2">
        <f>+DF16-SUM(DF18:DF25)</f>
        <v>903.03980948682511</v>
      </c>
      <c r="DG26" s="2">
        <f t="shared" si="37"/>
        <v>1320.6000520111684</v>
      </c>
      <c r="DH26" s="2">
        <f t="shared" si="37"/>
        <v>660.01849083860543</v>
      </c>
      <c r="DI26" s="2">
        <f t="shared" si="37"/>
        <v>954.03052805937659</v>
      </c>
      <c r="DJ26" s="2">
        <f t="shared" si="37"/>
        <v>1734.7148634420755</v>
      </c>
      <c r="DK26" s="2">
        <f t="shared" si="37"/>
        <v>138.87065581939896</v>
      </c>
      <c r="DL26" s="2">
        <f t="shared" si="37"/>
        <v>1975.9371495569085</v>
      </c>
      <c r="DV26" s="2">
        <f>+DV16-SUM(DV18:DV25)</f>
        <v>4779.6787084225361</v>
      </c>
      <c r="DW26" s="13">
        <f t="shared" si="9"/>
        <v>1.4957203276932132E-4</v>
      </c>
      <c r="DX26" s="13">
        <f t="shared" si="10"/>
        <v>4.5032407300376696E-3</v>
      </c>
      <c r="DY26" s="2">
        <f>+DY16-SUM(DY18:DY25)</f>
        <v>4954.4651922306366</v>
      </c>
      <c r="DZ26" s="13">
        <f t="shared" si="9"/>
        <v>1.5504168277690684E-4</v>
      </c>
      <c r="EA26" s="13">
        <f t="shared" si="11"/>
        <v>4.6679182451931766E-3</v>
      </c>
      <c r="EB26" s="2">
        <f>+EB16-SUM(EB18:EB25)</f>
        <v>13292.788457840041</v>
      </c>
      <c r="EC26" s="13">
        <f t="shared" si="12"/>
        <v>4.1597553143229857E-4</v>
      </c>
      <c r="ED26" s="13">
        <f t="shared" si="13"/>
        <v>1.2523985407980701E-2</v>
      </c>
      <c r="EE26" s="2">
        <f>+EE16-SUM(EE18:EE25)</f>
        <v>16550.994127670769</v>
      </c>
      <c r="EF26" s="13">
        <f t="shared" si="14"/>
        <v>5.1793561597905853E-4</v>
      </c>
      <c r="EG26" s="13">
        <f t="shared" si="15"/>
        <v>1.559374916707317E-2</v>
      </c>
      <c r="EH26" s="2">
        <f>+EH16-SUM(EH18:EH25)</f>
        <v>1134.7068066111569</v>
      </c>
      <c r="EI26" s="2">
        <f>+EI16-SUM(EI18:EI25)</f>
        <v>2615.1036724227706</v>
      </c>
    </row>
    <row r="27" spans="1:140" s="2" customFormat="1">
      <c r="B27" s="2" t="s">
        <v>80</v>
      </c>
      <c r="C27" s="21">
        <f t="shared" ref="C27:AB27" si="38">+C26/C17</f>
        <v>-1.7419278582633719E-2</v>
      </c>
      <c r="D27" s="21">
        <f t="shared" si="38"/>
        <v>1.9048463352850105E-2</v>
      </c>
      <c r="E27" s="21" t="e">
        <f t="shared" si="38"/>
        <v>#REF!</v>
      </c>
      <c r="F27" s="21" t="e">
        <f t="shared" si="38"/>
        <v>#REF!</v>
      </c>
      <c r="G27" s="21" t="e">
        <f t="shared" si="38"/>
        <v>#REF!</v>
      </c>
      <c r="H27" s="21" t="e">
        <f t="shared" si="38"/>
        <v>#REF!</v>
      </c>
      <c r="I27" s="21" t="e">
        <f t="shared" si="38"/>
        <v>#REF!</v>
      </c>
      <c r="J27" s="21" t="e">
        <f t="shared" si="38"/>
        <v>#REF!</v>
      </c>
      <c r="K27" s="21" t="e">
        <f t="shared" si="38"/>
        <v>#REF!</v>
      </c>
      <c r="L27" s="21" t="e">
        <f t="shared" si="38"/>
        <v>#REF!</v>
      </c>
      <c r="M27" s="21" t="e">
        <f t="shared" si="38"/>
        <v>#REF!</v>
      </c>
      <c r="N27" s="21" t="e">
        <f t="shared" si="38"/>
        <v>#REF!</v>
      </c>
      <c r="O27" s="21" t="e">
        <f t="shared" si="38"/>
        <v>#REF!</v>
      </c>
      <c r="P27" s="21" t="e">
        <f t="shared" si="38"/>
        <v>#REF!</v>
      </c>
      <c r="Q27" s="21" t="e">
        <f t="shared" si="38"/>
        <v>#REF!</v>
      </c>
      <c r="R27" s="21" t="e">
        <f t="shared" si="38"/>
        <v>#REF!</v>
      </c>
      <c r="S27" s="21" t="e">
        <f t="shared" si="38"/>
        <v>#REF!</v>
      </c>
      <c r="T27" s="21" t="e">
        <f t="shared" si="38"/>
        <v>#REF!</v>
      </c>
      <c r="U27" s="21" t="e">
        <f t="shared" si="38"/>
        <v>#REF!</v>
      </c>
      <c r="V27" s="21" t="e">
        <f t="shared" si="38"/>
        <v>#REF!</v>
      </c>
      <c r="W27" s="21" t="e">
        <f t="shared" si="38"/>
        <v>#REF!</v>
      </c>
      <c r="X27" s="21" t="e">
        <f t="shared" si="38"/>
        <v>#REF!</v>
      </c>
      <c r="Y27" s="21" t="e">
        <f t="shared" si="38"/>
        <v>#REF!</v>
      </c>
      <c r="Z27" s="21" t="e">
        <f t="shared" si="38"/>
        <v>#REF!</v>
      </c>
      <c r="AA27" s="21" t="e">
        <f t="shared" si="38"/>
        <v>#REF!</v>
      </c>
      <c r="AB27" s="21" t="e">
        <f t="shared" si="38"/>
        <v>#REF!</v>
      </c>
      <c r="AC27" s="74" t="e">
        <f t="shared" ref="AC27:AH27" si="39">+AC26/AC16</f>
        <v>#REF!</v>
      </c>
      <c r="AD27" s="74" t="e">
        <f t="shared" si="39"/>
        <v>#REF!</v>
      </c>
      <c r="AE27" s="74" t="e">
        <f t="shared" si="39"/>
        <v>#REF!</v>
      </c>
      <c r="AF27" s="74" t="e">
        <f t="shared" si="39"/>
        <v>#REF!</v>
      </c>
      <c r="AG27" s="74" t="e">
        <f t="shared" si="39"/>
        <v>#REF!</v>
      </c>
      <c r="AH27" s="74" t="e">
        <f t="shared" si="39"/>
        <v>#REF!</v>
      </c>
      <c r="AI27" s="74" t="e">
        <f>+AI26/AI16</f>
        <v>#REF!</v>
      </c>
      <c r="AJ27" s="74" t="e">
        <f>+AJ26/AJ16</f>
        <v>#REF!</v>
      </c>
      <c r="AK27" s="74" t="e">
        <f>+AK26/AK16</f>
        <v>#REF!</v>
      </c>
      <c r="AL27" s="74" t="e">
        <f t="shared" ref="AL27:CM27" si="40">+AL26/AL16</f>
        <v>#REF!</v>
      </c>
      <c r="AM27" s="74" t="e">
        <f>+AM26/AM16</f>
        <v>#REF!</v>
      </c>
      <c r="AN27" s="74" t="e">
        <f t="shared" si="40"/>
        <v>#REF!</v>
      </c>
      <c r="AO27" s="74" t="e">
        <f t="shared" si="40"/>
        <v>#REF!</v>
      </c>
      <c r="AP27" s="74" t="e">
        <f t="shared" si="40"/>
        <v>#REF!</v>
      </c>
      <c r="AQ27" s="74" t="e">
        <f t="shared" si="40"/>
        <v>#REF!</v>
      </c>
      <c r="AR27" s="74" t="e">
        <f t="shared" si="40"/>
        <v>#REF!</v>
      </c>
      <c r="AS27" s="74" t="e">
        <f t="shared" si="40"/>
        <v>#REF!</v>
      </c>
      <c r="AT27" s="74" t="e">
        <f t="shared" si="40"/>
        <v>#REF!</v>
      </c>
      <c r="AU27" s="74" t="e">
        <f t="shared" si="40"/>
        <v>#REF!</v>
      </c>
      <c r="AV27" s="74" t="e">
        <f t="shared" si="40"/>
        <v>#REF!</v>
      </c>
      <c r="AW27" s="74" t="e">
        <f t="shared" si="40"/>
        <v>#REF!</v>
      </c>
      <c r="AX27" s="74" t="e">
        <f t="shared" si="40"/>
        <v>#REF!</v>
      </c>
      <c r="AY27" s="74" t="e">
        <f t="shared" si="40"/>
        <v>#REF!</v>
      </c>
      <c r="AZ27" s="52" t="e">
        <f t="shared" si="40"/>
        <v>#REF!</v>
      </c>
      <c r="BA27" s="74" t="e">
        <f t="shared" si="40"/>
        <v>#REF!</v>
      </c>
      <c r="BB27" s="74" t="e">
        <f t="shared" si="40"/>
        <v>#REF!</v>
      </c>
      <c r="BC27" s="74" t="e">
        <f t="shared" si="40"/>
        <v>#REF!</v>
      </c>
      <c r="BD27" s="74" t="e">
        <f t="shared" si="40"/>
        <v>#REF!</v>
      </c>
      <c r="BE27" s="74" t="e">
        <f t="shared" si="40"/>
        <v>#REF!</v>
      </c>
      <c r="BF27" s="74" t="e">
        <f t="shared" si="40"/>
        <v>#REF!</v>
      </c>
      <c r="BG27" s="74" t="e">
        <f t="shared" si="40"/>
        <v>#REF!</v>
      </c>
      <c r="BH27" s="74" t="e">
        <f t="shared" si="40"/>
        <v>#REF!</v>
      </c>
      <c r="BI27" s="74" t="e">
        <f t="shared" si="40"/>
        <v>#REF!</v>
      </c>
      <c r="BJ27" s="74" t="e">
        <f t="shared" si="40"/>
        <v>#REF!</v>
      </c>
      <c r="BK27" s="74" t="e">
        <f t="shared" si="40"/>
        <v>#REF!</v>
      </c>
      <c r="BL27" s="74" t="e">
        <f t="shared" si="40"/>
        <v>#REF!</v>
      </c>
      <c r="BM27" s="74" t="e">
        <f t="shared" si="40"/>
        <v>#REF!</v>
      </c>
      <c r="BN27" s="74" t="e">
        <f t="shared" si="40"/>
        <v>#REF!</v>
      </c>
      <c r="BO27" s="74" t="e">
        <f t="shared" si="40"/>
        <v>#REF!</v>
      </c>
      <c r="BP27" s="52" t="e">
        <f t="shared" si="40"/>
        <v>#REF!</v>
      </c>
      <c r="BQ27" s="74" t="e">
        <f t="shared" si="40"/>
        <v>#REF!</v>
      </c>
      <c r="BR27" s="74" t="e">
        <f t="shared" si="40"/>
        <v>#REF!</v>
      </c>
      <c r="BS27" s="74" t="e">
        <f t="shared" si="40"/>
        <v>#REF!</v>
      </c>
      <c r="BT27" s="74" t="e">
        <f t="shared" si="40"/>
        <v>#REF!</v>
      </c>
      <c r="BU27" s="74" t="e">
        <f t="shared" si="40"/>
        <v>#REF!</v>
      </c>
      <c r="BV27" s="74" t="e">
        <f t="shared" si="40"/>
        <v>#REF!</v>
      </c>
      <c r="BW27" s="74" t="e">
        <f t="shared" si="40"/>
        <v>#REF!</v>
      </c>
      <c r="BX27" s="74" t="e">
        <f t="shared" si="40"/>
        <v>#REF!</v>
      </c>
      <c r="BY27" s="74" t="e">
        <f t="shared" si="40"/>
        <v>#REF!</v>
      </c>
      <c r="BZ27" s="74" t="e">
        <f t="shared" si="40"/>
        <v>#REF!</v>
      </c>
      <c r="CA27" s="74" t="e">
        <f t="shared" si="40"/>
        <v>#REF!</v>
      </c>
      <c r="CB27" s="74" t="e">
        <f t="shared" si="40"/>
        <v>#REF!</v>
      </c>
      <c r="CC27" s="74" t="e">
        <f t="shared" si="40"/>
        <v>#REF!</v>
      </c>
      <c r="CD27" s="74" t="e">
        <f t="shared" si="40"/>
        <v>#REF!</v>
      </c>
      <c r="CE27" s="74" t="e">
        <f t="shared" si="40"/>
        <v>#REF!</v>
      </c>
      <c r="CF27" s="74" t="e">
        <f t="shared" si="40"/>
        <v>#REF!</v>
      </c>
      <c r="CG27" s="52" t="e">
        <f t="shared" si="40"/>
        <v>#REF!</v>
      </c>
      <c r="CH27" s="74" t="e">
        <f t="shared" si="40"/>
        <v>#REF!</v>
      </c>
      <c r="CI27" s="74" t="e">
        <f t="shared" si="40"/>
        <v>#REF!</v>
      </c>
      <c r="CJ27" s="52" t="e">
        <f t="shared" si="40"/>
        <v>#REF!</v>
      </c>
      <c r="CK27" s="74" t="e">
        <f t="shared" si="40"/>
        <v>#REF!</v>
      </c>
      <c r="CL27" s="52" t="e">
        <f t="shared" si="40"/>
        <v>#REF!</v>
      </c>
      <c r="CM27" s="74" t="e">
        <f t="shared" si="40"/>
        <v>#REF!</v>
      </c>
      <c r="CN27" s="53" t="e">
        <f t="shared" ref="CN27:DE27" si="41">+CN26/CN17</f>
        <v>#REF!</v>
      </c>
      <c r="CO27" s="21" t="e">
        <f t="shared" si="41"/>
        <v>#REF!</v>
      </c>
      <c r="CP27" s="53" t="e">
        <f t="shared" si="41"/>
        <v>#REF!</v>
      </c>
      <c r="CQ27" s="21" t="e">
        <f t="shared" si="41"/>
        <v>#REF!</v>
      </c>
      <c r="CR27" s="21" t="e">
        <f t="shared" si="41"/>
        <v>#REF!</v>
      </c>
      <c r="CS27" s="21" t="e">
        <f t="shared" si="41"/>
        <v>#REF!</v>
      </c>
      <c r="CT27" s="21" t="e">
        <f t="shared" si="41"/>
        <v>#REF!</v>
      </c>
      <c r="CU27" s="21" t="e">
        <f t="shared" si="41"/>
        <v>#REF!</v>
      </c>
      <c r="CV27" s="21" t="e">
        <f t="shared" si="41"/>
        <v>#REF!</v>
      </c>
      <c r="CW27" s="21" t="e">
        <f t="shared" si="41"/>
        <v>#REF!</v>
      </c>
      <c r="CX27" s="21" t="e">
        <f t="shared" si="41"/>
        <v>#REF!</v>
      </c>
      <c r="CY27" s="21" t="e">
        <f t="shared" si="41"/>
        <v>#REF!</v>
      </c>
      <c r="CZ27" s="21" t="e">
        <f t="shared" si="41"/>
        <v>#REF!</v>
      </c>
      <c r="DA27" s="21" t="e">
        <f t="shared" si="41"/>
        <v>#REF!</v>
      </c>
      <c r="DB27" s="21" t="e">
        <f t="shared" si="41"/>
        <v>#REF!</v>
      </c>
      <c r="DC27" s="21" t="e">
        <f t="shared" si="41"/>
        <v>#REF!</v>
      </c>
      <c r="DD27" s="21" t="e">
        <f t="shared" si="41"/>
        <v>#REF!</v>
      </c>
      <c r="DE27" s="21" t="e">
        <f t="shared" si="41"/>
        <v>#REF!</v>
      </c>
      <c r="DF27" s="21">
        <f t="shared" ref="DF27:DL27" si="42">+DF26/DF17</f>
        <v>4.5174577763222867E-2</v>
      </c>
      <c r="DG27" s="21">
        <f t="shared" si="42"/>
        <v>6.6063034117617228E-2</v>
      </c>
      <c r="DH27" s="21">
        <f t="shared" si="42"/>
        <v>6.0001680985327766E-2</v>
      </c>
      <c r="DI27" s="21">
        <f t="shared" si="42"/>
        <v>5.6152473693900917E-2</v>
      </c>
      <c r="DJ27" s="21">
        <f t="shared" si="42"/>
        <v>0.10210211085591969</v>
      </c>
      <c r="DK27" s="21">
        <f t="shared" si="42"/>
        <v>6.9470062941170063E-3</v>
      </c>
      <c r="DL27" s="21">
        <f t="shared" si="42"/>
        <v>9.8846280618154495E-2</v>
      </c>
      <c r="DV27" s="21">
        <f t="shared" ref="DV27:EI27" si="43">+DV26/DV17</f>
        <v>7.3027940541215225E-2</v>
      </c>
      <c r="DW27" s="21">
        <f t="shared" si="43"/>
        <v>7.3027940541215211E-2</v>
      </c>
      <c r="DX27" s="21">
        <f t="shared" si="43"/>
        <v>7.3027940541215225E-2</v>
      </c>
      <c r="DY27" s="21">
        <f t="shared" si="43"/>
        <v>7.5698475053180087E-2</v>
      </c>
      <c r="DZ27" s="21">
        <f t="shared" si="43"/>
        <v>7.5698475053180073E-2</v>
      </c>
      <c r="EA27" s="21">
        <f t="shared" si="43"/>
        <v>7.5698475053180087E-2</v>
      </c>
      <c r="EB27" s="21">
        <f t="shared" si="43"/>
        <v>0.20309837215951171</v>
      </c>
      <c r="EC27" s="21">
        <f t="shared" si="43"/>
        <v>0.20309837215951168</v>
      </c>
      <c r="ED27" s="21">
        <f t="shared" si="43"/>
        <v>0.20309837215951168</v>
      </c>
      <c r="EE27" s="21">
        <f t="shared" si="43"/>
        <v>0.25287997139298346</v>
      </c>
      <c r="EF27" s="21">
        <f t="shared" si="43"/>
        <v>0.25287997139298346</v>
      </c>
      <c r="EG27" s="21">
        <f t="shared" si="43"/>
        <v>0.25287997139298346</v>
      </c>
      <c r="EH27" s="21">
        <f t="shared" si="43"/>
        <v>4.9356537912621005E-2</v>
      </c>
      <c r="EI27" s="21">
        <f t="shared" si="43"/>
        <v>0.11374961602534887</v>
      </c>
    </row>
    <row r="28" spans="1:140" s="2" customFormat="1">
      <c r="B28" s="33" t="s">
        <v>60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53"/>
      <c r="AH28" s="69"/>
      <c r="AI28" s="69"/>
      <c r="AJ28" s="69"/>
      <c r="AK28" s="53"/>
      <c r="AL28" s="53"/>
      <c r="AM28" s="69"/>
      <c r="AN28" s="53"/>
      <c r="AO28" s="21"/>
      <c r="AP28" s="21"/>
      <c r="AQ28" s="21"/>
      <c r="AR28" s="53"/>
      <c r="AS28" s="21"/>
      <c r="AT28" s="53"/>
      <c r="AU28" s="53"/>
      <c r="AV28" s="53"/>
      <c r="AW28" s="21"/>
      <c r="AX28" s="21"/>
      <c r="AY28" s="21"/>
      <c r="AZ28" s="53"/>
      <c r="BA28" s="21"/>
      <c r="BB28" s="21"/>
      <c r="BC28" s="21"/>
      <c r="BD28" s="53"/>
      <c r="BE28" s="21"/>
      <c r="BF28" s="21"/>
      <c r="BG28" s="21"/>
      <c r="BH28" s="53"/>
      <c r="BI28" s="21"/>
      <c r="BJ28" s="21"/>
      <c r="BK28" s="21"/>
      <c r="BL28" s="53"/>
      <c r="BM28" s="21"/>
      <c r="BN28" s="53"/>
      <c r="BO28" s="21"/>
      <c r="BP28" s="53"/>
      <c r="BQ28" s="21"/>
      <c r="BR28" s="21"/>
      <c r="BS28" s="21"/>
      <c r="BT28" s="53"/>
      <c r="BU28" s="21"/>
      <c r="BV28" s="21"/>
      <c r="BW28" s="21"/>
      <c r="BX28" s="53"/>
      <c r="BY28" s="21"/>
      <c r="BZ28" s="21"/>
      <c r="CA28" s="21"/>
      <c r="CB28" s="53"/>
      <c r="CC28" s="21"/>
      <c r="CD28" s="53"/>
      <c r="CE28" s="21"/>
      <c r="CF28" s="53"/>
      <c r="CG28" s="53"/>
      <c r="CH28" s="21"/>
      <c r="CI28" s="21"/>
      <c r="CJ28" s="53"/>
      <c r="CK28" s="21"/>
      <c r="CL28" s="53"/>
      <c r="CM28" s="21"/>
      <c r="CN28" s="53"/>
      <c r="CO28" s="21"/>
      <c r="CP28" s="53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V28" s="34">
        <f>0.05+(DV27-0.05)*0.2</f>
        <v>5.460558810824305E-2</v>
      </c>
      <c r="DW28" s="34"/>
      <c r="DX28" s="34"/>
      <c r="DY28" s="34">
        <f>0.05+(DY27-0.05)*0.2</f>
        <v>5.5139695010636022E-2</v>
      </c>
      <c r="DZ28" s="34"/>
      <c r="EA28" s="34"/>
      <c r="EB28" s="34">
        <f>0.05+(EB27-0.05)*0.2</f>
        <v>8.0619674431902349E-2</v>
      </c>
      <c r="EC28" s="34"/>
      <c r="ED28" s="34"/>
      <c r="EE28" s="34">
        <f>0.05+(EE27-0.05)*0.2</f>
        <v>9.0575994278596694E-2</v>
      </c>
      <c r="EF28" s="34"/>
      <c r="EG28" s="34"/>
      <c r="EH28" s="34">
        <f>0.05+(EH27-0.05)*0.2</f>
        <v>4.9871307582524206E-2</v>
      </c>
      <c r="EI28" s="34">
        <f>0.05+(EI27-0.05)*0.2</f>
        <v>6.274992320506978E-2</v>
      </c>
    </row>
    <row r="29" spans="1:140" s="2" customFormat="1">
      <c r="B29" s="2" t="s">
        <v>82</v>
      </c>
      <c r="C29" s="27">
        <f>+SUMIF(C33:C48,"&gt;0",C60:C75)</f>
        <v>2.1811931441413179E-4</v>
      </c>
      <c r="D29" s="27">
        <f t="shared" ref="D29:DL29" si="44">+SUMIF(D33:D48,"&gt;0",D60:D75)</f>
        <v>2.1811931441413179E-4</v>
      </c>
      <c r="E29" s="27" t="e">
        <f t="shared" si="44"/>
        <v>#REF!</v>
      </c>
      <c r="F29" s="27" t="e">
        <f t="shared" si="44"/>
        <v>#REF!</v>
      </c>
      <c r="G29" s="27" t="e">
        <f t="shared" si="44"/>
        <v>#REF!</v>
      </c>
      <c r="H29" s="27" t="e">
        <f t="shared" si="44"/>
        <v>#REF!</v>
      </c>
      <c r="I29" s="27" t="e">
        <f t="shared" si="44"/>
        <v>#REF!</v>
      </c>
      <c r="J29" s="27" t="e">
        <f t="shared" si="44"/>
        <v>#REF!</v>
      </c>
      <c r="K29" s="27" t="e">
        <f t="shared" si="44"/>
        <v>#REF!</v>
      </c>
      <c r="L29" s="27" t="e">
        <f t="shared" si="44"/>
        <v>#REF!</v>
      </c>
      <c r="M29" s="27" t="e">
        <f t="shared" si="44"/>
        <v>#REF!</v>
      </c>
      <c r="N29" s="27" t="e">
        <f t="shared" si="44"/>
        <v>#REF!</v>
      </c>
      <c r="O29" s="27" t="e">
        <f t="shared" si="44"/>
        <v>#REF!</v>
      </c>
      <c r="P29" s="27" t="e">
        <f t="shared" si="44"/>
        <v>#REF!</v>
      </c>
      <c r="Q29" s="27" t="e">
        <f t="shared" si="44"/>
        <v>#REF!</v>
      </c>
      <c r="R29" s="27" t="e">
        <f t="shared" si="44"/>
        <v>#REF!</v>
      </c>
      <c r="S29" s="27" t="e">
        <f t="shared" si="44"/>
        <v>#REF!</v>
      </c>
      <c r="T29" s="27" t="e">
        <f t="shared" si="44"/>
        <v>#REF!</v>
      </c>
      <c r="U29" s="27" t="e">
        <f t="shared" si="44"/>
        <v>#REF!</v>
      </c>
      <c r="V29" s="27" t="e">
        <f t="shared" si="44"/>
        <v>#REF!</v>
      </c>
      <c r="W29" s="27" t="e">
        <f t="shared" si="44"/>
        <v>#REF!</v>
      </c>
      <c r="X29" s="27" t="e">
        <f t="shared" si="44"/>
        <v>#REF!</v>
      </c>
      <c r="Y29" s="27" t="e">
        <f t="shared" si="44"/>
        <v>#REF!</v>
      </c>
      <c r="Z29" s="27" t="e">
        <f t="shared" si="44"/>
        <v>#REF!</v>
      </c>
      <c r="AA29" s="27" t="e">
        <f t="shared" si="44"/>
        <v>#REF!</v>
      </c>
      <c r="AB29" s="27" t="e">
        <f t="shared" si="44"/>
        <v>#REF!</v>
      </c>
      <c r="AC29" s="27" t="e">
        <f t="shared" si="44"/>
        <v>#REF!</v>
      </c>
      <c r="AD29" s="27" t="e">
        <f t="shared" si="44"/>
        <v>#REF!</v>
      </c>
      <c r="AE29" s="27" t="e">
        <f t="shared" si="44"/>
        <v>#REF!</v>
      </c>
      <c r="AF29" s="27" t="e">
        <f t="shared" si="44"/>
        <v>#REF!</v>
      </c>
      <c r="AG29" s="54" t="e">
        <f t="shared" si="44"/>
        <v>#REF!</v>
      </c>
      <c r="AH29" s="70" t="e">
        <f t="shared" si="44"/>
        <v>#REF!</v>
      </c>
      <c r="AI29" s="70" t="e">
        <f t="shared" si="44"/>
        <v>#REF!</v>
      </c>
      <c r="AJ29" s="70" t="e">
        <f t="shared" si="44"/>
        <v>#REF!</v>
      </c>
      <c r="AK29" s="54" t="e">
        <f t="shared" si="44"/>
        <v>#REF!</v>
      </c>
      <c r="AL29" s="54" t="e">
        <f t="shared" si="44"/>
        <v>#REF!</v>
      </c>
      <c r="AM29" s="70" t="e">
        <f t="shared" si="44"/>
        <v>#REF!</v>
      </c>
      <c r="AN29" s="54" t="e">
        <f>+SUMIF(AN33:AN48,"&gt;0",AN60:AN75)</f>
        <v>#REF!</v>
      </c>
      <c r="AO29" s="27" t="e">
        <f>+SUMIF(AO33:AO48,"&gt;0",AO60:AO75)</f>
        <v>#REF!</v>
      </c>
      <c r="AP29" s="27" t="e">
        <f>+SUMIF(AP33:AP48,"&gt;0",AP60:AP75)</f>
        <v>#REF!</v>
      </c>
      <c r="AQ29" s="27" t="e">
        <f>+SUMIF(AQ33:AQ48,"&gt;0",AQ60:AQ75)</f>
        <v>#REF!</v>
      </c>
      <c r="AR29" s="54" t="e">
        <f t="shared" si="44"/>
        <v>#REF!</v>
      </c>
      <c r="AS29" s="27" t="e">
        <f t="shared" si="44"/>
        <v>#REF!</v>
      </c>
      <c r="AT29" s="54" t="e">
        <f t="shared" si="44"/>
        <v>#REF!</v>
      </c>
      <c r="AU29" s="54">
        <f t="shared" si="44"/>
        <v>0</v>
      </c>
      <c r="AV29" s="54" t="e">
        <f t="shared" si="44"/>
        <v>#REF!</v>
      </c>
      <c r="AW29" s="27" t="e">
        <f t="shared" si="44"/>
        <v>#REF!</v>
      </c>
      <c r="AX29" s="27" t="e">
        <f t="shared" si="44"/>
        <v>#REF!</v>
      </c>
      <c r="AY29" s="27" t="e">
        <f t="shared" si="44"/>
        <v>#REF!</v>
      </c>
      <c r="AZ29" s="54" t="e">
        <f t="shared" si="44"/>
        <v>#REF!</v>
      </c>
      <c r="BA29" s="27" t="e">
        <f t="shared" si="44"/>
        <v>#REF!</v>
      </c>
      <c r="BB29" s="27" t="e">
        <f t="shared" si="44"/>
        <v>#REF!</v>
      </c>
      <c r="BC29" s="27" t="e">
        <f t="shared" si="44"/>
        <v>#REF!</v>
      </c>
      <c r="BD29" s="54" t="e">
        <f t="shared" si="44"/>
        <v>#REF!</v>
      </c>
      <c r="BE29" s="27" t="e">
        <f t="shared" si="44"/>
        <v>#REF!</v>
      </c>
      <c r="BF29" s="27" t="e">
        <f t="shared" si="44"/>
        <v>#REF!</v>
      </c>
      <c r="BG29" s="27" t="e">
        <f t="shared" si="44"/>
        <v>#REF!</v>
      </c>
      <c r="BH29" s="54" t="e">
        <f t="shared" si="44"/>
        <v>#REF!</v>
      </c>
      <c r="BI29" s="27" t="e">
        <f t="shared" si="44"/>
        <v>#REF!</v>
      </c>
      <c r="BJ29" s="27" t="e">
        <f t="shared" si="44"/>
        <v>#REF!</v>
      </c>
      <c r="BK29" s="27" t="e">
        <f t="shared" si="44"/>
        <v>#REF!</v>
      </c>
      <c r="BL29" s="54" t="e">
        <f t="shared" si="44"/>
        <v>#REF!</v>
      </c>
      <c r="BM29" s="27" t="e">
        <f t="shared" si="44"/>
        <v>#REF!</v>
      </c>
      <c r="BN29" s="54" t="e">
        <f t="shared" si="44"/>
        <v>#REF!</v>
      </c>
      <c r="BO29" s="27" t="e">
        <f t="shared" si="44"/>
        <v>#REF!</v>
      </c>
      <c r="BP29" s="54" t="e">
        <f t="shared" si="44"/>
        <v>#REF!</v>
      </c>
      <c r="BQ29" s="27" t="e">
        <f t="shared" si="44"/>
        <v>#REF!</v>
      </c>
      <c r="BR29" s="27" t="e">
        <f t="shared" si="44"/>
        <v>#REF!</v>
      </c>
      <c r="BS29" s="27" t="e">
        <f t="shared" si="44"/>
        <v>#REF!</v>
      </c>
      <c r="BT29" s="54" t="e">
        <f t="shared" si="44"/>
        <v>#REF!</v>
      </c>
      <c r="BU29" s="27" t="e">
        <f t="shared" si="44"/>
        <v>#REF!</v>
      </c>
      <c r="BV29" s="27" t="e">
        <f t="shared" si="44"/>
        <v>#REF!</v>
      </c>
      <c r="BW29" s="27" t="e">
        <f t="shared" si="44"/>
        <v>#REF!</v>
      </c>
      <c r="BX29" s="54" t="e">
        <f t="shared" si="44"/>
        <v>#REF!</v>
      </c>
      <c r="BY29" s="27" t="e">
        <f t="shared" si="44"/>
        <v>#REF!</v>
      </c>
      <c r="BZ29" s="27" t="e">
        <f t="shared" si="44"/>
        <v>#REF!</v>
      </c>
      <c r="CA29" s="27" t="e">
        <f t="shared" si="44"/>
        <v>#REF!</v>
      </c>
      <c r="CB29" s="54" t="e">
        <f t="shared" si="44"/>
        <v>#REF!</v>
      </c>
      <c r="CC29" s="27" t="e">
        <f t="shared" si="44"/>
        <v>#REF!</v>
      </c>
      <c r="CD29" s="54" t="e">
        <f t="shared" si="44"/>
        <v>#REF!</v>
      </c>
      <c r="CE29" s="27" t="e">
        <f t="shared" si="44"/>
        <v>#REF!</v>
      </c>
      <c r="CF29" s="54" t="e">
        <f t="shared" si="44"/>
        <v>#REF!</v>
      </c>
      <c r="CG29" s="54" t="e">
        <f t="shared" si="44"/>
        <v>#REF!</v>
      </c>
      <c r="CH29" s="27" t="e">
        <f t="shared" si="44"/>
        <v>#REF!</v>
      </c>
      <c r="CI29" s="27" t="e">
        <f t="shared" si="44"/>
        <v>#REF!</v>
      </c>
      <c r="CJ29" s="54" t="e">
        <f t="shared" si="44"/>
        <v>#REF!</v>
      </c>
      <c r="CK29" s="27" t="e">
        <f t="shared" si="44"/>
        <v>#REF!</v>
      </c>
      <c r="CL29" s="54" t="e">
        <f t="shared" si="44"/>
        <v>#REF!</v>
      </c>
      <c r="CM29" s="27" t="e">
        <f t="shared" si="44"/>
        <v>#REF!</v>
      </c>
      <c r="CN29" s="54" t="e">
        <f t="shared" si="44"/>
        <v>#REF!</v>
      </c>
      <c r="CO29" s="27" t="e">
        <f t="shared" si="44"/>
        <v>#REF!</v>
      </c>
      <c r="CP29" s="54" t="e">
        <f t="shared" si="44"/>
        <v>#REF!</v>
      </c>
      <c r="CQ29" s="27" t="e">
        <f t="shared" si="44"/>
        <v>#REF!</v>
      </c>
      <c r="CR29" s="27" t="e">
        <f t="shared" si="44"/>
        <v>#REF!</v>
      </c>
      <c r="CS29" s="27" t="e">
        <f t="shared" si="44"/>
        <v>#REF!</v>
      </c>
      <c r="CT29" s="27" t="e">
        <f t="shared" si="44"/>
        <v>#REF!</v>
      </c>
      <c r="CU29" s="27" t="e">
        <f t="shared" si="44"/>
        <v>#REF!</v>
      </c>
      <c r="CV29" s="27" t="e">
        <f t="shared" si="44"/>
        <v>#REF!</v>
      </c>
      <c r="CW29" s="27" t="e">
        <f t="shared" si="44"/>
        <v>#REF!</v>
      </c>
      <c r="CX29" s="27" t="e">
        <f t="shared" si="44"/>
        <v>#REF!</v>
      </c>
      <c r="CY29" s="27" t="e">
        <f t="shared" si="44"/>
        <v>#REF!</v>
      </c>
      <c r="CZ29" s="27" t="e">
        <f t="shared" si="44"/>
        <v>#REF!</v>
      </c>
      <c r="DA29" s="27" t="e">
        <f t="shared" si="44"/>
        <v>#REF!</v>
      </c>
      <c r="DB29" s="27" t="e">
        <f t="shared" si="44"/>
        <v>#REF!</v>
      </c>
      <c r="DC29" s="27" t="e">
        <f t="shared" si="44"/>
        <v>#REF!</v>
      </c>
      <c r="DD29" s="27" t="e">
        <f t="shared" si="44"/>
        <v>#REF!</v>
      </c>
      <c r="DE29" s="27" t="e">
        <f t="shared" si="44"/>
        <v>#REF!</v>
      </c>
      <c r="DF29" s="27">
        <f t="shared" si="44"/>
        <v>8.9989064775858872E-4</v>
      </c>
      <c r="DG29" s="27">
        <f t="shared" si="44"/>
        <v>8.9989064775858872E-4</v>
      </c>
      <c r="DH29" s="27">
        <f t="shared" si="44"/>
        <v>8.9989064775858872E-4</v>
      </c>
      <c r="DI29" s="27">
        <f t="shared" si="44"/>
        <v>8.9989064775858872E-4</v>
      </c>
      <c r="DJ29" s="27">
        <f t="shared" si="44"/>
        <v>8.9989064775858872E-4</v>
      </c>
      <c r="DK29" s="27">
        <f t="shared" si="44"/>
        <v>8.9989064775858872E-4</v>
      </c>
      <c r="DL29" s="27">
        <f t="shared" si="44"/>
        <v>8.9989064775858872E-4</v>
      </c>
      <c r="DV29" s="27">
        <f>+SUMIF(DV33:DV48,"&gt;0",DV60:DV75)</f>
        <v>1.5782934066490418E-3</v>
      </c>
      <c r="DW29" s="27"/>
      <c r="DX29" s="27"/>
      <c r="DY29" s="27">
        <f>+SUMIF(DY33:DY48,"&gt;0",DY60:DY75)</f>
        <v>1.4745635602858027E-3</v>
      </c>
      <c r="DZ29" s="27"/>
      <c r="EB29" s="27">
        <f>+SUMIF(EB33:EB48,"&gt;0",EB60:EB75)</f>
        <v>1.5782934066490418E-3</v>
      </c>
      <c r="EC29" s="27"/>
      <c r="ED29" s="27"/>
      <c r="EE29" s="27">
        <f>+SUMIF(EE33:EE48,"&gt;0",EE60:EE75)</f>
        <v>1.4745635602858027E-3</v>
      </c>
      <c r="EF29" s="27"/>
    </row>
    <row r="30" spans="1:140" s="2" customFormat="1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49"/>
      <c r="AH30" s="68"/>
      <c r="AI30" s="68"/>
      <c r="AJ30" s="68"/>
      <c r="AK30" s="49"/>
      <c r="AL30" s="49"/>
      <c r="AM30" s="68"/>
      <c r="AN30" s="49"/>
      <c r="AO30" s="23"/>
      <c r="AP30" s="23"/>
      <c r="AQ30" s="23"/>
      <c r="AR30" s="49"/>
      <c r="AS30" s="23"/>
      <c r="AT30" s="49"/>
      <c r="AU30" s="49"/>
      <c r="AV30" s="49"/>
      <c r="AW30" s="23"/>
      <c r="AX30" s="23"/>
      <c r="AY30" s="23"/>
      <c r="AZ30" s="49"/>
      <c r="BA30" s="23"/>
      <c r="BB30" s="23"/>
      <c r="BC30" s="23"/>
      <c r="BD30" s="49">
        <v>0.8</v>
      </c>
      <c r="BE30" s="23"/>
      <c r="BF30" s="23"/>
      <c r="BG30" s="23"/>
      <c r="BH30" s="49">
        <v>0.8</v>
      </c>
      <c r="BI30" s="23"/>
      <c r="BJ30" s="23"/>
      <c r="BK30" s="23"/>
      <c r="BL30" s="49"/>
      <c r="BM30" s="23"/>
      <c r="BN30" s="49"/>
      <c r="BO30" s="23"/>
      <c r="BP30" s="49"/>
      <c r="BQ30" s="23"/>
      <c r="BR30" s="23"/>
      <c r="BS30" s="23"/>
      <c r="BT30" s="49">
        <v>0.8</v>
      </c>
      <c r="BU30" s="23"/>
      <c r="BV30" s="23"/>
      <c r="BW30" s="23"/>
      <c r="BX30" s="49">
        <v>0.8</v>
      </c>
      <c r="BY30" s="23"/>
      <c r="BZ30" s="23"/>
      <c r="CA30" s="23"/>
      <c r="CB30" s="49"/>
      <c r="CC30" s="23"/>
      <c r="CD30" s="49"/>
      <c r="CE30" s="23"/>
      <c r="CF30" s="49"/>
      <c r="CG30" s="49"/>
      <c r="CH30" s="23"/>
      <c r="CI30" s="23"/>
      <c r="CJ30" s="49"/>
      <c r="CK30" s="23"/>
      <c r="CL30" s="49"/>
      <c r="CM30" s="23"/>
      <c r="CN30" s="49"/>
      <c r="CO30" s="23"/>
      <c r="CP30" s="49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</row>
    <row r="31" spans="1:140" s="2" customFormat="1" hidden="1">
      <c r="B31" s="2" t="s">
        <v>61</v>
      </c>
      <c r="C31" s="21">
        <f>+[1]Inbound!$A$23</f>
        <v>4.623651215372248E-2</v>
      </c>
      <c r="D31" s="21">
        <f>+C31</f>
        <v>4.623651215372248E-2</v>
      </c>
      <c r="E31" s="21">
        <f>+[1]Pricing_propuesta1cancer!$L$26</f>
        <v>6.3248112958009084E-2</v>
      </c>
      <c r="F31" s="21">
        <f>+[1]Pricing_propuesta1cancer!$I$26</f>
        <v>0.17171981776919495</v>
      </c>
      <c r="G31" s="21">
        <f>+[1]Pricing_propuesta1cancer!$F$26</f>
        <v>4.3461528800617558E-2</v>
      </c>
      <c r="H31" s="21">
        <f>+[1]Pricing_propuesta1cancer!$C$26</f>
        <v>0.13992207408002827</v>
      </c>
      <c r="I31" s="21">
        <f>+[1]Pricing_propuesta1AP!$L$26</f>
        <v>0.17434497489923792</v>
      </c>
      <c r="J31" s="21">
        <f>+[1]Pricing_propuesta1AP!$I$26</f>
        <v>0.19882030335043216</v>
      </c>
      <c r="K31" s="21">
        <f>+[1]Pricing_propuesta1AP!$F$26</f>
        <v>0.12159354750385479</v>
      </c>
      <c r="L31" s="21">
        <f>+[1]Pricing_propuesta1AP!$C$26</f>
        <v>0.13305862627506615</v>
      </c>
      <c r="M31" s="21">
        <f>+'[1]retencion Nuevos'!$J$30</f>
        <v>5.4854029676212682E-2</v>
      </c>
      <c r="N31" s="21">
        <f>+'[1]retencion Nuevos'!$G$30</f>
        <v>0.10385315840938161</v>
      </c>
      <c r="O31" s="21">
        <f>+'[1]retencion Nuevos'!$P$30</f>
        <v>0.23059657474476883</v>
      </c>
      <c r="P31" s="21">
        <f>+'[1]retencion Nuevos'!$M$30</f>
        <v>0.17081571558867797</v>
      </c>
      <c r="Q31" s="21">
        <f>+'[1]retencion Nuevos'!$AB$30</f>
        <v>7.8742913246012472E-2</v>
      </c>
      <c r="R31" s="21">
        <f>+'[1]retencion Nuevos'!$Y$30</f>
        <v>0.15479467185509055</v>
      </c>
      <c r="S31" s="21">
        <f>+'[1]retencion Nuevos'!$V$30</f>
        <v>-4.1946037177673985E-2</v>
      </c>
      <c r="T31" s="21">
        <f>+'[1]retencion Nuevos'!$S$30</f>
        <v>0.13017109933128568</v>
      </c>
      <c r="U31" s="21">
        <f>+'[1]retencion Nuevos VA'!$V$30</f>
        <v>-1.4872469835239677E-2</v>
      </c>
      <c r="V31" s="21">
        <f>+'[1]retencion Nuevos VA'!$S$30</f>
        <v>0.10171018425079659</v>
      </c>
      <c r="W31" s="21">
        <f>+'[1]retencion Nuevos'!$AB$30</f>
        <v>7.8742913246012472E-2</v>
      </c>
      <c r="X31" s="21">
        <f>+'[1]retencion Nuevos'!$Y$30</f>
        <v>0.15479467185509055</v>
      </c>
      <c r="Y31" s="21">
        <f>+[1]Pricing_propuesta1Combo!$L$26</f>
        <v>0.17010568740896786</v>
      </c>
      <c r="Z31" s="21">
        <f>+[1]Pricing_propuesta1Combo!$I$26</f>
        <v>0.19154602332648893</v>
      </c>
      <c r="AA31" s="21">
        <f>+[1]Pricing_propuesta1Combo!$F$26</f>
        <v>6.8268864113290195E-2</v>
      </c>
      <c r="AB31" s="21">
        <f>+[1]Pricing_propuesta1Combo!$C$26</f>
        <v>9.1814870326322115E-2</v>
      </c>
      <c r="AC31" s="21">
        <f>+[3]Hoja1!$J$24</f>
        <v>0.12348112487409835</v>
      </c>
      <c r="AD31" s="21">
        <f>+[3]Hoja1!$K$24</f>
        <v>6.9716620342095206E-2</v>
      </c>
      <c r="AE31" s="21">
        <f>+[3]Hoja1!$G$24</f>
        <v>0.19849715324956316</v>
      </c>
      <c r="AF31" s="21">
        <f>+[3]Hoja1!$H$24</f>
        <v>0.14074040824340897</v>
      </c>
      <c r="AG31" s="53">
        <f>+'[1]Pricing_propuesta IUTD TC'!$I$26</f>
        <v>0.18063488499057184</v>
      </c>
      <c r="AH31" s="69">
        <f>+'[1]Pricing_propuesta IUTD TC'!$I$26</f>
        <v>0.18063488499057184</v>
      </c>
      <c r="AI31" s="69">
        <f>+'[1]Pricing_propuesta IUTD TC'!$I$26</f>
        <v>0.18063488499057184</v>
      </c>
      <c r="AJ31" s="69">
        <f>+'[1]Pricing_propuesta IUTD TC'!$I$26</f>
        <v>0.18063488499057184</v>
      </c>
      <c r="AK31" s="53">
        <f>+'[1]Pricing_propuesta IUTD TC'!$I$26</f>
        <v>0.18063488499057184</v>
      </c>
      <c r="AL31" s="53">
        <f>+'[1]Pricing_propuesta IUTD TC'!$I$26</f>
        <v>0.18063488499057184</v>
      </c>
      <c r="AM31" s="69">
        <f>+'[1]Pricing_propuesta IUTD TC'!$I$26</f>
        <v>0.18063488499057184</v>
      </c>
      <c r="AN31" s="53">
        <f>+'[1]Pricing_propuesta IUTD TC'!$C$26</f>
        <v>7.5595544807229145E-2</v>
      </c>
      <c r="AO31" s="21">
        <f>+'[1]Pricing_propuesta IUTD TC'!$F$26</f>
        <v>5.4306163393108835E-2</v>
      </c>
      <c r="AP31" s="21">
        <f>+'[1]Pricing_propuesta IUTD TC'!$I$26</f>
        <v>0.18063488499057184</v>
      </c>
      <c r="AQ31" s="21">
        <f>+'[1]Pricing_propuesta IUTD TC'!$L$26</f>
        <v>0.17261690963544246</v>
      </c>
      <c r="AR31" s="53">
        <f>+[3]Hoja1!$G$24</f>
        <v>0.19849715324956316</v>
      </c>
      <c r="AS31" s="21">
        <f>+[3]Hoja1!$H$24</f>
        <v>0.14074040824340897</v>
      </c>
      <c r="AT31" s="53">
        <f>+'[1]Pricing_propuesta IUTD TC'!$I$26</f>
        <v>0.18063488499057184</v>
      </c>
      <c r="AU31" s="53">
        <f>+[3]Hoja1!$J$24</f>
        <v>0.12348112487409835</v>
      </c>
      <c r="AV31" s="53">
        <f>+[3]Hoja1!$J$24</f>
        <v>0.12348112487409835</v>
      </c>
      <c r="AW31" s="21">
        <f>+[3]Hoja1!$K$24</f>
        <v>6.9716620342095206E-2</v>
      </c>
      <c r="AX31" s="21">
        <f>+[3]Hoja1!$G$24</f>
        <v>0.19849715324956316</v>
      </c>
      <c r="AY31" s="21">
        <f>+[3]Hoja1!$H$24</f>
        <v>0.14074040824340897</v>
      </c>
      <c r="AZ31" s="53">
        <f>+[3]Hoja1!$J$24</f>
        <v>0.12348112487409835</v>
      </c>
      <c r="BA31" s="21">
        <f>+[3]Hoja1!$K$24</f>
        <v>6.9716620342095206E-2</v>
      </c>
      <c r="BB31" s="21">
        <f>+[3]Hoja1!$G$24</f>
        <v>0.19849715324956316</v>
      </c>
      <c r="BC31" s="21">
        <f>+[3]Hoja1!$H$24</f>
        <v>0.14074040824340897</v>
      </c>
      <c r="BD31" s="53">
        <f>+[3]Hoja1!$J$24</f>
        <v>0.12348112487409835</v>
      </c>
      <c r="BE31" s="21">
        <f>+[3]Hoja1!$K$24</f>
        <v>6.9716620342095206E-2</v>
      </c>
      <c r="BF31" s="21">
        <f>+[3]Hoja1!$G$24</f>
        <v>0.19849715324956316</v>
      </c>
      <c r="BG31" s="21">
        <f>+[3]Hoja1!$H$24</f>
        <v>0.14074040824340897</v>
      </c>
      <c r="BH31" s="53">
        <f>+[3]Hoja1!$J$24</f>
        <v>0.12348112487409835</v>
      </c>
      <c r="BI31" s="21">
        <f>+[3]Hoja1!$K$24</f>
        <v>6.9716620342095206E-2</v>
      </c>
      <c r="BJ31" s="21">
        <f>+[3]Hoja1!$G$24</f>
        <v>0.19849715324956316</v>
      </c>
      <c r="BK31" s="21">
        <f>+[3]Hoja1!$H$24</f>
        <v>0.14074040824340897</v>
      </c>
      <c r="BL31" s="53">
        <f>+[3]Hoja1!$J$24</f>
        <v>0.12348112487409835</v>
      </c>
      <c r="BM31" s="21">
        <f>+[3]Hoja1!$K$24</f>
        <v>6.9716620342095206E-2</v>
      </c>
      <c r="BN31" s="53">
        <f>+[3]Hoja1!$J$24</f>
        <v>0.12348112487409835</v>
      </c>
      <c r="BO31" s="21">
        <f>+[3]Hoja1!$K$24</f>
        <v>6.9716620342095206E-2</v>
      </c>
      <c r="BP31" s="53">
        <f>+[3]Hoja1!$J$24</f>
        <v>0.12348112487409835</v>
      </c>
      <c r="BQ31" s="21">
        <f>+[3]Hoja1!$K$24</f>
        <v>6.9716620342095206E-2</v>
      </c>
      <c r="BR31" s="21">
        <f>+[3]Hoja1!$G$24</f>
        <v>0.19849715324956316</v>
      </c>
      <c r="BS31" s="21">
        <f>+[3]Hoja1!$H$24</f>
        <v>0.14074040824340897</v>
      </c>
      <c r="BT31" s="53">
        <f>+[3]Hoja1!$J$24</f>
        <v>0.12348112487409835</v>
      </c>
      <c r="BU31" s="21">
        <f>+[3]Hoja1!$K$24</f>
        <v>6.9716620342095206E-2</v>
      </c>
      <c r="BV31" s="21">
        <f>+[3]Hoja1!$G$24</f>
        <v>0.19849715324956316</v>
      </c>
      <c r="BW31" s="21">
        <f>+[3]Hoja1!$H$24</f>
        <v>0.14074040824340897</v>
      </c>
      <c r="BX31" s="53">
        <f>+[3]Hoja1!$J$24</f>
        <v>0.12348112487409835</v>
      </c>
      <c r="BY31" s="21">
        <f>+[3]Hoja1!$K$24</f>
        <v>6.9716620342095206E-2</v>
      </c>
      <c r="BZ31" s="21">
        <f>+[3]Hoja1!$G$24</f>
        <v>0.19849715324956316</v>
      </c>
      <c r="CA31" s="21">
        <f>+[3]Hoja1!$H$24</f>
        <v>0.14074040824340897</v>
      </c>
      <c r="CB31" s="53">
        <f>+[3]Hoja1!$J$24</f>
        <v>0.12348112487409835</v>
      </c>
      <c r="CC31" s="21">
        <f>+[3]Hoja1!$K$24</f>
        <v>6.9716620342095206E-2</v>
      </c>
      <c r="CD31" s="53">
        <f>+[3]Hoja1!$J$24</f>
        <v>0.12348112487409835</v>
      </c>
      <c r="CE31" s="21">
        <f>+[3]Hoja1!$K$24</f>
        <v>6.9716620342095206E-2</v>
      </c>
      <c r="CF31" s="53">
        <f>+[3]Hoja1!$J$24</f>
        <v>0.12348112487409835</v>
      </c>
      <c r="CG31" s="53">
        <f>+[3]Hoja1!$K$24</f>
        <v>6.9716620342095206E-2</v>
      </c>
      <c r="CH31" s="21">
        <f>+[3]Hoja1!$G$24</f>
        <v>0.19849715324956316</v>
      </c>
      <c r="CI31" s="21">
        <f>+[3]Hoja1!$H$24</f>
        <v>0.14074040824340897</v>
      </c>
      <c r="CJ31" s="53">
        <f>+[3]Hoja1!$K$24</f>
        <v>6.9716620342095206E-2</v>
      </c>
      <c r="CK31" s="21">
        <f>+[3]Hoja1!$H$24</f>
        <v>0.14074040824340897</v>
      </c>
      <c r="CL31" s="53">
        <f>+[3]Hoja1!$K$24</f>
        <v>6.9716620342095206E-2</v>
      </c>
      <c r="CM31" s="21">
        <f>+[3]Hoja1!$H$24</f>
        <v>0.14074040824340897</v>
      </c>
      <c r="CN31" s="53">
        <f>+[3]Hoja1!$M$24</f>
        <v>0.10562554757532447</v>
      </c>
      <c r="CO31" s="21">
        <f>+[3]Hoja1!$N$24</f>
        <v>9.0024816497619606E-2</v>
      </c>
      <c r="CP31" s="53">
        <f>+'[1]Pricing_propuesta IUTD TC R'!$C$26</f>
        <v>7.4458389485700563E-2</v>
      </c>
      <c r="CQ31" s="21">
        <f>+'[1]Pricing_propuesta IUTD TC R'!$F$26</f>
        <v>7.9354284035910411E-2</v>
      </c>
      <c r="CR31" s="21">
        <f>+'[1]Pricing_propuesta IUTD TC R'!$I$26</f>
        <v>0.17197174490394998</v>
      </c>
      <c r="CS31" s="21">
        <f>+'[1]Pricing_propuesta IUTD TC R'!$L$26</f>
        <v>0.18016935816105289</v>
      </c>
      <c r="CT31" s="21">
        <f>+'[1]Pricing_propuesta2ADI-AP'!$F$26</f>
        <v>4.5162310319721392E-2</v>
      </c>
      <c r="CU31" s="21">
        <f>+'[1]Pricing_propuesta2ADI-AP'!$L$26</f>
        <v>0.11625385212365986</v>
      </c>
      <c r="CV31" s="21">
        <f>+'[1]Pricing_propuesta2ADI-CANCER'!$F$26</f>
        <v>5.7761782704949603E-2</v>
      </c>
      <c r="CW31" s="21">
        <f>+'[1]Pricing_propuesta2ADI-CANCER'!$L$26</f>
        <v>4.1231884031513948E-2</v>
      </c>
      <c r="CX31" s="21">
        <f>+'[1]Pricing_propuesta2ADI-COMBO'!$F$26</f>
        <v>2.894278769962395E-2</v>
      </c>
      <c r="CY31" s="21">
        <f>+'[1]Pricing_propuesta2ADI-COMBO'!$L$26</f>
        <v>0.14026884406017257</v>
      </c>
      <c r="CZ31" s="21">
        <f>+'[1]Pricing_propuesta2ADI-AP R'!$F$26</f>
        <v>7.8034167299404576E-3</v>
      </c>
      <c r="DA31" s="21">
        <f>+'[1]Pricing_propuesta2ADI-AP R'!$L$26</f>
        <v>0.18999631416221963</v>
      </c>
      <c r="DB31" s="21">
        <f>+'[1]Pricing_propuesta2ADI-CANCE R'!$F$26</f>
        <v>4.8710967782181404E-2</v>
      </c>
      <c r="DC31" s="21">
        <f>+'[1]Pricing_propuesta2ADI-CANCE R'!$L$26</f>
        <v>0.10403569777163298</v>
      </c>
      <c r="DD31" s="21">
        <f>+'[1]Pricing_propuesta2ADI-COMBO R'!$F$26</f>
        <v>4.4972053946513948E-2</v>
      </c>
      <c r="DE31" s="21">
        <f>+'[1]Pricing_propuesta2ADI-COMBO R'!$L$26</f>
        <v>0.19019794817161254</v>
      </c>
      <c r="DF31" s="21">
        <f>+[4]Cotizacion!$H$28</f>
        <v>7.069119555849275E-2</v>
      </c>
      <c r="DG31" s="21">
        <f>+[4]Cotizacion!$I$28</f>
        <v>0.10201370748812261</v>
      </c>
      <c r="DH31" s="21">
        <f>+[4]Cotizacion!$S$28</f>
        <v>8.1019332537710015E-2</v>
      </c>
      <c r="DI31" s="21">
        <f>+[4]Cotizacion!$Z$28</f>
        <v>3.4663688719535825E-2</v>
      </c>
      <c r="DJ31" s="21">
        <f>+[4]Cotizacion!$AA$28</f>
        <v>0.1395413186525179</v>
      </c>
      <c r="DK31" s="21">
        <f>+[4]Cotizacion!$AH$28</f>
        <v>2.4561880140696938E-2</v>
      </c>
      <c r="DL31" s="21">
        <f>+[4]Cotizacion!$AI$28</f>
        <v>0.13066759744492304</v>
      </c>
      <c r="DM31" s="21"/>
      <c r="DN31" s="21"/>
      <c r="DO31" s="21"/>
      <c r="DP31" s="21"/>
      <c r="DQ31" s="21"/>
      <c r="DR31" s="21"/>
      <c r="DS31" s="21"/>
      <c r="DT31" s="21"/>
      <c r="DU31" s="21"/>
    </row>
    <row r="32" spans="1:140" s="11" customFormat="1" ht="15.75" thickBot="1">
      <c r="B32" s="11" t="s">
        <v>7</v>
      </c>
      <c r="AG32" s="55"/>
      <c r="AI32" s="11" t="e">
        <f>+AI33*AI60</f>
        <v>#REF!</v>
      </c>
      <c r="AJ32" s="11" t="e">
        <f>+AJ33*AJ60</f>
        <v>#REF!</v>
      </c>
      <c r="AK32" s="55"/>
      <c r="AL32" s="55"/>
      <c r="AN32" s="55"/>
      <c r="AR32" s="55"/>
      <c r="AT32" s="55"/>
      <c r="AU32" s="55"/>
      <c r="AV32" s="55"/>
      <c r="AZ32" s="55"/>
      <c r="BD32" s="55"/>
      <c r="BH32" s="55"/>
      <c r="BL32" s="55"/>
      <c r="BN32" s="55"/>
      <c r="BP32" s="55"/>
      <c r="BT32" s="55"/>
      <c r="BX32" s="55"/>
      <c r="CB32" s="55"/>
      <c r="CD32" s="55"/>
      <c r="CF32" s="55"/>
      <c r="CG32" s="55"/>
      <c r="CJ32" s="55"/>
      <c r="CL32" s="55"/>
      <c r="CN32" s="55"/>
      <c r="CP32" s="55"/>
    </row>
    <row r="33" spans="2:139" s="2" customFormat="1" ht="15.75" thickTop="1">
      <c r="B33" s="2" t="s">
        <v>13</v>
      </c>
      <c r="C33" s="2">
        <f>+[1]Inbound!C31</f>
        <v>10000000</v>
      </c>
      <c r="D33" s="2">
        <f t="shared" ref="D33:D38" si="45">+C33</f>
        <v>10000000</v>
      </c>
      <c r="E33" s="2">
        <f>+[1]Pricing_propuesta_FINAL!I59</f>
        <v>12500000</v>
      </c>
      <c r="F33" s="2">
        <f>+E33</f>
        <v>12500000</v>
      </c>
      <c r="G33" s="2">
        <f>+F33</f>
        <v>12500000</v>
      </c>
      <c r="H33" s="2">
        <f t="shared" ref="H33:H38" si="46">+G33</f>
        <v>12500000</v>
      </c>
      <c r="Q33" s="2">
        <f>+'[1]retencion Nuevos'!S46</f>
        <v>12500000</v>
      </c>
      <c r="R33" s="2">
        <f t="shared" ref="R33:T38" si="47">+Q33</f>
        <v>12500000</v>
      </c>
      <c r="S33" s="2">
        <f t="shared" si="47"/>
        <v>12500000</v>
      </c>
      <c r="T33" s="2">
        <f t="shared" si="47"/>
        <v>12500000</v>
      </c>
      <c r="U33" s="2">
        <f>+[1]Summary!$N$37-10000000</f>
        <v>15000000</v>
      </c>
      <c r="V33" s="2">
        <f>+U33</f>
        <v>15000000</v>
      </c>
      <c r="W33" s="2">
        <f>+V33</f>
        <v>15000000</v>
      </c>
      <c r="X33" s="2">
        <f>+W33</f>
        <v>15000000</v>
      </c>
      <c r="Y33" s="2">
        <f>+[1]Pricing_propuesta1Combo!$F$65</f>
        <v>20000000</v>
      </c>
      <c r="Z33" s="2">
        <f>+[1]Pricing_propuesta1Combo!$C$65</f>
        <v>20000000</v>
      </c>
      <c r="AA33" s="2">
        <f>+Y33</f>
        <v>20000000</v>
      </c>
      <c r="AB33" s="2">
        <f t="shared" ref="AB33:AB44" si="48">+Z33</f>
        <v>20000000</v>
      </c>
      <c r="AC33" s="43">
        <v>5000000</v>
      </c>
      <c r="AD33" s="43">
        <f>+AC33</f>
        <v>5000000</v>
      </c>
      <c r="AE33" s="43">
        <f>+AD33</f>
        <v>5000000</v>
      </c>
      <c r="AF33" s="43">
        <f>+AE33</f>
        <v>5000000</v>
      </c>
      <c r="AG33" s="51">
        <v>5000000</v>
      </c>
      <c r="AH33" s="61">
        <f>+AG33</f>
        <v>5000000</v>
      </c>
      <c r="AI33" s="61">
        <v>20000000</v>
      </c>
      <c r="AJ33" s="61">
        <v>20000000</v>
      </c>
      <c r="AK33" s="51">
        <v>30000000</v>
      </c>
      <c r="AL33" s="51">
        <v>50000000</v>
      </c>
      <c r="AM33" s="61">
        <v>50000000</v>
      </c>
      <c r="AN33" s="51">
        <f>+AF33</f>
        <v>5000000</v>
      </c>
      <c r="AO33" s="43">
        <f t="shared" ref="AO33:AQ34" si="49">+AN33</f>
        <v>5000000</v>
      </c>
      <c r="AP33" s="43">
        <f t="shared" si="49"/>
        <v>5000000</v>
      </c>
      <c r="AQ33" s="43">
        <f t="shared" si="49"/>
        <v>5000000</v>
      </c>
      <c r="AR33" s="51">
        <f>+AF33</f>
        <v>5000000</v>
      </c>
      <c r="AS33" s="43">
        <f t="shared" ref="AS33:AS44" si="50">+AR33</f>
        <v>5000000</v>
      </c>
      <c r="AT33" s="51">
        <v>20000000</v>
      </c>
      <c r="AU33" s="51">
        <v>0</v>
      </c>
      <c r="AV33" s="51">
        <v>20000000</v>
      </c>
      <c r="AW33" s="43">
        <f>+AV33</f>
        <v>20000000</v>
      </c>
      <c r="AX33" s="51">
        <f>+AW33</f>
        <v>20000000</v>
      </c>
      <c r="AY33" s="43">
        <f>+AX33</f>
        <v>20000000</v>
      </c>
      <c r="AZ33" s="51">
        <v>5000000</v>
      </c>
      <c r="BA33" s="43">
        <f>+AZ33</f>
        <v>5000000</v>
      </c>
      <c r="BB33" s="43">
        <f>+BA33</f>
        <v>5000000</v>
      </c>
      <c r="BC33" s="43">
        <f>+BB33</f>
        <v>5000000</v>
      </c>
      <c r="BD33" s="51">
        <v>15000000</v>
      </c>
      <c r="BE33" s="43">
        <f>+BD33</f>
        <v>15000000</v>
      </c>
      <c r="BF33" s="51">
        <f>+BE33</f>
        <v>15000000</v>
      </c>
      <c r="BG33" s="43">
        <f>+BF33</f>
        <v>15000000</v>
      </c>
      <c r="BH33" s="51">
        <v>5000000</v>
      </c>
      <c r="BI33" s="43">
        <f>+BH33</f>
        <v>5000000</v>
      </c>
      <c r="BJ33" s="51">
        <f>+BI33</f>
        <v>5000000</v>
      </c>
      <c r="BK33" s="43">
        <f>+BJ33</f>
        <v>5000000</v>
      </c>
      <c r="BL33" s="51">
        <v>35000000</v>
      </c>
      <c r="BM33" s="43">
        <f>+BL33</f>
        <v>35000000</v>
      </c>
      <c r="BN33" s="51">
        <v>5000000</v>
      </c>
      <c r="BO33" s="43">
        <f t="shared" ref="BO33:BO44" si="51">+BN33</f>
        <v>5000000</v>
      </c>
      <c r="BP33" s="51">
        <v>5000000</v>
      </c>
      <c r="BQ33" s="43">
        <f>+BP33</f>
        <v>5000000</v>
      </c>
      <c r="BR33" s="43">
        <f>+BQ33</f>
        <v>5000000</v>
      </c>
      <c r="BS33" s="43">
        <f>+BR33</f>
        <v>5000000</v>
      </c>
      <c r="BT33" s="51">
        <v>15000000</v>
      </c>
      <c r="BU33" s="43">
        <f>+BT33</f>
        <v>15000000</v>
      </c>
      <c r="BV33" s="51">
        <f>+BU33</f>
        <v>15000000</v>
      </c>
      <c r="BW33" s="43">
        <f>+BV33</f>
        <v>15000000</v>
      </c>
      <c r="BX33" s="51">
        <v>5000000</v>
      </c>
      <c r="BY33" s="43">
        <f>+BX33</f>
        <v>5000000</v>
      </c>
      <c r="BZ33" s="51">
        <f>+BY33</f>
        <v>5000000</v>
      </c>
      <c r="CA33" s="43">
        <f>+BZ33</f>
        <v>5000000</v>
      </c>
      <c r="CB33" s="51">
        <v>15000000</v>
      </c>
      <c r="CC33" s="43">
        <f>+CB33</f>
        <v>15000000</v>
      </c>
      <c r="CD33" s="51">
        <v>5000000</v>
      </c>
      <c r="CE33" s="43">
        <f t="shared" ref="CE33:CE44" si="52">+CD33</f>
        <v>5000000</v>
      </c>
      <c r="CF33" s="51">
        <v>0</v>
      </c>
      <c r="CG33" s="51">
        <v>5000000</v>
      </c>
      <c r="CH33" s="51">
        <f>+CG33</f>
        <v>5000000</v>
      </c>
      <c r="CI33" s="43">
        <f>+CH33</f>
        <v>5000000</v>
      </c>
      <c r="CJ33" s="51">
        <v>5000000</v>
      </c>
      <c r="CK33" s="43">
        <f>+CJ33</f>
        <v>5000000</v>
      </c>
      <c r="CL33" s="51">
        <v>10000000</v>
      </c>
      <c r="CM33" s="43">
        <f>+CL33</f>
        <v>10000000</v>
      </c>
      <c r="CN33" s="48"/>
      <c r="CP33" s="48"/>
      <c r="CV33" s="2">
        <f>+'[1]Pricing_propuesta2ADI-CANCER'!$C$67</f>
        <v>20000000</v>
      </c>
      <c r="CW33" s="2">
        <f>+CV33</f>
        <v>20000000</v>
      </c>
      <c r="CX33" s="2">
        <f>+'[1]Pricing_propuesta2ADI-COMBO'!$F$67</f>
        <v>20000000</v>
      </c>
      <c r="CY33" s="2">
        <f>+CX33</f>
        <v>20000000</v>
      </c>
      <c r="DB33" s="2">
        <f>+CV33</f>
        <v>20000000</v>
      </c>
      <c r="DC33" s="2">
        <f>+CW33</f>
        <v>20000000</v>
      </c>
      <c r="DD33" s="2">
        <f>+CX33</f>
        <v>20000000</v>
      </c>
      <c r="DE33" s="2">
        <f t="shared" ref="DE33:DE46" si="53">+CY33</f>
        <v>20000000</v>
      </c>
      <c r="DF33" s="2">
        <f>+[4]Cotizacion!$D$17</f>
        <v>5000000</v>
      </c>
      <c r="DG33" s="2">
        <f>+DF33</f>
        <v>5000000</v>
      </c>
      <c r="DH33" s="2">
        <f>+[4]Cotizacion!$N$17</f>
        <v>2000000</v>
      </c>
      <c r="DI33" s="2">
        <f>+DF33</f>
        <v>5000000</v>
      </c>
      <c r="DJ33" s="2">
        <f>+DI33</f>
        <v>5000000</v>
      </c>
      <c r="DK33" s="2">
        <f>+[4]Cotizacion!$AD$16</f>
        <v>6500000</v>
      </c>
      <c r="DL33" s="2">
        <f>+DK33</f>
        <v>6500000</v>
      </c>
      <c r="DM33" s="2">
        <f>+[5]Pricing_consumo!$C$59</f>
        <v>3000000</v>
      </c>
      <c r="DN33" s="2">
        <f>+[5]Pricing_consumo!$F$59</f>
        <v>15000000</v>
      </c>
      <c r="DO33" s="2">
        <f>+[5]Pricing_consumo!$I$59</f>
        <v>15000000</v>
      </c>
      <c r="DP33" s="2">
        <f>+[5]Pricing_retención1!$F$59</f>
        <v>15000000</v>
      </c>
      <c r="DQ33" s="2">
        <f>+[5]Pricing_retención1!$I$59</f>
        <v>15000000</v>
      </c>
      <c r="DR33" s="2">
        <f>+[5]Pricing_retención2!$F$59</f>
        <v>15000000</v>
      </c>
      <c r="DS33" s="2">
        <f>+[5]Pricing_retención2!$I$59</f>
        <v>15000000</v>
      </c>
      <c r="DT33" s="2">
        <f>+[5]Pricing_retención3!$F$59</f>
        <v>17000000</v>
      </c>
      <c r="DU33" s="2">
        <f>+[5]Pricing_retención3!$I$59</f>
        <v>17000000</v>
      </c>
    </row>
    <row r="34" spans="2:139" s="2" customFormat="1">
      <c r="B34" s="2" t="s">
        <v>8</v>
      </c>
      <c r="E34" s="2">
        <f>+[1]Pricing_propuesta_FINAL!I60</f>
        <v>300000</v>
      </c>
      <c r="F34" s="2">
        <f t="shared" ref="F34:G38" si="54">+E34</f>
        <v>300000</v>
      </c>
      <c r="G34" s="2">
        <f t="shared" si="54"/>
        <v>300000</v>
      </c>
      <c r="H34" s="2">
        <f t="shared" si="46"/>
        <v>300000</v>
      </c>
      <c r="I34" s="2">
        <f>+[1]Pricing_propuesta1AP!F56</f>
        <v>300000</v>
      </c>
      <c r="J34" s="2">
        <f>+[1]Pricing_propuesta1AP!C56</f>
        <v>1500000</v>
      </c>
      <c r="K34" s="2">
        <f>+I34</f>
        <v>300000</v>
      </c>
      <c r="L34" s="2">
        <f t="shared" ref="L34:L44" si="55">+J34</f>
        <v>1500000</v>
      </c>
      <c r="M34" s="3">
        <f>+'[1]retencion Nuevos'!J47</f>
        <v>300000</v>
      </c>
      <c r="N34" s="3">
        <f>+'[1]retencion Nuevos'!G47</f>
        <v>1500000</v>
      </c>
      <c r="O34" s="3">
        <f>+'[1]retencion Nuevos'!P47</f>
        <v>300000</v>
      </c>
      <c r="P34" s="3">
        <f>+N34</f>
        <v>1500000</v>
      </c>
      <c r="Q34" s="2">
        <f>+'[1]retencion Nuevos'!S47</f>
        <v>300000</v>
      </c>
      <c r="R34" s="2">
        <f t="shared" si="47"/>
        <v>300000</v>
      </c>
      <c r="S34" s="2">
        <f t="shared" si="47"/>
        <v>300000</v>
      </c>
      <c r="T34" s="2">
        <f t="shared" si="47"/>
        <v>300000</v>
      </c>
      <c r="U34" s="2">
        <f t="shared" ref="U34:X37" si="56">+Q34</f>
        <v>300000</v>
      </c>
      <c r="V34" s="2">
        <f t="shared" si="56"/>
        <v>300000</v>
      </c>
      <c r="W34" s="2">
        <f t="shared" si="56"/>
        <v>300000</v>
      </c>
      <c r="X34" s="2">
        <f t="shared" si="56"/>
        <v>300000</v>
      </c>
      <c r="Y34" s="2">
        <f>+[1]Pricing_propuesta1Combo!F56</f>
        <v>300000</v>
      </c>
      <c r="Z34" s="2">
        <f>+[1]Pricing_propuesta1Combo!C56</f>
        <v>1500000</v>
      </c>
      <c r="AA34" s="2">
        <f t="shared" ref="AA34:AA44" si="57">+Y34</f>
        <v>300000</v>
      </c>
      <c r="AB34" s="2">
        <f t="shared" si="48"/>
        <v>1500000</v>
      </c>
      <c r="AG34" s="48">
        <v>600000</v>
      </c>
      <c r="AH34" s="25">
        <v>600000</v>
      </c>
      <c r="AI34" s="25">
        <v>1000000</v>
      </c>
      <c r="AJ34" s="25">
        <v>1000000</v>
      </c>
      <c r="AK34" s="48"/>
      <c r="AL34" s="48">
        <v>1500000</v>
      </c>
      <c r="AM34" s="25">
        <f>+AL34</f>
        <v>1500000</v>
      </c>
      <c r="AN34" s="48">
        <v>1000000</v>
      </c>
      <c r="AO34" s="2">
        <f t="shared" si="49"/>
        <v>1000000</v>
      </c>
      <c r="AP34" s="2">
        <f t="shared" si="49"/>
        <v>1000000</v>
      </c>
      <c r="AQ34" s="2">
        <f t="shared" si="49"/>
        <v>1000000</v>
      </c>
      <c r="AR34" s="48">
        <v>1500000</v>
      </c>
      <c r="AS34" s="2">
        <f t="shared" si="50"/>
        <v>1500000</v>
      </c>
      <c r="AT34" s="48">
        <v>600000</v>
      </c>
      <c r="AU34" s="48"/>
      <c r="AV34" s="48"/>
      <c r="AZ34" s="48"/>
      <c r="BD34" s="48"/>
      <c r="BH34" s="48">
        <v>1000000</v>
      </c>
      <c r="BI34" s="2">
        <v>1000000</v>
      </c>
      <c r="BJ34" s="2">
        <f t="shared" ref="BJ34:BK37" si="58">+BI34</f>
        <v>1000000</v>
      </c>
      <c r="BK34" s="2">
        <f t="shared" si="58"/>
        <v>1000000</v>
      </c>
      <c r="BL34" s="48"/>
      <c r="BN34" s="48">
        <v>1500000</v>
      </c>
      <c r="BO34" s="2">
        <f t="shared" si="51"/>
        <v>1500000</v>
      </c>
      <c r="BP34" s="48"/>
      <c r="BT34" s="48"/>
      <c r="BX34" s="48">
        <v>1000000</v>
      </c>
      <c r="BY34" s="2">
        <v>1000000</v>
      </c>
      <c r="BZ34" s="2">
        <f t="shared" ref="BZ34:CA37" si="59">+BY34</f>
        <v>1000000</v>
      </c>
      <c r="CA34" s="2">
        <f t="shared" si="59"/>
        <v>1000000</v>
      </c>
      <c r="CB34" s="48"/>
      <c r="CD34" s="48">
        <v>1500000</v>
      </c>
      <c r="CE34" s="2">
        <f t="shared" si="52"/>
        <v>1500000</v>
      </c>
      <c r="CF34" s="48">
        <v>1500000</v>
      </c>
      <c r="CG34" s="48"/>
      <c r="CJ34" s="48"/>
      <c r="CL34" s="48"/>
      <c r="CN34" s="48"/>
      <c r="CP34" s="48">
        <f t="shared" ref="CP34:CS37" si="60">+AN34</f>
        <v>1000000</v>
      </c>
      <c r="CQ34" s="2">
        <f t="shared" si="60"/>
        <v>1000000</v>
      </c>
      <c r="CR34" s="2">
        <f t="shared" si="60"/>
        <v>1000000</v>
      </c>
      <c r="CS34" s="2">
        <f t="shared" si="60"/>
        <v>1000000</v>
      </c>
      <c r="CT34" s="2">
        <f>+'[1]Pricing_propuesta2ADI-AP'!F58</f>
        <v>300000</v>
      </c>
      <c r="CU34" s="2">
        <f>+CT34</f>
        <v>300000</v>
      </c>
      <c r="CX34" s="2">
        <f>+'[1]Pricing_propuesta2ADI-COMBO'!F58</f>
        <v>300000</v>
      </c>
      <c r="CY34" s="2">
        <f>+CX34</f>
        <v>300000</v>
      </c>
      <c r="CZ34" s="2">
        <f t="shared" ref="CZ34:DB46" si="61">+CT34</f>
        <v>300000</v>
      </c>
      <c r="DA34" s="2">
        <f t="shared" si="61"/>
        <v>300000</v>
      </c>
      <c r="DD34" s="2">
        <f t="shared" ref="DD34:DD46" si="62">+CX34</f>
        <v>300000</v>
      </c>
      <c r="DE34" s="2">
        <f t="shared" si="53"/>
        <v>300000</v>
      </c>
    </row>
    <row r="35" spans="2:139" s="2" customFormat="1">
      <c r="B35" s="2" t="s">
        <v>9</v>
      </c>
      <c r="C35" s="2">
        <f>+[1]Inbound!C33</f>
        <v>0</v>
      </c>
      <c r="D35" s="2">
        <f t="shared" si="45"/>
        <v>0</v>
      </c>
      <c r="E35" s="2">
        <f>+[1]Pricing_propuesta_FINAL!I61</f>
        <v>300000</v>
      </c>
      <c r="F35" s="2">
        <f t="shared" si="54"/>
        <v>300000</v>
      </c>
      <c r="G35" s="2">
        <f t="shared" si="54"/>
        <v>300000</v>
      </c>
      <c r="H35" s="2">
        <f t="shared" si="46"/>
        <v>300000</v>
      </c>
      <c r="I35" s="2">
        <f>+[1]Pricing_propuesta1AP!F57</f>
        <v>300000</v>
      </c>
      <c r="J35" s="2">
        <f>+[1]Pricing_propuesta1AP!C57</f>
        <v>1500000</v>
      </c>
      <c r="K35" s="2">
        <f t="shared" ref="K35:K44" si="63">+I35</f>
        <v>300000</v>
      </c>
      <c r="L35" s="2">
        <f t="shared" si="55"/>
        <v>1500000</v>
      </c>
      <c r="M35" s="3">
        <f>+'[1]retencion Nuevos'!J48</f>
        <v>300000</v>
      </c>
      <c r="N35" s="3">
        <f>+'[1]retencion Nuevos'!G48</f>
        <v>1500000</v>
      </c>
      <c r="O35" s="3">
        <f>+'[1]retencion Nuevos'!P48</f>
        <v>300000</v>
      </c>
      <c r="P35" s="3">
        <f t="shared" ref="P35:P44" si="64">+N35</f>
        <v>1500000</v>
      </c>
      <c r="Q35" s="2">
        <f>+'[1]retencion Nuevos'!S48</f>
        <v>300000</v>
      </c>
      <c r="R35" s="2">
        <f t="shared" si="47"/>
        <v>300000</v>
      </c>
      <c r="S35" s="2">
        <f t="shared" si="47"/>
        <v>300000</v>
      </c>
      <c r="T35" s="2">
        <f t="shared" si="47"/>
        <v>300000</v>
      </c>
      <c r="U35" s="2">
        <f t="shared" si="56"/>
        <v>300000</v>
      </c>
      <c r="V35" s="2">
        <f t="shared" si="56"/>
        <v>300000</v>
      </c>
      <c r="W35" s="2">
        <f t="shared" si="56"/>
        <v>300000</v>
      </c>
      <c r="X35" s="2">
        <f t="shared" si="56"/>
        <v>300000</v>
      </c>
      <c r="Y35" s="2">
        <f>+[1]Pricing_propuesta1Combo!F57</f>
        <v>300000</v>
      </c>
      <c r="Z35" s="2">
        <f>+[1]Pricing_propuesta1Combo!C57</f>
        <v>1500000</v>
      </c>
      <c r="AA35" s="2">
        <f t="shared" si="57"/>
        <v>300000</v>
      </c>
      <c r="AB35" s="2">
        <f t="shared" si="48"/>
        <v>1500000</v>
      </c>
      <c r="AG35" s="48">
        <f t="shared" ref="AG35:AJ37" si="65">+AG34</f>
        <v>600000</v>
      </c>
      <c r="AH35" s="25">
        <f t="shared" si="65"/>
        <v>600000</v>
      </c>
      <c r="AI35" s="25">
        <f t="shared" si="65"/>
        <v>1000000</v>
      </c>
      <c r="AJ35" s="25">
        <f t="shared" si="65"/>
        <v>1000000</v>
      </c>
      <c r="AK35" s="48"/>
      <c r="AL35" s="48">
        <f t="shared" ref="AL35:AM37" si="66">+AL34</f>
        <v>1500000</v>
      </c>
      <c r="AM35" s="25">
        <f t="shared" si="66"/>
        <v>1500000</v>
      </c>
      <c r="AN35" s="48">
        <f>+AN34</f>
        <v>1000000</v>
      </c>
      <c r="AO35" s="2">
        <f t="shared" ref="AO35:AQ37" si="67">+AO34</f>
        <v>1000000</v>
      </c>
      <c r="AP35" s="2">
        <f t="shared" si="67"/>
        <v>1000000</v>
      </c>
      <c r="AQ35" s="2">
        <f t="shared" si="67"/>
        <v>1000000</v>
      </c>
      <c r="AR35" s="48">
        <v>1500000</v>
      </c>
      <c r="AS35" s="2">
        <f t="shared" si="50"/>
        <v>1500000</v>
      </c>
      <c r="AT35" s="48">
        <f>+AT34</f>
        <v>600000</v>
      </c>
      <c r="AU35" s="48"/>
      <c r="AV35" s="48"/>
      <c r="AZ35" s="48"/>
      <c r="BD35" s="48"/>
      <c r="BH35" s="48">
        <v>1000000</v>
      </c>
      <c r="BI35" s="2">
        <v>1000000</v>
      </c>
      <c r="BJ35" s="2">
        <f t="shared" si="58"/>
        <v>1000000</v>
      </c>
      <c r="BK35" s="2">
        <f t="shared" si="58"/>
        <v>1000000</v>
      </c>
      <c r="BL35" s="48"/>
      <c r="BN35" s="48">
        <v>1500000</v>
      </c>
      <c r="BO35" s="2">
        <f t="shared" si="51"/>
        <v>1500000</v>
      </c>
      <c r="BP35" s="48"/>
      <c r="BT35" s="48"/>
      <c r="BX35" s="48">
        <v>1000000</v>
      </c>
      <c r="BY35" s="2">
        <v>1000000</v>
      </c>
      <c r="BZ35" s="2">
        <f t="shared" si="59"/>
        <v>1000000</v>
      </c>
      <c r="CA35" s="2">
        <f t="shared" si="59"/>
        <v>1000000</v>
      </c>
      <c r="CB35" s="48"/>
      <c r="CD35" s="48">
        <v>1500000</v>
      </c>
      <c r="CE35" s="2">
        <f t="shared" si="52"/>
        <v>1500000</v>
      </c>
      <c r="CF35" s="48">
        <f>+CF34</f>
        <v>1500000</v>
      </c>
      <c r="CG35" s="48"/>
      <c r="CJ35" s="48"/>
      <c r="CL35" s="48"/>
      <c r="CN35" s="48"/>
      <c r="CP35" s="48">
        <f t="shared" si="60"/>
        <v>1000000</v>
      </c>
      <c r="CQ35" s="2">
        <f t="shared" si="60"/>
        <v>1000000</v>
      </c>
      <c r="CR35" s="2">
        <f t="shared" si="60"/>
        <v>1000000</v>
      </c>
      <c r="CS35" s="2">
        <f t="shared" si="60"/>
        <v>1000000</v>
      </c>
      <c r="CT35" s="2">
        <f>+'[1]Pricing_propuesta2ADI-AP'!F59</f>
        <v>300000</v>
      </c>
      <c r="CU35" s="2">
        <f t="shared" ref="CU35:CU46" si="68">+CT35</f>
        <v>300000</v>
      </c>
      <c r="CX35" s="2">
        <f>+'[1]Pricing_propuesta2ADI-COMBO'!F59</f>
        <v>300000</v>
      </c>
      <c r="CY35" s="2">
        <f>+CX35</f>
        <v>300000</v>
      </c>
      <c r="CZ35" s="2">
        <f t="shared" si="61"/>
        <v>300000</v>
      </c>
      <c r="DA35" s="2">
        <f t="shared" si="61"/>
        <v>300000</v>
      </c>
      <c r="DD35" s="2">
        <f t="shared" si="62"/>
        <v>300000</v>
      </c>
      <c r="DE35" s="2">
        <f t="shared" si="53"/>
        <v>300000</v>
      </c>
    </row>
    <row r="36" spans="2:139" s="2" customFormat="1">
      <c r="B36" s="2" t="s">
        <v>10</v>
      </c>
      <c r="C36" s="2">
        <f>+[1]Inbound!C34</f>
        <v>0</v>
      </c>
      <c r="D36" s="2">
        <f t="shared" si="45"/>
        <v>0</v>
      </c>
      <c r="E36" s="2">
        <f>+[1]Pricing_propuesta_FINAL!I62</f>
        <v>300000</v>
      </c>
      <c r="F36" s="2">
        <f t="shared" si="54"/>
        <v>300000</v>
      </c>
      <c r="G36" s="2">
        <f t="shared" si="54"/>
        <v>300000</v>
      </c>
      <c r="H36" s="2">
        <f t="shared" si="46"/>
        <v>300000</v>
      </c>
      <c r="I36" s="2">
        <f>+[1]Pricing_propuesta1AP!F58</f>
        <v>300000</v>
      </c>
      <c r="J36" s="2">
        <f>+[1]Pricing_propuesta1AP!C58</f>
        <v>1500000</v>
      </c>
      <c r="K36" s="2">
        <f t="shared" si="63"/>
        <v>300000</v>
      </c>
      <c r="L36" s="2">
        <f t="shared" si="55"/>
        <v>1500000</v>
      </c>
      <c r="M36" s="3">
        <f>+'[1]retencion Nuevos'!J49</f>
        <v>300000</v>
      </c>
      <c r="N36" s="3">
        <f>+'[1]retencion Nuevos'!G49</f>
        <v>1500000</v>
      </c>
      <c r="O36" s="3">
        <f>+'[1]retencion Nuevos'!P49</f>
        <v>300000</v>
      </c>
      <c r="P36" s="3">
        <f t="shared" si="64"/>
        <v>1500000</v>
      </c>
      <c r="Q36" s="2">
        <f>+'[1]retencion Nuevos'!S49</f>
        <v>300000</v>
      </c>
      <c r="R36" s="2">
        <f t="shared" si="47"/>
        <v>300000</v>
      </c>
      <c r="S36" s="2">
        <f t="shared" si="47"/>
        <v>300000</v>
      </c>
      <c r="T36" s="2">
        <f t="shared" si="47"/>
        <v>300000</v>
      </c>
      <c r="U36" s="2">
        <f t="shared" si="56"/>
        <v>300000</v>
      </c>
      <c r="V36" s="2">
        <f t="shared" si="56"/>
        <v>300000</v>
      </c>
      <c r="W36" s="2">
        <f t="shared" si="56"/>
        <v>300000</v>
      </c>
      <c r="X36" s="2">
        <f t="shared" si="56"/>
        <v>300000</v>
      </c>
      <c r="Y36" s="2">
        <f>+[1]Pricing_propuesta1Combo!F58</f>
        <v>300000</v>
      </c>
      <c r="Z36" s="2">
        <f>+[1]Pricing_propuesta1Combo!C58</f>
        <v>1500000</v>
      </c>
      <c r="AA36" s="2">
        <f t="shared" si="57"/>
        <v>300000</v>
      </c>
      <c r="AB36" s="2">
        <f t="shared" si="48"/>
        <v>1500000</v>
      </c>
      <c r="AG36" s="48">
        <f t="shared" si="65"/>
        <v>600000</v>
      </c>
      <c r="AH36" s="25">
        <f t="shared" si="65"/>
        <v>600000</v>
      </c>
      <c r="AI36" s="25">
        <f t="shared" si="65"/>
        <v>1000000</v>
      </c>
      <c r="AJ36" s="25">
        <f t="shared" si="65"/>
        <v>1000000</v>
      </c>
      <c r="AK36" s="48"/>
      <c r="AL36" s="48">
        <f t="shared" si="66"/>
        <v>1500000</v>
      </c>
      <c r="AM36" s="25">
        <f t="shared" si="66"/>
        <v>1500000</v>
      </c>
      <c r="AN36" s="48">
        <f>+AN35</f>
        <v>1000000</v>
      </c>
      <c r="AO36" s="2">
        <f t="shared" si="67"/>
        <v>1000000</v>
      </c>
      <c r="AP36" s="2">
        <f t="shared" si="67"/>
        <v>1000000</v>
      </c>
      <c r="AQ36" s="2">
        <f t="shared" si="67"/>
        <v>1000000</v>
      </c>
      <c r="AR36" s="48">
        <v>1500000</v>
      </c>
      <c r="AS36" s="2">
        <f t="shared" si="50"/>
        <v>1500000</v>
      </c>
      <c r="AT36" s="48">
        <f>+AT35</f>
        <v>600000</v>
      </c>
      <c r="AU36" s="48"/>
      <c r="AV36" s="48"/>
      <c r="AZ36" s="48"/>
      <c r="BD36" s="48"/>
      <c r="BH36" s="48">
        <v>1000000</v>
      </c>
      <c r="BI36" s="2">
        <v>1000000</v>
      </c>
      <c r="BJ36" s="2">
        <f t="shared" si="58"/>
        <v>1000000</v>
      </c>
      <c r="BK36" s="2">
        <f t="shared" si="58"/>
        <v>1000000</v>
      </c>
      <c r="BL36" s="48"/>
      <c r="BN36" s="48">
        <v>1500000</v>
      </c>
      <c r="BO36" s="2">
        <f t="shared" si="51"/>
        <v>1500000</v>
      </c>
      <c r="BP36" s="48"/>
      <c r="BT36" s="48"/>
      <c r="BX36" s="48">
        <v>1000000</v>
      </c>
      <c r="BY36" s="2">
        <v>1000000</v>
      </c>
      <c r="BZ36" s="2">
        <f t="shared" si="59"/>
        <v>1000000</v>
      </c>
      <c r="CA36" s="2">
        <f t="shared" si="59"/>
        <v>1000000</v>
      </c>
      <c r="CB36" s="48"/>
      <c r="CD36" s="48">
        <v>1500000</v>
      </c>
      <c r="CE36" s="2">
        <f t="shared" si="52"/>
        <v>1500000</v>
      </c>
      <c r="CF36" s="48">
        <f>+CF35</f>
        <v>1500000</v>
      </c>
      <c r="CG36" s="48"/>
      <c r="CJ36" s="48"/>
      <c r="CL36" s="48"/>
      <c r="CN36" s="48"/>
      <c r="CP36" s="48">
        <f t="shared" si="60"/>
        <v>1000000</v>
      </c>
      <c r="CQ36" s="2">
        <f t="shared" si="60"/>
        <v>1000000</v>
      </c>
      <c r="CR36" s="2">
        <f t="shared" si="60"/>
        <v>1000000</v>
      </c>
      <c r="CS36" s="2">
        <f t="shared" si="60"/>
        <v>1000000</v>
      </c>
      <c r="CT36" s="2">
        <f>+'[1]Pricing_propuesta2ADI-AP'!F60</f>
        <v>300000</v>
      </c>
      <c r="CU36" s="2">
        <f t="shared" si="68"/>
        <v>300000</v>
      </c>
      <c r="CX36" s="2">
        <f>+'[1]Pricing_propuesta2ADI-COMBO'!F60</f>
        <v>300000</v>
      </c>
      <c r="CY36" s="2">
        <f>+CX36</f>
        <v>300000</v>
      </c>
      <c r="CZ36" s="2">
        <f t="shared" si="61"/>
        <v>300000</v>
      </c>
      <c r="DA36" s="2">
        <f t="shared" si="61"/>
        <v>300000</v>
      </c>
      <c r="DD36" s="2">
        <f t="shared" si="62"/>
        <v>300000</v>
      </c>
      <c r="DE36" s="2">
        <f t="shared" si="53"/>
        <v>300000</v>
      </c>
    </row>
    <row r="37" spans="2:139" s="2" customFormat="1">
      <c r="B37" s="2" t="s">
        <v>11</v>
      </c>
      <c r="C37" s="2">
        <f>+[1]Inbound!C35</f>
        <v>0</v>
      </c>
      <c r="D37" s="2">
        <f t="shared" si="45"/>
        <v>0</v>
      </c>
      <c r="E37" s="2">
        <f>+[1]Pricing_propuesta_FINAL!I63</f>
        <v>300000</v>
      </c>
      <c r="F37" s="2">
        <f t="shared" si="54"/>
        <v>300000</v>
      </c>
      <c r="G37" s="2">
        <f t="shared" si="54"/>
        <v>300000</v>
      </c>
      <c r="H37" s="2">
        <f t="shared" si="46"/>
        <v>300000</v>
      </c>
      <c r="I37" s="2">
        <f>+[1]Pricing_propuesta1AP!F59</f>
        <v>300000</v>
      </c>
      <c r="J37" s="2">
        <f>+[1]Pricing_propuesta1AP!C59</f>
        <v>1500000</v>
      </c>
      <c r="K37" s="2">
        <f t="shared" si="63"/>
        <v>300000</v>
      </c>
      <c r="L37" s="2">
        <f t="shared" si="55"/>
        <v>1500000</v>
      </c>
      <c r="M37" s="3">
        <f>+'[1]retencion Nuevos'!J50</f>
        <v>300000</v>
      </c>
      <c r="N37" s="3">
        <f>+'[1]retencion Nuevos'!G50</f>
        <v>1500000</v>
      </c>
      <c r="O37" s="3">
        <f>+'[1]retencion Nuevos'!P50</f>
        <v>300000</v>
      </c>
      <c r="P37" s="3">
        <f t="shared" si="64"/>
        <v>1500000</v>
      </c>
      <c r="Q37" s="2">
        <f>+'[1]retencion Nuevos'!S50</f>
        <v>300000</v>
      </c>
      <c r="R37" s="2">
        <f t="shared" si="47"/>
        <v>300000</v>
      </c>
      <c r="S37" s="2">
        <f t="shared" si="47"/>
        <v>300000</v>
      </c>
      <c r="T37" s="2">
        <f t="shared" si="47"/>
        <v>300000</v>
      </c>
      <c r="U37" s="2">
        <f t="shared" si="56"/>
        <v>300000</v>
      </c>
      <c r="V37" s="2">
        <f t="shared" si="56"/>
        <v>300000</v>
      </c>
      <c r="W37" s="2">
        <f t="shared" si="56"/>
        <v>300000</v>
      </c>
      <c r="X37" s="2">
        <f t="shared" si="56"/>
        <v>300000</v>
      </c>
      <c r="Y37" s="2">
        <f>+[1]Pricing_propuesta1Combo!F59</f>
        <v>300000</v>
      </c>
      <c r="Z37" s="2">
        <f>+[1]Pricing_propuesta1Combo!C59</f>
        <v>1500000</v>
      </c>
      <c r="AA37" s="2">
        <f t="shared" si="57"/>
        <v>300000</v>
      </c>
      <c r="AB37" s="2">
        <f t="shared" si="48"/>
        <v>1500000</v>
      </c>
      <c r="AG37" s="48">
        <f t="shared" si="65"/>
        <v>600000</v>
      </c>
      <c r="AH37" s="25">
        <f t="shared" si="65"/>
        <v>600000</v>
      </c>
      <c r="AI37" s="25">
        <f t="shared" si="65"/>
        <v>1000000</v>
      </c>
      <c r="AJ37" s="25">
        <f t="shared" si="65"/>
        <v>1000000</v>
      </c>
      <c r="AK37" s="48"/>
      <c r="AL37" s="48">
        <f t="shared" si="66"/>
        <v>1500000</v>
      </c>
      <c r="AM37" s="25">
        <f t="shared" si="66"/>
        <v>1500000</v>
      </c>
      <c r="AN37" s="48">
        <f>+AN36</f>
        <v>1000000</v>
      </c>
      <c r="AO37" s="2">
        <f t="shared" si="67"/>
        <v>1000000</v>
      </c>
      <c r="AP37" s="2">
        <f t="shared" si="67"/>
        <v>1000000</v>
      </c>
      <c r="AQ37" s="2">
        <f t="shared" si="67"/>
        <v>1000000</v>
      </c>
      <c r="AR37" s="48">
        <v>1500000</v>
      </c>
      <c r="AS37" s="2">
        <f t="shared" si="50"/>
        <v>1500000</v>
      </c>
      <c r="AT37" s="48">
        <f>+AT36</f>
        <v>600000</v>
      </c>
      <c r="AU37" s="48"/>
      <c r="AV37" s="48"/>
      <c r="AZ37" s="48"/>
      <c r="BD37" s="48"/>
      <c r="BH37" s="48">
        <v>1000000</v>
      </c>
      <c r="BI37" s="2">
        <v>1000000</v>
      </c>
      <c r="BJ37" s="2">
        <f t="shared" si="58"/>
        <v>1000000</v>
      </c>
      <c r="BK37" s="2">
        <f t="shared" si="58"/>
        <v>1000000</v>
      </c>
      <c r="BL37" s="48"/>
      <c r="BN37" s="48">
        <v>1500000</v>
      </c>
      <c r="BO37" s="2">
        <f t="shared" si="51"/>
        <v>1500000</v>
      </c>
      <c r="BP37" s="48"/>
      <c r="BT37" s="48"/>
      <c r="BX37" s="48">
        <v>1000000</v>
      </c>
      <c r="BY37" s="2">
        <v>1000000</v>
      </c>
      <c r="BZ37" s="2">
        <f t="shared" si="59"/>
        <v>1000000</v>
      </c>
      <c r="CA37" s="2">
        <f t="shared" si="59"/>
        <v>1000000</v>
      </c>
      <c r="CB37" s="48"/>
      <c r="CD37" s="48">
        <v>1500000</v>
      </c>
      <c r="CE37" s="2">
        <f t="shared" si="52"/>
        <v>1500000</v>
      </c>
      <c r="CF37" s="48">
        <f>+CF36</f>
        <v>1500000</v>
      </c>
      <c r="CG37" s="48"/>
      <c r="CJ37" s="48"/>
      <c r="CL37" s="48"/>
      <c r="CN37" s="48"/>
      <c r="CP37" s="48">
        <f t="shared" si="60"/>
        <v>1000000</v>
      </c>
      <c r="CQ37" s="2">
        <f t="shared" si="60"/>
        <v>1000000</v>
      </c>
      <c r="CR37" s="2">
        <f t="shared" si="60"/>
        <v>1000000</v>
      </c>
      <c r="CS37" s="2">
        <f t="shared" si="60"/>
        <v>1000000</v>
      </c>
      <c r="CT37" s="2">
        <f>+'[1]Pricing_propuesta2ADI-AP'!F61</f>
        <v>300000</v>
      </c>
      <c r="CU37" s="2">
        <f t="shared" si="68"/>
        <v>300000</v>
      </c>
      <c r="CX37" s="2">
        <f>+'[1]Pricing_propuesta2ADI-COMBO'!F61</f>
        <v>300000</v>
      </c>
      <c r="CY37" s="2">
        <f>+CX37</f>
        <v>300000</v>
      </c>
      <c r="CZ37" s="2">
        <f t="shared" si="61"/>
        <v>300000</v>
      </c>
      <c r="DA37" s="2">
        <f t="shared" si="61"/>
        <v>300000</v>
      </c>
      <c r="DD37" s="2">
        <f t="shared" si="62"/>
        <v>300000</v>
      </c>
      <c r="DE37" s="2">
        <f t="shared" si="53"/>
        <v>300000</v>
      </c>
    </row>
    <row r="38" spans="2:139" s="2" customFormat="1">
      <c r="B38" s="2" t="s">
        <v>12</v>
      </c>
      <c r="C38" s="2">
        <f>+[1]Inbound!C36</f>
        <v>0</v>
      </c>
      <c r="D38" s="2">
        <f t="shared" si="45"/>
        <v>0</v>
      </c>
      <c r="E38" s="2">
        <f>+[1]Pricing_propuesta_FINAL!I64</f>
        <v>7500000</v>
      </c>
      <c r="F38" s="2">
        <f t="shared" si="54"/>
        <v>7500000</v>
      </c>
      <c r="G38" s="2">
        <f t="shared" si="54"/>
        <v>7500000</v>
      </c>
      <c r="H38" s="2">
        <f t="shared" si="46"/>
        <v>7500000</v>
      </c>
      <c r="P38" s="3"/>
      <c r="Q38" s="2">
        <f>+'[1]retencion Nuevos'!S51</f>
        <v>7500000</v>
      </c>
      <c r="R38" s="2">
        <f t="shared" si="47"/>
        <v>7500000</v>
      </c>
      <c r="S38" s="2">
        <f t="shared" si="47"/>
        <v>7500000</v>
      </c>
      <c r="T38" s="2">
        <f t="shared" si="47"/>
        <v>7500000</v>
      </c>
      <c r="U38" s="2">
        <f>+[1]Summary!$N$37-15000000</f>
        <v>10000000</v>
      </c>
      <c r="V38" s="2">
        <f>+U38</f>
        <v>10000000</v>
      </c>
      <c r="W38" s="2">
        <f>+V38</f>
        <v>10000000</v>
      </c>
      <c r="X38" s="2">
        <f>+W38</f>
        <v>10000000</v>
      </c>
      <c r="AG38" s="48"/>
      <c r="AH38" s="25"/>
      <c r="AI38" s="25"/>
      <c r="AJ38" s="25"/>
      <c r="AK38" s="48"/>
      <c r="AL38" s="48"/>
      <c r="AM38" s="25"/>
      <c r="AN38" s="48"/>
      <c r="AR38" s="48">
        <v>1500000</v>
      </c>
      <c r="AS38" s="2">
        <f t="shared" si="50"/>
        <v>1500000</v>
      </c>
      <c r="AT38" s="48"/>
      <c r="AU38" s="48"/>
      <c r="AV38" s="48"/>
      <c r="AZ38" s="48"/>
      <c r="BD38" s="48"/>
      <c r="BH38" s="48"/>
      <c r="BL38" s="48"/>
      <c r="BN38" s="48">
        <v>1500000</v>
      </c>
      <c r="BO38" s="2">
        <f t="shared" si="51"/>
        <v>1500000</v>
      </c>
      <c r="BP38" s="48"/>
      <c r="BT38" s="48"/>
      <c r="BX38" s="48"/>
      <c r="CB38" s="48"/>
      <c r="CD38" s="48">
        <v>1500000</v>
      </c>
      <c r="CE38" s="2">
        <f t="shared" si="52"/>
        <v>1500000</v>
      </c>
      <c r="CF38" s="48"/>
      <c r="CG38" s="48"/>
      <c r="CJ38" s="48"/>
      <c r="CL38" s="48"/>
      <c r="CN38" s="48"/>
      <c r="CP38" s="48"/>
      <c r="DD38" s="2">
        <f t="shared" si="62"/>
        <v>0</v>
      </c>
      <c r="DE38" s="2">
        <f t="shared" si="53"/>
        <v>0</v>
      </c>
      <c r="DF38" s="2">
        <f>+[4]Cotizacion!$D$18</f>
        <v>3000000</v>
      </c>
      <c r="DG38" s="2">
        <f>+DF38</f>
        <v>3000000</v>
      </c>
      <c r="DH38" s="2">
        <f>+[4]Cotizacion!$N$18</f>
        <v>1000000</v>
      </c>
      <c r="DI38" s="2">
        <f>+DF38</f>
        <v>3000000</v>
      </c>
      <c r="DJ38" s="2">
        <f>+DI38</f>
        <v>3000000</v>
      </c>
      <c r="DK38" s="2">
        <f>+[4]Cotizacion!$AD$17</f>
        <v>4500000</v>
      </c>
      <c r="DL38" s="2">
        <f>+DK38</f>
        <v>4500000</v>
      </c>
      <c r="DM38" s="2">
        <f>+[5]Pricing_consumo!$C$64</f>
        <v>2000000</v>
      </c>
      <c r="DN38" s="2">
        <f>+[5]Pricing_consumo!$F$64</f>
        <v>7000000</v>
      </c>
      <c r="DO38" s="2">
        <f>+[5]Pricing_consumo!$I$64</f>
        <v>7000000</v>
      </c>
      <c r="DP38" s="2">
        <f>+[5]Pricing_retención1!$F$64</f>
        <v>7000000</v>
      </c>
      <c r="DQ38" s="2">
        <f>+[5]Pricing_retención1!$I$64</f>
        <v>7000000</v>
      </c>
      <c r="DR38" s="2">
        <f>+[5]Pricing_retención2!$F$64</f>
        <v>7000000</v>
      </c>
      <c r="DS38" s="2">
        <f>+[5]Pricing_retención2!$I$64</f>
        <v>7000000</v>
      </c>
      <c r="DT38" s="2">
        <f>+[5]Pricing_retención3!$F$64</f>
        <v>7000000</v>
      </c>
      <c r="DU38" s="2">
        <f>+[5]Pricing_retención3!$I$64</f>
        <v>7000000</v>
      </c>
    </row>
    <row r="39" spans="2:139">
      <c r="B39" s="2" t="s">
        <v>19</v>
      </c>
      <c r="C39" s="2">
        <f>+[1]Inbound!C32</f>
        <v>1000000</v>
      </c>
      <c r="D39" s="2">
        <f>+C39</f>
        <v>1000000</v>
      </c>
      <c r="I39" s="1">
        <f>+[1]Pricing_propuesta1AP!$F$55</f>
        <v>20000000</v>
      </c>
      <c r="J39" s="1">
        <f>+[1]Pricing_propuesta1AP!C55</f>
        <v>4000000</v>
      </c>
      <c r="K39" s="2">
        <f t="shared" si="63"/>
        <v>20000000</v>
      </c>
      <c r="L39" s="2">
        <f t="shared" si="55"/>
        <v>4000000</v>
      </c>
      <c r="M39" s="3">
        <f>+'[1]retencion Nuevos'!J46</f>
        <v>20000000</v>
      </c>
      <c r="N39" s="3">
        <f>+'[1]retencion Nuevos'!$G$46</f>
        <v>4000000</v>
      </c>
      <c r="O39" s="3">
        <f>+'[1]retencion Nuevos'!P46</f>
        <v>20000000</v>
      </c>
      <c r="P39" s="3">
        <f t="shared" si="64"/>
        <v>4000000</v>
      </c>
      <c r="Y39" s="2">
        <f>+[1]Pricing_propuesta1Combo!$F$55</f>
        <v>20000000</v>
      </c>
      <c r="Z39" s="2">
        <f>+[1]Pricing_propuesta1Combo!$C$55</f>
        <v>4000000</v>
      </c>
      <c r="AA39" s="2">
        <f t="shared" si="57"/>
        <v>20000000</v>
      </c>
      <c r="AB39" s="2">
        <f t="shared" si="48"/>
        <v>4000000</v>
      </c>
      <c r="AC39" s="2">
        <v>20000000</v>
      </c>
      <c r="AD39" s="2">
        <v>20000000</v>
      </c>
      <c r="AE39" s="2">
        <v>20000000</v>
      </c>
      <c r="AF39" s="2">
        <v>20000000</v>
      </c>
      <c r="AG39" s="48">
        <v>20000000</v>
      </c>
      <c r="AH39" s="25">
        <v>20000000</v>
      </c>
      <c r="AI39" s="25">
        <v>20000000</v>
      </c>
      <c r="AJ39" s="25">
        <v>20000000</v>
      </c>
      <c r="AK39" s="48">
        <v>0</v>
      </c>
      <c r="AL39" s="48">
        <v>20000000</v>
      </c>
      <c r="AM39" s="25">
        <v>20000000</v>
      </c>
      <c r="AN39" s="48">
        <v>20000000</v>
      </c>
      <c r="AO39" s="2">
        <f>+AN39</f>
        <v>20000000</v>
      </c>
      <c r="AP39" s="2">
        <f>+AO39</f>
        <v>20000000</v>
      </c>
      <c r="AQ39" s="2">
        <f>+AP39</f>
        <v>20000000</v>
      </c>
      <c r="AR39" s="48">
        <f>+AF39</f>
        <v>20000000</v>
      </c>
      <c r="AS39" s="2">
        <f t="shared" si="50"/>
        <v>20000000</v>
      </c>
      <c r="AT39" s="48">
        <v>20000000</v>
      </c>
      <c r="AU39" s="48"/>
      <c r="AV39" s="48">
        <v>1000000</v>
      </c>
      <c r="AW39" s="2">
        <f>+AV39</f>
        <v>1000000</v>
      </c>
      <c r="AX39" s="2">
        <f>+AW39</f>
        <v>1000000</v>
      </c>
      <c r="AY39" s="2">
        <f>+AX39</f>
        <v>1000000</v>
      </c>
      <c r="AZ39" s="48">
        <v>20000000</v>
      </c>
      <c r="BA39" s="2">
        <v>20000000</v>
      </c>
      <c r="BB39" s="2">
        <v>20000000</v>
      </c>
      <c r="BC39" s="2">
        <v>20000000</v>
      </c>
      <c r="BD39" s="48">
        <v>20000000</v>
      </c>
      <c r="BE39" s="2">
        <f>+BD39</f>
        <v>20000000</v>
      </c>
      <c r="BF39" s="2">
        <f>+BE39</f>
        <v>20000000</v>
      </c>
      <c r="BG39" s="2">
        <f>+BF39</f>
        <v>20000000</v>
      </c>
      <c r="BH39" s="48">
        <v>20000000</v>
      </c>
      <c r="BI39" s="2">
        <v>20000000</v>
      </c>
      <c r="BJ39" s="2">
        <f t="shared" ref="BJ39:BK44" si="69">+BI39</f>
        <v>20000000</v>
      </c>
      <c r="BK39" s="2">
        <f t="shared" si="69"/>
        <v>20000000</v>
      </c>
      <c r="BL39" s="48">
        <v>0</v>
      </c>
      <c r="BM39" s="2">
        <f>+BL39</f>
        <v>0</v>
      </c>
      <c r="BN39" s="48">
        <f>+BB39</f>
        <v>20000000</v>
      </c>
      <c r="BO39" s="2">
        <f t="shared" si="51"/>
        <v>20000000</v>
      </c>
      <c r="BP39" s="48">
        <v>20000000</v>
      </c>
      <c r="BQ39" s="2">
        <v>20000000</v>
      </c>
      <c r="BR39" s="2">
        <v>20000000</v>
      </c>
      <c r="BS39" s="2">
        <v>20000000</v>
      </c>
      <c r="BT39" s="48">
        <v>20000000</v>
      </c>
      <c r="BU39" s="2">
        <f>+BT39</f>
        <v>20000000</v>
      </c>
      <c r="BV39" s="2">
        <f>+BU39</f>
        <v>20000000</v>
      </c>
      <c r="BW39" s="2">
        <f>+BV39</f>
        <v>20000000</v>
      </c>
      <c r="BX39" s="48">
        <v>20000000</v>
      </c>
      <c r="BY39" s="2">
        <v>20000000</v>
      </c>
      <c r="BZ39" s="2">
        <f>+BY39</f>
        <v>20000000</v>
      </c>
      <c r="CA39" s="2">
        <f>+BZ39</f>
        <v>20000000</v>
      </c>
      <c r="CB39" s="48">
        <v>20000000</v>
      </c>
      <c r="CC39" s="2">
        <f>+CB39</f>
        <v>20000000</v>
      </c>
      <c r="CD39" s="48">
        <f>+BR39</f>
        <v>20000000</v>
      </c>
      <c r="CE39" s="2">
        <f t="shared" si="52"/>
        <v>20000000</v>
      </c>
      <c r="CF39" s="48">
        <v>20000000</v>
      </c>
      <c r="CG39" s="48">
        <f>+CF39</f>
        <v>20000000</v>
      </c>
      <c r="CH39" s="2">
        <f>+CG39</f>
        <v>20000000</v>
      </c>
      <c r="CI39" s="2">
        <f>+CH39</f>
        <v>20000000</v>
      </c>
      <c r="CJ39" s="48">
        <f>+CI39</f>
        <v>20000000</v>
      </c>
      <c r="CK39" s="2">
        <f>+CJ39</f>
        <v>20000000</v>
      </c>
      <c r="CL39" s="48">
        <f>+CI39</f>
        <v>20000000</v>
      </c>
      <c r="CM39" s="2">
        <f>+CL39</f>
        <v>20000000</v>
      </c>
      <c r="CO39" s="2"/>
      <c r="CP39" s="48">
        <f t="shared" ref="CP39:CS44" si="70">+AN39</f>
        <v>20000000</v>
      </c>
      <c r="CQ39" s="2">
        <f t="shared" si="70"/>
        <v>20000000</v>
      </c>
      <c r="CR39" s="2">
        <f t="shared" si="70"/>
        <v>20000000</v>
      </c>
      <c r="CS39" s="2">
        <f t="shared" si="70"/>
        <v>20000000</v>
      </c>
      <c r="CT39" s="2">
        <f>+'[1]Pricing_propuesta2ADI-AP'!$F$57</f>
        <v>20000000</v>
      </c>
      <c r="CU39" s="2">
        <f t="shared" si="68"/>
        <v>20000000</v>
      </c>
      <c r="CV39" s="2"/>
      <c r="CW39" s="2"/>
      <c r="CX39" s="2">
        <f>+'[1]Pricing_propuesta2ADI-COMBO'!F57</f>
        <v>20000000</v>
      </c>
      <c r="CY39" s="2">
        <f t="shared" ref="CY39:CY44" si="71">+CX39</f>
        <v>20000000</v>
      </c>
      <c r="CZ39" s="2">
        <f t="shared" si="61"/>
        <v>20000000</v>
      </c>
      <c r="DA39" s="2">
        <f t="shared" si="61"/>
        <v>20000000</v>
      </c>
      <c r="DB39" s="2"/>
      <c r="DC39" s="2"/>
      <c r="DD39" s="2">
        <f t="shared" si="62"/>
        <v>20000000</v>
      </c>
      <c r="DE39" s="2">
        <f t="shared" si="53"/>
        <v>20000000</v>
      </c>
      <c r="DF39" s="2">
        <f>+[4]Cotizacion!$D$16</f>
        <v>1000000</v>
      </c>
      <c r="DG39" s="2">
        <f>+DF39</f>
        <v>1000000</v>
      </c>
      <c r="DH39" s="2">
        <f>+[4]Cotizacion!$N$16</f>
        <v>1000000</v>
      </c>
      <c r="DI39" s="2">
        <f>+DF39</f>
        <v>1000000</v>
      </c>
      <c r="DJ39" s="2">
        <f>+DI39</f>
        <v>1000000</v>
      </c>
      <c r="DK39" s="2">
        <f>+[4]Cotizacion!$AD$15</f>
        <v>1000000</v>
      </c>
      <c r="DL39" s="2">
        <f>+DK39</f>
        <v>1000000</v>
      </c>
      <c r="DM39" s="2"/>
      <c r="DY39" s="2">
        <f>+PMT(1%,$DV$2,-$DV$1)*6</f>
        <v>6368318.7219474558</v>
      </c>
      <c r="EE39" s="2">
        <f>+PMT(1%,$DV$2,-$DV$1)*6</f>
        <v>6368318.7219474558</v>
      </c>
      <c r="EF39" s="2"/>
      <c r="EH39" s="2">
        <v>50000000</v>
      </c>
      <c r="EI39" s="2">
        <v>50000000</v>
      </c>
    </row>
    <row r="40" spans="2:139">
      <c r="B40" s="2" t="s">
        <v>20</v>
      </c>
      <c r="I40" s="1">
        <f>+[1]Pricing_propuesta1AP!F60</f>
        <v>700000</v>
      </c>
      <c r="J40" s="1">
        <f>+[1]Pricing_propuesta1AP!C60</f>
        <v>700000</v>
      </c>
      <c r="K40" s="2">
        <f t="shared" si="63"/>
        <v>700000</v>
      </c>
      <c r="L40" s="2">
        <f t="shared" si="55"/>
        <v>700000</v>
      </c>
      <c r="M40" s="3">
        <f>+'[1]retencion Nuevos'!J51</f>
        <v>700000</v>
      </c>
      <c r="N40" s="3">
        <f>+'[1]retencion Nuevos'!G51</f>
        <v>700000</v>
      </c>
      <c r="O40" s="3">
        <f>+'[1]retencion Nuevos'!P51</f>
        <v>700000</v>
      </c>
      <c r="P40" s="3">
        <f t="shared" si="64"/>
        <v>700000</v>
      </c>
      <c r="Y40" s="2">
        <f>+[1]Pricing_propuesta1Combo!F60</f>
        <v>700000</v>
      </c>
      <c r="Z40" s="2">
        <f>+[1]Pricing_propuesta1Combo!C60</f>
        <v>700000</v>
      </c>
      <c r="AA40" s="2">
        <f t="shared" si="57"/>
        <v>700000</v>
      </c>
      <c r="AB40" s="2">
        <f t="shared" si="48"/>
        <v>700000</v>
      </c>
      <c r="AG40" s="48">
        <v>700000</v>
      </c>
      <c r="AH40" s="25">
        <f>+AG40</f>
        <v>700000</v>
      </c>
      <c r="AI40" s="25">
        <f>+AH40</f>
        <v>700000</v>
      </c>
      <c r="AJ40" s="25">
        <f>+AI40</f>
        <v>700000</v>
      </c>
      <c r="AK40" s="48"/>
      <c r="AL40" s="48">
        <v>700000</v>
      </c>
      <c r="AM40" s="25">
        <f>+AL40</f>
        <v>700000</v>
      </c>
      <c r="AN40" s="48">
        <f>+'[1]Pricing_propuesta IUTD TC'!C62</f>
        <v>700000</v>
      </c>
      <c r="AO40" s="2">
        <f>+'[1]Pricing_propuesta IUTD TC'!F62</f>
        <v>700000</v>
      </c>
      <c r="AP40" s="2">
        <f t="shared" ref="AP40:AQ48" si="72">+AN40</f>
        <v>700000</v>
      </c>
      <c r="AQ40" s="2">
        <f t="shared" si="72"/>
        <v>700000</v>
      </c>
      <c r="AR40" s="48">
        <v>700000</v>
      </c>
      <c r="AS40" s="2">
        <f t="shared" si="50"/>
        <v>700000</v>
      </c>
      <c r="AT40" s="48">
        <f>+'[1]Pricing_propuesta IUTD TC'!A62</f>
        <v>0</v>
      </c>
      <c r="AU40" s="48"/>
      <c r="BH40" s="6">
        <v>700000</v>
      </c>
      <c r="BI40" s="1">
        <v>700000</v>
      </c>
      <c r="BJ40" s="1">
        <f t="shared" si="69"/>
        <v>700000</v>
      </c>
      <c r="BK40" s="1">
        <f t="shared" si="69"/>
        <v>700000</v>
      </c>
      <c r="BN40" s="48">
        <v>700000</v>
      </c>
      <c r="BO40" s="2">
        <f t="shared" si="51"/>
        <v>700000</v>
      </c>
      <c r="BX40" s="6">
        <v>700000</v>
      </c>
      <c r="BY40" s="1">
        <v>700000</v>
      </c>
      <c r="CD40" s="48">
        <v>700000</v>
      </c>
      <c r="CE40" s="2">
        <f t="shared" si="52"/>
        <v>700000</v>
      </c>
      <c r="CF40" s="48">
        <v>700000</v>
      </c>
      <c r="CG40" s="48"/>
      <c r="CH40" s="2"/>
      <c r="CI40" s="2"/>
      <c r="CJ40" s="48"/>
      <c r="CK40" s="2"/>
      <c r="CL40" s="48"/>
      <c r="CM40" s="2"/>
      <c r="CP40" s="48">
        <f t="shared" si="70"/>
        <v>700000</v>
      </c>
      <c r="CQ40" s="2">
        <f t="shared" si="70"/>
        <v>700000</v>
      </c>
      <c r="CR40" s="2">
        <f t="shared" si="70"/>
        <v>700000</v>
      </c>
      <c r="CS40" s="2">
        <f t="shared" si="70"/>
        <v>700000</v>
      </c>
      <c r="CT40" s="1">
        <f>+'[1]Pricing_propuesta2ADI-AP'!F62</f>
        <v>700000</v>
      </c>
      <c r="CU40" s="2">
        <f t="shared" si="68"/>
        <v>700000</v>
      </c>
      <c r="CV40" s="2"/>
      <c r="CW40" s="2"/>
      <c r="CX40" s="2">
        <f>+'[1]Pricing_propuesta2ADI-COMBO'!F62</f>
        <v>700000</v>
      </c>
      <c r="CY40" s="2">
        <f t="shared" si="71"/>
        <v>700000</v>
      </c>
      <c r="CZ40" s="2">
        <f t="shared" si="61"/>
        <v>700000</v>
      </c>
      <c r="DA40" s="2">
        <f t="shared" si="61"/>
        <v>700000</v>
      </c>
      <c r="DB40" s="2"/>
      <c r="DC40" s="2"/>
      <c r="DD40" s="2">
        <f t="shared" si="62"/>
        <v>700000</v>
      </c>
      <c r="DE40" s="2">
        <f t="shared" si="53"/>
        <v>700000</v>
      </c>
      <c r="DF40" s="2"/>
      <c r="DG40" s="2"/>
      <c r="DH40" s="2"/>
      <c r="DM40" s="2"/>
      <c r="DO40" s="2"/>
    </row>
    <row r="41" spans="2:139">
      <c r="B41" s="2" t="s">
        <v>21</v>
      </c>
      <c r="I41" s="1">
        <f>+[1]Pricing_propuesta1AP!F61</f>
        <v>150000</v>
      </c>
      <c r="J41" s="1">
        <f>+[1]Pricing_propuesta1AP!C61</f>
        <v>300000</v>
      </c>
      <c r="K41" s="2">
        <f t="shared" si="63"/>
        <v>150000</v>
      </c>
      <c r="L41" s="2">
        <f t="shared" si="55"/>
        <v>300000</v>
      </c>
      <c r="M41" s="3">
        <f>+'[1]retencion Nuevos'!J52</f>
        <v>150000</v>
      </c>
      <c r="N41" s="3">
        <f>+'[1]retencion Nuevos'!G52</f>
        <v>300000</v>
      </c>
      <c r="O41" s="3">
        <f>+'[1]retencion Nuevos'!P52</f>
        <v>150000</v>
      </c>
      <c r="P41" s="3">
        <f t="shared" si="64"/>
        <v>300000</v>
      </c>
      <c r="Y41" s="2">
        <f>+[1]Pricing_propuesta1Combo!F61</f>
        <v>150000</v>
      </c>
      <c r="Z41" s="2">
        <f>+[1]Pricing_propuesta1Combo!C61</f>
        <v>300000</v>
      </c>
      <c r="AA41" s="2">
        <f t="shared" si="57"/>
        <v>150000</v>
      </c>
      <c r="AB41" s="2">
        <f t="shared" si="48"/>
        <v>300000</v>
      </c>
      <c r="AG41" s="48">
        <v>100000</v>
      </c>
      <c r="AH41" s="25">
        <v>100000</v>
      </c>
      <c r="AI41" s="25">
        <v>200000</v>
      </c>
      <c r="AJ41" s="25">
        <v>200000</v>
      </c>
      <c r="AK41" s="48"/>
      <c r="AL41" s="48">
        <v>300000</v>
      </c>
      <c r="AM41" s="25">
        <f>+AL41</f>
        <v>300000</v>
      </c>
      <c r="AN41" s="48">
        <v>200000</v>
      </c>
      <c r="AO41" s="2">
        <f>+AN41</f>
        <v>200000</v>
      </c>
      <c r="AP41" s="2">
        <f t="shared" si="72"/>
        <v>200000</v>
      </c>
      <c r="AQ41" s="2">
        <f t="shared" si="72"/>
        <v>200000</v>
      </c>
      <c r="AR41" s="48">
        <v>300000</v>
      </c>
      <c r="AS41" s="2">
        <f t="shared" si="50"/>
        <v>300000</v>
      </c>
      <c r="AT41" s="48">
        <v>100000</v>
      </c>
      <c r="AU41" s="48"/>
      <c r="BH41" s="6">
        <v>200000</v>
      </c>
      <c r="BI41" s="1">
        <v>200000</v>
      </c>
      <c r="BJ41" s="1">
        <f t="shared" si="69"/>
        <v>200000</v>
      </c>
      <c r="BK41" s="1">
        <f t="shared" si="69"/>
        <v>200000</v>
      </c>
      <c r="BN41" s="48">
        <v>300000</v>
      </c>
      <c r="BO41" s="2">
        <f t="shared" si="51"/>
        <v>300000</v>
      </c>
      <c r="BX41" s="6">
        <v>200000</v>
      </c>
      <c r="BY41" s="1">
        <v>200000</v>
      </c>
      <c r="CD41" s="48">
        <v>300000</v>
      </c>
      <c r="CE41" s="2">
        <f t="shared" si="52"/>
        <v>300000</v>
      </c>
      <c r="CF41" s="48">
        <v>300000</v>
      </c>
      <c r="CG41" s="48"/>
      <c r="CH41" s="2"/>
      <c r="CI41" s="2"/>
      <c r="CJ41" s="48"/>
      <c r="CK41" s="2"/>
      <c r="CL41" s="48"/>
      <c r="CM41" s="2"/>
      <c r="CP41" s="48">
        <f t="shared" si="70"/>
        <v>200000</v>
      </c>
      <c r="CQ41" s="2">
        <f t="shared" si="70"/>
        <v>200000</v>
      </c>
      <c r="CR41" s="2">
        <f t="shared" si="70"/>
        <v>200000</v>
      </c>
      <c r="CS41" s="2">
        <f t="shared" si="70"/>
        <v>200000</v>
      </c>
      <c r="CT41" s="1">
        <f>+'[1]Pricing_propuesta2ADI-AP'!F63</f>
        <v>150000</v>
      </c>
      <c r="CU41" s="2">
        <f t="shared" si="68"/>
        <v>150000</v>
      </c>
      <c r="CV41" s="2"/>
      <c r="CW41" s="2"/>
      <c r="CX41" s="2">
        <f>+'[1]Pricing_propuesta2ADI-COMBO'!F63</f>
        <v>150000</v>
      </c>
      <c r="CY41" s="2">
        <f t="shared" si="71"/>
        <v>150000</v>
      </c>
      <c r="CZ41" s="2">
        <f t="shared" si="61"/>
        <v>150000</v>
      </c>
      <c r="DA41" s="2">
        <f t="shared" si="61"/>
        <v>150000</v>
      </c>
      <c r="DB41" s="2"/>
      <c r="DC41" s="2"/>
      <c r="DD41" s="2">
        <f t="shared" si="62"/>
        <v>150000</v>
      </c>
      <c r="DE41" s="2">
        <f t="shared" si="53"/>
        <v>150000</v>
      </c>
      <c r="DF41" s="2"/>
      <c r="DG41" s="2"/>
      <c r="DH41" s="2"/>
      <c r="DM41" s="2">
        <f>+[5]Pricing_consumo!$C$61</f>
        <v>200000</v>
      </c>
      <c r="DN41" s="2">
        <f>+[5]Pricing_consumo!$F$61</f>
        <v>300000</v>
      </c>
      <c r="DO41" s="2">
        <f>+[5]Pricing_consumo!$I$61</f>
        <v>300000</v>
      </c>
      <c r="DP41" s="2">
        <f>+[5]Pricing_retención1!$F$61</f>
        <v>300000</v>
      </c>
      <c r="DQ41" s="2">
        <f>+[5]Pricing_retención1!$I$61</f>
        <v>300000</v>
      </c>
      <c r="DR41" s="2">
        <f>+[5]Pricing_retención2!$F$61</f>
        <v>300000</v>
      </c>
      <c r="DS41" s="2">
        <f>+[5]Pricing_retención2!$I$61</f>
        <v>300000</v>
      </c>
      <c r="DT41" s="2">
        <f>+[5]Pricing_retención3!$F$61</f>
        <v>300000</v>
      </c>
      <c r="DU41" s="2">
        <f>+[5]Pricing_retención3!$I$61</f>
        <v>300000</v>
      </c>
    </row>
    <row r="42" spans="2:139">
      <c r="B42" s="2" t="s">
        <v>22</v>
      </c>
      <c r="I42" s="1">
        <f>+[1]Pricing_propuesta1AP!F62</f>
        <v>50000</v>
      </c>
      <c r="J42" s="1">
        <f>+[1]Pricing_propuesta1AP!C62</f>
        <v>300000</v>
      </c>
      <c r="K42" s="2">
        <f t="shared" si="63"/>
        <v>50000</v>
      </c>
      <c r="L42" s="2">
        <f t="shared" si="55"/>
        <v>300000</v>
      </c>
      <c r="M42" s="3">
        <f>+'[1]retencion Nuevos'!J53</f>
        <v>50000</v>
      </c>
      <c r="N42" s="3">
        <f>+'[1]retencion Nuevos'!G53</f>
        <v>300000</v>
      </c>
      <c r="O42" s="3">
        <f>+'[1]retencion Nuevos'!P53</f>
        <v>50000</v>
      </c>
      <c r="P42" s="3">
        <f t="shared" si="64"/>
        <v>300000</v>
      </c>
      <c r="Y42" s="2">
        <f>+[1]Pricing_propuesta1Combo!F62</f>
        <v>50000</v>
      </c>
      <c r="Z42" s="2">
        <f>+[1]Pricing_propuesta1Combo!C62</f>
        <v>300000</v>
      </c>
      <c r="AA42" s="2">
        <f t="shared" si="57"/>
        <v>50000</v>
      </c>
      <c r="AB42" s="2">
        <f t="shared" si="48"/>
        <v>300000</v>
      </c>
      <c r="AG42" s="48">
        <f t="shared" ref="AG42:AJ43" si="73">+AG41</f>
        <v>100000</v>
      </c>
      <c r="AH42" s="25">
        <f t="shared" si="73"/>
        <v>100000</v>
      </c>
      <c r="AI42" s="25">
        <f t="shared" si="73"/>
        <v>200000</v>
      </c>
      <c r="AJ42" s="25">
        <f t="shared" si="73"/>
        <v>200000</v>
      </c>
      <c r="AK42" s="48"/>
      <c r="AL42" s="48">
        <f t="shared" ref="AL42:AN43" si="74">+AL41</f>
        <v>300000</v>
      </c>
      <c r="AM42" s="25">
        <f t="shared" si="74"/>
        <v>300000</v>
      </c>
      <c r="AN42" s="48">
        <f t="shared" si="74"/>
        <v>200000</v>
      </c>
      <c r="AO42" s="2">
        <f t="shared" ref="AO42:AQ43" si="75">+AO41</f>
        <v>200000</v>
      </c>
      <c r="AP42" s="2">
        <f t="shared" si="75"/>
        <v>200000</v>
      </c>
      <c r="AQ42" s="2">
        <f t="shared" si="75"/>
        <v>200000</v>
      </c>
      <c r="AR42" s="48">
        <v>300000</v>
      </c>
      <c r="AS42" s="2">
        <f t="shared" si="50"/>
        <v>300000</v>
      </c>
      <c r="AT42" s="48">
        <f>+AT41</f>
        <v>100000</v>
      </c>
      <c r="AU42" s="48"/>
      <c r="BH42" s="6">
        <v>200000</v>
      </c>
      <c r="BI42" s="1">
        <v>200000</v>
      </c>
      <c r="BJ42" s="1">
        <f t="shared" si="69"/>
        <v>200000</v>
      </c>
      <c r="BK42" s="1">
        <f t="shared" si="69"/>
        <v>200000</v>
      </c>
      <c r="BN42" s="48">
        <v>300000</v>
      </c>
      <c r="BO42" s="2">
        <f t="shared" si="51"/>
        <v>300000</v>
      </c>
      <c r="BX42" s="6">
        <v>200000</v>
      </c>
      <c r="BY42" s="1">
        <v>200000</v>
      </c>
      <c r="CD42" s="48">
        <v>300000</v>
      </c>
      <c r="CE42" s="2">
        <f t="shared" si="52"/>
        <v>300000</v>
      </c>
      <c r="CF42" s="48">
        <f>+CF41</f>
        <v>300000</v>
      </c>
      <c r="CG42" s="48"/>
      <c r="CH42" s="2"/>
      <c r="CI42" s="2"/>
      <c r="CJ42" s="48"/>
      <c r="CK42" s="2"/>
      <c r="CL42" s="48"/>
      <c r="CM42" s="2"/>
      <c r="CP42" s="48">
        <f t="shared" si="70"/>
        <v>200000</v>
      </c>
      <c r="CQ42" s="2">
        <f t="shared" si="70"/>
        <v>200000</v>
      </c>
      <c r="CR42" s="2">
        <f t="shared" si="70"/>
        <v>200000</v>
      </c>
      <c r="CS42" s="2">
        <f t="shared" si="70"/>
        <v>200000</v>
      </c>
      <c r="CT42" s="1">
        <f>+'[1]Pricing_propuesta2ADI-AP'!F64</f>
        <v>50000</v>
      </c>
      <c r="CU42" s="2">
        <f t="shared" si="68"/>
        <v>50000</v>
      </c>
      <c r="CV42" s="2"/>
      <c r="CW42" s="2"/>
      <c r="CX42" s="2">
        <f>+'[1]Pricing_propuesta2ADI-COMBO'!F64</f>
        <v>50000</v>
      </c>
      <c r="CY42" s="2">
        <f t="shared" si="71"/>
        <v>50000</v>
      </c>
      <c r="CZ42" s="2">
        <f t="shared" si="61"/>
        <v>50000</v>
      </c>
      <c r="DA42" s="2">
        <f t="shared" si="61"/>
        <v>50000</v>
      </c>
      <c r="DB42" s="2"/>
      <c r="DC42" s="2"/>
      <c r="DD42" s="2">
        <f t="shared" si="62"/>
        <v>50000</v>
      </c>
      <c r="DE42" s="2">
        <f t="shared" si="53"/>
        <v>50000</v>
      </c>
      <c r="DF42" s="2"/>
      <c r="DG42" s="2"/>
      <c r="DH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2:139">
      <c r="B43" s="2" t="s">
        <v>23</v>
      </c>
      <c r="I43" s="1">
        <f>+[1]Pricing_propuesta1AP!F63</f>
        <v>50000</v>
      </c>
      <c r="J43" s="1">
        <f>+[1]Pricing_propuesta1AP!C63</f>
        <v>300000</v>
      </c>
      <c r="K43" s="2">
        <f t="shared" si="63"/>
        <v>50000</v>
      </c>
      <c r="L43" s="2">
        <f t="shared" si="55"/>
        <v>300000</v>
      </c>
      <c r="M43" s="3">
        <f>+'[1]retencion Nuevos'!J54</f>
        <v>50000</v>
      </c>
      <c r="N43" s="3">
        <f>+'[1]retencion Nuevos'!G54</f>
        <v>300000</v>
      </c>
      <c r="O43" s="3">
        <f>+'[1]retencion Nuevos'!P54</f>
        <v>50000</v>
      </c>
      <c r="P43" s="3">
        <f t="shared" si="64"/>
        <v>300000</v>
      </c>
      <c r="Y43" s="2">
        <f>+[1]Pricing_propuesta1Combo!F63</f>
        <v>50000</v>
      </c>
      <c r="Z43" s="2">
        <f>+[1]Pricing_propuesta1Combo!C63</f>
        <v>300000</v>
      </c>
      <c r="AA43" s="2">
        <f t="shared" si="57"/>
        <v>50000</v>
      </c>
      <c r="AB43" s="2">
        <f t="shared" si="48"/>
        <v>300000</v>
      </c>
      <c r="AG43" s="48">
        <f t="shared" si="73"/>
        <v>100000</v>
      </c>
      <c r="AH43" s="25">
        <f t="shared" si="73"/>
        <v>100000</v>
      </c>
      <c r="AI43" s="25">
        <f t="shared" si="73"/>
        <v>200000</v>
      </c>
      <c r="AJ43" s="25">
        <f t="shared" si="73"/>
        <v>200000</v>
      </c>
      <c r="AK43" s="48"/>
      <c r="AL43" s="48">
        <f t="shared" si="74"/>
        <v>300000</v>
      </c>
      <c r="AM43" s="25">
        <f t="shared" si="74"/>
        <v>300000</v>
      </c>
      <c r="AN43" s="48">
        <f t="shared" si="74"/>
        <v>200000</v>
      </c>
      <c r="AO43" s="2">
        <f t="shared" si="75"/>
        <v>200000</v>
      </c>
      <c r="AP43" s="2">
        <f t="shared" si="75"/>
        <v>200000</v>
      </c>
      <c r="AQ43" s="2">
        <f t="shared" si="75"/>
        <v>200000</v>
      </c>
      <c r="AR43" s="48">
        <v>300000</v>
      </c>
      <c r="AS43" s="2">
        <f t="shared" si="50"/>
        <v>300000</v>
      </c>
      <c r="AT43" s="48">
        <f>+AT42</f>
        <v>100000</v>
      </c>
      <c r="AU43" s="48"/>
      <c r="BH43" s="6">
        <v>200000</v>
      </c>
      <c r="BI43" s="1">
        <v>200000</v>
      </c>
      <c r="BJ43" s="1">
        <f t="shared" si="69"/>
        <v>200000</v>
      </c>
      <c r="BK43" s="1">
        <f t="shared" si="69"/>
        <v>200000</v>
      </c>
      <c r="BN43" s="48">
        <v>300000</v>
      </c>
      <c r="BO43" s="2">
        <f t="shared" si="51"/>
        <v>300000</v>
      </c>
      <c r="BX43" s="6">
        <v>200000</v>
      </c>
      <c r="BY43" s="1">
        <v>200000</v>
      </c>
      <c r="CD43" s="48">
        <v>300000</v>
      </c>
      <c r="CE43" s="2">
        <f t="shared" si="52"/>
        <v>300000</v>
      </c>
      <c r="CF43" s="48">
        <f>+CF42</f>
        <v>300000</v>
      </c>
      <c r="CG43" s="48"/>
      <c r="CH43" s="2"/>
      <c r="CI43" s="2"/>
      <c r="CJ43" s="48"/>
      <c r="CK43" s="2"/>
      <c r="CL43" s="48"/>
      <c r="CM43" s="2"/>
      <c r="CP43" s="48">
        <f t="shared" si="70"/>
        <v>200000</v>
      </c>
      <c r="CQ43" s="2">
        <f t="shared" si="70"/>
        <v>200000</v>
      </c>
      <c r="CR43" s="2">
        <f t="shared" si="70"/>
        <v>200000</v>
      </c>
      <c r="CS43" s="2">
        <f t="shared" si="70"/>
        <v>200000</v>
      </c>
      <c r="CT43" s="1">
        <f>+'[1]Pricing_propuesta2ADI-AP'!F65</f>
        <v>50000</v>
      </c>
      <c r="CU43" s="2">
        <f t="shared" si="68"/>
        <v>50000</v>
      </c>
      <c r="CV43" s="2"/>
      <c r="CW43" s="2"/>
      <c r="CX43" s="2">
        <f>+'[1]Pricing_propuesta2ADI-COMBO'!F65</f>
        <v>50000</v>
      </c>
      <c r="CY43" s="2">
        <f t="shared" si="71"/>
        <v>50000</v>
      </c>
      <c r="CZ43" s="2">
        <f t="shared" si="61"/>
        <v>50000</v>
      </c>
      <c r="DA43" s="2">
        <f t="shared" si="61"/>
        <v>50000</v>
      </c>
      <c r="DB43" s="2"/>
      <c r="DC43" s="2"/>
      <c r="DD43" s="2">
        <f t="shared" si="62"/>
        <v>50000</v>
      </c>
      <c r="DE43" s="2">
        <f t="shared" si="53"/>
        <v>50000</v>
      </c>
      <c r="DF43" s="2"/>
      <c r="DG43" s="2"/>
      <c r="DH43" s="2"/>
      <c r="DM43" s="2">
        <f>+[5]Pricing_consumo!$C$60</f>
        <v>200000</v>
      </c>
      <c r="DN43" s="2">
        <f>+[5]Pricing_consumo!$F$60</f>
        <v>300000</v>
      </c>
      <c r="DO43" s="2">
        <f>+[5]Pricing_consumo!$I$60</f>
        <v>300000</v>
      </c>
      <c r="DP43" s="2">
        <f>+[5]Pricing_retención1!$F$60</f>
        <v>300000</v>
      </c>
      <c r="DQ43" s="2">
        <f>+[5]Pricing_retención1!$I$60</f>
        <v>300000</v>
      </c>
      <c r="DR43" s="2">
        <f>+[5]Pricing_retención2!$F$60</f>
        <v>300000</v>
      </c>
      <c r="DS43" s="2">
        <f>+[5]Pricing_retención2!$I$60</f>
        <v>300000</v>
      </c>
      <c r="DT43" s="2">
        <f>+[5]Pricing_retención3!$F$60</f>
        <v>300000</v>
      </c>
      <c r="DU43" s="2">
        <f>+[5]Pricing_retención3!$I$60</f>
        <v>300000</v>
      </c>
    </row>
    <row r="44" spans="2:139">
      <c r="B44" s="2" t="s">
        <v>24</v>
      </c>
      <c r="I44" s="1">
        <f>+[1]Pricing_propuesta1AP!F64</f>
        <v>1000000</v>
      </c>
      <c r="J44" s="1">
        <f>+[1]Pricing_propuesta1AP!C64</f>
        <v>1000000</v>
      </c>
      <c r="K44" s="2">
        <f t="shared" si="63"/>
        <v>1000000</v>
      </c>
      <c r="L44" s="2">
        <f t="shared" si="55"/>
        <v>1000000</v>
      </c>
      <c r="M44" s="3">
        <f>+'[1]retencion Nuevos'!J55</f>
        <v>1000000</v>
      </c>
      <c r="N44" s="3">
        <f>+'[1]retencion Nuevos'!G55</f>
        <v>1000000</v>
      </c>
      <c r="O44" s="3">
        <f>+'[1]retencion Nuevos'!P55</f>
        <v>1000000</v>
      </c>
      <c r="P44" s="3">
        <f t="shared" si="64"/>
        <v>1000000</v>
      </c>
      <c r="Y44" s="2">
        <f>+[1]Pricing_propuesta1Combo!F64</f>
        <v>1000000</v>
      </c>
      <c r="Z44" s="2">
        <f>+[1]Pricing_propuesta1Combo!C64</f>
        <v>1000000</v>
      </c>
      <c r="AA44" s="2">
        <f t="shared" si="57"/>
        <v>1000000</v>
      </c>
      <c r="AB44" s="2">
        <f t="shared" si="48"/>
        <v>1000000</v>
      </c>
      <c r="AG44" s="48">
        <v>1000000</v>
      </c>
      <c r="AH44" s="25">
        <f>+AG44</f>
        <v>1000000</v>
      </c>
      <c r="AI44" s="25">
        <f>+AH44</f>
        <v>1000000</v>
      </c>
      <c r="AJ44" s="25">
        <f>+AI44</f>
        <v>1000000</v>
      </c>
      <c r="AK44" s="48"/>
      <c r="AL44" s="48">
        <v>1000000</v>
      </c>
      <c r="AM44" s="25">
        <f>+AL44</f>
        <v>1000000</v>
      </c>
      <c r="AN44" s="48">
        <f>+'[1]Pricing_propuesta IUTD TC'!C66</f>
        <v>1000000</v>
      </c>
      <c r="AO44" s="2">
        <f>+'[1]Pricing_propuesta IUTD TC'!F66</f>
        <v>1000000</v>
      </c>
      <c r="AP44" s="2">
        <f t="shared" si="72"/>
        <v>1000000</v>
      </c>
      <c r="AQ44" s="2">
        <f t="shared" si="72"/>
        <v>1000000</v>
      </c>
      <c r="AR44" s="48">
        <v>300000</v>
      </c>
      <c r="AS44" s="2">
        <f t="shared" si="50"/>
        <v>300000</v>
      </c>
      <c r="AT44" s="48">
        <f>+'[1]Pricing_propuesta IUTD TC'!A66</f>
        <v>0</v>
      </c>
      <c r="AU44" s="48"/>
      <c r="BH44" s="6">
        <v>1000000</v>
      </c>
      <c r="BI44" s="1">
        <v>1000000</v>
      </c>
      <c r="BJ44" s="1">
        <f t="shared" si="69"/>
        <v>1000000</v>
      </c>
      <c r="BK44" s="1">
        <f t="shared" si="69"/>
        <v>1000000</v>
      </c>
      <c r="BN44" s="48">
        <v>300000</v>
      </c>
      <c r="BO44" s="2">
        <f t="shared" si="51"/>
        <v>300000</v>
      </c>
      <c r="BX44" s="6">
        <v>1000000</v>
      </c>
      <c r="BY44" s="1">
        <v>1000000</v>
      </c>
      <c r="CD44" s="48">
        <v>300000</v>
      </c>
      <c r="CE44" s="2">
        <f t="shared" si="52"/>
        <v>300000</v>
      </c>
      <c r="CF44" s="48">
        <v>1000000</v>
      </c>
      <c r="CG44" s="48"/>
      <c r="CH44" s="2"/>
      <c r="CI44" s="2"/>
      <c r="CJ44" s="48"/>
      <c r="CK44" s="2"/>
      <c r="CL44" s="48"/>
      <c r="CM44" s="2"/>
      <c r="CP44" s="48">
        <f t="shared" si="70"/>
        <v>1000000</v>
      </c>
      <c r="CQ44" s="2">
        <f t="shared" si="70"/>
        <v>1000000</v>
      </c>
      <c r="CR44" s="2">
        <f t="shared" si="70"/>
        <v>1000000</v>
      </c>
      <c r="CS44" s="2">
        <f t="shared" si="70"/>
        <v>1000000</v>
      </c>
      <c r="CT44" s="1">
        <f>+'[1]Pricing_propuesta2ADI-AP'!F66</f>
        <v>1000000</v>
      </c>
      <c r="CU44" s="2">
        <f t="shared" si="68"/>
        <v>1000000</v>
      </c>
      <c r="CV44" s="2"/>
      <c r="CW44" s="2"/>
      <c r="CX44" s="2">
        <f>+'[1]Pricing_propuesta2ADI-COMBO'!F66</f>
        <v>1000000</v>
      </c>
      <c r="CY44" s="2">
        <f t="shared" si="71"/>
        <v>1000000</v>
      </c>
      <c r="CZ44" s="2">
        <f t="shared" si="61"/>
        <v>1000000</v>
      </c>
      <c r="DA44" s="2">
        <f t="shared" si="61"/>
        <v>1000000</v>
      </c>
      <c r="DB44" s="2"/>
      <c r="DC44" s="2"/>
      <c r="DD44" s="2">
        <f t="shared" si="62"/>
        <v>1000000</v>
      </c>
      <c r="DE44" s="2">
        <f t="shared" si="53"/>
        <v>1000000</v>
      </c>
      <c r="DF44" s="2"/>
      <c r="DG44" s="2"/>
      <c r="DH44" s="2"/>
      <c r="DM44" s="2"/>
      <c r="DT44" s="2"/>
    </row>
    <row r="45" spans="2:139">
      <c r="B45" s="1" t="s">
        <v>32</v>
      </c>
      <c r="AG45" s="48"/>
      <c r="AH45" s="25"/>
      <c r="AI45" s="25"/>
      <c r="AJ45" s="25"/>
      <c r="AK45" s="48"/>
      <c r="AL45" s="48"/>
      <c r="AM45" s="25"/>
      <c r="AP45" s="2"/>
      <c r="AQ45" s="2"/>
      <c r="AT45" s="48"/>
      <c r="CP45" s="48"/>
      <c r="CQ45" s="2"/>
      <c r="CR45" s="2"/>
      <c r="CS45" s="2"/>
      <c r="CU45" s="2"/>
      <c r="CV45" s="2"/>
      <c r="CW45" s="2"/>
      <c r="CX45" s="2"/>
      <c r="CY45" s="2"/>
      <c r="CZ45" s="2"/>
      <c r="DA45" s="2"/>
      <c r="DB45" s="2"/>
      <c r="DC45" s="2"/>
      <c r="DD45" s="2">
        <f t="shared" si="62"/>
        <v>0</v>
      </c>
      <c r="DE45" s="2">
        <f t="shared" si="53"/>
        <v>0</v>
      </c>
      <c r="DF45" s="2">
        <f>+[4]Cotizacion!$D$19</f>
        <v>8000000</v>
      </c>
      <c r="DG45" s="2">
        <f>+DF45</f>
        <v>8000000</v>
      </c>
      <c r="DH45" s="2">
        <f>+[4]Cotizacion!$N$19</f>
        <v>3000000</v>
      </c>
      <c r="DI45" s="2">
        <f>+DF45</f>
        <v>8000000</v>
      </c>
      <c r="DJ45" s="2">
        <f>+DI45</f>
        <v>8000000</v>
      </c>
      <c r="DK45" s="2">
        <f>+[4]Cotizacion!$AD$18</f>
        <v>8000000</v>
      </c>
      <c r="DL45" s="2">
        <f>+DK45</f>
        <v>8000000</v>
      </c>
      <c r="DM45" s="2"/>
    </row>
    <row r="46" spans="2:139">
      <c r="B46" s="1" t="s">
        <v>40</v>
      </c>
      <c r="AC46" s="2">
        <f>6*200000</f>
        <v>1200000</v>
      </c>
      <c r="AE46" s="2">
        <f>+AC46</f>
        <v>1200000</v>
      </c>
      <c r="AG46" s="48"/>
      <c r="AH46" s="25"/>
      <c r="AI46" s="25"/>
      <c r="AJ46" s="25"/>
      <c r="AK46" s="48"/>
      <c r="AL46" s="48"/>
      <c r="AM46" s="25"/>
      <c r="AN46" s="48">
        <f>6*250000</f>
        <v>1500000</v>
      </c>
      <c r="AP46" s="2">
        <f t="shared" si="72"/>
        <v>1500000</v>
      </c>
      <c r="AQ46" s="2"/>
      <c r="AR46" s="48">
        <f>6*350000</f>
        <v>2100000</v>
      </c>
      <c r="AS46" s="2">
        <f>+AD46</f>
        <v>0</v>
      </c>
      <c r="AT46" s="48"/>
      <c r="AU46" s="48"/>
      <c r="AZ46" s="48">
        <f>6*200000</f>
        <v>1200000</v>
      </c>
      <c r="BB46" s="2">
        <f>+AZ46</f>
        <v>1200000</v>
      </c>
      <c r="BD46" s="48">
        <f>6*250000</f>
        <v>1500000</v>
      </c>
      <c r="BF46" s="2">
        <f>+BD46</f>
        <v>1500000</v>
      </c>
      <c r="BH46" s="48">
        <f>6*250000</f>
        <v>1500000</v>
      </c>
      <c r="BJ46" s="2">
        <f>+BH46</f>
        <v>1500000</v>
      </c>
      <c r="BL46" s="48">
        <f>350000*6</f>
        <v>2100000</v>
      </c>
      <c r="BN46" s="48">
        <f>350000*6</f>
        <v>2100000</v>
      </c>
      <c r="BP46" s="48">
        <f>6*200000</f>
        <v>1200000</v>
      </c>
      <c r="BR46" s="2">
        <f>+BP46</f>
        <v>1200000</v>
      </c>
      <c r="BT46" s="48">
        <f>6*250000</f>
        <v>1500000</v>
      </c>
      <c r="BV46" s="2">
        <f>+BT46</f>
        <v>1500000</v>
      </c>
      <c r="BX46" s="48">
        <f>6*250000</f>
        <v>1500000</v>
      </c>
      <c r="BZ46" s="2">
        <f>+BX46</f>
        <v>1500000</v>
      </c>
      <c r="CB46" s="48">
        <f>350000*6</f>
        <v>2100000</v>
      </c>
      <c r="CD46" s="48">
        <f>350000*6</f>
        <v>2100000</v>
      </c>
      <c r="CF46" s="48"/>
      <c r="CH46" s="2"/>
      <c r="CI46" s="2"/>
      <c r="CK46" s="2"/>
      <c r="CM46" s="2"/>
      <c r="CN46" s="48">
        <v>2100000</v>
      </c>
      <c r="CP46" s="48">
        <f>+AN46</f>
        <v>1500000</v>
      </c>
      <c r="CQ46" s="2"/>
      <c r="CR46" s="2">
        <f>+AP46</f>
        <v>1500000</v>
      </c>
      <c r="CS46" s="2"/>
      <c r="CT46" s="1">
        <f>+'[1]Pricing_propuesta2ADI-AP'!$I$68</f>
        <v>1000000</v>
      </c>
      <c r="CU46" s="2">
        <f t="shared" si="68"/>
        <v>1000000</v>
      </c>
      <c r="CV46" s="2">
        <f>+'[1]Pricing_propuesta2ADI-CANCER'!$C$68</f>
        <v>1000000</v>
      </c>
      <c r="CW46" s="2">
        <f>+CV46</f>
        <v>1000000</v>
      </c>
      <c r="CX46" s="2">
        <f>+'[1]Pricing_propuesta2ADI-COMBO'!$F$68</f>
        <v>1000000</v>
      </c>
      <c r="CY46" s="2">
        <f>+CX46</f>
        <v>1000000</v>
      </c>
      <c r="CZ46" s="2">
        <f t="shared" si="61"/>
        <v>1000000</v>
      </c>
      <c r="DA46" s="2">
        <f t="shared" si="61"/>
        <v>1000000</v>
      </c>
      <c r="DB46" s="2">
        <f t="shared" si="61"/>
        <v>1000000</v>
      </c>
      <c r="DC46" s="2">
        <f>+CW46</f>
        <v>1000000</v>
      </c>
      <c r="DD46" s="2">
        <f t="shared" si="62"/>
        <v>1000000</v>
      </c>
      <c r="DE46" s="2">
        <f t="shared" si="53"/>
        <v>1000000</v>
      </c>
      <c r="DV46" s="2">
        <f>+PMT(1%,$DV$2,-$DV$1)*6</f>
        <v>6368318.7219474558</v>
      </c>
      <c r="DY46" s="2"/>
      <c r="EB46" s="2">
        <f>+PMT(1%,$DV$2,-$DV$1)*6</f>
        <v>6368318.7219474558</v>
      </c>
      <c r="EE46" s="2"/>
    </row>
    <row r="47" spans="2:139">
      <c r="B47" s="1" t="s">
        <v>41</v>
      </c>
      <c r="AC47" s="2">
        <f>+AC46</f>
        <v>1200000</v>
      </c>
      <c r="AD47" s="2">
        <f>+AC47</f>
        <v>1200000</v>
      </c>
      <c r="AE47" s="2">
        <f>+AD47</f>
        <v>1200000</v>
      </c>
      <c r="AF47" s="2">
        <f>+AE47</f>
        <v>1200000</v>
      </c>
      <c r="AG47" s="48"/>
      <c r="AH47" s="25"/>
      <c r="AI47" s="25"/>
      <c r="AJ47" s="25"/>
      <c r="AK47" s="48"/>
      <c r="AL47" s="48"/>
      <c r="AM47" s="25"/>
      <c r="AN47" s="48">
        <f>+AN46</f>
        <v>1500000</v>
      </c>
      <c r="AO47" s="2">
        <f>+AN47</f>
        <v>1500000</v>
      </c>
      <c r="AP47" s="2">
        <f t="shared" si="72"/>
        <v>1500000</v>
      </c>
      <c r="AQ47" s="2">
        <f t="shared" si="72"/>
        <v>1500000</v>
      </c>
      <c r="AR47" s="48">
        <f>+AR46</f>
        <v>2100000</v>
      </c>
      <c r="AS47" s="2">
        <f>+AR47</f>
        <v>2100000</v>
      </c>
      <c r="AT47" s="48"/>
      <c r="AU47" s="48"/>
      <c r="AZ47" s="48">
        <f>+AZ46</f>
        <v>1200000</v>
      </c>
      <c r="BA47" s="2">
        <f>+AZ47</f>
        <v>1200000</v>
      </c>
      <c r="BB47" s="2">
        <f>+BA47</f>
        <v>1200000</v>
      </c>
      <c r="BC47" s="2">
        <f>+BB47</f>
        <v>1200000</v>
      </c>
      <c r="BD47" s="48">
        <f>+BD46</f>
        <v>1500000</v>
      </c>
      <c r="BE47" s="2">
        <f>+BD47</f>
        <v>1500000</v>
      </c>
      <c r="BF47" s="2">
        <f>+BE47</f>
        <v>1500000</v>
      </c>
      <c r="BG47" s="2">
        <f>+BF47</f>
        <v>1500000</v>
      </c>
      <c r="BH47" s="48">
        <f>+BH46</f>
        <v>1500000</v>
      </c>
      <c r="BI47" s="2">
        <f>+BH47</f>
        <v>1500000</v>
      </c>
      <c r="BJ47" s="2">
        <f>+BI47</f>
        <v>1500000</v>
      </c>
      <c r="BK47" s="2">
        <f>+BJ47</f>
        <v>1500000</v>
      </c>
      <c r="BL47" s="48">
        <f>+BL46</f>
        <v>2100000</v>
      </c>
      <c r="BM47" s="2">
        <f>+BL47</f>
        <v>2100000</v>
      </c>
      <c r="BN47" s="48">
        <f>+BN46</f>
        <v>2100000</v>
      </c>
      <c r="BO47" s="2">
        <f>+BN47</f>
        <v>2100000</v>
      </c>
      <c r="BP47" s="48">
        <f>+BP46</f>
        <v>1200000</v>
      </c>
      <c r="BQ47" s="2">
        <f>+BP47</f>
        <v>1200000</v>
      </c>
      <c r="BR47" s="2">
        <f>+BQ47</f>
        <v>1200000</v>
      </c>
      <c r="BS47" s="2">
        <f>+BR47</f>
        <v>1200000</v>
      </c>
      <c r="BT47" s="48">
        <f>+BT46</f>
        <v>1500000</v>
      </c>
      <c r="BU47" s="2">
        <f>+BT47</f>
        <v>1500000</v>
      </c>
      <c r="BV47" s="2">
        <f>+BU47</f>
        <v>1500000</v>
      </c>
      <c r="BW47" s="2">
        <f>+BV47</f>
        <v>1500000</v>
      </c>
      <c r="BX47" s="48">
        <f>+BX46</f>
        <v>1500000</v>
      </c>
      <c r="BY47" s="2">
        <f>+BX47</f>
        <v>1500000</v>
      </c>
      <c r="BZ47" s="2">
        <f>+BY47</f>
        <v>1500000</v>
      </c>
      <c r="CA47" s="2">
        <f>+BZ47</f>
        <v>1500000</v>
      </c>
      <c r="CB47" s="48">
        <f>+CB46</f>
        <v>2100000</v>
      </c>
      <c r="CC47" s="2">
        <f>+CB47</f>
        <v>2100000</v>
      </c>
      <c r="CD47" s="48">
        <f>+CD46</f>
        <v>2100000</v>
      </c>
      <c r="CE47" s="2">
        <f>+CD47</f>
        <v>2100000</v>
      </c>
      <c r="CF47" s="48">
        <f>6*200000</f>
        <v>1200000</v>
      </c>
      <c r="CG47" s="48">
        <f>6*200000</f>
        <v>1200000</v>
      </c>
      <c r="CH47" s="2"/>
      <c r="CI47" s="2">
        <f>+CG47</f>
        <v>1200000</v>
      </c>
      <c r="CJ47" s="48">
        <f>6*200000</f>
        <v>1200000</v>
      </c>
      <c r="CK47" s="2">
        <f>+CI47</f>
        <v>1200000</v>
      </c>
      <c r="CL47" s="48">
        <f>6*250000</f>
        <v>1500000</v>
      </c>
      <c r="CM47" s="2">
        <f>+CI47</f>
        <v>1200000</v>
      </c>
      <c r="CN47" s="48">
        <v>4200000</v>
      </c>
      <c r="CO47" s="2">
        <v>4200000</v>
      </c>
      <c r="CP47" s="48">
        <f>+AN47</f>
        <v>1500000</v>
      </c>
      <c r="CQ47" s="2">
        <f>+AO47</f>
        <v>1500000</v>
      </c>
      <c r="CR47" s="2">
        <f>+AP47</f>
        <v>1500000</v>
      </c>
      <c r="CS47" s="2">
        <f>+AQ47</f>
        <v>1500000</v>
      </c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V47" s="2">
        <f>+PMT(1%,$DV$2,-$DV$1)*12</f>
        <v>12736637.443894912</v>
      </c>
      <c r="DY47" s="2">
        <f>+PMT(1%,$DV$2,-$DV$1)*12</f>
        <v>12736637.443894912</v>
      </c>
      <c r="EB47" s="2">
        <f>+PMT(1%,$DV$2,-$DV$1)*12</f>
        <v>12736637.443894912</v>
      </c>
      <c r="EE47" s="2">
        <f>+PMT(1%,$DV$2,-$DV$1)*12</f>
        <v>12736637.443894912</v>
      </c>
    </row>
    <row r="48" spans="2:139">
      <c r="B48" s="1" t="s">
        <v>39</v>
      </c>
      <c r="AD48" s="2">
        <f>+AC46/6</f>
        <v>200000</v>
      </c>
      <c r="AF48" s="2">
        <f>+AD48</f>
        <v>200000</v>
      </c>
      <c r="AG48" s="48"/>
      <c r="AH48" s="25"/>
      <c r="AI48" s="25"/>
      <c r="AJ48" s="25"/>
      <c r="AK48" s="48"/>
      <c r="AL48" s="48"/>
      <c r="AM48" s="25"/>
      <c r="AO48" s="2">
        <f>+AN46/6</f>
        <v>250000</v>
      </c>
      <c r="AP48" s="2"/>
      <c r="AQ48" s="2">
        <f t="shared" si="72"/>
        <v>250000</v>
      </c>
      <c r="AR48" s="48">
        <f>+AC48</f>
        <v>0</v>
      </c>
      <c r="AS48" s="2">
        <f>+AS47/6</f>
        <v>350000</v>
      </c>
      <c r="AT48" s="48"/>
      <c r="BA48" s="2">
        <f>+AZ46/6</f>
        <v>200000</v>
      </c>
      <c r="BC48" s="2">
        <f>+BA48</f>
        <v>200000</v>
      </c>
      <c r="BE48" s="2">
        <f>+BE47/6</f>
        <v>250000</v>
      </c>
      <c r="BG48" s="2">
        <f>+BE48</f>
        <v>250000</v>
      </c>
      <c r="BI48" s="2">
        <f>+BI47/6</f>
        <v>250000</v>
      </c>
      <c r="BK48" s="2">
        <f>+BI48</f>
        <v>250000</v>
      </c>
      <c r="BM48" s="2">
        <f>+BL46/6</f>
        <v>350000</v>
      </c>
      <c r="BO48" s="2">
        <f>+BN46/6</f>
        <v>350000</v>
      </c>
      <c r="BQ48" s="2">
        <f>+BP46/6</f>
        <v>200000</v>
      </c>
      <c r="BS48" s="2">
        <f>+BQ48</f>
        <v>200000</v>
      </c>
      <c r="BU48" s="2">
        <f>+BU47/6</f>
        <v>250000</v>
      </c>
      <c r="BW48" s="2">
        <f>+BU48</f>
        <v>250000</v>
      </c>
      <c r="BY48" s="2">
        <f>+BY47/6</f>
        <v>250000</v>
      </c>
      <c r="CA48" s="2">
        <f>+BY48</f>
        <v>250000</v>
      </c>
      <c r="CC48" s="2">
        <f>+CB46/6</f>
        <v>350000</v>
      </c>
      <c r="CE48" s="2">
        <f>+CD46/6</f>
        <v>350000</v>
      </c>
      <c r="CG48" s="48">
        <f>+CG47/6</f>
        <v>200000</v>
      </c>
      <c r="CH48" s="2"/>
      <c r="CI48" s="2">
        <f>+CG48</f>
        <v>200000</v>
      </c>
      <c r="CJ48" s="48">
        <f>+CJ47/6</f>
        <v>200000</v>
      </c>
      <c r="CK48" s="2">
        <f>+CI48</f>
        <v>200000</v>
      </c>
      <c r="CL48" s="48">
        <f>+CL47/6</f>
        <v>250000</v>
      </c>
      <c r="CM48" s="2">
        <f>+CI48</f>
        <v>200000</v>
      </c>
      <c r="CO48" s="2">
        <v>350000</v>
      </c>
      <c r="CP48" s="48"/>
      <c r="CQ48" s="2">
        <f>+AO48</f>
        <v>250000</v>
      </c>
      <c r="CR48" s="2"/>
      <c r="CS48" s="2">
        <f>+AQ48</f>
        <v>250000</v>
      </c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V48" s="2"/>
      <c r="DY48" s="2">
        <f>+PMT(1%,$DV$2,-$DV$1)*(3+6*34%)</f>
        <v>5349387.7264358625</v>
      </c>
      <c r="EB48" s="2"/>
      <c r="EE48" s="2">
        <f>+PMT(1%,$DV$2,-$DV$1)*(3+6*34%)</f>
        <v>5349387.7264358625</v>
      </c>
    </row>
    <row r="49" spans="2:139">
      <c r="B49" s="1" t="s">
        <v>93</v>
      </c>
      <c r="AD49" s="2"/>
      <c r="AF49" s="2"/>
      <c r="AG49" s="48"/>
      <c r="AH49" s="25"/>
      <c r="AI49" s="25"/>
      <c r="AJ49" s="25"/>
      <c r="AK49" s="48"/>
      <c r="AL49" s="48"/>
      <c r="AM49" s="25"/>
      <c r="AP49" s="2"/>
      <c r="AQ49" s="2"/>
      <c r="AS49" s="2"/>
      <c r="AT49" s="48"/>
      <c r="BA49" s="2"/>
      <c r="BC49" s="2"/>
      <c r="BE49" s="2"/>
      <c r="BG49" s="2"/>
      <c r="BI49" s="2"/>
      <c r="BK49" s="2"/>
      <c r="BM49" s="2"/>
      <c r="BO49" s="2"/>
      <c r="BQ49" s="2"/>
      <c r="BS49" s="2"/>
      <c r="BU49" s="2"/>
      <c r="BW49" s="2"/>
      <c r="BY49" s="2"/>
      <c r="CA49" s="2"/>
      <c r="CC49" s="2"/>
      <c r="CE49" s="2"/>
      <c r="CG49" s="48"/>
      <c r="CI49" s="2"/>
      <c r="CJ49" s="48"/>
      <c r="CK49" s="2"/>
      <c r="CL49" s="48"/>
      <c r="CM49" s="2"/>
      <c r="CO49" s="2"/>
      <c r="CP49" s="48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V49" s="2">
        <f>+DV1*0.1+DV3</f>
        <v>3495569.8000000003</v>
      </c>
      <c r="DY49" s="2">
        <f>+DV1*0.1+DV3</f>
        <v>3495569.8000000003</v>
      </c>
      <c r="EB49" s="2">
        <f>+EB1*0.1+EB3</f>
        <v>3495569.8000000003</v>
      </c>
      <c r="EE49" s="2">
        <f>+EB1*0.1+EB3</f>
        <v>3495569.8000000003</v>
      </c>
    </row>
    <row r="50" spans="2:139">
      <c r="B50" s="1" t="s">
        <v>87</v>
      </c>
      <c r="AD50" s="2"/>
      <c r="AF50" s="2"/>
      <c r="AG50" s="48"/>
      <c r="AH50" s="25"/>
      <c r="AI50" s="25"/>
      <c r="AJ50" s="25"/>
      <c r="AK50" s="48"/>
      <c r="AL50" s="48"/>
      <c r="AM50" s="25"/>
      <c r="AP50" s="2"/>
      <c r="AQ50" s="2"/>
      <c r="AS50" s="2"/>
      <c r="AT50" s="48"/>
      <c r="AW50" s="2"/>
      <c r="AY50" s="2"/>
      <c r="BA50" s="2"/>
      <c r="BC50" s="2"/>
      <c r="BE50" s="2"/>
      <c r="BG50" s="2"/>
      <c r="BI50" s="2"/>
      <c r="BK50" s="2"/>
      <c r="BM50" s="2"/>
      <c r="BO50" s="2"/>
      <c r="BQ50" s="2"/>
      <c r="BS50" s="2"/>
      <c r="BT50" s="48"/>
      <c r="BU50" s="2">
        <f>+BT50</f>
        <v>0</v>
      </c>
      <c r="BV50" s="3">
        <f>+BU50</f>
        <v>0</v>
      </c>
      <c r="BW50" s="2">
        <f>+BV50</f>
        <v>0</v>
      </c>
      <c r="BY50" s="2"/>
      <c r="CA50" s="2"/>
      <c r="CB50" s="48">
        <v>20000000</v>
      </c>
      <c r="CC50" s="2">
        <f>+CB50</f>
        <v>20000000</v>
      </c>
      <c r="CE50" s="2"/>
      <c r="CG50" s="48">
        <v>5000000</v>
      </c>
      <c r="CI50" s="2">
        <f>+CG50</f>
        <v>5000000</v>
      </c>
      <c r="CJ50" s="48">
        <v>5000000</v>
      </c>
      <c r="CK50" s="2">
        <f>+CI50</f>
        <v>5000000</v>
      </c>
      <c r="CL50" s="48">
        <v>5000000</v>
      </c>
      <c r="CM50" s="2">
        <f>+CI50</f>
        <v>5000000</v>
      </c>
      <c r="CO50" s="2"/>
      <c r="CP50" s="48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V50" s="2">
        <f>+PMT(1%,$DV$2,-$DV$1)*1</f>
        <v>1061386.4536579093</v>
      </c>
      <c r="DY50" s="2">
        <f>+PMT(1%,$DV$2,-$DV$1)*1</f>
        <v>1061386.4536579093</v>
      </c>
      <c r="EB50" s="2">
        <v>10000000</v>
      </c>
      <c r="EE50" s="2">
        <f>+EB50</f>
        <v>10000000</v>
      </c>
    </row>
    <row r="51" spans="2:139">
      <c r="B51" s="1" t="s">
        <v>99</v>
      </c>
      <c r="AD51" s="2"/>
      <c r="AF51" s="2"/>
      <c r="AG51" s="48"/>
      <c r="AH51" s="25"/>
      <c r="AI51" s="25"/>
      <c r="AJ51" s="25"/>
      <c r="AK51" s="48"/>
      <c r="AL51" s="48"/>
      <c r="AM51" s="25"/>
      <c r="AP51" s="2"/>
      <c r="AQ51" s="2"/>
      <c r="AS51" s="2"/>
      <c r="AT51" s="48"/>
      <c r="AW51" s="2"/>
      <c r="AY51" s="2"/>
      <c r="BA51" s="2"/>
      <c r="BC51" s="2"/>
      <c r="BE51" s="2"/>
      <c r="BG51" s="2"/>
      <c r="BI51" s="2"/>
      <c r="BK51" s="2"/>
      <c r="BM51" s="2"/>
      <c r="BO51" s="2"/>
      <c r="BQ51" s="2"/>
      <c r="BS51" s="2"/>
      <c r="BU51" s="2"/>
      <c r="BW51" s="2"/>
      <c r="BY51" s="2"/>
      <c r="CA51" s="2"/>
      <c r="CC51" s="2"/>
      <c r="CE51" s="2"/>
      <c r="CG51" s="48"/>
      <c r="CI51" s="2"/>
      <c r="CJ51" s="48"/>
      <c r="CK51" s="2"/>
      <c r="CL51" s="48"/>
      <c r="CM51" s="2"/>
      <c r="CO51" s="2"/>
      <c r="CP51" s="48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V51" s="2"/>
      <c r="DY51" s="2"/>
      <c r="EB51" s="2"/>
      <c r="EE51" s="2"/>
      <c r="EF51" s="2"/>
      <c r="EH51" s="2">
        <v>750000</v>
      </c>
      <c r="EI51" s="2">
        <v>750000</v>
      </c>
    </row>
    <row r="52" spans="2:139">
      <c r="B52" s="1" t="s">
        <v>100</v>
      </c>
      <c r="AD52" s="2"/>
      <c r="AF52" s="2"/>
      <c r="AG52" s="48"/>
      <c r="AH52" s="25"/>
      <c r="AI52" s="25"/>
      <c r="AJ52" s="25"/>
      <c r="AK52" s="48"/>
      <c r="AL52" s="48"/>
      <c r="AM52" s="25"/>
      <c r="AP52" s="2"/>
      <c r="AQ52" s="2"/>
      <c r="AS52" s="2"/>
      <c r="AT52" s="48"/>
      <c r="AW52" s="2"/>
      <c r="AY52" s="2"/>
      <c r="BA52" s="2"/>
      <c r="BC52" s="2"/>
      <c r="BE52" s="2"/>
      <c r="BG52" s="2"/>
      <c r="BI52" s="2"/>
      <c r="BK52" s="2"/>
      <c r="BM52" s="2"/>
      <c r="BO52" s="2"/>
      <c r="BQ52" s="2"/>
      <c r="BS52" s="2"/>
      <c r="BU52" s="2"/>
      <c r="BW52" s="2"/>
      <c r="BY52" s="2"/>
      <c r="CA52" s="2"/>
      <c r="CC52" s="2"/>
      <c r="CE52" s="2"/>
      <c r="CG52" s="48"/>
      <c r="CI52" s="2"/>
      <c r="CJ52" s="48"/>
      <c r="CK52" s="2"/>
      <c r="CL52" s="48"/>
      <c r="CM52" s="2"/>
      <c r="CO52" s="2"/>
      <c r="CP52" s="48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V52" s="2"/>
      <c r="DY52" s="2"/>
      <c r="EB52" s="2"/>
      <c r="EE52" s="2"/>
      <c r="EF52" s="2"/>
      <c r="EH52" s="2">
        <v>1000000</v>
      </c>
      <c r="EI52" s="2">
        <v>1000000</v>
      </c>
    </row>
    <row r="53" spans="2:139">
      <c r="B53" s="1" t="s">
        <v>101</v>
      </c>
      <c r="AD53" s="2"/>
      <c r="AF53" s="2"/>
      <c r="AG53" s="48"/>
      <c r="AH53" s="25"/>
      <c r="AI53" s="25"/>
      <c r="AJ53" s="25"/>
      <c r="AK53" s="48"/>
      <c r="AL53" s="48"/>
      <c r="AM53" s="25"/>
      <c r="AP53" s="2"/>
      <c r="AQ53" s="2"/>
      <c r="AS53" s="2"/>
      <c r="AT53" s="48"/>
      <c r="AW53" s="2"/>
      <c r="AY53" s="2"/>
      <c r="BA53" s="2"/>
      <c r="BC53" s="2"/>
      <c r="BE53" s="2"/>
      <c r="BG53" s="2"/>
      <c r="BI53" s="2"/>
      <c r="BK53" s="2"/>
      <c r="BM53" s="2"/>
      <c r="BO53" s="2"/>
      <c r="BQ53" s="2"/>
      <c r="BS53" s="2"/>
      <c r="BU53" s="2"/>
      <c r="BW53" s="2"/>
      <c r="BY53" s="2"/>
      <c r="CA53" s="2"/>
      <c r="CC53" s="2"/>
      <c r="CE53" s="2"/>
      <c r="CG53" s="48"/>
      <c r="CI53" s="2"/>
      <c r="CJ53" s="48"/>
      <c r="CK53" s="2"/>
      <c r="CL53" s="48"/>
      <c r="CM53" s="2"/>
      <c r="CO53" s="2"/>
      <c r="CP53" s="48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V53" s="2"/>
      <c r="DY53" s="2"/>
      <c r="EB53" s="2"/>
      <c r="EE53" s="2"/>
      <c r="EF53" s="2"/>
      <c r="EH53" s="2">
        <f>+EH51</f>
        <v>750000</v>
      </c>
      <c r="EI53" s="2">
        <f>+EI51</f>
        <v>750000</v>
      </c>
    </row>
    <row r="54" spans="2:139">
      <c r="B54" s="60" t="s">
        <v>102</v>
      </c>
      <c r="AD54" s="2"/>
      <c r="AF54" s="2"/>
      <c r="AG54" s="48"/>
      <c r="AH54" s="25"/>
      <c r="AI54" s="25"/>
      <c r="AJ54" s="25"/>
      <c r="AK54" s="48"/>
      <c r="AL54" s="48"/>
      <c r="AM54" s="48">
        <v>500000</v>
      </c>
      <c r="AP54" s="2"/>
      <c r="AQ54" s="2"/>
      <c r="AR54" s="48">
        <v>500000</v>
      </c>
      <c r="AS54" s="48">
        <v>500000</v>
      </c>
      <c r="AT54" s="48"/>
      <c r="AU54" s="48">
        <v>500000</v>
      </c>
      <c r="AW54" s="2"/>
      <c r="AY54" s="2"/>
      <c r="BA54" s="2"/>
      <c r="BC54" s="2"/>
      <c r="BE54" s="2"/>
      <c r="BG54" s="2"/>
      <c r="BI54" s="2"/>
      <c r="BK54" s="2"/>
      <c r="BM54" s="2"/>
      <c r="BN54" s="48">
        <v>500000</v>
      </c>
      <c r="BO54" s="2">
        <f>+BN54</f>
        <v>500000</v>
      </c>
      <c r="BQ54" s="2"/>
      <c r="BS54" s="2"/>
      <c r="BU54" s="2"/>
      <c r="BW54" s="2"/>
      <c r="BY54" s="2"/>
      <c r="CA54" s="2"/>
      <c r="CC54" s="2"/>
      <c r="CD54" s="48">
        <v>500000</v>
      </c>
      <c r="CE54" s="2">
        <f>+CD54</f>
        <v>500000</v>
      </c>
      <c r="CG54" s="48"/>
      <c r="CH54" s="2">
        <v>0</v>
      </c>
      <c r="CI54" s="2">
        <v>0</v>
      </c>
      <c r="CJ54" s="48"/>
      <c r="CK54" s="2">
        <v>0</v>
      </c>
      <c r="CL54" s="48"/>
      <c r="CM54" s="2">
        <v>0</v>
      </c>
      <c r="CO54" s="2"/>
      <c r="CP54" s="48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V54" s="2"/>
      <c r="DY54" s="2"/>
      <c r="EB54" s="2"/>
      <c r="EE54" s="2"/>
    </row>
    <row r="55" spans="2:139">
      <c r="B55" s="60" t="s">
        <v>104</v>
      </c>
      <c r="AD55" s="2"/>
      <c r="AF55" s="2"/>
      <c r="AG55" s="48"/>
      <c r="AH55" s="25"/>
      <c r="AI55" s="25"/>
      <c r="AJ55" s="25"/>
      <c r="AK55" s="48"/>
      <c r="AL55" s="48"/>
      <c r="AM55" s="25"/>
      <c r="AP55" s="2"/>
      <c r="AQ55" s="2"/>
      <c r="AS55" s="2"/>
      <c r="AT55" s="48"/>
      <c r="AU55" s="48">
        <v>2000000</v>
      </c>
      <c r="AW55" s="2"/>
      <c r="AY55" s="2"/>
      <c r="BA55" s="2"/>
      <c r="BC55" s="2"/>
      <c r="BE55" s="2"/>
      <c r="BG55" s="2"/>
      <c r="BI55" s="2"/>
      <c r="BK55" s="2"/>
      <c r="BM55" s="2"/>
      <c r="BO55" s="2"/>
      <c r="BQ55" s="2"/>
      <c r="BS55" s="2"/>
      <c r="BU55" s="2"/>
      <c r="BW55" s="2"/>
      <c r="BY55" s="2"/>
      <c r="CA55" s="2"/>
      <c r="CC55" s="2"/>
      <c r="CE55" s="2"/>
      <c r="CG55" s="48"/>
      <c r="CI55" s="2"/>
      <c r="CJ55" s="48"/>
      <c r="CK55" s="2"/>
      <c r="CL55" s="48"/>
      <c r="CM55" s="2"/>
      <c r="CO55" s="2"/>
      <c r="CP55" s="48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V55" s="2"/>
      <c r="DY55" s="2"/>
      <c r="EB55" s="2"/>
      <c r="EE55" s="2"/>
    </row>
    <row r="56" spans="2:139">
      <c r="B56" s="60" t="s">
        <v>105</v>
      </c>
      <c r="AD56" s="2"/>
      <c r="AF56" s="2"/>
      <c r="AG56" s="48"/>
      <c r="AH56" s="25"/>
      <c r="AI56" s="25"/>
      <c r="AJ56" s="25"/>
      <c r="AK56" s="48"/>
      <c r="AL56" s="48"/>
      <c r="AM56" s="25"/>
      <c r="AP56" s="2"/>
      <c r="AQ56" s="2"/>
      <c r="AS56" s="2"/>
      <c r="AT56" s="48">
        <v>700000</v>
      </c>
      <c r="AU56" s="48">
        <v>2000000</v>
      </c>
      <c r="AW56" s="2"/>
      <c r="AY56" s="2"/>
      <c r="BA56" s="2"/>
      <c r="BC56" s="2"/>
      <c r="BE56" s="2"/>
      <c r="BG56" s="2"/>
      <c r="BI56" s="2"/>
      <c r="BK56" s="2"/>
      <c r="BM56" s="2"/>
      <c r="BO56" s="2"/>
      <c r="BQ56" s="2"/>
      <c r="BS56" s="2"/>
      <c r="BU56" s="2"/>
      <c r="BW56" s="2"/>
      <c r="BY56" s="2"/>
      <c r="CA56" s="2"/>
      <c r="CC56" s="2"/>
      <c r="CE56" s="2"/>
      <c r="CG56" s="48"/>
      <c r="CI56" s="2"/>
      <c r="CJ56" s="48"/>
      <c r="CK56" s="2"/>
      <c r="CL56" s="48"/>
      <c r="CM56" s="2"/>
      <c r="CO56" s="2"/>
      <c r="CP56" s="48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V56" s="2"/>
      <c r="DY56" s="2"/>
      <c r="EB56" s="2"/>
      <c r="EE56" s="2"/>
    </row>
    <row r="57" spans="2:139">
      <c r="B57" s="60" t="s">
        <v>106</v>
      </c>
      <c r="AD57" s="2"/>
      <c r="AF57" s="2"/>
      <c r="AG57" s="48"/>
      <c r="AH57" s="25"/>
      <c r="AI57" s="25"/>
      <c r="AJ57" s="25"/>
      <c r="AK57" s="48"/>
      <c r="AL57" s="48"/>
      <c r="AM57" s="25"/>
      <c r="AP57" s="2"/>
      <c r="AQ57" s="2"/>
      <c r="AS57" s="2"/>
      <c r="AT57" s="48">
        <v>1000000</v>
      </c>
      <c r="AU57" s="48">
        <v>2000000</v>
      </c>
      <c r="AW57" s="2"/>
      <c r="AY57" s="2"/>
      <c r="BA57" s="2"/>
      <c r="BC57" s="2"/>
      <c r="BE57" s="2"/>
      <c r="BG57" s="2"/>
      <c r="BI57" s="2"/>
      <c r="BK57" s="2"/>
      <c r="BM57" s="2"/>
      <c r="BO57" s="2"/>
      <c r="BQ57" s="2"/>
      <c r="BS57" s="2"/>
      <c r="BU57" s="2"/>
      <c r="BW57" s="2"/>
      <c r="BY57" s="2"/>
      <c r="CA57" s="2"/>
      <c r="CC57" s="2"/>
      <c r="CE57" s="2"/>
      <c r="CG57" s="48"/>
      <c r="CI57" s="2"/>
      <c r="CJ57" s="48"/>
      <c r="CK57" s="2"/>
      <c r="CL57" s="48"/>
      <c r="CM57" s="2"/>
      <c r="CO57" s="2"/>
      <c r="CP57" s="48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V57" s="2"/>
      <c r="DY57" s="2"/>
      <c r="EB57" s="2"/>
      <c r="EE57" s="2"/>
    </row>
    <row r="59" spans="2:139">
      <c r="B59" s="1" t="s">
        <v>77</v>
      </c>
      <c r="AG59" s="45"/>
      <c r="AH59" s="65"/>
      <c r="AI59" s="65"/>
      <c r="AJ59" s="65"/>
      <c r="AK59" s="45" t="e">
        <f>+AK60*12</f>
        <v>#REF!</v>
      </c>
      <c r="AL59" s="45"/>
      <c r="AM59" s="65"/>
      <c r="AT59" s="45"/>
      <c r="BE59" s="21"/>
      <c r="BI59" s="21"/>
      <c r="BU59" s="21"/>
      <c r="BY59" s="21"/>
    </row>
    <row r="60" spans="2:139">
      <c r="B60" s="2" t="s">
        <v>13</v>
      </c>
      <c r="C60" s="27">
        <f>+Auxiliares!C5</f>
        <v>2.0404831212349748E-4</v>
      </c>
      <c r="D60" s="27">
        <f>+C60</f>
        <v>2.0404831212349748E-4</v>
      </c>
      <c r="E60" s="27" t="e">
        <f>+IF(AND(E$10=Auxiliares!$C$2,'46-55'!E$13=Auxiliares!$C$3),Auxiliares!$C5,IF(AND(E$10=Auxiliares!$D$2,'46-55'!E$13=Auxiliares!$D$3),Auxiliares!$D5,IF(AND(E$10=Auxiliares!$E$2,'46-55'!E$13=Auxiliares!$E$3),Auxiliares!$E5,Auxiliares!$F5)))</f>
        <v>#REF!</v>
      </c>
      <c r="F60" s="27" t="e">
        <f>+IF(AND(F$10=Auxiliares!$C$2,'46-55'!F$13=Auxiliares!$C$3),Auxiliares!$C5,IF(AND(F$10=Auxiliares!$D$2,'46-55'!F$13=Auxiliares!$D$3),Auxiliares!$D5,IF(AND(F$10=Auxiliares!$E$2,'46-55'!F$13=Auxiliares!$E$3),Auxiliares!$E5,Auxiliares!$F5)))</f>
        <v>#REF!</v>
      </c>
      <c r="G60" s="27" t="e">
        <f>+IF(AND(G$10=Auxiliares!$C$2,'46-55'!G$13=Auxiliares!$C$3),Auxiliares!$C5,IF(AND(G$10=Auxiliares!$D$2,'46-55'!G$13=Auxiliares!$D$3),Auxiliares!$D5,IF(AND(G$10=Auxiliares!$E$2,'46-55'!G$13=Auxiliares!$E$3),Auxiliares!$E5,Auxiliares!$F5)))</f>
        <v>#REF!</v>
      </c>
      <c r="H60" s="27" t="e">
        <f>+IF(AND(H$10=Auxiliares!$C$2,'46-55'!H$13=Auxiliares!$C$3),Auxiliares!$C5,IF(AND(H$10=Auxiliares!$D$2,'46-55'!H$13=Auxiliares!$D$3),Auxiliares!$D5,IF(AND(H$10=Auxiliares!$E$2,'46-55'!H$13=Auxiliares!$E$3),Auxiliares!$E5,Auxiliares!$F5)))</f>
        <v>#REF!</v>
      </c>
      <c r="I60" s="27" t="e">
        <f>+IF(AND(I$10=Auxiliares!$C$2,'46-55'!I$13=Auxiliares!$C$3),Auxiliares!$C5,IF(AND(I$10=Auxiliares!$D$2,'46-55'!I$13=Auxiliares!$D$3),Auxiliares!$D5,IF(AND(I$10=Auxiliares!$E$2,'46-55'!I$13=Auxiliares!$E$3),Auxiliares!$E5,Auxiliares!$F5)))</f>
        <v>#REF!</v>
      </c>
      <c r="J60" s="27" t="e">
        <f>+IF(AND(J$10=Auxiliares!$C$2,'46-55'!J$13=Auxiliares!$C$3),Auxiliares!$C5,IF(AND(J$10=Auxiliares!$D$2,'46-55'!J$13=Auxiliares!$D$3),Auxiliares!$D5,IF(AND(J$10=Auxiliares!$E$2,'46-55'!J$13=Auxiliares!$E$3),Auxiliares!$E5,Auxiliares!$F5)))</f>
        <v>#REF!</v>
      </c>
      <c r="K60" s="27" t="e">
        <f>+IF(AND(K$10=Auxiliares!$C$2,'46-55'!K$13=Auxiliares!$C$3),Auxiliares!$C5,IF(AND(K$10=Auxiliares!$D$2,'46-55'!K$13=Auxiliares!$D$3),Auxiliares!$D5,IF(AND(K$10=Auxiliares!$E$2,'46-55'!K$13=Auxiliares!$E$3),Auxiliares!$E5,Auxiliares!$F5)))</f>
        <v>#REF!</v>
      </c>
      <c r="L60" s="27" t="e">
        <f>+IF(AND(L$10=Auxiliares!$C$2,'46-55'!L$13=Auxiliares!$C$3),Auxiliares!$C5,IF(AND(L$10=Auxiliares!$D$2,'46-55'!L$13=Auxiliares!$D$3),Auxiliares!$D5,IF(AND(L$10=Auxiliares!$E$2,'46-55'!L$13=Auxiliares!$E$3),Auxiliares!$E5,Auxiliares!$F5)))</f>
        <v>#REF!</v>
      </c>
      <c r="M60" s="27" t="e">
        <f>+IF(AND(M$10=Auxiliares!$C$2,'46-55'!M$13=Auxiliares!$C$3),Auxiliares!$C5,IF(AND(M$10=Auxiliares!$D$2,'46-55'!M$13=Auxiliares!$D$3),Auxiliares!$D5,IF(AND(M$10=Auxiliares!$E$2,'46-55'!M$13=Auxiliares!$E$3),Auxiliares!$E5,Auxiliares!$F5)))</f>
        <v>#REF!</v>
      </c>
      <c r="N60" s="27" t="e">
        <f>+IF(AND(N$10=Auxiliares!$C$2,'46-55'!N$13=Auxiliares!$C$3),Auxiliares!$C5,IF(AND(N$10=Auxiliares!$D$2,'46-55'!N$13=Auxiliares!$D$3),Auxiliares!$D5,IF(AND(N$10=Auxiliares!$E$2,'46-55'!N$13=Auxiliares!$E$3),Auxiliares!$E5,Auxiliares!$F5)))</f>
        <v>#REF!</v>
      </c>
      <c r="O60" s="27" t="e">
        <f>+IF(AND(O$10=Auxiliares!$C$2,'46-55'!O$13=Auxiliares!$C$3),Auxiliares!$C5,IF(AND(O$10=Auxiliares!$D$2,'46-55'!O$13=Auxiliares!$D$3),Auxiliares!$D5,IF(AND(O$10=Auxiliares!$E$2,'46-55'!O$13=Auxiliares!$E$3),Auxiliares!$E5,Auxiliares!$F5)))</f>
        <v>#REF!</v>
      </c>
      <c r="P60" s="27" t="e">
        <f>+IF(AND(P$10=Auxiliares!$C$2,'46-55'!P$13=Auxiliares!$C$3),Auxiliares!$C5,IF(AND(P$10=Auxiliares!$D$2,'46-55'!P$13=Auxiliares!$D$3),Auxiliares!$D5,IF(AND(P$10=Auxiliares!$E$2,'46-55'!P$13=Auxiliares!$E$3),Auxiliares!$E5,Auxiliares!$F5)))</f>
        <v>#REF!</v>
      </c>
      <c r="Q60" s="27" t="e">
        <f>+IF(AND(Q$10=Auxiliares!$C$2,'46-55'!Q$13=Auxiliares!$C$3),Auxiliares!$C5,IF(AND(Q$10=Auxiliares!$D$2,'46-55'!Q$13=Auxiliares!$D$3),Auxiliares!$D5,IF(AND(Q$10=Auxiliares!$E$2,'46-55'!Q$13=Auxiliares!$E$3),Auxiliares!$E5,Auxiliares!$F5)))</f>
        <v>#REF!</v>
      </c>
      <c r="R60" s="27" t="e">
        <f>+IF(AND(R$10=Auxiliares!$C$2,'46-55'!R$13=Auxiliares!$C$3),Auxiliares!$C5,IF(AND(R$10=Auxiliares!$D$2,'46-55'!R$13=Auxiliares!$D$3),Auxiliares!$D5,IF(AND(R$10=Auxiliares!$E$2,'46-55'!R$13=Auxiliares!$E$3),Auxiliares!$E5,Auxiliares!$F5)))</f>
        <v>#REF!</v>
      </c>
      <c r="S60" s="27" t="e">
        <f>+IF(AND(S$10=Auxiliares!$C$2,'46-55'!S$13=Auxiliares!$C$3),Auxiliares!$C5,IF(AND(S$10=Auxiliares!$D$2,'46-55'!S$13=Auxiliares!$D$3),Auxiliares!$D5,IF(AND(S$10=Auxiliares!$E$2,'46-55'!S$13=Auxiliares!$E$3),Auxiliares!$E5,Auxiliares!$F5)))</f>
        <v>#REF!</v>
      </c>
      <c r="T60" s="27" t="e">
        <f>+IF(AND(T$10=Auxiliares!$C$2,'46-55'!T$13=Auxiliares!$C$3),Auxiliares!$C5,IF(AND(T$10=Auxiliares!$D$2,'46-55'!T$13=Auxiliares!$D$3),Auxiliares!$D5,IF(AND(T$10=Auxiliares!$E$2,'46-55'!T$13=Auxiliares!$E$3),Auxiliares!$E5,Auxiliares!$F5)))</f>
        <v>#REF!</v>
      </c>
      <c r="U60" s="27" t="e">
        <f>+IF(AND(U$10=Auxiliares!$C$2,'46-55'!U$13=Auxiliares!$C$3),Auxiliares!$C5,IF(AND(U$10=Auxiliares!$D$2,'46-55'!U$13=Auxiliares!$D$3),Auxiliares!$D5,IF(AND(U$10=Auxiliares!$E$2,'46-55'!U$13=Auxiliares!$E$3),Auxiliares!$E5,Auxiliares!$F5)))</f>
        <v>#REF!</v>
      </c>
      <c r="V60" s="27" t="e">
        <f>+IF(AND(V$10=Auxiliares!$C$2,'46-55'!V$13=Auxiliares!$C$3),Auxiliares!$C5,IF(AND(V$10=Auxiliares!$D$2,'46-55'!V$13=Auxiliares!$D$3),Auxiliares!$D5,IF(AND(V$10=Auxiliares!$E$2,'46-55'!V$13=Auxiliares!$E$3),Auxiliares!$E5,Auxiliares!$F5)))</f>
        <v>#REF!</v>
      </c>
      <c r="W60" s="27" t="e">
        <f>+IF(AND(W$10=Auxiliares!$C$2,'46-55'!W$13=Auxiliares!$C$3),Auxiliares!$C5,IF(AND(W$10=Auxiliares!$D$2,'46-55'!W$13=Auxiliares!$D$3),Auxiliares!$D5,IF(AND(W$10=Auxiliares!$E$2,'46-55'!W$13=Auxiliares!$E$3),Auxiliares!$E5,Auxiliares!$F5)))</f>
        <v>#REF!</v>
      </c>
      <c r="X60" s="27" t="e">
        <f>+IF(AND(X$10=Auxiliares!$C$2,'46-55'!X$13=Auxiliares!$C$3),Auxiliares!$C5,IF(AND(X$10=Auxiliares!$D$2,'46-55'!X$13=Auxiliares!$D$3),Auxiliares!$D5,IF(AND(X$10=Auxiliares!$E$2,'46-55'!X$13=Auxiliares!$E$3),Auxiliares!$E5,Auxiliares!$F5)))</f>
        <v>#REF!</v>
      </c>
      <c r="Y60" s="27" t="e">
        <f>+IF(AND(Y$10=Auxiliares!$C$2,'46-55'!Y$13=Auxiliares!$C$3),Auxiliares!$C5,IF(AND(Y$10=Auxiliares!$D$2,'46-55'!Y$13=Auxiliares!$D$3),Auxiliares!$D5,IF(AND(Y$10=Auxiliares!$E$2,'46-55'!Y$13=Auxiliares!$E$3),Auxiliares!$E5,Auxiliares!$F5)))</f>
        <v>#REF!</v>
      </c>
      <c r="Z60" s="27" t="e">
        <f>+IF(AND(Z$10=Auxiliares!$C$2,'46-55'!Z$13=Auxiliares!$C$3),Auxiliares!$C5,IF(AND(Z$10=Auxiliares!$D$2,'46-55'!Z$13=Auxiliares!$D$3),Auxiliares!$D5,IF(AND(Z$10=Auxiliares!$E$2,'46-55'!Z$13=Auxiliares!$E$3),Auxiliares!$E5,Auxiliares!$F5)))</f>
        <v>#REF!</v>
      </c>
      <c r="AA60" s="27" t="e">
        <f>+IF(AND(AA$10=Auxiliares!$C$2,'46-55'!AA$13=Auxiliares!$C$3),Auxiliares!$C5,IF(AND(AA$10=Auxiliares!$D$2,'46-55'!AA$13=Auxiliares!$D$3),Auxiliares!$D5,IF(AND(AA$10=Auxiliares!$E$2,'46-55'!AA$13=Auxiliares!$E$3),Auxiliares!$E5,Auxiliares!$F5)))</f>
        <v>#REF!</v>
      </c>
      <c r="AB60" s="27" t="e">
        <f>+IF(AND(AB$10=Auxiliares!$C$2,'46-55'!AB$13=Auxiliares!$C$3),Auxiliares!$C5,IF(AND(AB$10=Auxiliares!$D$2,'46-55'!AB$13=Auxiliares!$D$3),Auxiliares!$D5,IF(AND(AB$10=Auxiliares!$E$2,'46-55'!AB$13=Auxiliares!$E$3),Auxiliares!$E5,Auxiliares!$F5)))</f>
        <v>#REF!</v>
      </c>
      <c r="AC60" s="27" t="e">
        <f>+IF(AND(AC$10=Auxiliares!$C$2,'46-55'!AC$13=Auxiliares!$C$3),Auxiliares!$C5,IF(AND(AC$10=Auxiliares!$D$2,'46-55'!AC$13=Auxiliares!$D$3),Auxiliares!$D5,IF(AND(AC$10=Auxiliares!$E$2,'46-55'!AC$13=Auxiliares!$E$3),Auxiliares!$E5,Auxiliares!$F5)))</f>
        <v>#REF!</v>
      </c>
      <c r="AD60" s="27" t="e">
        <f>+IF(AND(AD$10=Auxiliares!$C$2,'46-55'!AD$13=Auxiliares!$C$3),Auxiliares!$C5,IF(AND(AD$10=Auxiliares!$D$2,'46-55'!AD$13=Auxiliares!$D$3),Auxiliares!$D5,IF(AND(AD$10=Auxiliares!$E$2,'46-55'!AD$13=Auxiliares!$E$3),Auxiliares!$E5,Auxiliares!$F5)))</f>
        <v>#REF!</v>
      </c>
      <c r="AE60" s="27" t="e">
        <f>+IF(AND(AE$10=Auxiliares!$C$2,'46-55'!AE$13=Auxiliares!$C$3),Auxiliares!$C5,IF(AND(AE$10=Auxiliares!$D$2,'46-55'!AE$13=Auxiliares!$D$3),Auxiliares!$D5,IF(AND(AE$10=Auxiliares!$E$2,'46-55'!AE$13=Auxiliares!$E$3),Auxiliares!$E5,Auxiliares!$F5)))</f>
        <v>#REF!</v>
      </c>
      <c r="AF60" s="27" t="e">
        <f>+IF(AND(AF$10=Auxiliares!$C$2,'46-55'!AF$13=Auxiliares!$C$3),Auxiliares!$C5,IF(AND(AF$10=Auxiliares!$D$2,'46-55'!AF$13=Auxiliares!$D$3),Auxiliares!$D5,IF(AND(AF$10=Auxiliares!$E$2,'46-55'!AF$13=Auxiliares!$E$3),Auxiliares!$E5,Auxiliares!$F5)))</f>
        <v>#REF!</v>
      </c>
      <c r="AG60" s="54" t="e">
        <f>+IF(AND(AG$10=Auxiliares!$C$2,'46-55'!AG$13=Auxiliares!$C$3),Auxiliares!$C5,IF(AND(AG$10=Auxiliares!$D$2,'46-55'!AG$13=Auxiliares!$D$3),Auxiliares!$D5,IF(AND(AG$10=Auxiliares!$E$2,'46-55'!AG$13=Auxiliares!$E$3),Auxiliares!$E5,Auxiliares!$F5)))</f>
        <v>#REF!</v>
      </c>
      <c r="AH60" s="70" t="e">
        <f>+IF(AND(AH$10=Auxiliares!$C$2,'46-55'!AH$13=Auxiliares!$C$3),Auxiliares!$C5,IF(AND(AH$10=Auxiliares!$D$2,'46-55'!AH$13=Auxiliares!$D$3),Auxiliares!$D5,IF(AND(AH$10=Auxiliares!$E$2,'46-55'!AH$13=Auxiliares!$E$3),Auxiliares!$E5,Auxiliares!$F5)))</f>
        <v>#REF!</v>
      </c>
      <c r="AI60" s="70" t="e">
        <f>+IF(AND(AI$10=Auxiliares!$C$2,'46-55'!AI$13=Auxiliares!$C$3),Auxiliares!$C5,IF(AND(AI$10=Auxiliares!$D$2,'46-55'!AI$13=Auxiliares!$D$3),Auxiliares!$D5,IF(AND(AI$10=Auxiliares!$E$2,'46-55'!AI$13=Auxiliares!$E$3),Auxiliares!$E5,Auxiliares!$F5)))</f>
        <v>#REF!</v>
      </c>
      <c r="AJ60" s="70" t="e">
        <f>+IF(AND(AJ$10=Auxiliares!$C$2,'46-55'!AJ$13=Auxiliares!$C$3),Auxiliares!$C5,IF(AND(AJ$10=Auxiliares!$D$2,'46-55'!AJ$13=Auxiliares!$D$3),Auxiliares!$D5,IF(AND(AJ$10=Auxiliares!$E$2,'46-55'!AJ$13=Auxiliares!$E$3),Auxiliares!$E5,Auxiliares!$F5)))</f>
        <v>#REF!</v>
      </c>
      <c r="AK60" s="78" t="e">
        <f>+IF(AND(AK$10=Auxiliares!$C$2,'46-55'!AK$13=Auxiliares!$C$3),Auxiliares!$C5,IF(AND(AK$10=Auxiliares!$D$2,'46-55'!AK$13=Auxiliares!$D$3),Auxiliares!$D5,IF(AND(AK$10=Auxiliares!$E$2,'46-55'!AK$13=Auxiliares!$E$3),Auxiliares!$E5,Auxiliares!$F5)))</f>
        <v>#REF!</v>
      </c>
      <c r="AL60" s="54" t="e">
        <f>+IF(AND(AL$10=Auxiliares!$C$2,'46-55'!AL$13=Auxiliares!$C$3),Auxiliares!$C5,IF(AND(AL$10=Auxiliares!$D$2,'46-55'!AL$13=Auxiliares!$D$3),Auxiliares!$D5,IF(AND(AL$10=Auxiliares!$E$2,'46-55'!AL$13=Auxiliares!$E$3),Auxiliares!$E5,Auxiliares!$F5)))</f>
        <v>#REF!</v>
      </c>
      <c r="AM60" s="70" t="e">
        <f>+IF(AND(AM$10=Auxiliares!$C$2,'46-55'!AM$13=Auxiliares!$C$3),Auxiliares!$C5,IF(AND(AM$10=Auxiliares!$D$2,'46-55'!AM$13=Auxiliares!$D$3),Auxiliares!$D5,IF(AND(AM$10=Auxiliares!$E$2,'46-55'!AM$13=Auxiliares!$E$3),Auxiliares!$E5,Auxiliares!$F5)))</f>
        <v>#REF!</v>
      </c>
      <c r="AN60" s="54" t="e">
        <f>+IF(AND(AN$10=Auxiliares!$C$2,'46-55'!AN$13=Auxiliares!$C$3),Auxiliares!$C5,IF(AND(AN$10=Auxiliares!$D$2,'46-55'!AN$13=Auxiliares!$D$3),Auxiliares!$D5,IF(AND(AN$10=Auxiliares!$E$2,'46-55'!AN$13=Auxiliares!$E$3),Auxiliares!$E5,Auxiliares!$F5)))</f>
        <v>#REF!</v>
      </c>
      <c r="AO60" s="27" t="e">
        <f>+IF(AND(AO$10=Auxiliares!$C$2,'46-55'!AO$13=Auxiliares!$C$3),Auxiliares!$C5,IF(AND(AO$10=Auxiliares!$D$2,'46-55'!AO$13=Auxiliares!$D$3),Auxiliares!$D5,IF(AND(AO$10=Auxiliares!$E$2,'46-55'!AO$13=Auxiliares!$E$3),Auxiliares!$E5,Auxiliares!$F5)))</f>
        <v>#REF!</v>
      </c>
      <c r="AP60" s="27" t="e">
        <f>+IF(AND(AP$10=Auxiliares!$C$2,'46-55'!AP$13=Auxiliares!$C$3),Auxiliares!$C5,IF(AND(AP$10=Auxiliares!$D$2,'46-55'!AP$13=Auxiliares!$D$3),Auxiliares!$D5,IF(AND(AP$10=Auxiliares!$E$2,'46-55'!AP$13=Auxiliares!$E$3),Auxiliares!$E5,Auxiliares!$F5)))</f>
        <v>#REF!</v>
      </c>
      <c r="AQ60" s="27" t="e">
        <f>+IF(AND(AQ$10=Auxiliares!$C$2,'46-55'!AQ$13=Auxiliares!$C$3),Auxiliares!$C5,IF(AND(AQ$10=Auxiliares!$D$2,'46-55'!AQ$13=Auxiliares!$D$3),Auxiliares!$D5,IF(AND(AQ$10=Auxiliares!$E$2,'46-55'!AQ$13=Auxiliares!$E$3),Auxiliares!$E5,Auxiliares!$F5)))</f>
        <v>#REF!</v>
      </c>
      <c r="AR60" s="54" t="e">
        <f>+AF60</f>
        <v>#REF!</v>
      </c>
      <c r="AS60" s="27" t="e">
        <f>+AR60</f>
        <v>#REF!</v>
      </c>
      <c r="AT60" s="54" t="e">
        <f>+IF(AND(AT$10=Auxiliares!$C$2,'46-55'!AT$13=Auxiliares!$C$3),Auxiliares!$C5,IF(AND(AT$10=Auxiliares!$D$2,'46-55'!AT$13=Auxiliares!$D$3),Auxiliares!$D5,IF(AND(AT$10=Auxiliares!$E$2,'46-55'!AT$13=Auxiliares!$E$3),Auxiliares!$E5,Auxiliares!$F5)))</f>
        <v>#REF!</v>
      </c>
      <c r="AU60" s="58">
        <f>0.0130143439461157/12</f>
        <v>1.0845286621763083E-3</v>
      </c>
      <c r="AV60" s="54" t="e">
        <f>+IF(AND(AV$10=Auxiliares!$C$2,'46-55'!AV$13=Auxiliares!$C$3),Auxiliares!$C5,IF(AND(AV$10=Auxiliares!$D$2,'46-55'!AV$13=Auxiliares!$D$3),Auxiliares!$D5,IF(AND(AV$10=Auxiliares!$E$2,'46-55'!AV$13=Auxiliares!$E$3),Auxiliares!$E5,Auxiliares!$F5)))</f>
        <v>#REF!</v>
      </c>
      <c r="AW60" s="27" t="e">
        <f>+IF(AND(AW$10=Auxiliares!$C$2,'46-55'!AW$13=Auxiliares!$C$3),Auxiliares!$C5,IF(AND(AW$10=Auxiliares!$D$2,'46-55'!AW$13=Auxiliares!$D$3),Auxiliares!$D5,IF(AND(AW$10=Auxiliares!$E$2,'46-55'!AW$13=Auxiliares!$E$3),Auxiliares!$E5,Auxiliares!$F5)))</f>
        <v>#REF!</v>
      </c>
      <c r="AX60" s="27" t="e">
        <f>+IF(AND(AX$10=Auxiliares!$C$2,'46-55'!AX$13=Auxiliares!$C$3),Auxiliares!$C5,IF(AND(AX$10=Auxiliares!$D$2,'46-55'!AX$13=Auxiliares!$D$3),Auxiliares!$D5,IF(AND(AX$10=Auxiliares!$E$2,'46-55'!AX$13=Auxiliares!$E$3),Auxiliares!$E5,Auxiliares!$F5)))</f>
        <v>#REF!</v>
      </c>
      <c r="AY60" s="27" t="e">
        <f>+IF(AND(AY$10=Auxiliares!$C$2,'46-55'!AY$13=Auxiliares!$C$3),Auxiliares!$C5,IF(AND(AY$10=Auxiliares!$D$2,'46-55'!AY$13=Auxiliares!$D$3),Auxiliares!$D5,IF(AND(AY$10=Auxiliares!$E$2,'46-55'!AY$13=Auxiliares!$E$3),Auxiliares!$E5,Auxiliares!$F5)))</f>
        <v>#REF!</v>
      </c>
      <c r="AZ60" s="54" t="e">
        <f>+IF(AND(AZ$10=Auxiliares!$C$2,'46-55'!AZ$13=Auxiliares!$C$3),Auxiliares!$C5,IF(AND(AZ$10=Auxiliares!$D$2,'46-55'!AZ$13=Auxiliares!$D$3),Auxiliares!$D5,IF(AND(AZ$10=Auxiliares!$E$2,'46-55'!AZ$13=Auxiliares!$E$3),Auxiliares!$E5,Auxiliares!$F5)))</f>
        <v>#REF!</v>
      </c>
      <c r="BA60" s="27" t="e">
        <f>+IF(AND(BA$10=Auxiliares!$C$2,'46-55'!BA$13=Auxiliares!$C$3),Auxiliares!$C5,IF(AND(BA$10=Auxiliares!$D$2,'46-55'!BA$13=Auxiliares!$D$3),Auxiliares!$D5,IF(AND(BA$10=Auxiliares!$E$2,'46-55'!BA$13=Auxiliares!$E$3),Auxiliares!$E5,Auxiliares!$F5)))</f>
        <v>#REF!</v>
      </c>
      <c r="BB60" s="27" t="e">
        <f>+IF(AND(BB$10=Auxiliares!$C$2,'46-55'!BB$13=Auxiliares!$C$3),Auxiliares!$C5,IF(AND(BB$10=Auxiliares!$D$2,'46-55'!BB$13=Auxiliares!$D$3),Auxiliares!$D5,IF(AND(BB$10=Auxiliares!$E$2,'46-55'!BB$13=Auxiliares!$E$3),Auxiliares!$E5,Auxiliares!$F5)))</f>
        <v>#REF!</v>
      </c>
      <c r="BC60" s="27" t="e">
        <f>+IF(AND(BC$10=Auxiliares!$C$2,'46-55'!BC$13=Auxiliares!$C$3),Auxiliares!$C5,IF(AND(BC$10=Auxiliares!$D$2,'46-55'!BC$13=Auxiliares!$D$3),Auxiliares!$D5,IF(AND(BC$10=Auxiliares!$E$2,'46-55'!BC$13=Auxiliares!$E$3),Auxiliares!$E5,Auxiliares!$F5)))</f>
        <v>#REF!</v>
      </c>
      <c r="BD60" s="54" t="e">
        <f>+IF(AND(BD$10=Auxiliares!$C$2,'46-55'!BD$13=Auxiliares!$C$3),Auxiliares!$C5,IF(AND(BD$10=Auxiliares!$D$2,'46-55'!BD$13=Auxiliares!$D$3),Auxiliares!$D5,IF(AND(BD$10=Auxiliares!$E$2,'46-55'!BD$13=Auxiliares!$E$3),Auxiliares!$E5,Auxiliares!$F5)))</f>
        <v>#REF!</v>
      </c>
      <c r="BE60" s="27" t="e">
        <f>+IF(AND(BE$10=Auxiliares!$C$2,'46-55'!BE$13=Auxiliares!$C$3),Auxiliares!$C5,IF(AND(BE$10=Auxiliares!$D$2,'46-55'!BE$13=Auxiliares!$D$3),Auxiliares!$D5,IF(AND(BE$10=Auxiliares!$E$2,'46-55'!BE$13=Auxiliares!$E$3),Auxiliares!$E5,Auxiliares!$F5)))</f>
        <v>#REF!</v>
      </c>
      <c r="BF60" s="27" t="e">
        <f>+IF(AND(BF$10=Auxiliares!$C$2,'46-55'!BF$13=Auxiliares!$C$3),Auxiliares!$C5,IF(AND(BF$10=Auxiliares!$D$2,'46-55'!BF$13=Auxiliares!$D$3),Auxiliares!$D5,IF(AND(BF$10=Auxiliares!$E$2,'46-55'!BF$13=Auxiliares!$E$3),Auxiliares!$E5,Auxiliares!$F5)))</f>
        <v>#REF!</v>
      </c>
      <c r="BG60" s="27" t="e">
        <f>+IF(AND(BG$10=Auxiliares!$C$2,'46-55'!BG$13=Auxiliares!$C$3),Auxiliares!$C5,IF(AND(BG$10=Auxiliares!$D$2,'46-55'!BG$13=Auxiliares!$D$3),Auxiliares!$D5,IF(AND(BG$10=Auxiliares!$E$2,'46-55'!BG$13=Auxiliares!$E$3),Auxiliares!$E5,Auxiliares!$F5)))</f>
        <v>#REF!</v>
      </c>
      <c r="BH60" s="54" t="e">
        <f>+IF(AND(BH$10=Auxiliares!$C$2,'46-55'!BH$13=Auxiliares!$C$3),Auxiliares!$C5,IF(AND(BH$10=Auxiliares!$D$2,'46-55'!BH$13=Auxiliares!$D$3),Auxiliares!$D5,IF(AND(BH$10=Auxiliares!$E$2,'46-55'!BH$13=Auxiliares!$E$3),Auxiliares!$E5,Auxiliares!$F5)))</f>
        <v>#REF!</v>
      </c>
      <c r="BI60" s="27" t="e">
        <f>+IF(AND(BI$10=Auxiliares!$C$2,'46-55'!BI$13=Auxiliares!$C$3),Auxiliares!$C5,IF(AND(BI$10=Auxiliares!$D$2,'46-55'!BI$13=Auxiliares!$D$3),Auxiliares!$D5,IF(AND(BI$10=Auxiliares!$E$2,'46-55'!BI$13=Auxiliares!$E$3),Auxiliares!$E5,Auxiliares!$F5)))</f>
        <v>#REF!</v>
      </c>
      <c r="BJ60" s="27" t="e">
        <f>+IF(AND(BJ$10=Auxiliares!$C$2,'46-55'!BJ$13=Auxiliares!$C$3),Auxiliares!$C5,IF(AND(BJ$10=Auxiliares!$D$2,'46-55'!BJ$13=Auxiliares!$D$3),Auxiliares!$D5,IF(AND(BJ$10=Auxiliares!$E$2,'46-55'!BJ$13=Auxiliares!$E$3),Auxiliares!$E5,Auxiliares!$F5)))</f>
        <v>#REF!</v>
      </c>
      <c r="BK60" s="27" t="e">
        <f>+IF(AND(BK$10=Auxiliares!$C$2,'46-55'!BK$13=Auxiliares!$C$3),Auxiliares!$C5,IF(AND(BK$10=Auxiliares!$D$2,'46-55'!BK$13=Auxiliares!$D$3),Auxiliares!$D5,IF(AND(BK$10=Auxiliares!$E$2,'46-55'!BK$13=Auxiliares!$E$3),Auxiliares!$E5,Auxiliares!$F5)))</f>
        <v>#REF!</v>
      </c>
      <c r="BL60" s="54" t="e">
        <f>+IF(AND(BL$10=Auxiliares!$C$2,'46-55'!BL$13=Auxiliares!$C$3),Auxiliares!$C5,IF(AND(BL$10=Auxiliares!$D$2,'46-55'!BL$13=Auxiliares!$D$3),Auxiliares!$D5,IF(AND(BL$10=Auxiliares!$E$2,'46-55'!BL$13=Auxiliares!$E$3),Auxiliares!$E5,Auxiliares!$F5)))</f>
        <v>#REF!</v>
      </c>
      <c r="BM60" s="27" t="e">
        <f>+IF(AND(BM$10=Auxiliares!$C$2,'46-55'!BM$13=Auxiliares!$C$3),Auxiliares!$C5,IF(AND(BM$10=Auxiliares!$D$2,'46-55'!BM$13=Auxiliares!$D$3),Auxiliares!$D5,IF(AND(BM$10=Auxiliares!$E$2,'46-55'!BM$13=Auxiliares!$E$3),Auxiliares!$E5,Auxiliares!$F5)))</f>
        <v>#REF!</v>
      </c>
      <c r="BN60" s="54" t="e">
        <f>+IF(AND(BN$10=Auxiliares!$C$2,'46-55'!BN$13=Auxiliares!$C$3),Auxiliares!$C5,IF(AND(BN$10=Auxiliares!$D$2,'46-55'!BN$13=Auxiliares!$D$3),Auxiliares!$D5,IF(AND(BN$10=Auxiliares!$E$2,'46-55'!BN$13=Auxiliares!$E$3),Auxiliares!$E5,Auxiliares!$F5)))</f>
        <v>#REF!</v>
      </c>
      <c r="BO60" s="27" t="e">
        <f>+IF(AND(BO$10=Auxiliares!$C$2,'46-55'!BO$13=Auxiliares!$C$3),Auxiliares!$C5,IF(AND(BO$10=Auxiliares!$D$2,'46-55'!BO$13=Auxiliares!$D$3),Auxiliares!$D5,IF(AND(BO$10=Auxiliares!$E$2,'46-55'!BO$13=Auxiliares!$E$3),Auxiliares!$E5,Auxiliares!$F5)))</f>
        <v>#REF!</v>
      </c>
      <c r="BP60" s="54" t="e">
        <f>+IF(AND(BP$10=Auxiliares!$C$2,'46-55'!BP$13=Auxiliares!$C$3),Auxiliares!$C5,IF(AND(BP$10=Auxiliares!$D$2,'46-55'!BP$13=Auxiliares!$D$3),Auxiliares!$D5,IF(AND(BP$10=Auxiliares!$E$2,'46-55'!BP$13=Auxiliares!$E$3),Auxiliares!$E5,Auxiliares!$F5)))</f>
        <v>#REF!</v>
      </c>
      <c r="BQ60" s="27" t="e">
        <f>+IF(AND(BQ$10=Auxiliares!$C$2,'46-55'!BQ$13=Auxiliares!$C$3),Auxiliares!$C5,IF(AND(BQ$10=Auxiliares!$D$2,'46-55'!BQ$13=Auxiliares!$D$3),Auxiliares!$D5,IF(AND(BQ$10=Auxiliares!$E$2,'46-55'!BQ$13=Auxiliares!$E$3),Auxiliares!$E5,Auxiliares!$F5)))</f>
        <v>#REF!</v>
      </c>
      <c r="BR60" s="27" t="e">
        <f>+IF(AND(BR$10=Auxiliares!$C$2,'46-55'!BR$13=Auxiliares!$C$3),Auxiliares!$C5,IF(AND(BR$10=Auxiliares!$D$2,'46-55'!BR$13=Auxiliares!$D$3),Auxiliares!$D5,IF(AND(BR$10=Auxiliares!$E$2,'46-55'!BR$13=Auxiliares!$E$3),Auxiliares!$E5,Auxiliares!$F5)))</f>
        <v>#REF!</v>
      </c>
      <c r="BS60" s="27" t="e">
        <f>+IF(AND(BS$10=Auxiliares!$C$2,'46-55'!BS$13=Auxiliares!$C$3),Auxiliares!$C5,IF(AND(BS$10=Auxiliares!$D$2,'46-55'!BS$13=Auxiliares!$D$3),Auxiliares!$D5,IF(AND(BS$10=Auxiliares!$E$2,'46-55'!BS$13=Auxiliares!$E$3),Auxiliares!$E5,Auxiliares!$F5)))</f>
        <v>#REF!</v>
      </c>
      <c r="BT60" s="54" t="e">
        <f>+IF(AND(BT$10=Auxiliares!$C$2,'46-55'!BT$13=Auxiliares!$C$3),Auxiliares!$C5,IF(AND(BT$10=Auxiliares!$D$2,'46-55'!BT$13=Auxiliares!$D$3),Auxiliares!$D5,IF(AND(BT$10=Auxiliares!$E$2,'46-55'!BT$13=Auxiliares!$E$3),Auxiliares!$E5,Auxiliares!$F5)))</f>
        <v>#REF!</v>
      </c>
      <c r="BU60" s="27" t="e">
        <f>+IF(AND(BU$10=Auxiliares!$C$2,'46-55'!BU$13=Auxiliares!$C$3),Auxiliares!$C5,IF(AND(BU$10=Auxiliares!$D$2,'46-55'!BU$13=Auxiliares!$D$3),Auxiliares!$D5,IF(AND(BU$10=Auxiliares!$E$2,'46-55'!BU$13=Auxiliares!$E$3),Auxiliares!$E5,Auxiliares!$F5)))</f>
        <v>#REF!</v>
      </c>
      <c r="BV60" s="27" t="e">
        <f>+IF(AND(BV$10=Auxiliares!$C$2,'46-55'!BV$13=Auxiliares!$C$3),Auxiliares!$C5,IF(AND(BV$10=Auxiliares!$D$2,'46-55'!BV$13=Auxiliares!$D$3),Auxiliares!$D5,IF(AND(BV$10=Auxiliares!$E$2,'46-55'!BV$13=Auxiliares!$E$3),Auxiliares!$E5,Auxiliares!$F5)))</f>
        <v>#REF!</v>
      </c>
      <c r="BW60" s="27" t="e">
        <f>+IF(AND(BW$10=Auxiliares!$C$2,'46-55'!BW$13=Auxiliares!$C$3),Auxiliares!$C5,IF(AND(BW$10=Auxiliares!$D$2,'46-55'!BW$13=Auxiliares!$D$3),Auxiliares!$D5,IF(AND(BW$10=Auxiliares!$E$2,'46-55'!BW$13=Auxiliares!$E$3),Auxiliares!$E5,Auxiliares!$F5)))</f>
        <v>#REF!</v>
      </c>
      <c r="BX60" s="54" t="e">
        <f>+IF(AND(BX$10=Auxiliares!$C$2,'46-55'!BX$13=Auxiliares!$C$3),Auxiliares!$C5,IF(AND(BX$10=Auxiliares!$D$2,'46-55'!BX$13=Auxiliares!$D$3),Auxiliares!$D5,IF(AND(BX$10=Auxiliares!$E$2,'46-55'!BX$13=Auxiliares!$E$3),Auxiliares!$E5,Auxiliares!$F5)))</f>
        <v>#REF!</v>
      </c>
      <c r="BY60" s="27" t="e">
        <f>+IF(AND(BY$10=Auxiliares!$C$2,'46-55'!BY$13=Auxiliares!$C$3),Auxiliares!$C5,IF(AND(BY$10=Auxiliares!$D$2,'46-55'!BY$13=Auxiliares!$D$3),Auxiliares!$D5,IF(AND(BY$10=Auxiliares!$E$2,'46-55'!BY$13=Auxiliares!$E$3),Auxiliares!$E5,Auxiliares!$F5)))</f>
        <v>#REF!</v>
      </c>
      <c r="BZ60" s="27" t="e">
        <f>+IF(AND(BZ$10=Auxiliares!$C$2,'46-55'!BZ$13=Auxiliares!$C$3),Auxiliares!$C5,IF(AND(BZ$10=Auxiliares!$D$2,'46-55'!BZ$13=Auxiliares!$D$3),Auxiliares!$D5,IF(AND(BZ$10=Auxiliares!$E$2,'46-55'!BZ$13=Auxiliares!$E$3),Auxiliares!$E5,Auxiliares!$F5)))</f>
        <v>#REF!</v>
      </c>
      <c r="CA60" s="27" t="e">
        <f>+IF(AND(CA$10=Auxiliares!$C$2,'46-55'!CA$13=Auxiliares!$C$3),Auxiliares!$C5,IF(AND(CA$10=Auxiliares!$D$2,'46-55'!CA$13=Auxiliares!$D$3),Auxiliares!$D5,IF(AND(CA$10=Auxiliares!$E$2,'46-55'!CA$13=Auxiliares!$E$3),Auxiliares!$E5,Auxiliares!$F5)))</f>
        <v>#REF!</v>
      </c>
      <c r="CB60" s="54" t="e">
        <f>+IF(AND(CB$10=Auxiliares!$C$2,'46-55'!CB$13=Auxiliares!$C$3),Auxiliares!$C5,IF(AND(CB$10=Auxiliares!$D$2,'46-55'!CB$13=Auxiliares!$D$3),Auxiliares!$D5,IF(AND(CB$10=Auxiliares!$E$2,'46-55'!CB$13=Auxiliares!$E$3),Auxiliares!$E5,Auxiliares!$F5)))</f>
        <v>#REF!</v>
      </c>
      <c r="CC60" s="27" t="e">
        <f>+IF(AND(CC$10=Auxiliares!$C$2,'46-55'!CC$13=Auxiliares!$C$3),Auxiliares!$C5,IF(AND(CC$10=Auxiliares!$D$2,'46-55'!CC$13=Auxiliares!$D$3),Auxiliares!$D5,IF(AND(CC$10=Auxiliares!$E$2,'46-55'!CC$13=Auxiliares!$E$3),Auxiliares!$E5,Auxiliares!$F5)))</f>
        <v>#REF!</v>
      </c>
      <c r="CD60" s="54" t="e">
        <f>+IF(AND(CD$10=Auxiliares!$C$2,'46-55'!CD$13=Auxiliares!$C$3),Auxiliares!$C5,IF(AND(CD$10=Auxiliares!$D$2,'46-55'!CD$13=Auxiliares!$D$3),Auxiliares!$D5,IF(AND(CD$10=Auxiliares!$E$2,'46-55'!CD$13=Auxiliares!$E$3),Auxiliares!$E5,Auxiliares!$F5)))</f>
        <v>#REF!</v>
      </c>
      <c r="CE60" s="27" t="e">
        <f>+IF(AND(CE$10=Auxiliares!$C$2,'46-55'!CE$13=Auxiliares!$C$3),Auxiliares!$C5,IF(AND(CE$10=Auxiliares!$D$2,'46-55'!CE$13=Auxiliares!$D$3),Auxiliares!$D5,IF(AND(CE$10=Auxiliares!$E$2,'46-55'!CE$13=Auxiliares!$E$3),Auxiliares!$E5,Auxiliares!$F5)))</f>
        <v>#REF!</v>
      </c>
      <c r="CF60" s="58">
        <f>0.0130143439461157/12</f>
        <v>1.0845286621763083E-3</v>
      </c>
      <c r="CG60" s="54" t="e">
        <f>+IF(AND(CG$10=Auxiliares!$C$2,'46-55'!CG$13=Auxiliares!$C$3),Auxiliares!$C5,IF(AND(CG$10=Auxiliares!$D$2,'46-55'!CG$13=Auxiliares!$D$3),Auxiliares!$D5,IF(AND(CG$10=Auxiliares!$E$2,'46-55'!CG$13=Auxiliares!$E$3),Auxiliares!$E5,Auxiliares!$F5)))</f>
        <v>#REF!</v>
      </c>
      <c r="CH60" s="27" t="e">
        <f>+CG60</f>
        <v>#REF!</v>
      </c>
      <c r="CI60" s="27" t="e">
        <f>+CH60</f>
        <v>#REF!</v>
      </c>
      <c r="CJ60" s="54" t="e">
        <f>+IF(AND(CJ$10=Auxiliares!$C$2,'46-55'!CJ$13=Auxiliares!$C$3),Auxiliares!$C5,IF(AND(CJ$10=Auxiliares!$D$2,'46-55'!CJ$13=Auxiliares!$D$3),Auxiliares!$D5,IF(AND(CJ$10=Auxiliares!$E$2,'46-55'!CJ$13=Auxiliares!$E$3),Auxiliares!$E5,Auxiliares!$F5)))</f>
        <v>#REF!</v>
      </c>
      <c r="CK60" s="27" t="e">
        <f>+CJ60</f>
        <v>#REF!</v>
      </c>
      <c r="CL60" s="54" t="e">
        <f>+IF(AND(CL$10=Auxiliares!$C$2,'46-55'!CL$13=Auxiliares!$C$3),Auxiliares!$C5,IF(AND(CL$10=Auxiliares!$D$2,'46-55'!CL$13=Auxiliares!$D$3),Auxiliares!$D5,IF(AND(CL$10=Auxiliares!$E$2,'46-55'!CL$13=Auxiliares!$E$3),Auxiliares!$E5,Auxiliares!$F5)))</f>
        <v>#REF!</v>
      </c>
      <c r="CM60" s="27" t="e">
        <f>+CL60</f>
        <v>#REF!</v>
      </c>
      <c r="CN60" s="54" t="e">
        <f>+IF(AND(CN$10=Auxiliares!$C$2,'46-55'!CN$13=Auxiliares!$C$3),Auxiliares!$C5,IF(AND(CN$10=Auxiliares!$D$2,'46-55'!CN$13=Auxiliares!$D$3),Auxiliares!$D5,IF(AND(CN$10=Auxiliares!$E$2,'46-55'!CN$13=Auxiliares!$E$3),Auxiliares!$E5,Auxiliares!$F5)))</f>
        <v>#REF!</v>
      </c>
      <c r="CO60" s="27" t="e">
        <f>+IF(AND(CO$10=Auxiliares!$C$2,'46-55'!CO$13=Auxiliares!$C$3),Auxiliares!$C5,IF(AND(CO$10=Auxiliares!$D$2,'46-55'!CO$13=Auxiliares!$D$3),Auxiliares!$D5,IF(AND(CO$10=Auxiliares!$E$2,'46-55'!CO$13=Auxiliares!$E$3),Auxiliares!$E5,Auxiliares!$F5)))</f>
        <v>#REF!</v>
      </c>
      <c r="CP60" s="54" t="e">
        <f>+IF(AND(CP$10=Auxiliares!$C$2,'46-55'!CP$13=Auxiliares!$C$3),Auxiliares!$C5,IF(AND(CP$10=Auxiliares!$D$2,'46-55'!CP$13=Auxiliares!$D$3),Auxiliares!$D5,IF(AND(CP$10=Auxiliares!$E$2,'46-55'!CP$13=Auxiliares!$E$3),Auxiliares!$E5,Auxiliares!$F5)))</f>
        <v>#REF!</v>
      </c>
      <c r="CQ60" s="27" t="e">
        <f>+IF(AND(CQ$10=Auxiliares!$C$2,'46-55'!CQ$13=Auxiliares!$C$3),Auxiliares!$C5,IF(AND(CQ$10=Auxiliares!$D$2,'46-55'!CQ$13=Auxiliares!$D$3),Auxiliares!$D5,IF(AND(CQ$10=Auxiliares!$E$2,'46-55'!CQ$13=Auxiliares!$E$3),Auxiliares!$E5,Auxiliares!$F5)))</f>
        <v>#REF!</v>
      </c>
      <c r="CR60" s="27" t="e">
        <f>+IF(AND(CR$10=Auxiliares!$C$2,'46-55'!CR$13=Auxiliares!$C$3),Auxiliares!$C5,IF(AND(CR$10=Auxiliares!$D$2,'46-55'!CR$13=Auxiliares!$D$3),Auxiliares!$D5,IF(AND(CR$10=Auxiliares!$E$2,'46-55'!CR$13=Auxiliares!$E$3),Auxiliares!$E5,Auxiliares!$F5)))</f>
        <v>#REF!</v>
      </c>
      <c r="CS60" s="27" t="e">
        <f>+IF(AND(CS$10=Auxiliares!$C$2,'46-55'!CS$13=Auxiliares!$C$3),Auxiliares!$C5,IF(AND(CS$10=Auxiliares!$D$2,'46-55'!CS$13=Auxiliares!$D$3),Auxiliares!$D5,IF(AND(CS$10=Auxiliares!$E$2,'46-55'!CS$13=Auxiliares!$E$3),Auxiliares!$E5,Auxiliares!$F5)))</f>
        <v>#REF!</v>
      </c>
      <c r="CT60" s="27" t="e">
        <f>+IF(AND(CT$10=Auxiliares!$C$2,'46-55'!CT$13=Auxiliares!$C$3),Auxiliares!$C5,IF(AND(CT$10=Auxiliares!$D$2,'46-55'!CT$13=Auxiliares!$D$3),Auxiliares!$D5,IF(AND(CT$10=Auxiliares!$E$2,'46-55'!CT$13=Auxiliares!$E$3),Auxiliares!$E5,Auxiliares!$F5)))</f>
        <v>#REF!</v>
      </c>
      <c r="CU60" s="27" t="e">
        <f>+IF(AND(CU$10=Auxiliares!$C$2,'46-55'!CU$13=Auxiliares!$C$3),Auxiliares!$C5,IF(AND(CU$10=Auxiliares!$D$2,'46-55'!CU$13=Auxiliares!$D$3),Auxiliares!$D5,IF(AND(CU$10=Auxiliares!$E$2,'46-55'!CU$13=Auxiliares!$E$3),Auxiliares!$E5,Auxiliares!$F5)))</f>
        <v>#REF!</v>
      </c>
      <c r="CV60" s="27" t="e">
        <f>+IF(AND(CV$10=Auxiliares!$C$2,'46-55'!CV$13=Auxiliares!$C$3),Auxiliares!$C5,IF(AND(CV$10=Auxiliares!$D$2,'46-55'!CV$13=Auxiliares!$D$3),Auxiliares!$D5,IF(AND(CV$10=Auxiliares!$E$2,'46-55'!CV$13=Auxiliares!$E$3),Auxiliares!$E5,Auxiliares!$F5)))</f>
        <v>#REF!</v>
      </c>
      <c r="CW60" s="27" t="e">
        <f>+IF(AND(CW$10=Auxiliares!$C$2,'46-55'!CW$13=Auxiliares!$C$3),Auxiliares!$C5,IF(AND(CW$10=Auxiliares!$D$2,'46-55'!CW$13=Auxiliares!$D$3),Auxiliares!$D5,IF(AND(CW$10=Auxiliares!$E$2,'46-55'!CW$13=Auxiliares!$E$3),Auxiliares!$E5,Auxiliares!$F5)))</f>
        <v>#REF!</v>
      </c>
      <c r="CX60" s="27" t="e">
        <f>+IF(AND(CX$10=Auxiliares!$C$2,'46-55'!CX$13=Auxiliares!$C$3),Auxiliares!$C5,IF(AND(CX$10=Auxiliares!$D$2,'46-55'!CX$13=Auxiliares!$D$3),Auxiliares!$D5,IF(AND(CX$10=Auxiliares!$E$2,'46-55'!CX$13=Auxiliares!$E$3),Auxiliares!$E5,Auxiliares!$F5)))</f>
        <v>#REF!</v>
      </c>
      <c r="CY60" s="27" t="e">
        <f>+IF(AND(CY$10=Auxiliares!$C$2,'46-55'!CY$13=Auxiliares!$C$3),Auxiliares!$C5,IF(AND(CY$10=Auxiliares!$D$2,'46-55'!CY$13=Auxiliares!$D$3),Auxiliares!$D5,IF(AND(CY$10=Auxiliares!$E$2,'46-55'!CY$13=Auxiliares!$E$3),Auxiliares!$E5,Auxiliares!$F5)))</f>
        <v>#REF!</v>
      </c>
      <c r="CZ60" s="27" t="e">
        <f>+IF(AND(CZ$10=Auxiliares!$C$2,'46-55'!CZ$13=Auxiliares!$C$3),Auxiliares!$C5,IF(AND(CZ$10=Auxiliares!$D$2,'46-55'!CZ$13=Auxiliares!$D$3),Auxiliares!$D5,IF(AND(CZ$10=Auxiliares!$E$2,'46-55'!CZ$13=Auxiliares!$E$3),Auxiliares!$E5,Auxiliares!$F5)))</f>
        <v>#REF!</v>
      </c>
      <c r="DA60" s="27" t="e">
        <f>+IF(AND(DA$10=Auxiliares!$C$2,'46-55'!DA$13=Auxiliares!$C$3),Auxiliares!$C5,IF(AND(DA$10=Auxiliares!$D$2,'46-55'!DA$13=Auxiliares!$D$3),Auxiliares!$D5,IF(AND(DA$10=Auxiliares!$E$2,'46-55'!DA$13=Auxiliares!$E$3),Auxiliares!$E5,Auxiliares!$F5)))</f>
        <v>#REF!</v>
      </c>
      <c r="DB60" s="27" t="e">
        <f>+IF(AND(DB$10=Auxiliares!$C$2,'46-55'!DB$13=Auxiliares!$C$3),Auxiliares!$C5,IF(AND(DB$10=Auxiliares!$D$2,'46-55'!DB$13=Auxiliares!$D$3),Auxiliares!$D5,IF(AND(DB$10=Auxiliares!$E$2,'46-55'!DB$13=Auxiliares!$E$3),Auxiliares!$E5,Auxiliares!$F5)))</f>
        <v>#REF!</v>
      </c>
      <c r="DC60" s="27" t="e">
        <f>+IF(AND(DC$10=Auxiliares!$C$2,'46-55'!DC$13=Auxiliares!$C$3),Auxiliares!$C5,IF(AND(DC$10=Auxiliares!$D$2,'46-55'!DC$13=Auxiliares!$D$3),Auxiliares!$D5,IF(AND(DC$10=Auxiliares!$E$2,'46-55'!DC$13=Auxiliares!$E$3),Auxiliares!$E5,Auxiliares!$F5)))</f>
        <v>#REF!</v>
      </c>
      <c r="DD60" s="27" t="e">
        <f>+IF(AND(DD$10=Auxiliares!$C$2,'46-55'!DD$13=Auxiliares!$C$3),Auxiliares!$C5,IF(AND(DD$10=Auxiliares!$D$2,'46-55'!DD$13=Auxiliares!$D$3),Auxiliares!$D5,IF(AND(DD$10=Auxiliares!$E$2,'46-55'!DD$13=Auxiliares!$E$3),Auxiliares!$E5,Auxiliares!$F5)))</f>
        <v>#REF!</v>
      </c>
      <c r="DE60" s="27" t="e">
        <f>+IF(AND(DE$10=Auxiliares!$C$2,'46-55'!DE$13=Auxiliares!$C$3),Auxiliares!$C5,IF(AND(DE$10=Auxiliares!$D$2,'46-55'!DE$13=Auxiliares!$D$3),Auxiliares!$D5,IF(AND(DE$10=Auxiliares!$E$2,'46-55'!DE$13=Auxiliares!$E$3),Auxiliares!$E5,Auxiliares!$F5)))</f>
        <v>#REF!</v>
      </c>
      <c r="DF60" s="27">
        <f>+Auxiliares!$H5</f>
        <v>2.0404831212349748E-4</v>
      </c>
      <c r="DG60" s="27">
        <f>+Auxiliares!$H5</f>
        <v>2.0404831212349748E-4</v>
      </c>
      <c r="DH60" s="27">
        <f>+Auxiliares!$H5</f>
        <v>2.0404831212349748E-4</v>
      </c>
      <c r="DI60" s="27">
        <f>+Auxiliares!$H5</f>
        <v>2.0404831212349748E-4</v>
      </c>
      <c r="DJ60" s="27">
        <f>+Auxiliares!$H5</f>
        <v>2.0404831212349748E-4</v>
      </c>
      <c r="DK60" s="27">
        <f>+Auxiliares!$H5</f>
        <v>2.0404831212349748E-4</v>
      </c>
      <c r="DL60" s="27">
        <f>+Auxiliares!$H5</f>
        <v>2.0404831212349748E-4</v>
      </c>
    </row>
    <row r="61" spans="2:139">
      <c r="B61" s="2" t="s">
        <v>8</v>
      </c>
      <c r="C61" s="27">
        <f>+Auxiliares!C6</f>
        <v>8.8053779303719475E-5</v>
      </c>
      <c r="D61" s="27">
        <f t="shared" ref="D61:D75" si="76">+C61</f>
        <v>8.8053779303719475E-5</v>
      </c>
      <c r="E61" s="27" t="e">
        <f>+IF(AND(E$10=Auxiliares!$C$2,'46-55'!E$13=Auxiliares!$C$3),Auxiliares!$C6,IF(AND(E$10=Auxiliares!$D$2,'46-55'!E$13=Auxiliares!$D$3),Auxiliares!$D6,IF(AND(E$10=Auxiliares!$E$2,'46-55'!E$13=Auxiliares!$E$3),Auxiliares!$E6,Auxiliares!$F6)))</f>
        <v>#REF!</v>
      </c>
      <c r="F61" s="27" t="e">
        <f>+IF(AND(F$10=Auxiliares!$C$2,'46-55'!F$13=Auxiliares!$C$3),Auxiliares!$C6,IF(AND(F$10=Auxiliares!$D$2,'46-55'!F$13=Auxiliares!$D$3),Auxiliares!$D6,IF(AND(F$10=Auxiliares!$E$2,'46-55'!F$13=Auxiliares!$E$3),Auxiliares!$E6,Auxiliares!$F6)))</f>
        <v>#REF!</v>
      </c>
      <c r="G61" s="27" t="e">
        <f>+IF(AND(G$10=Auxiliares!$C$2,'46-55'!G$13=Auxiliares!$C$3),Auxiliares!$C6,IF(AND(G$10=Auxiliares!$D$2,'46-55'!G$13=Auxiliares!$D$3),Auxiliares!$D6,IF(AND(G$10=Auxiliares!$E$2,'46-55'!G$13=Auxiliares!$E$3),Auxiliares!$E6,Auxiliares!$F6)))</f>
        <v>#REF!</v>
      </c>
      <c r="H61" s="27" t="e">
        <f>+IF(AND(H$10=Auxiliares!$C$2,'46-55'!H$13=Auxiliares!$C$3),Auxiliares!$C6,IF(AND(H$10=Auxiliares!$D$2,'46-55'!H$13=Auxiliares!$D$3),Auxiliares!$D6,IF(AND(H$10=Auxiliares!$E$2,'46-55'!H$13=Auxiliares!$E$3),Auxiliares!$E6,Auxiliares!$F6)))</f>
        <v>#REF!</v>
      </c>
      <c r="I61" s="27" t="e">
        <f>+IF(AND(I$10=Auxiliares!$C$2,'46-55'!I$13=Auxiliares!$C$3),Auxiliares!$C6,IF(AND(I$10=Auxiliares!$D$2,'46-55'!I$13=Auxiliares!$D$3),Auxiliares!$D6,IF(AND(I$10=Auxiliares!$E$2,'46-55'!I$13=Auxiliares!$E$3),Auxiliares!$E6,Auxiliares!$F6)))</f>
        <v>#REF!</v>
      </c>
      <c r="J61" s="27" t="e">
        <f>+IF(AND(J$10=Auxiliares!$C$2,'46-55'!J$13=Auxiliares!$C$3),Auxiliares!$C6,IF(AND(J$10=Auxiliares!$D$2,'46-55'!J$13=Auxiliares!$D$3),Auxiliares!$D6,IF(AND(J$10=Auxiliares!$E$2,'46-55'!J$13=Auxiliares!$E$3),Auxiliares!$E6,Auxiliares!$F6)))</f>
        <v>#REF!</v>
      </c>
      <c r="K61" s="27" t="e">
        <f>+IF(AND(K$10=Auxiliares!$C$2,'46-55'!K$13=Auxiliares!$C$3),Auxiliares!$C6,IF(AND(K$10=Auxiliares!$D$2,'46-55'!K$13=Auxiliares!$D$3),Auxiliares!$D6,IF(AND(K$10=Auxiliares!$E$2,'46-55'!K$13=Auxiliares!$E$3),Auxiliares!$E6,Auxiliares!$F6)))</f>
        <v>#REF!</v>
      </c>
      <c r="L61" s="27" t="e">
        <f>+IF(AND(L$10=Auxiliares!$C$2,'46-55'!L$13=Auxiliares!$C$3),Auxiliares!$C6,IF(AND(L$10=Auxiliares!$D$2,'46-55'!L$13=Auxiliares!$D$3),Auxiliares!$D6,IF(AND(L$10=Auxiliares!$E$2,'46-55'!L$13=Auxiliares!$E$3),Auxiliares!$E6,Auxiliares!$F6)))</f>
        <v>#REF!</v>
      </c>
      <c r="M61" s="27" t="e">
        <f>+IF(AND(M$10=Auxiliares!$C$2,'46-55'!M$13=Auxiliares!$C$3),Auxiliares!$C6,IF(AND(M$10=Auxiliares!$D$2,'46-55'!M$13=Auxiliares!$D$3),Auxiliares!$D6,IF(AND(M$10=Auxiliares!$E$2,'46-55'!M$13=Auxiliares!$E$3),Auxiliares!$E6,Auxiliares!$F6)))</f>
        <v>#REF!</v>
      </c>
      <c r="N61" s="27" t="e">
        <f>+IF(AND(N$10=Auxiliares!$C$2,'46-55'!N$13=Auxiliares!$C$3),Auxiliares!$C6,IF(AND(N$10=Auxiliares!$D$2,'46-55'!N$13=Auxiliares!$D$3),Auxiliares!$D6,IF(AND(N$10=Auxiliares!$E$2,'46-55'!N$13=Auxiliares!$E$3),Auxiliares!$E6,Auxiliares!$F6)))</f>
        <v>#REF!</v>
      </c>
      <c r="O61" s="27" t="e">
        <f>+IF(AND(O$10=Auxiliares!$C$2,'46-55'!O$13=Auxiliares!$C$3),Auxiliares!$C6,IF(AND(O$10=Auxiliares!$D$2,'46-55'!O$13=Auxiliares!$D$3),Auxiliares!$D6,IF(AND(O$10=Auxiliares!$E$2,'46-55'!O$13=Auxiliares!$E$3),Auxiliares!$E6,Auxiliares!$F6)))</f>
        <v>#REF!</v>
      </c>
      <c r="P61" s="27" t="e">
        <f>+IF(AND(P$10=Auxiliares!$C$2,'46-55'!P$13=Auxiliares!$C$3),Auxiliares!$C6,IF(AND(P$10=Auxiliares!$D$2,'46-55'!P$13=Auxiliares!$D$3),Auxiliares!$D6,IF(AND(P$10=Auxiliares!$E$2,'46-55'!P$13=Auxiliares!$E$3),Auxiliares!$E6,Auxiliares!$F6)))</f>
        <v>#REF!</v>
      </c>
      <c r="Q61" s="27" t="e">
        <f>+IF(AND(Q$10=Auxiliares!$C$2,'46-55'!Q$13=Auxiliares!$C$3),Auxiliares!$C6,IF(AND(Q$10=Auxiliares!$D$2,'46-55'!Q$13=Auxiliares!$D$3),Auxiliares!$D6,IF(AND(Q$10=Auxiliares!$E$2,'46-55'!Q$13=Auxiliares!$E$3),Auxiliares!$E6,Auxiliares!$F6)))</f>
        <v>#REF!</v>
      </c>
      <c r="R61" s="27" t="e">
        <f>+IF(AND(R$10=Auxiliares!$C$2,'46-55'!R$13=Auxiliares!$C$3),Auxiliares!$C6,IF(AND(R$10=Auxiliares!$D$2,'46-55'!R$13=Auxiliares!$D$3),Auxiliares!$D6,IF(AND(R$10=Auxiliares!$E$2,'46-55'!R$13=Auxiliares!$E$3),Auxiliares!$E6,Auxiliares!$F6)))</f>
        <v>#REF!</v>
      </c>
      <c r="S61" s="27" t="e">
        <f>+IF(AND(S$10=Auxiliares!$C$2,'46-55'!S$13=Auxiliares!$C$3),Auxiliares!$C6,IF(AND(S$10=Auxiliares!$D$2,'46-55'!S$13=Auxiliares!$D$3),Auxiliares!$D6,IF(AND(S$10=Auxiliares!$E$2,'46-55'!S$13=Auxiliares!$E$3),Auxiliares!$E6,Auxiliares!$F6)))</f>
        <v>#REF!</v>
      </c>
      <c r="T61" s="27" t="e">
        <f>+IF(AND(T$10=Auxiliares!$C$2,'46-55'!T$13=Auxiliares!$C$3),Auxiliares!$C6,IF(AND(T$10=Auxiliares!$D$2,'46-55'!T$13=Auxiliares!$D$3),Auxiliares!$D6,IF(AND(T$10=Auxiliares!$E$2,'46-55'!T$13=Auxiliares!$E$3),Auxiliares!$E6,Auxiliares!$F6)))</f>
        <v>#REF!</v>
      </c>
      <c r="U61" s="27" t="e">
        <f>+IF(AND(U$10=Auxiliares!$C$2,'46-55'!U$13=Auxiliares!$C$3),Auxiliares!$C6,IF(AND(U$10=Auxiliares!$D$2,'46-55'!U$13=Auxiliares!$D$3),Auxiliares!$D6,IF(AND(U$10=Auxiliares!$E$2,'46-55'!U$13=Auxiliares!$E$3),Auxiliares!$E6,Auxiliares!$F6)))</f>
        <v>#REF!</v>
      </c>
      <c r="V61" s="27" t="e">
        <f>+IF(AND(V$10=Auxiliares!$C$2,'46-55'!V$13=Auxiliares!$C$3),Auxiliares!$C6,IF(AND(V$10=Auxiliares!$D$2,'46-55'!V$13=Auxiliares!$D$3),Auxiliares!$D6,IF(AND(V$10=Auxiliares!$E$2,'46-55'!V$13=Auxiliares!$E$3),Auxiliares!$E6,Auxiliares!$F6)))</f>
        <v>#REF!</v>
      </c>
      <c r="W61" s="27" t="e">
        <f>+IF(AND(W$10=Auxiliares!$C$2,'46-55'!W$13=Auxiliares!$C$3),Auxiliares!$C6,IF(AND(W$10=Auxiliares!$D$2,'46-55'!W$13=Auxiliares!$D$3),Auxiliares!$D6,IF(AND(W$10=Auxiliares!$E$2,'46-55'!W$13=Auxiliares!$E$3),Auxiliares!$E6,Auxiliares!$F6)))</f>
        <v>#REF!</v>
      </c>
      <c r="X61" s="27" t="e">
        <f>+IF(AND(X$10=Auxiliares!$C$2,'46-55'!X$13=Auxiliares!$C$3),Auxiliares!$C6,IF(AND(X$10=Auxiliares!$D$2,'46-55'!X$13=Auxiliares!$D$3),Auxiliares!$D6,IF(AND(X$10=Auxiliares!$E$2,'46-55'!X$13=Auxiliares!$E$3),Auxiliares!$E6,Auxiliares!$F6)))</f>
        <v>#REF!</v>
      </c>
      <c r="Y61" s="27" t="e">
        <f>+IF(AND(Y$10=Auxiliares!$C$2,'46-55'!Y$13=Auxiliares!$C$3),Auxiliares!$C6,IF(AND(Y$10=Auxiliares!$D$2,'46-55'!Y$13=Auxiliares!$D$3),Auxiliares!$D6,IF(AND(Y$10=Auxiliares!$E$2,'46-55'!Y$13=Auxiliares!$E$3),Auxiliares!$E6,Auxiliares!$F6)))</f>
        <v>#REF!</v>
      </c>
      <c r="Z61" s="27" t="e">
        <f>+IF(AND(Z$10=Auxiliares!$C$2,'46-55'!Z$13=Auxiliares!$C$3),Auxiliares!$C6,IF(AND(Z$10=Auxiliares!$D$2,'46-55'!Z$13=Auxiliares!$D$3),Auxiliares!$D6,IF(AND(Z$10=Auxiliares!$E$2,'46-55'!Z$13=Auxiliares!$E$3),Auxiliares!$E6,Auxiliares!$F6)))</f>
        <v>#REF!</v>
      </c>
      <c r="AA61" s="27" t="e">
        <f>+IF(AND(AA$10=Auxiliares!$C$2,'46-55'!AA$13=Auxiliares!$C$3),Auxiliares!$C6,IF(AND(AA$10=Auxiliares!$D$2,'46-55'!AA$13=Auxiliares!$D$3),Auxiliares!$D6,IF(AND(AA$10=Auxiliares!$E$2,'46-55'!AA$13=Auxiliares!$E$3),Auxiliares!$E6,Auxiliares!$F6)))</f>
        <v>#REF!</v>
      </c>
      <c r="AB61" s="27" t="e">
        <f>+IF(AND(AB$10=Auxiliares!$C$2,'46-55'!AB$13=Auxiliares!$C$3),Auxiliares!$C6,IF(AND(AB$10=Auxiliares!$D$2,'46-55'!AB$13=Auxiliares!$D$3),Auxiliares!$D6,IF(AND(AB$10=Auxiliares!$E$2,'46-55'!AB$13=Auxiliares!$E$3),Auxiliares!$E6,Auxiliares!$F6)))</f>
        <v>#REF!</v>
      </c>
      <c r="AC61" s="27" t="e">
        <f>+IF(AND(AC$10=Auxiliares!$C$2,'46-55'!AC$13=Auxiliares!$C$3),Auxiliares!$C6,IF(AND(AC$10=Auxiliares!$D$2,'46-55'!AC$13=Auxiliares!$D$3),Auxiliares!$D6,IF(AND(AC$10=Auxiliares!$E$2,'46-55'!AC$13=Auxiliares!$E$3),Auxiliares!$E6,Auxiliares!$F6)))</f>
        <v>#REF!</v>
      </c>
      <c r="AD61" s="27" t="e">
        <f>+IF(AND(AD$10=Auxiliares!$C$2,'46-55'!AD$13=Auxiliares!$C$3),Auxiliares!$C6,IF(AND(AD$10=Auxiliares!$D$2,'46-55'!AD$13=Auxiliares!$D$3),Auxiliares!$D6,IF(AND(AD$10=Auxiliares!$E$2,'46-55'!AD$13=Auxiliares!$E$3),Auxiliares!$E6,Auxiliares!$F6)))</f>
        <v>#REF!</v>
      </c>
      <c r="AE61" s="27" t="e">
        <f>+IF(AND(AE$10=Auxiliares!$C$2,'46-55'!AE$13=Auxiliares!$C$3),Auxiliares!$C6,IF(AND(AE$10=Auxiliares!$D$2,'46-55'!AE$13=Auxiliares!$D$3),Auxiliares!$D6,IF(AND(AE$10=Auxiliares!$E$2,'46-55'!AE$13=Auxiliares!$E$3),Auxiliares!$E6,Auxiliares!$F6)))</f>
        <v>#REF!</v>
      </c>
      <c r="AF61" s="27" t="e">
        <f>+IF(AND(AF$10=Auxiliares!$C$2,'46-55'!AF$13=Auxiliares!$C$3),Auxiliares!$C6,IF(AND(AF$10=Auxiliares!$D$2,'46-55'!AF$13=Auxiliares!$D$3),Auxiliares!$D6,IF(AND(AF$10=Auxiliares!$E$2,'46-55'!AF$13=Auxiliares!$E$3),Auxiliares!$E6,Auxiliares!$F6)))</f>
        <v>#REF!</v>
      </c>
      <c r="AG61" s="54" t="e">
        <f>+IF(AND(AG$10=Auxiliares!$C$2,'46-55'!AG$13=Auxiliares!$C$3),Auxiliares!$C6,IF(AND(AG$10=Auxiliares!$D$2,'46-55'!AG$13=Auxiliares!$D$3),Auxiliares!$D6,IF(AND(AG$10=Auxiliares!$E$2,'46-55'!AG$13=Auxiliares!$E$3),Auxiliares!$E6,Auxiliares!$F6)))</f>
        <v>#REF!</v>
      </c>
      <c r="AH61" s="70" t="e">
        <f>+IF(AND(AH$10=Auxiliares!$C$2,'46-55'!AH$13=Auxiliares!$C$3),Auxiliares!$C6,IF(AND(AH$10=Auxiliares!$D$2,'46-55'!AH$13=Auxiliares!$D$3),Auxiliares!$D6,IF(AND(AH$10=Auxiliares!$E$2,'46-55'!AH$13=Auxiliares!$E$3),Auxiliares!$E6,Auxiliares!$F6)))</f>
        <v>#REF!</v>
      </c>
      <c r="AI61" s="70" t="e">
        <f>+IF(AND(AI$10=Auxiliares!$C$2,'46-55'!AI$13=Auxiliares!$C$3),Auxiliares!$C6,IF(AND(AI$10=Auxiliares!$D$2,'46-55'!AI$13=Auxiliares!$D$3),Auxiliares!$D6,IF(AND(AI$10=Auxiliares!$E$2,'46-55'!AI$13=Auxiliares!$E$3),Auxiliares!$E6,Auxiliares!$F6)))</f>
        <v>#REF!</v>
      </c>
      <c r="AJ61" s="70" t="e">
        <f>+IF(AND(AJ$10=Auxiliares!$C$2,'46-55'!AJ$13=Auxiliares!$C$3),Auxiliares!$C6,IF(AND(AJ$10=Auxiliares!$D$2,'46-55'!AJ$13=Auxiliares!$D$3),Auxiliares!$D6,IF(AND(AJ$10=Auxiliares!$E$2,'46-55'!AJ$13=Auxiliares!$E$3),Auxiliares!$E6,Auxiliares!$F6)))</f>
        <v>#REF!</v>
      </c>
      <c r="AK61" s="54" t="e">
        <f>+IF(AND(AK$10=Auxiliares!$C$2,'46-55'!AK$13=Auxiliares!$C$3),Auxiliares!$C6,IF(AND(AK$10=Auxiliares!$D$2,'46-55'!AK$13=Auxiliares!$D$3),Auxiliares!$D6,IF(AND(AK$10=Auxiliares!$E$2,'46-55'!AK$13=Auxiliares!$E$3),Auxiliares!$E6,Auxiliares!$F6)))</f>
        <v>#REF!</v>
      </c>
      <c r="AL61" s="54" t="e">
        <f>+IF(AND(AL$10=Auxiliares!$C$2,'46-55'!AL$13=Auxiliares!$C$3),Auxiliares!$C6,IF(AND(AL$10=Auxiliares!$D$2,'46-55'!AL$13=Auxiliares!$D$3),Auxiliares!$D6,IF(AND(AL$10=Auxiliares!$E$2,'46-55'!AL$13=Auxiliares!$E$3),Auxiliares!$E6,Auxiliares!$F6)))</f>
        <v>#REF!</v>
      </c>
      <c r="AM61" s="70" t="e">
        <f>+IF(AND(AM$10=Auxiliares!$C$2,'46-55'!AM$13=Auxiliares!$C$3),Auxiliares!$C6,IF(AND(AM$10=Auxiliares!$D$2,'46-55'!AM$13=Auxiliares!$D$3),Auxiliares!$D6,IF(AND(AM$10=Auxiliares!$E$2,'46-55'!AM$13=Auxiliares!$E$3),Auxiliares!$E6,Auxiliares!$F6)))</f>
        <v>#REF!</v>
      </c>
      <c r="AN61" s="54" t="e">
        <f>+IF(AND(AN$10=Auxiliares!$C$2,'46-55'!AN$13=Auxiliares!$C$3),Auxiliares!$C6,IF(AND(AN$10=Auxiliares!$D$2,'46-55'!AN$13=Auxiliares!$D$3),Auxiliares!$D6,IF(AND(AN$10=Auxiliares!$E$2,'46-55'!AN$13=Auxiliares!$E$3),Auxiliares!$E6,Auxiliares!$F6)))</f>
        <v>#REF!</v>
      </c>
      <c r="AO61" s="27" t="e">
        <f>+IF(AND(AO$10=Auxiliares!$C$2,'46-55'!AO$13=Auxiliares!$C$3),Auxiliares!$C6,IF(AND(AO$10=Auxiliares!$D$2,'46-55'!AO$13=Auxiliares!$D$3),Auxiliares!$D6,IF(AND(AO$10=Auxiliares!$E$2,'46-55'!AO$13=Auxiliares!$E$3),Auxiliares!$E6,Auxiliares!$F6)))</f>
        <v>#REF!</v>
      </c>
      <c r="AP61" s="27" t="e">
        <f>+IF(AND(AP$10=Auxiliares!$C$2,'46-55'!AP$13=Auxiliares!$C$3),Auxiliares!$C6,IF(AND(AP$10=Auxiliares!$D$2,'46-55'!AP$13=Auxiliares!$D$3),Auxiliares!$D6,IF(AND(AP$10=Auxiliares!$E$2,'46-55'!AP$13=Auxiliares!$E$3),Auxiliares!$E6,Auxiliares!$F6)))</f>
        <v>#REF!</v>
      </c>
      <c r="AQ61" s="27" t="e">
        <f>+IF(AND(AQ$10=Auxiliares!$C$2,'46-55'!AQ$13=Auxiliares!$C$3),Auxiliares!$C6,IF(AND(AQ$10=Auxiliares!$D$2,'46-55'!AQ$13=Auxiliares!$D$3),Auxiliares!$D6,IF(AND(AQ$10=Auxiliares!$E$2,'46-55'!AQ$13=Auxiliares!$E$3),Auxiliares!$E6,Auxiliares!$F6)))</f>
        <v>#REF!</v>
      </c>
      <c r="AR61" s="54" t="e">
        <f>+IF(AND(AR$10=Auxiliares!$C$2,'46-55'!AR$13=Auxiliares!$C$3),Auxiliares!$C6,IF(AND(AR$10=Auxiliares!$D$2,'46-55'!AR$13=Auxiliares!$D$3),Auxiliares!$D6,IF(AND(AR$10=Auxiliares!$E$2,'46-55'!AR$13=Auxiliares!$E$3),Auxiliares!$E6,Auxiliares!$F6)))</f>
        <v>#REF!</v>
      </c>
      <c r="AS61" s="27" t="e">
        <f>+IF(AND(AS$10=Auxiliares!$C$2,'46-55'!AS$13=Auxiliares!$C$3),Auxiliares!$C6,IF(AND(AS$10=Auxiliares!$D$2,'46-55'!AS$13=Auxiliares!$D$3),Auxiliares!$D6,IF(AND(AS$10=Auxiliares!$E$2,'46-55'!AS$13=Auxiliares!$E$3),Auxiliares!$E6,Auxiliares!$F6)))</f>
        <v>#REF!</v>
      </c>
      <c r="AT61" s="54" t="e">
        <f>+IF(AND(AT$10=Auxiliares!$C$2,'46-55'!AT$13=Auxiliares!$C$3),Auxiliares!$C6,IF(AND(AT$10=Auxiliares!$D$2,'46-55'!AT$13=Auxiliares!$D$3),Auxiliares!$D6,IF(AND(AT$10=Auxiliares!$E$2,'46-55'!AT$13=Auxiliares!$E$3),Auxiliares!$E6,Auxiliares!$F6)))</f>
        <v>#REF!</v>
      </c>
      <c r="AU61" s="54" t="e">
        <f>+IF(AND(AU$10=Auxiliares!$C$2,'46-55'!AU$13=Auxiliares!$C$3),Auxiliares!$C6,IF(AND(AU$10=Auxiliares!$D$2,'46-55'!AU$13=Auxiliares!$D$3),Auxiliares!$D6,IF(AND(AU$10=Auxiliares!$E$2,'46-55'!AU$13=Auxiliares!$E$3),Auxiliares!$E6,Auxiliares!$F6)))</f>
        <v>#REF!</v>
      </c>
      <c r="AV61" s="54" t="e">
        <f>+IF(AND(AV$10=Auxiliares!$C$2,'46-55'!AV$13=Auxiliares!$C$3),Auxiliares!$C6,IF(AND(AV$10=Auxiliares!$D$2,'46-55'!AV$13=Auxiliares!$D$3),Auxiliares!$D6,IF(AND(AV$10=Auxiliares!$E$2,'46-55'!AV$13=Auxiliares!$E$3),Auxiliares!$E6,Auxiliares!$F6)))</f>
        <v>#REF!</v>
      </c>
      <c r="AW61" s="27" t="e">
        <f>+IF(AND(AW$10=Auxiliares!$C$2,'46-55'!AW$13=Auxiliares!$C$3),Auxiliares!$C6,IF(AND(AW$10=Auxiliares!$D$2,'46-55'!AW$13=Auxiliares!$D$3),Auxiliares!$D6,IF(AND(AW$10=Auxiliares!$E$2,'46-55'!AW$13=Auxiliares!$E$3),Auxiliares!$E6,Auxiliares!$F6)))</f>
        <v>#REF!</v>
      </c>
      <c r="AX61" s="27" t="e">
        <f>+IF(AND(AX$10=Auxiliares!$C$2,'46-55'!AX$13=Auxiliares!$C$3),Auxiliares!$C6,IF(AND(AX$10=Auxiliares!$D$2,'46-55'!AX$13=Auxiliares!$D$3),Auxiliares!$D6,IF(AND(AX$10=Auxiliares!$E$2,'46-55'!AX$13=Auxiliares!$E$3),Auxiliares!$E6,Auxiliares!$F6)))</f>
        <v>#REF!</v>
      </c>
      <c r="AY61" s="27" t="e">
        <f>+IF(AND(AY$10=Auxiliares!$C$2,'46-55'!AY$13=Auxiliares!$C$3),Auxiliares!$C6,IF(AND(AY$10=Auxiliares!$D$2,'46-55'!AY$13=Auxiliares!$D$3),Auxiliares!$D6,IF(AND(AY$10=Auxiliares!$E$2,'46-55'!AY$13=Auxiliares!$E$3),Auxiliares!$E6,Auxiliares!$F6)))</f>
        <v>#REF!</v>
      </c>
      <c r="AZ61" s="54" t="e">
        <f>+IF(AND(AZ$10=Auxiliares!$C$2,'46-55'!AZ$13=Auxiliares!$C$3),Auxiliares!$C6,IF(AND(AZ$10=Auxiliares!$D$2,'46-55'!AZ$13=Auxiliares!$D$3),Auxiliares!$D6,IF(AND(AZ$10=Auxiliares!$E$2,'46-55'!AZ$13=Auxiliares!$E$3),Auxiliares!$E6,Auxiliares!$F6)))</f>
        <v>#REF!</v>
      </c>
      <c r="BA61" s="27" t="e">
        <f>+IF(AND(BA$10=Auxiliares!$C$2,'46-55'!BA$13=Auxiliares!$C$3),Auxiliares!$C6,IF(AND(BA$10=Auxiliares!$D$2,'46-55'!BA$13=Auxiliares!$D$3),Auxiliares!$D6,IF(AND(BA$10=Auxiliares!$E$2,'46-55'!BA$13=Auxiliares!$E$3),Auxiliares!$E6,Auxiliares!$F6)))</f>
        <v>#REF!</v>
      </c>
      <c r="BB61" s="27" t="e">
        <f>+IF(AND(BB$10=Auxiliares!$C$2,'46-55'!BB$13=Auxiliares!$C$3),Auxiliares!$C6,IF(AND(BB$10=Auxiliares!$D$2,'46-55'!BB$13=Auxiliares!$D$3),Auxiliares!$D6,IF(AND(BB$10=Auxiliares!$E$2,'46-55'!BB$13=Auxiliares!$E$3),Auxiliares!$E6,Auxiliares!$F6)))</f>
        <v>#REF!</v>
      </c>
      <c r="BC61" s="27" t="e">
        <f>+IF(AND(BC$10=Auxiliares!$C$2,'46-55'!BC$13=Auxiliares!$C$3),Auxiliares!$C6,IF(AND(BC$10=Auxiliares!$D$2,'46-55'!BC$13=Auxiliares!$D$3),Auxiliares!$D6,IF(AND(BC$10=Auxiliares!$E$2,'46-55'!BC$13=Auxiliares!$E$3),Auxiliares!$E6,Auxiliares!$F6)))</f>
        <v>#REF!</v>
      </c>
      <c r="BD61" s="54" t="e">
        <f>+IF(AND(BD$10=Auxiliares!$C$2,'46-55'!BD$13=Auxiliares!$C$3),Auxiliares!$C6,IF(AND(BD$10=Auxiliares!$D$2,'46-55'!BD$13=Auxiliares!$D$3),Auxiliares!$D6,IF(AND(BD$10=Auxiliares!$E$2,'46-55'!BD$13=Auxiliares!$E$3),Auxiliares!$E6,Auxiliares!$F6)))</f>
        <v>#REF!</v>
      </c>
      <c r="BE61" s="27" t="e">
        <f>+IF(AND(BE$10=Auxiliares!$C$2,'46-55'!BE$13=Auxiliares!$C$3),Auxiliares!$C6,IF(AND(BE$10=Auxiliares!$D$2,'46-55'!BE$13=Auxiliares!$D$3),Auxiliares!$D6,IF(AND(BE$10=Auxiliares!$E$2,'46-55'!BE$13=Auxiliares!$E$3),Auxiliares!$E6,Auxiliares!$F6)))</f>
        <v>#REF!</v>
      </c>
      <c r="BF61" s="27" t="e">
        <f>+IF(AND(BF$10=Auxiliares!$C$2,'46-55'!BF$13=Auxiliares!$C$3),Auxiliares!$C6,IF(AND(BF$10=Auxiliares!$D$2,'46-55'!BF$13=Auxiliares!$D$3),Auxiliares!$D6,IF(AND(BF$10=Auxiliares!$E$2,'46-55'!BF$13=Auxiliares!$E$3),Auxiliares!$E6,Auxiliares!$F6)))</f>
        <v>#REF!</v>
      </c>
      <c r="BG61" s="27" t="e">
        <f>+IF(AND(BG$10=Auxiliares!$C$2,'46-55'!BG$13=Auxiliares!$C$3),Auxiliares!$C6,IF(AND(BG$10=Auxiliares!$D$2,'46-55'!BG$13=Auxiliares!$D$3),Auxiliares!$D6,IF(AND(BG$10=Auxiliares!$E$2,'46-55'!BG$13=Auxiliares!$E$3),Auxiliares!$E6,Auxiliares!$F6)))</f>
        <v>#REF!</v>
      </c>
      <c r="BH61" s="54" t="e">
        <f>+IF(AND(BH$10=Auxiliares!$C$2,'46-55'!BH$13=Auxiliares!$C$3),Auxiliares!$C6,IF(AND(BH$10=Auxiliares!$D$2,'46-55'!BH$13=Auxiliares!$D$3),Auxiliares!$D6,IF(AND(BH$10=Auxiliares!$E$2,'46-55'!BH$13=Auxiliares!$E$3),Auxiliares!$E6,Auxiliares!$F6)))</f>
        <v>#REF!</v>
      </c>
      <c r="BI61" s="27" t="e">
        <f>+IF(AND(BI$10=Auxiliares!$C$2,'46-55'!BI$13=Auxiliares!$C$3),Auxiliares!$C6,IF(AND(BI$10=Auxiliares!$D$2,'46-55'!BI$13=Auxiliares!$D$3),Auxiliares!$D6,IF(AND(BI$10=Auxiliares!$E$2,'46-55'!BI$13=Auxiliares!$E$3),Auxiliares!$E6,Auxiliares!$F6)))</f>
        <v>#REF!</v>
      </c>
      <c r="BJ61" s="27" t="e">
        <f>+IF(AND(BJ$10=Auxiliares!$C$2,'46-55'!BJ$13=Auxiliares!$C$3),Auxiliares!$C6,IF(AND(BJ$10=Auxiliares!$D$2,'46-55'!BJ$13=Auxiliares!$D$3),Auxiliares!$D6,IF(AND(BJ$10=Auxiliares!$E$2,'46-55'!BJ$13=Auxiliares!$E$3),Auxiliares!$E6,Auxiliares!$F6)))</f>
        <v>#REF!</v>
      </c>
      <c r="BK61" s="27" t="e">
        <f>+IF(AND(BK$10=Auxiliares!$C$2,'46-55'!BK$13=Auxiliares!$C$3),Auxiliares!$C6,IF(AND(BK$10=Auxiliares!$D$2,'46-55'!BK$13=Auxiliares!$D$3),Auxiliares!$D6,IF(AND(BK$10=Auxiliares!$E$2,'46-55'!BK$13=Auxiliares!$E$3),Auxiliares!$E6,Auxiliares!$F6)))</f>
        <v>#REF!</v>
      </c>
      <c r="BL61" s="54" t="e">
        <f>+IF(AND(BL$10=Auxiliares!$C$2,'46-55'!BL$13=Auxiliares!$C$3),Auxiliares!$C6,IF(AND(BL$10=Auxiliares!$D$2,'46-55'!BL$13=Auxiliares!$D$3),Auxiliares!$D6,IF(AND(BL$10=Auxiliares!$E$2,'46-55'!BL$13=Auxiliares!$E$3),Auxiliares!$E6,Auxiliares!$F6)))</f>
        <v>#REF!</v>
      </c>
      <c r="BM61" s="27" t="e">
        <f>+IF(AND(BM$10=Auxiliares!$C$2,'46-55'!BM$13=Auxiliares!$C$3),Auxiliares!$C6,IF(AND(BM$10=Auxiliares!$D$2,'46-55'!BM$13=Auxiliares!$D$3),Auxiliares!$D6,IF(AND(BM$10=Auxiliares!$E$2,'46-55'!BM$13=Auxiliares!$E$3),Auxiliares!$E6,Auxiliares!$F6)))</f>
        <v>#REF!</v>
      </c>
      <c r="BN61" s="54" t="e">
        <f>+IF(AND(BN$10=Auxiliares!$C$2,'46-55'!BN$13=Auxiliares!$C$3),Auxiliares!$C6,IF(AND(BN$10=Auxiliares!$D$2,'46-55'!BN$13=Auxiliares!$D$3),Auxiliares!$D6,IF(AND(BN$10=Auxiliares!$E$2,'46-55'!BN$13=Auxiliares!$E$3),Auxiliares!$E6,Auxiliares!$F6)))</f>
        <v>#REF!</v>
      </c>
      <c r="BO61" s="27" t="e">
        <f>+IF(AND(BO$10=Auxiliares!$C$2,'46-55'!BO$13=Auxiliares!$C$3),Auxiliares!$C6,IF(AND(BO$10=Auxiliares!$D$2,'46-55'!BO$13=Auxiliares!$D$3),Auxiliares!$D6,IF(AND(BO$10=Auxiliares!$E$2,'46-55'!BO$13=Auxiliares!$E$3),Auxiliares!$E6,Auxiliares!$F6)))</f>
        <v>#REF!</v>
      </c>
      <c r="BP61" s="54" t="e">
        <f>+IF(AND(BP$10=Auxiliares!$C$2,'46-55'!BP$13=Auxiliares!$C$3),Auxiliares!$C6,IF(AND(BP$10=Auxiliares!$D$2,'46-55'!BP$13=Auxiliares!$D$3),Auxiliares!$D6,IF(AND(BP$10=Auxiliares!$E$2,'46-55'!BP$13=Auxiliares!$E$3),Auxiliares!$E6,Auxiliares!$F6)))</f>
        <v>#REF!</v>
      </c>
      <c r="BQ61" s="27" t="e">
        <f>+IF(AND(BQ$10=Auxiliares!$C$2,'46-55'!BQ$13=Auxiliares!$C$3),Auxiliares!$C6,IF(AND(BQ$10=Auxiliares!$D$2,'46-55'!BQ$13=Auxiliares!$D$3),Auxiliares!$D6,IF(AND(BQ$10=Auxiliares!$E$2,'46-55'!BQ$13=Auxiliares!$E$3),Auxiliares!$E6,Auxiliares!$F6)))</f>
        <v>#REF!</v>
      </c>
      <c r="BR61" s="27" t="e">
        <f>+IF(AND(BR$10=Auxiliares!$C$2,'46-55'!BR$13=Auxiliares!$C$3),Auxiliares!$C6,IF(AND(BR$10=Auxiliares!$D$2,'46-55'!BR$13=Auxiliares!$D$3),Auxiliares!$D6,IF(AND(BR$10=Auxiliares!$E$2,'46-55'!BR$13=Auxiliares!$E$3),Auxiliares!$E6,Auxiliares!$F6)))</f>
        <v>#REF!</v>
      </c>
      <c r="BS61" s="27" t="e">
        <f>+IF(AND(BS$10=Auxiliares!$C$2,'46-55'!BS$13=Auxiliares!$C$3),Auxiliares!$C6,IF(AND(BS$10=Auxiliares!$D$2,'46-55'!BS$13=Auxiliares!$D$3),Auxiliares!$D6,IF(AND(BS$10=Auxiliares!$E$2,'46-55'!BS$13=Auxiliares!$E$3),Auxiliares!$E6,Auxiliares!$F6)))</f>
        <v>#REF!</v>
      </c>
      <c r="BT61" s="54" t="e">
        <f>+IF(AND(BT$10=Auxiliares!$C$2,'46-55'!BT$13=Auxiliares!$C$3),Auxiliares!$C6,IF(AND(BT$10=Auxiliares!$D$2,'46-55'!BT$13=Auxiliares!$D$3),Auxiliares!$D6,IF(AND(BT$10=Auxiliares!$E$2,'46-55'!BT$13=Auxiliares!$E$3),Auxiliares!$E6,Auxiliares!$F6)))</f>
        <v>#REF!</v>
      </c>
      <c r="BU61" s="27" t="e">
        <f>+IF(AND(BU$10=Auxiliares!$C$2,'46-55'!BU$13=Auxiliares!$C$3),Auxiliares!$C6,IF(AND(BU$10=Auxiliares!$D$2,'46-55'!BU$13=Auxiliares!$D$3),Auxiliares!$D6,IF(AND(BU$10=Auxiliares!$E$2,'46-55'!BU$13=Auxiliares!$E$3),Auxiliares!$E6,Auxiliares!$F6)))</f>
        <v>#REF!</v>
      </c>
      <c r="BV61" s="27" t="e">
        <f>+IF(AND(BV$10=Auxiliares!$C$2,'46-55'!BV$13=Auxiliares!$C$3),Auxiliares!$C6,IF(AND(BV$10=Auxiliares!$D$2,'46-55'!BV$13=Auxiliares!$D$3),Auxiliares!$D6,IF(AND(BV$10=Auxiliares!$E$2,'46-55'!BV$13=Auxiliares!$E$3),Auxiliares!$E6,Auxiliares!$F6)))</f>
        <v>#REF!</v>
      </c>
      <c r="BW61" s="27" t="e">
        <f>+IF(AND(BW$10=Auxiliares!$C$2,'46-55'!BW$13=Auxiliares!$C$3),Auxiliares!$C6,IF(AND(BW$10=Auxiliares!$D$2,'46-55'!BW$13=Auxiliares!$D$3),Auxiliares!$D6,IF(AND(BW$10=Auxiliares!$E$2,'46-55'!BW$13=Auxiliares!$E$3),Auxiliares!$E6,Auxiliares!$F6)))</f>
        <v>#REF!</v>
      </c>
      <c r="BX61" s="54" t="e">
        <f>+IF(AND(BX$10=Auxiliares!$C$2,'46-55'!BX$13=Auxiliares!$C$3),Auxiliares!$C6,IF(AND(BX$10=Auxiliares!$D$2,'46-55'!BX$13=Auxiliares!$D$3),Auxiliares!$D6,IF(AND(BX$10=Auxiliares!$E$2,'46-55'!BX$13=Auxiliares!$E$3),Auxiliares!$E6,Auxiliares!$F6)))</f>
        <v>#REF!</v>
      </c>
      <c r="BY61" s="27" t="e">
        <f>+IF(AND(BY$10=Auxiliares!$C$2,'46-55'!BY$13=Auxiliares!$C$3),Auxiliares!$C6,IF(AND(BY$10=Auxiliares!$D$2,'46-55'!BY$13=Auxiliares!$D$3),Auxiliares!$D6,IF(AND(BY$10=Auxiliares!$E$2,'46-55'!BY$13=Auxiliares!$E$3),Auxiliares!$E6,Auxiliares!$F6)))</f>
        <v>#REF!</v>
      </c>
      <c r="BZ61" s="27" t="e">
        <f>+IF(AND(BZ$10=Auxiliares!$C$2,'46-55'!BZ$13=Auxiliares!$C$3),Auxiliares!$C6,IF(AND(BZ$10=Auxiliares!$D$2,'46-55'!BZ$13=Auxiliares!$D$3),Auxiliares!$D6,IF(AND(BZ$10=Auxiliares!$E$2,'46-55'!BZ$13=Auxiliares!$E$3),Auxiliares!$E6,Auxiliares!$F6)))</f>
        <v>#REF!</v>
      </c>
      <c r="CA61" s="27" t="e">
        <f>+IF(AND(CA$10=Auxiliares!$C$2,'46-55'!CA$13=Auxiliares!$C$3),Auxiliares!$C6,IF(AND(CA$10=Auxiliares!$D$2,'46-55'!CA$13=Auxiliares!$D$3),Auxiliares!$D6,IF(AND(CA$10=Auxiliares!$E$2,'46-55'!CA$13=Auxiliares!$E$3),Auxiliares!$E6,Auxiliares!$F6)))</f>
        <v>#REF!</v>
      </c>
      <c r="CB61" s="54" t="e">
        <f>+IF(AND(CB$10=Auxiliares!$C$2,'46-55'!CB$13=Auxiliares!$C$3),Auxiliares!$C6,IF(AND(CB$10=Auxiliares!$D$2,'46-55'!CB$13=Auxiliares!$D$3),Auxiliares!$D6,IF(AND(CB$10=Auxiliares!$E$2,'46-55'!CB$13=Auxiliares!$E$3),Auxiliares!$E6,Auxiliares!$F6)))</f>
        <v>#REF!</v>
      </c>
      <c r="CC61" s="27" t="e">
        <f>+IF(AND(CC$10=Auxiliares!$C$2,'46-55'!CC$13=Auxiliares!$C$3),Auxiliares!$C6,IF(AND(CC$10=Auxiliares!$D$2,'46-55'!CC$13=Auxiliares!$D$3),Auxiliares!$D6,IF(AND(CC$10=Auxiliares!$E$2,'46-55'!CC$13=Auxiliares!$E$3),Auxiliares!$E6,Auxiliares!$F6)))</f>
        <v>#REF!</v>
      </c>
      <c r="CD61" s="54" t="e">
        <f>+IF(AND(CD$10=Auxiliares!$C$2,'46-55'!CD$13=Auxiliares!$C$3),Auxiliares!$C6,IF(AND(CD$10=Auxiliares!$D$2,'46-55'!CD$13=Auxiliares!$D$3),Auxiliares!$D6,IF(AND(CD$10=Auxiliares!$E$2,'46-55'!CD$13=Auxiliares!$E$3),Auxiliares!$E6,Auxiliares!$F6)))</f>
        <v>#REF!</v>
      </c>
      <c r="CE61" s="27" t="e">
        <f>+IF(AND(CE$10=Auxiliares!$C$2,'46-55'!CE$13=Auxiliares!$C$3),Auxiliares!$C6,IF(AND(CE$10=Auxiliares!$D$2,'46-55'!CE$13=Auxiliares!$D$3),Auxiliares!$D6,IF(AND(CE$10=Auxiliares!$E$2,'46-55'!CE$13=Auxiliares!$E$3),Auxiliares!$E6,Auxiliares!$F6)))</f>
        <v>#REF!</v>
      </c>
      <c r="CF61" s="54" t="e">
        <f>+IF(AND(CF$10=Auxiliares!$C$2,'46-55'!CF$13=Auxiliares!$C$3),Auxiliares!$C6,IF(AND(CF$10=Auxiliares!$D$2,'46-55'!CF$13=Auxiliares!$D$3),Auxiliares!$D6,IF(AND(CF$10=Auxiliares!$E$2,'46-55'!CF$13=Auxiliares!$E$3),Auxiliares!$E6,Auxiliares!$F6)))</f>
        <v>#REF!</v>
      </c>
      <c r="CG61" s="54" t="e">
        <f>+IF(AND(CG$10=Auxiliares!$C$2,'46-55'!CG$13=Auxiliares!$C$3),Auxiliares!$C6,IF(AND(CG$10=Auxiliares!$D$2,'46-55'!CG$13=Auxiliares!$D$3),Auxiliares!$D6,IF(AND(CG$10=Auxiliares!$E$2,'46-55'!CG$13=Auxiliares!$E$3),Auxiliares!$E6,Auxiliares!$F6)))</f>
        <v>#REF!</v>
      </c>
      <c r="CH61" s="27" t="e">
        <f>+IF(AND(CH$10=Auxiliares!$C$2,'46-55'!CH$13=Auxiliares!$C$3),Auxiliares!$C6,IF(AND(CH$10=Auxiliares!$D$2,'46-55'!CH$13=Auxiliares!$D$3),Auxiliares!$D6,IF(AND(CH$10=Auxiliares!$E$2,'46-55'!CH$13=Auxiliares!$E$3),Auxiliares!$E6,Auxiliares!$F6)))</f>
        <v>#REF!</v>
      </c>
      <c r="CI61" s="27" t="e">
        <f>+IF(AND(CI$10=Auxiliares!$C$2,'46-55'!CI$13=Auxiliares!$C$3),Auxiliares!$C6,IF(AND(CI$10=Auxiliares!$D$2,'46-55'!CI$13=Auxiliares!$D$3),Auxiliares!$D6,IF(AND(CI$10=Auxiliares!$E$2,'46-55'!CI$13=Auxiliares!$E$3),Auxiliares!$E6,Auxiliares!$F6)))</f>
        <v>#REF!</v>
      </c>
      <c r="CJ61" s="54" t="e">
        <f>+IF(AND(CJ$10=Auxiliares!$C$2,'46-55'!CJ$13=Auxiliares!$C$3),Auxiliares!$C6,IF(AND(CJ$10=Auxiliares!$D$2,'46-55'!CJ$13=Auxiliares!$D$3),Auxiliares!$D6,IF(AND(CJ$10=Auxiliares!$E$2,'46-55'!CJ$13=Auxiliares!$E$3),Auxiliares!$E6,Auxiliares!$F6)))</f>
        <v>#REF!</v>
      </c>
      <c r="CK61" s="27" t="e">
        <f>+IF(AND(CK$10=Auxiliares!$C$2,'46-55'!CK$13=Auxiliares!$C$3),Auxiliares!$C6,IF(AND(CK$10=Auxiliares!$D$2,'46-55'!CK$13=Auxiliares!$D$3),Auxiliares!$D6,IF(AND(CK$10=Auxiliares!$E$2,'46-55'!CK$13=Auxiliares!$E$3),Auxiliares!$E6,Auxiliares!$F6)))</f>
        <v>#REF!</v>
      </c>
      <c r="CL61" s="54" t="e">
        <f>+IF(AND(CL$10=Auxiliares!$C$2,'46-55'!CL$13=Auxiliares!$C$3),Auxiliares!$C6,IF(AND(CL$10=Auxiliares!$D$2,'46-55'!CL$13=Auxiliares!$D$3),Auxiliares!$D6,IF(AND(CL$10=Auxiliares!$E$2,'46-55'!CL$13=Auxiliares!$E$3),Auxiliares!$E6,Auxiliares!$F6)))</f>
        <v>#REF!</v>
      </c>
      <c r="CM61" s="27" t="e">
        <f>+IF(AND(CM$10=Auxiliares!$C$2,'46-55'!CM$13=Auxiliares!$C$3),Auxiliares!$C6,IF(AND(CM$10=Auxiliares!$D$2,'46-55'!CM$13=Auxiliares!$D$3),Auxiliares!$D6,IF(AND(CM$10=Auxiliares!$E$2,'46-55'!CM$13=Auxiliares!$E$3),Auxiliares!$E6,Auxiliares!$F6)))</f>
        <v>#REF!</v>
      </c>
      <c r="CN61" s="54" t="e">
        <f>+IF(AND(CN$10=Auxiliares!$C$2,'46-55'!CN$13=Auxiliares!$C$3),Auxiliares!$C6,IF(AND(CN$10=Auxiliares!$D$2,'46-55'!CN$13=Auxiliares!$D$3),Auxiliares!$D6,IF(AND(CN$10=Auxiliares!$E$2,'46-55'!CN$13=Auxiliares!$E$3),Auxiliares!$E6,Auxiliares!$F6)))</f>
        <v>#REF!</v>
      </c>
      <c r="CO61" s="27" t="e">
        <f>+IF(AND(CO$10=Auxiliares!$C$2,'46-55'!CO$13=Auxiliares!$C$3),Auxiliares!$C6,IF(AND(CO$10=Auxiliares!$D$2,'46-55'!CO$13=Auxiliares!$D$3),Auxiliares!$D6,IF(AND(CO$10=Auxiliares!$E$2,'46-55'!CO$13=Auxiliares!$E$3),Auxiliares!$E6,Auxiliares!$F6)))</f>
        <v>#REF!</v>
      </c>
      <c r="CP61" s="54" t="e">
        <f>+IF(AND(CP$10=Auxiliares!$C$2,'46-55'!CP$13=Auxiliares!$C$3),Auxiliares!$C6,IF(AND(CP$10=Auxiliares!$D$2,'46-55'!CP$13=Auxiliares!$D$3),Auxiliares!$D6,IF(AND(CP$10=Auxiliares!$E$2,'46-55'!CP$13=Auxiliares!$E$3),Auxiliares!$E6,Auxiliares!$F6)))</f>
        <v>#REF!</v>
      </c>
      <c r="CQ61" s="27" t="e">
        <f>+IF(AND(CQ$10=Auxiliares!$C$2,'46-55'!CQ$13=Auxiliares!$C$3),Auxiliares!$C6,IF(AND(CQ$10=Auxiliares!$D$2,'46-55'!CQ$13=Auxiliares!$D$3),Auxiliares!$D6,IF(AND(CQ$10=Auxiliares!$E$2,'46-55'!CQ$13=Auxiliares!$E$3),Auxiliares!$E6,Auxiliares!$F6)))</f>
        <v>#REF!</v>
      </c>
      <c r="CR61" s="27" t="e">
        <f>+IF(AND(CR$10=Auxiliares!$C$2,'46-55'!CR$13=Auxiliares!$C$3),Auxiliares!$C6,IF(AND(CR$10=Auxiliares!$D$2,'46-55'!CR$13=Auxiliares!$D$3),Auxiliares!$D6,IF(AND(CR$10=Auxiliares!$E$2,'46-55'!CR$13=Auxiliares!$E$3),Auxiliares!$E6,Auxiliares!$F6)))</f>
        <v>#REF!</v>
      </c>
      <c r="CS61" s="27" t="e">
        <f>+IF(AND(CS$10=Auxiliares!$C$2,'46-55'!CS$13=Auxiliares!$C$3),Auxiliares!$C6,IF(AND(CS$10=Auxiliares!$D$2,'46-55'!CS$13=Auxiliares!$D$3),Auxiliares!$D6,IF(AND(CS$10=Auxiliares!$E$2,'46-55'!CS$13=Auxiliares!$E$3),Auxiliares!$E6,Auxiliares!$F6)))</f>
        <v>#REF!</v>
      </c>
      <c r="CT61" s="27" t="e">
        <f>+IF(AND(CT$10=Auxiliares!$C$2,'46-55'!CT$13=Auxiliares!$C$3),Auxiliares!$C6,IF(AND(CT$10=Auxiliares!$D$2,'46-55'!CT$13=Auxiliares!$D$3),Auxiliares!$D6,IF(AND(CT$10=Auxiliares!$E$2,'46-55'!CT$13=Auxiliares!$E$3),Auxiliares!$E6,Auxiliares!$F6)))</f>
        <v>#REF!</v>
      </c>
      <c r="CU61" s="27" t="e">
        <f>+IF(AND(CU$10=Auxiliares!$C$2,'46-55'!CU$13=Auxiliares!$C$3),Auxiliares!$C6,IF(AND(CU$10=Auxiliares!$D$2,'46-55'!CU$13=Auxiliares!$D$3),Auxiliares!$D6,IF(AND(CU$10=Auxiliares!$E$2,'46-55'!CU$13=Auxiliares!$E$3),Auxiliares!$E6,Auxiliares!$F6)))</f>
        <v>#REF!</v>
      </c>
      <c r="CV61" s="27" t="e">
        <f>+IF(AND(CV$10=Auxiliares!$C$2,'46-55'!CV$13=Auxiliares!$C$3),Auxiliares!$C6,IF(AND(CV$10=Auxiliares!$D$2,'46-55'!CV$13=Auxiliares!$D$3),Auxiliares!$D6,IF(AND(CV$10=Auxiliares!$E$2,'46-55'!CV$13=Auxiliares!$E$3),Auxiliares!$E6,Auxiliares!$F6)))</f>
        <v>#REF!</v>
      </c>
      <c r="CW61" s="27" t="e">
        <f>+IF(AND(CW$10=Auxiliares!$C$2,'46-55'!CW$13=Auxiliares!$C$3),Auxiliares!$C6,IF(AND(CW$10=Auxiliares!$D$2,'46-55'!CW$13=Auxiliares!$D$3),Auxiliares!$D6,IF(AND(CW$10=Auxiliares!$E$2,'46-55'!CW$13=Auxiliares!$E$3),Auxiliares!$E6,Auxiliares!$F6)))</f>
        <v>#REF!</v>
      </c>
      <c r="CX61" s="27" t="e">
        <f>+IF(AND(CX$10=Auxiliares!$C$2,'46-55'!CX$13=Auxiliares!$C$3),Auxiliares!$C6,IF(AND(CX$10=Auxiliares!$D$2,'46-55'!CX$13=Auxiliares!$D$3),Auxiliares!$D6,IF(AND(CX$10=Auxiliares!$E$2,'46-55'!CX$13=Auxiliares!$E$3),Auxiliares!$E6,Auxiliares!$F6)))</f>
        <v>#REF!</v>
      </c>
      <c r="CY61" s="27" t="e">
        <f>+IF(AND(CY$10=Auxiliares!$C$2,'46-55'!CY$13=Auxiliares!$C$3),Auxiliares!$C6,IF(AND(CY$10=Auxiliares!$D$2,'46-55'!CY$13=Auxiliares!$D$3),Auxiliares!$D6,IF(AND(CY$10=Auxiliares!$E$2,'46-55'!CY$13=Auxiliares!$E$3),Auxiliares!$E6,Auxiliares!$F6)))</f>
        <v>#REF!</v>
      </c>
      <c r="CZ61" s="27" t="e">
        <f>+IF(AND(CZ$10=Auxiliares!$C$2,'46-55'!CZ$13=Auxiliares!$C$3),Auxiliares!$C6,IF(AND(CZ$10=Auxiliares!$D$2,'46-55'!CZ$13=Auxiliares!$D$3),Auxiliares!$D6,IF(AND(CZ$10=Auxiliares!$E$2,'46-55'!CZ$13=Auxiliares!$E$3),Auxiliares!$E6,Auxiliares!$F6)))</f>
        <v>#REF!</v>
      </c>
      <c r="DA61" s="27" t="e">
        <f>+IF(AND(DA$10=Auxiliares!$C$2,'46-55'!DA$13=Auxiliares!$C$3),Auxiliares!$C6,IF(AND(DA$10=Auxiliares!$D$2,'46-55'!DA$13=Auxiliares!$D$3),Auxiliares!$D6,IF(AND(DA$10=Auxiliares!$E$2,'46-55'!DA$13=Auxiliares!$E$3),Auxiliares!$E6,Auxiliares!$F6)))</f>
        <v>#REF!</v>
      </c>
      <c r="DB61" s="27" t="e">
        <f>+IF(AND(DB$10=Auxiliares!$C$2,'46-55'!DB$13=Auxiliares!$C$3),Auxiliares!$C6,IF(AND(DB$10=Auxiliares!$D$2,'46-55'!DB$13=Auxiliares!$D$3),Auxiliares!$D6,IF(AND(DB$10=Auxiliares!$E$2,'46-55'!DB$13=Auxiliares!$E$3),Auxiliares!$E6,Auxiliares!$F6)))</f>
        <v>#REF!</v>
      </c>
      <c r="DC61" s="27" t="e">
        <f>+IF(AND(DC$10=Auxiliares!$C$2,'46-55'!DC$13=Auxiliares!$C$3),Auxiliares!$C6,IF(AND(DC$10=Auxiliares!$D$2,'46-55'!DC$13=Auxiliares!$D$3),Auxiliares!$D6,IF(AND(DC$10=Auxiliares!$E$2,'46-55'!DC$13=Auxiliares!$E$3),Auxiliares!$E6,Auxiliares!$F6)))</f>
        <v>#REF!</v>
      </c>
      <c r="DD61" s="27" t="e">
        <f>+IF(AND(DD$10=Auxiliares!$C$2,'46-55'!DD$13=Auxiliares!$C$3),Auxiliares!$C6,IF(AND(DD$10=Auxiliares!$D$2,'46-55'!DD$13=Auxiliares!$D$3),Auxiliares!$D6,IF(AND(DD$10=Auxiliares!$E$2,'46-55'!DD$13=Auxiliares!$E$3),Auxiliares!$E6,Auxiliares!$F6)))</f>
        <v>#REF!</v>
      </c>
      <c r="DE61" s="27" t="e">
        <f>+IF(AND(DE$10=Auxiliares!$C$2,'46-55'!DE$13=Auxiliares!$C$3),Auxiliares!$C6,IF(AND(DE$10=Auxiliares!$D$2,'46-55'!DE$13=Auxiliares!$D$3),Auxiliares!$D6,IF(AND(DE$10=Auxiliares!$E$2,'46-55'!DE$13=Auxiliares!$E$3),Auxiliares!$E6,Auxiliares!$F6)))</f>
        <v>#REF!</v>
      </c>
      <c r="DF61" s="27">
        <f>+Auxiliares!$H6</f>
        <v>0</v>
      </c>
      <c r="DG61" s="27">
        <f>+Auxiliares!$H6</f>
        <v>0</v>
      </c>
      <c r="DH61" s="27">
        <f>+Auxiliares!$H6</f>
        <v>0</v>
      </c>
      <c r="DI61" s="27">
        <f>+Auxiliares!$H6</f>
        <v>0</v>
      </c>
      <c r="DJ61" s="27">
        <f>+Auxiliares!$H6</f>
        <v>0</v>
      </c>
      <c r="DK61" s="27">
        <f>+Auxiliares!$H6</f>
        <v>0</v>
      </c>
      <c r="DL61" s="27">
        <f>+Auxiliares!$H6</f>
        <v>0</v>
      </c>
    </row>
    <row r="62" spans="2:139">
      <c r="B62" s="2" t="s">
        <v>9</v>
      </c>
      <c r="C62" s="27">
        <f>+Auxiliares!C7</f>
        <v>8.8053779303719475E-5</v>
      </c>
      <c r="D62" s="27">
        <f t="shared" si="76"/>
        <v>8.8053779303719475E-5</v>
      </c>
      <c r="E62" s="27" t="e">
        <f>+IF(AND(E$10=Auxiliares!$C$2,'46-55'!E$13=Auxiliares!$C$3),Auxiliares!$C7,IF(AND(E$10=Auxiliares!$D$2,'46-55'!E$13=Auxiliares!$D$3),Auxiliares!$D7,IF(AND(E$10=Auxiliares!$E$2,'46-55'!E$13=Auxiliares!$E$3),Auxiliares!$E7,Auxiliares!$F7)))</f>
        <v>#REF!</v>
      </c>
      <c r="F62" s="27" t="e">
        <f>+IF(AND(F$10=Auxiliares!$C$2,'46-55'!F$13=Auxiliares!$C$3),Auxiliares!$C7,IF(AND(F$10=Auxiliares!$D$2,'46-55'!F$13=Auxiliares!$D$3),Auxiliares!$D7,IF(AND(F$10=Auxiliares!$E$2,'46-55'!F$13=Auxiliares!$E$3),Auxiliares!$E7,Auxiliares!$F7)))</f>
        <v>#REF!</v>
      </c>
      <c r="G62" s="27" t="e">
        <f>+IF(AND(G$10=Auxiliares!$C$2,'46-55'!G$13=Auxiliares!$C$3),Auxiliares!$C7,IF(AND(G$10=Auxiliares!$D$2,'46-55'!G$13=Auxiliares!$D$3),Auxiliares!$D7,IF(AND(G$10=Auxiliares!$E$2,'46-55'!G$13=Auxiliares!$E$3),Auxiliares!$E7,Auxiliares!$F7)))</f>
        <v>#REF!</v>
      </c>
      <c r="H62" s="27" t="e">
        <f>+IF(AND(H$10=Auxiliares!$C$2,'46-55'!H$13=Auxiliares!$C$3),Auxiliares!$C7,IF(AND(H$10=Auxiliares!$D$2,'46-55'!H$13=Auxiliares!$D$3),Auxiliares!$D7,IF(AND(H$10=Auxiliares!$E$2,'46-55'!H$13=Auxiliares!$E$3),Auxiliares!$E7,Auxiliares!$F7)))</f>
        <v>#REF!</v>
      </c>
      <c r="I62" s="27" t="e">
        <f>+IF(AND(I$10=Auxiliares!$C$2,'46-55'!I$13=Auxiliares!$C$3),Auxiliares!$C7,IF(AND(I$10=Auxiliares!$D$2,'46-55'!I$13=Auxiliares!$D$3),Auxiliares!$D7,IF(AND(I$10=Auxiliares!$E$2,'46-55'!I$13=Auxiliares!$E$3),Auxiliares!$E7,Auxiliares!$F7)))</f>
        <v>#REF!</v>
      </c>
      <c r="J62" s="27" t="e">
        <f>+IF(AND(J$10=Auxiliares!$C$2,'46-55'!J$13=Auxiliares!$C$3),Auxiliares!$C7,IF(AND(J$10=Auxiliares!$D$2,'46-55'!J$13=Auxiliares!$D$3),Auxiliares!$D7,IF(AND(J$10=Auxiliares!$E$2,'46-55'!J$13=Auxiliares!$E$3),Auxiliares!$E7,Auxiliares!$F7)))</f>
        <v>#REF!</v>
      </c>
      <c r="K62" s="27" t="e">
        <f>+IF(AND(K$10=Auxiliares!$C$2,'46-55'!K$13=Auxiliares!$C$3),Auxiliares!$C7,IF(AND(K$10=Auxiliares!$D$2,'46-55'!K$13=Auxiliares!$D$3),Auxiliares!$D7,IF(AND(K$10=Auxiliares!$E$2,'46-55'!K$13=Auxiliares!$E$3),Auxiliares!$E7,Auxiliares!$F7)))</f>
        <v>#REF!</v>
      </c>
      <c r="L62" s="27" t="e">
        <f>+IF(AND(L$10=Auxiliares!$C$2,'46-55'!L$13=Auxiliares!$C$3),Auxiliares!$C7,IF(AND(L$10=Auxiliares!$D$2,'46-55'!L$13=Auxiliares!$D$3),Auxiliares!$D7,IF(AND(L$10=Auxiliares!$E$2,'46-55'!L$13=Auxiliares!$E$3),Auxiliares!$E7,Auxiliares!$F7)))</f>
        <v>#REF!</v>
      </c>
      <c r="M62" s="27" t="e">
        <f>+IF(AND(M$10=Auxiliares!$C$2,'46-55'!M$13=Auxiliares!$C$3),Auxiliares!$C7,IF(AND(M$10=Auxiliares!$D$2,'46-55'!M$13=Auxiliares!$D$3),Auxiliares!$D7,IF(AND(M$10=Auxiliares!$E$2,'46-55'!M$13=Auxiliares!$E$3),Auxiliares!$E7,Auxiliares!$F7)))</f>
        <v>#REF!</v>
      </c>
      <c r="N62" s="27" t="e">
        <f>+IF(AND(N$10=Auxiliares!$C$2,'46-55'!N$13=Auxiliares!$C$3),Auxiliares!$C7,IF(AND(N$10=Auxiliares!$D$2,'46-55'!N$13=Auxiliares!$D$3),Auxiliares!$D7,IF(AND(N$10=Auxiliares!$E$2,'46-55'!N$13=Auxiliares!$E$3),Auxiliares!$E7,Auxiliares!$F7)))</f>
        <v>#REF!</v>
      </c>
      <c r="O62" s="27" t="e">
        <f>+IF(AND(O$10=Auxiliares!$C$2,'46-55'!O$13=Auxiliares!$C$3),Auxiliares!$C7,IF(AND(O$10=Auxiliares!$D$2,'46-55'!O$13=Auxiliares!$D$3),Auxiliares!$D7,IF(AND(O$10=Auxiliares!$E$2,'46-55'!O$13=Auxiliares!$E$3),Auxiliares!$E7,Auxiliares!$F7)))</f>
        <v>#REF!</v>
      </c>
      <c r="P62" s="27" t="e">
        <f>+IF(AND(P$10=Auxiliares!$C$2,'46-55'!P$13=Auxiliares!$C$3),Auxiliares!$C7,IF(AND(P$10=Auxiliares!$D$2,'46-55'!P$13=Auxiliares!$D$3),Auxiliares!$D7,IF(AND(P$10=Auxiliares!$E$2,'46-55'!P$13=Auxiliares!$E$3),Auxiliares!$E7,Auxiliares!$F7)))</f>
        <v>#REF!</v>
      </c>
      <c r="Q62" s="27" t="e">
        <f>+IF(AND(Q$10=Auxiliares!$C$2,'46-55'!Q$13=Auxiliares!$C$3),Auxiliares!$C7,IF(AND(Q$10=Auxiliares!$D$2,'46-55'!Q$13=Auxiliares!$D$3),Auxiliares!$D7,IF(AND(Q$10=Auxiliares!$E$2,'46-55'!Q$13=Auxiliares!$E$3),Auxiliares!$E7,Auxiliares!$F7)))</f>
        <v>#REF!</v>
      </c>
      <c r="R62" s="27" t="e">
        <f>+IF(AND(R$10=Auxiliares!$C$2,'46-55'!R$13=Auxiliares!$C$3),Auxiliares!$C7,IF(AND(R$10=Auxiliares!$D$2,'46-55'!R$13=Auxiliares!$D$3),Auxiliares!$D7,IF(AND(R$10=Auxiliares!$E$2,'46-55'!R$13=Auxiliares!$E$3),Auxiliares!$E7,Auxiliares!$F7)))</f>
        <v>#REF!</v>
      </c>
      <c r="S62" s="27" t="e">
        <f>+IF(AND(S$10=Auxiliares!$C$2,'46-55'!S$13=Auxiliares!$C$3),Auxiliares!$C7,IF(AND(S$10=Auxiliares!$D$2,'46-55'!S$13=Auxiliares!$D$3),Auxiliares!$D7,IF(AND(S$10=Auxiliares!$E$2,'46-55'!S$13=Auxiliares!$E$3),Auxiliares!$E7,Auxiliares!$F7)))</f>
        <v>#REF!</v>
      </c>
      <c r="T62" s="27" t="e">
        <f>+IF(AND(T$10=Auxiliares!$C$2,'46-55'!T$13=Auxiliares!$C$3),Auxiliares!$C7,IF(AND(T$10=Auxiliares!$D$2,'46-55'!T$13=Auxiliares!$D$3),Auxiliares!$D7,IF(AND(T$10=Auxiliares!$E$2,'46-55'!T$13=Auxiliares!$E$3),Auxiliares!$E7,Auxiliares!$F7)))</f>
        <v>#REF!</v>
      </c>
      <c r="U62" s="27" t="e">
        <f>+IF(AND(U$10=Auxiliares!$C$2,'46-55'!U$13=Auxiliares!$C$3),Auxiliares!$C7,IF(AND(U$10=Auxiliares!$D$2,'46-55'!U$13=Auxiliares!$D$3),Auxiliares!$D7,IF(AND(U$10=Auxiliares!$E$2,'46-55'!U$13=Auxiliares!$E$3),Auxiliares!$E7,Auxiliares!$F7)))</f>
        <v>#REF!</v>
      </c>
      <c r="V62" s="27" t="e">
        <f>+IF(AND(V$10=Auxiliares!$C$2,'46-55'!V$13=Auxiliares!$C$3),Auxiliares!$C7,IF(AND(V$10=Auxiliares!$D$2,'46-55'!V$13=Auxiliares!$D$3),Auxiliares!$D7,IF(AND(V$10=Auxiliares!$E$2,'46-55'!V$13=Auxiliares!$E$3),Auxiliares!$E7,Auxiliares!$F7)))</f>
        <v>#REF!</v>
      </c>
      <c r="W62" s="27" t="e">
        <f>+IF(AND(W$10=Auxiliares!$C$2,'46-55'!W$13=Auxiliares!$C$3),Auxiliares!$C7,IF(AND(W$10=Auxiliares!$D$2,'46-55'!W$13=Auxiliares!$D$3),Auxiliares!$D7,IF(AND(W$10=Auxiliares!$E$2,'46-55'!W$13=Auxiliares!$E$3),Auxiliares!$E7,Auxiliares!$F7)))</f>
        <v>#REF!</v>
      </c>
      <c r="X62" s="27" t="e">
        <f>+IF(AND(X$10=Auxiliares!$C$2,'46-55'!X$13=Auxiliares!$C$3),Auxiliares!$C7,IF(AND(X$10=Auxiliares!$D$2,'46-55'!X$13=Auxiliares!$D$3),Auxiliares!$D7,IF(AND(X$10=Auxiliares!$E$2,'46-55'!X$13=Auxiliares!$E$3),Auxiliares!$E7,Auxiliares!$F7)))</f>
        <v>#REF!</v>
      </c>
      <c r="Y62" s="27" t="e">
        <f>+IF(AND(Y$10=Auxiliares!$C$2,'46-55'!Y$13=Auxiliares!$C$3),Auxiliares!$C7,IF(AND(Y$10=Auxiliares!$D$2,'46-55'!Y$13=Auxiliares!$D$3),Auxiliares!$D7,IF(AND(Y$10=Auxiliares!$E$2,'46-55'!Y$13=Auxiliares!$E$3),Auxiliares!$E7,Auxiliares!$F7)))</f>
        <v>#REF!</v>
      </c>
      <c r="Z62" s="27" t="e">
        <f>+IF(AND(Z$10=Auxiliares!$C$2,'46-55'!Z$13=Auxiliares!$C$3),Auxiliares!$C7,IF(AND(Z$10=Auxiliares!$D$2,'46-55'!Z$13=Auxiliares!$D$3),Auxiliares!$D7,IF(AND(Z$10=Auxiliares!$E$2,'46-55'!Z$13=Auxiliares!$E$3),Auxiliares!$E7,Auxiliares!$F7)))</f>
        <v>#REF!</v>
      </c>
      <c r="AA62" s="27" t="e">
        <f>+IF(AND(AA$10=Auxiliares!$C$2,'46-55'!AA$13=Auxiliares!$C$3),Auxiliares!$C7,IF(AND(AA$10=Auxiliares!$D$2,'46-55'!AA$13=Auxiliares!$D$3),Auxiliares!$D7,IF(AND(AA$10=Auxiliares!$E$2,'46-55'!AA$13=Auxiliares!$E$3),Auxiliares!$E7,Auxiliares!$F7)))</f>
        <v>#REF!</v>
      </c>
      <c r="AB62" s="27" t="e">
        <f>+IF(AND(AB$10=Auxiliares!$C$2,'46-55'!AB$13=Auxiliares!$C$3),Auxiliares!$C7,IF(AND(AB$10=Auxiliares!$D$2,'46-55'!AB$13=Auxiliares!$D$3),Auxiliares!$D7,IF(AND(AB$10=Auxiliares!$E$2,'46-55'!AB$13=Auxiliares!$E$3),Auxiliares!$E7,Auxiliares!$F7)))</f>
        <v>#REF!</v>
      </c>
      <c r="AC62" s="27" t="e">
        <f>+IF(AND(AC$10=Auxiliares!$C$2,'46-55'!AC$13=Auxiliares!$C$3),Auxiliares!$C7,IF(AND(AC$10=Auxiliares!$D$2,'46-55'!AC$13=Auxiliares!$D$3),Auxiliares!$D7,IF(AND(AC$10=Auxiliares!$E$2,'46-55'!AC$13=Auxiliares!$E$3),Auxiliares!$E7,Auxiliares!$F7)))</f>
        <v>#REF!</v>
      </c>
      <c r="AD62" s="27" t="e">
        <f>+IF(AND(AD$10=Auxiliares!$C$2,'46-55'!AD$13=Auxiliares!$C$3),Auxiliares!$C7,IF(AND(AD$10=Auxiliares!$D$2,'46-55'!AD$13=Auxiliares!$D$3),Auxiliares!$D7,IF(AND(AD$10=Auxiliares!$E$2,'46-55'!AD$13=Auxiliares!$E$3),Auxiliares!$E7,Auxiliares!$F7)))</f>
        <v>#REF!</v>
      </c>
      <c r="AE62" s="27" t="e">
        <f>+IF(AND(AE$10=Auxiliares!$C$2,'46-55'!AE$13=Auxiliares!$C$3),Auxiliares!$C7,IF(AND(AE$10=Auxiliares!$D$2,'46-55'!AE$13=Auxiliares!$D$3),Auxiliares!$D7,IF(AND(AE$10=Auxiliares!$E$2,'46-55'!AE$13=Auxiliares!$E$3),Auxiliares!$E7,Auxiliares!$F7)))</f>
        <v>#REF!</v>
      </c>
      <c r="AF62" s="27" t="e">
        <f>+IF(AND(AF$10=Auxiliares!$C$2,'46-55'!AF$13=Auxiliares!$C$3),Auxiliares!$C7,IF(AND(AF$10=Auxiliares!$D$2,'46-55'!AF$13=Auxiliares!$D$3),Auxiliares!$D7,IF(AND(AF$10=Auxiliares!$E$2,'46-55'!AF$13=Auxiliares!$E$3),Auxiliares!$E7,Auxiliares!$F7)))</f>
        <v>#REF!</v>
      </c>
      <c r="AG62" s="54" t="e">
        <f>+IF(AND(AG$10=Auxiliares!$C$2,'46-55'!AG$13=Auxiliares!$C$3),Auxiliares!$C7,IF(AND(AG$10=Auxiliares!$D$2,'46-55'!AG$13=Auxiliares!$D$3),Auxiliares!$D7,IF(AND(AG$10=Auxiliares!$E$2,'46-55'!AG$13=Auxiliares!$E$3),Auxiliares!$E7,Auxiliares!$F7)))</f>
        <v>#REF!</v>
      </c>
      <c r="AH62" s="70" t="e">
        <f>+IF(AND(AH$10=Auxiliares!$C$2,'46-55'!AH$13=Auxiliares!$C$3),Auxiliares!$C7,IF(AND(AH$10=Auxiliares!$D$2,'46-55'!AH$13=Auxiliares!$D$3),Auxiliares!$D7,IF(AND(AH$10=Auxiliares!$E$2,'46-55'!AH$13=Auxiliares!$E$3),Auxiliares!$E7,Auxiliares!$F7)))</f>
        <v>#REF!</v>
      </c>
      <c r="AI62" s="70" t="e">
        <f>+IF(AND(AI$10=Auxiliares!$C$2,'46-55'!AI$13=Auxiliares!$C$3),Auxiliares!$C7,IF(AND(AI$10=Auxiliares!$D$2,'46-55'!AI$13=Auxiliares!$D$3),Auxiliares!$D7,IF(AND(AI$10=Auxiliares!$E$2,'46-55'!AI$13=Auxiliares!$E$3),Auxiliares!$E7,Auxiliares!$F7)))</f>
        <v>#REF!</v>
      </c>
      <c r="AJ62" s="70" t="e">
        <f>+IF(AND(AJ$10=Auxiliares!$C$2,'46-55'!AJ$13=Auxiliares!$C$3),Auxiliares!$C7,IF(AND(AJ$10=Auxiliares!$D$2,'46-55'!AJ$13=Auxiliares!$D$3),Auxiliares!$D7,IF(AND(AJ$10=Auxiliares!$E$2,'46-55'!AJ$13=Auxiliares!$E$3),Auxiliares!$E7,Auxiliares!$F7)))</f>
        <v>#REF!</v>
      </c>
      <c r="AK62" s="54" t="e">
        <f>+IF(AND(AK$10=Auxiliares!$C$2,'46-55'!AK$13=Auxiliares!$C$3),Auxiliares!$C7,IF(AND(AK$10=Auxiliares!$D$2,'46-55'!AK$13=Auxiliares!$D$3),Auxiliares!$D7,IF(AND(AK$10=Auxiliares!$E$2,'46-55'!AK$13=Auxiliares!$E$3),Auxiliares!$E7,Auxiliares!$F7)))</f>
        <v>#REF!</v>
      </c>
      <c r="AL62" s="54" t="e">
        <f>+IF(AND(AL$10=Auxiliares!$C$2,'46-55'!AL$13=Auxiliares!$C$3),Auxiliares!$C7,IF(AND(AL$10=Auxiliares!$D$2,'46-55'!AL$13=Auxiliares!$D$3),Auxiliares!$D7,IF(AND(AL$10=Auxiliares!$E$2,'46-55'!AL$13=Auxiliares!$E$3),Auxiliares!$E7,Auxiliares!$F7)))</f>
        <v>#REF!</v>
      </c>
      <c r="AM62" s="70" t="e">
        <f>+IF(AND(AM$10=Auxiliares!$C$2,'46-55'!AM$13=Auxiliares!$C$3),Auxiliares!$C7,IF(AND(AM$10=Auxiliares!$D$2,'46-55'!AM$13=Auxiliares!$D$3),Auxiliares!$D7,IF(AND(AM$10=Auxiliares!$E$2,'46-55'!AM$13=Auxiliares!$E$3),Auxiliares!$E7,Auxiliares!$F7)))</f>
        <v>#REF!</v>
      </c>
      <c r="AN62" s="54" t="e">
        <f>+IF(AND(AN$10=Auxiliares!$C$2,'46-55'!AN$13=Auxiliares!$C$3),Auxiliares!$C7,IF(AND(AN$10=Auxiliares!$D$2,'46-55'!AN$13=Auxiliares!$D$3),Auxiliares!$D7,IF(AND(AN$10=Auxiliares!$E$2,'46-55'!AN$13=Auxiliares!$E$3),Auxiliares!$E7,Auxiliares!$F7)))</f>
        <v>#REF!</v>
      </c>
      <c r="AO62" s="27" t="e">
        <f>+IF(AND(AO$10=Auxiliares!$C$2,'46-55'!AO$13=Auxiliares!$C$3),Auxiliares!$C7,IF(AND(AO$10=Auxiliares!$D$2,'46-55'!AO$13=Auxiliares!$D$3),Auxiliares!$D7,IF(AND(AO$10=Auxiliares!$E$2,'46-55'!AO$13=Auxiliares!$E$3),Auxiliares!$E7,Auxiliares!$F7)))</f>
        <v>#REF!</v>
      </c>
      <c r="AP62" s="27" t="e">
        <f>+IF(AND(AP$10=Auxiliares!$C$2,'46-55'!AP$13=Auxiliares!$C$3),Auxiliares!$C7,IF(AND(AP$10=Auxiliares!$D$2,'46-55'!AP$13=Auxiliares!$D$3),Auxiliares!$D7,IF(AND(AP$10=Auxiliares!$E$2,'46-55'!AP$13=Auxiliares!$E$3),Auxiliares!$E7,Auxiliares!$F7)))</f>
        <v>#REF!</v>
      </c>
      <c r="AQ62" s="27" t="e">
        <f>+IF(AND(AQ$10=Auxiliares!$C$2,'46-55'!AQ$13=Auxiliares!$C$3),Auxiliares!$C7,IF(AND(AQ$10=Auxiliares!$D$2,'46-55'!AQ$13=Auxiliares!$D$3),Auxiliares!$D7,IF(AND(AQ$10=Auxiliares!$E$2,'46-55'!AQ$13=Auxiliares!$E$3),Auxiliares!$E7,Auxiliares!$F7)))</f>
        <v>#REF!</v>
      </c>
      <c r="AR62" s="54" t="e">
        <f>+IF(AND(AR$10=Auxiliares!$C$2,'46-55'!AR$13=Auxiliares!$C$3),Auxiliares!$C7,IF(AND(AR$10=Auxiliares!$D$2,'46-55'!AR$13=Auxiliares!$D$3),Auxiliares!$D7,IF(AND(AR$10=Auxiliares!$E$2,'46-55'!AR$13=Auxiliares!$E$3),Auxiliares!$E7,Auxiliares!$F7)))</f>
        <v>#REF!</v>
      </c>
      <c r="AS62" s="27" t="e">
        <f>+IF(AND(AS$10=Auxiliares!$C$2,'46-55'!AS$13=Auxiliares!$C$3),Auxiliares!$C7,IF(AND(AS$10=Auxiliares!$D$2,'46-55'!AS$13=Auxiliares!$D$3),Auxiliares!$D7,IF(AND(AS$10=Auxiliares!$E$2,'46-55'!AS$13=Auxiliares!$E$3),Auxiliares!$E7,Auxiliares!$F7)))</f>
        <v>#REF!</v>
      </c>
      <c r="AT62" s="54" t="e">
        <f>+IF(AND(AT$10=Auxiliares!$C$2,'46-55'!AT$13=Auxiliares!$C$3),Auxiliares!$C7,IF(AND(AT$10=Auxiliares!$D$2,'46-55'!AT$13=Auxiliares!$D$3),Auxiliares!$D7,IF(AND(AT$10=Auxiliares!$E$2,'46-55'!AT$13=Auxiliares!$E$3),Auxiliares!$E7,Auxiliares!$F7)))</f>
        <v>#REF!</v>
      </c>
      <c r="AU62" s="54" t="e">
        <f>+IF(AND(AU$10=Auxiliares!$C$2,'46-55'!AU$13=Auxiliares!$C$3),Auxiliares!$C7,IF(AND(AU$10=Auxiliares!$D$2,'46-55'!AU$13=Auxiliares!$D$3),Auxiliares!$D7,IF(AND(AU$10=Auxiliares!$E$2,'46-55'!AU$13=Auxiliares!$E$3),Auxiliares!$E7,Auxiliares!$F7)))</f>
        <v>#REF!</v>
      </c>
      <c r="AV62" s="54" t="e">
        <f>+IF(AND(AV$10=Auxiliares!$C$2,'46-55'!AV$13=Auxiliares!$C$3),Auxiliares!$C7,IF(AND(AV$10=Auxiliares!$D$2,'46-55'!AV$13=Auxiliares!$D$3),Auxiliares!$D7,IF(AND(AV$10=Auxiliares!$E$2,'46-55'!AV$13=Auxiliares!$E$3),Auxiliares!$E7,Auxiliares!$F7)))</f>
        <v>#REF!</v>
      </c>
      <c r="AW62" s="27" t="e">
        <f>+IF(AND(AW$10=Auxiliares!$C$2,'46-55'!AW$13=Auxiliares!$C$3),Auxiliares!$C7,IF(AND(AW$10=Auxiliares!$D$2,'46-55'!AW$13=Auxiliares!$D$3),Auxiliares!$D7,IF(AND(AW$10=Auxiliares!$E$2,'46-55'!AW$13=Auxiliares!$E$3),Auxiliares!$E7,Auxiliares!$F7)))</f>
        <v>#REF!</v>
      </c>
      <c r="AX62" s="27" t="e">
        <f>+IF(AND(AX$10=Auxiliares!$C$2,'46-55'!AX$13=Auxiliares!$C$3),Auxiliares!$C7,IF(AND(AX$10=Auxiliares!$D$2,'46-55'!AX$13=Auxiliares!$D$3),Auxiliares!$D7,IF(AND(AX$10=Auxiliares!$E$2,'46-55'!AX$13=Auxiliares!$E$3),Auxiliares!$E7,Auxiliares!$F7)))</f>
        <v>#REF!</v>
      </c>
      <c r="AY62" s="27" t="e">
        <f>+IF(AND(AY$10=Auxiliares!$C$2,'46-55'!AY$13=Auxiliares!$C$3),Auxiliares!$C7,IF(AND(AY$10=Auxiliares!$D$2,'46-55'!AY$13=Auxiliares!$D$3),Auxiliares!$D7,IF(AND(AY$10=Auxiliares!$E$2,'46-55'!AY$13=Auxiliares!$E$3),Auxiliares!$E7,Auxiliares!$F7)))</f>
        <v>#REF!</v>
      </c>
      <c r="AZ62" s="54" t="e">
        <f>+IF(AND(AZ$10=Auxiliares!$C$2,'46-55'!AZ$13=Auxiliares!$C$3),Auxiliares!$C7,IF(AND(AZ$10=Auxiliares!$D$2,'46-55'!AZ$13=Auxiliares!$D$3),Auxiliares!$D7,IF(AND(AZ$10=Auxiliares!$E$2,'46-55'!AZ$13=Auxiliares!$E$3),Auxiliares!$E7,Auxiliares!$F7)))</f>
        <v>#REF!</v>
      </c>
      <c r="BA62" s="27" t="e">
        <f>+IF(AND(BA$10=Auxiliares!$C$2,'46-55'!BA$13=Auxiliares!$C$3),Auxiliares!$C7,IF(AND(BA$10=Auxiliares!$D$2,'46-55'!BA$13=Auxiliares!$D$3),Auxiliares!$D7,IF(AND(BA$10=Auxiliares!$E$2,'46-55'!BA$13=Auxiliares!$E$3),Auxiliares!$E7,Auxiliares!$F7)))</f>
        <v>#REF!</v>
      </c>
      <c r="BB62" s="27" t="e">
        <f>+IF(AND(BB$10=Auxiliares!$C$2,'46-55'!BB$13=Auxiliares!$C$3),Auxiliares!$C7,IF(AND(BB$10=Auxiliares!$D$2,'46-55'!BB$13=Auxiliares!$D$3),Auxiliares!$D7,IF(AND(BB$10=Auxiliares!$E$2,'46-55'!BB$13=Auxiliares!$E$3),Auxiliares!$E7,Auxiliares!$F7)))</f>
        <v>#REF!</v>
      </c>
      <c r="BC62" s="27" t="e">
        <f>+IF(AND(BC$10=Auxiliares!$C$2,'46-55'!BC$13=Auxiliares!$C$3),Auxiliares!$C7,IF(AND(BC$10=Auxiliares!$D$2,'46-55'!BC$13=Auxiliares!$D$3),Auxiliares!$D7,IF(AND(BC$10=Auxiliares!$E$2,'46-55'!BC$13=Auxiliares!$E$3),Auxiliares!$E7,Auxiliares!$F7)))</f>
        <v>#REF!</v>
      </c>
      <c r="BD62" s="54" t="e">
        <f>+IF(AND(BD$10=Auxiliares!$C$2,'46-55'!BD$13=Auxiliares!$C$3),Auxiliares!$C7,IF(AND(BD$10=Auxiliares!$D$2,'46-55'!BD$13=Auxiliares!$D$3),Auxiliares!$D7,IF(AND(BD$10=Auxiliares!$E$2,'46-55'!BD$13=Auxiliares!$E$3),Auxiliares!$E7,Auxiliares!$F7)))</f>
        <v>#REF!</v>
      </c>
      <c r="BE62" s="27" t="e">
        <f>+IF(AND(BE$10=Auxiliares!$C$2,'46-55'!BE$13=Auxiliares!$C$3),Auxiliares!$C7,IF(AND(BE$10=Auxiliares!$D$2,'46-55'!BE$13=Auxiliares!$D$3),Auxiliares!$D7,IF(AND(BE$10=Auxiliares!$E$2,'46-55'!BE$13=Auxiliares!$E$3),Auxiliares!$E7,Auxiliares!$F7)))</f>
        <v>#REF!</v>
      </c>
      <c r="BF62" s="27" t="e">
        <f>+IF(AND(BF$10=Auxiliares!$C$2,'46-55'!BF$13=Auxiliares!$C$3),Auxiliares!$C7,IF(AND(BF$10=Auxiliares!$D$2,'46-55'!BF$13=Auxiliares!$D$3),Auxiliares!$D7,IF(AND(BF$10=Auxiliares!$E$2,'46-55'!BF$13=Auxiliares!$E$3),Auxiliares!$E7,Auxiliares!$F7)))</f>
        <v>#REF!</v>
      </c>
      <c r="BG62" s="27" t="e">
        <f>+IF(AND(BG$10=Auxiliares!$C$2,'46-55'!BG$13=Auxiliares!$C$3),Auxiliares!$C7,IF(AND(BG$10=Auxiliares!$D$2,'46-55'!BG$13=Auxiliares!$D$3),Auxiliares!$D7,IF(AND(BG$10=Auxiliares!$E$2,'46-55'!BG$13=Auxiliares!$E$3),Auxiliares!$E7,Auxiliares!$F7)))</f>
        <v>#REF!</v>
      </c>
      <c r="BH62" s="54" t="e">
        <f>+IF(AND(BH$10=Auxiliares!$C$2,'46-55'!BH$13=Auxiliares!$C$3),Auxiliares!$C7,IF(AND(BH$10=Auxiliares!$D$2,'46-55'!BH$13=Auxiliares!$D$3),Auxiliares!$D7,IF(AND(BH$10=Auxiliares!$E$2,'46-55'!BH$13=Auxiliares!$E$3),Auxiliares!$E7,Auxiliares!$F7)))</f>
        <v>#REF!</v>
      </c>
      <c r="BI62" s="27" t="e">
        <f>+IF(AND(BI$10=Auxiliares!$C$2,'46-55'!BI$13=Auxiliares!$C$3),Auxiliares!$C7,IF(AND(BI$10=Auxiliares!$D$2,'46-55'!BI$13=Auxiliares!$D$3),Auxiliares!$D7,IF(AND(BI$10=Auxiliares!$E$2,'46-55'!BI$13=Auxiliares!$E$3),Auxiliares!$E7,Auxiliares!$F7)))</f>
        <v>#REF!</v>
      </c>
      <c r="BJ62" s="27" t="e">
        <f>+IF(AND(BJ$10=Auxiliares!$C$2,'46-55'!BJ$13=Auxiliares!$C$3),Auxiliares!$C7,IF(AND(BJ$10=Auxiliares!$D$2,'46-55'!BJ$13=Auxiliares!$D$3),Auxiliares!$D7,IF(AND(BJ$10=Auxiliares!$E$2,'46-55'!BJ$13=Auxiliares!$E$3),Auxiliares!$E7,Auxiliares!$F7)))</f>
        <v>#REF!</v>
      </c>
      <c r="BK62" s="27" t="e">
        <f>+IF(AND(BK$10=Auxiliares!$C$2,'46-55'!BK$13=Auxiliares!$C$3),Auxiliares!$C7,IF(AND(BK$10=Auxiliares!$D$2,'46-55'!BK$13=Auxiliares!$D$3),Auxiliares!$D7,IF(AND(BK$10=Auxiliares!$E$2,'46-55'!BK$13=Auxiliares!$E$3),Auxiliares!$E7,Auxiliares!$F7)))</f>
        <v>#REF!</v>
      </c>
      <c r="BL62" s="54" t="e">
        <f>+IF(AND(BL$10=Auxiliares!$C$2,'46-55'!BL$13=Auxiliares!$C$3),Auxiliares!$C7,IF(AND(BL$10=Auxiliares!$D$2,'46-55'!BL$13=Auxiliares!$D$3),Auxiliares!$D7,IF(AND(BL$10=Auxiliares!$E$2,'46-55'!BL$13=Auxiliares!$E$3),Auxiliares!$E7,Auxiliares!$F7)))</f>
        <v>#REF!</v>
      </c>
      <c r="BM62" s="27" t="e">
        <f>+IF(AND(BM$10=Auxiliares!$C$2,'46-55'!BM$13=Auxiliares!$C$3),Auxiliares!$C7,IF(AND(BM$10=Auxiliares!$D$2,'46-55'!BM$13=Auxiliares!$D$3),Auxiliares!$D7,IF(AND(BM$10=Auxiliares!$E$2,'46-55'!BM$13=Auxiliares!$E$3),Auxiliares!$E7,Auxiliares!$F7)))</f>
        <v>#REF!</v>
      </c>
      <c r="BN62" s="54" t="e">
        <f>+IF(AND(BN$10=Auxiliares!$C$2,'46-55'!BN$13=Auxiliares!$C$3),Auxiliares!$C7,IF(AND(BN$10=Auxiliares!$D$2,'46-55'!BN$13=Auxiliares!$D$3),Auxiliares!$D7,IF(AND(BN$10=Auxiliares!$E$2,'46-55'!BN$13=Auxiliares!$E$3),Auxiliares!$E7,Auxiliares!$F7)))</f>
        <v>#REF!</v>
      </c>
      <c r="BO62" s="27" t="e">
        <f>+IF(AND(BO$10=Auxiliares!$C$2,'46-55'!BO$13=Auxiliares!$C$3),Auxiliares!$C7,IF(AND(BO$10=Auxiliares!$D$2,'46-55'!BO$13=Auxiliares!$D$3),Auxiliares!$D7,IF(AND(BO$10=Auxiliares!$E$2,'46-55'!BO$13=Auxiliares!$E$3),Auxiliares!$E7,Auxiliares!$F7)))</f>
        <v>#REF!</v>
      </c>
      <c r="BP62" s="54" t="e">
        <f>+IF(AND(BP$10=Auxiliares!$C$2,'46-55'!BP$13=Auxiliares!$C$3),Auxiliares!$C7,IF(AND(BP$10=Auxiliares!$D$2,'46-55'!BP$13=Auxiliares!$D$3),Auxiliares!$D7,IF(AND(BP$10=Auxiliares!$E$2,'46-55'!BP$13=Auxiliares!$E$3),Auxiliares!$E7,Auxiliares!$F7)))</f>
        <v>#REF!</v>
      </c>
      <c r="BQ62" s="27" t="e">
        <f>+IF(AND(BQ$10=Auxiliares!$C$2,'46-55'!BQ$13=Auxiliares!$C$3),Auxiliares!$C7,IF(AND(BQ$10=Auxiliares!$D$2,'46-55'!BQ$13=Auxiliares!$D$3),Auxiliares!$D7,IF(AND(BQ$10=Auxiliares!$E$2,'46-55'!BQ$13=Auxiliares!$E$3),Auxiliares!$E7,Auxiliares!$F7)))</f>
        <v>#REF!</v>
      </c>
      <c r="BR62" s="27" t="e">
        <f>+IF(AND(BR$10=Auxiliares!$C$2,'46-55'!BR$13=Auxiliares!$C$3),Auxiliares!$C7,IF(AND(BR$10=Auxiliares!$D$2,'46-55'!BR$13=Auxiliares!$D$3),Auxiliares!$D7,IF(AND(BR$10=Auxiliares!$E$2,'46-55'!BR$13=Auxiliares!$E$3),Auxiliares!$E7,Auxiliares!$F7)))</f>
        <v>#REF!</v>
      </c>
      <c r="BS62" s="27" t="e">
        <f>+IF(AND(BS$10=Auxiliares!$C$2,'46-55'!BS$13=Auxiliares!$C$3),Auxiliares!$C7,IF(AND(BS$10=Auxiliares!$D$2,'46-55'!BS$13=Auxiliares!$D$3),Auxiliares!$D7,IF(AND(BS$10=Auxiliares!$E$2,'46-55'!BS$13=Auxiliares!$E$3),Auxiliares!$E7,Auxiliares!$F7)))</f>
        <v>#REF!</v>
      </c>
      <c r="BT62" s="54" t="e">
        <f>+IF(AND(BT$10=Auxiliares!$C$2,'46-55'!BT$13=Auxiliares!$C$3),Auxiliares!$C7,IF(AND(BT$10=Auxiliares!$D$2,'46-55'!BT$13=Auxiliares!$D$3),Auxiliares!$D7,IF(AND(BT$10=Auxiliares!$E$2,'46-55'!BT$13=Auxiliares!$E$3),Auxiliares!$E7,Auxiliares!$F7)))</f>
        <v>#REF!</v>
      </c>
      <c r="BU62" s="27" t="e">
        <f>+IF(AND(BU$10=Auxiliares!$C$2,'46-55'!BU$13=Auxiliares!$C$3),Auxiliares!$C7,IF(AND(BU$10=Auxiliares!$D$2,'46-55'!BU$13=Auxiliares!$D$3),Auxiliares!$D7,IF(AND(BU$10=Auxiliares!$E$2,'46-55'!BU$13=Auxiliares!$E$3),Auxiliares!$E7,Auxiliares!$F7)))</f>
        <v>#REF!</v>
      </c>
      <c r="BV62" s="27" t="e">
        <f>+IF(AND(BV$10=Auxiliares!$C$2,'46-55'!BV$13=Auxiliares!$C$3),Auxiliares!$C7,IF(AND(BV$10=Auxiliares!$D$2,'46-55'!BV$13=Auxiliares!$D$3),Auxiliares!$D7,IF(AND(BV$10=Auxiliares!$E$2,'46-55'!BV$13=Auxiliares!$E$3),Auxiliares!$E7,Auxiliares!$F7)))</f>
        <v>#REF!</v>
      </c>
      <c r="BW62" s="27" t="e">
        <f>+IF(AND(BW$10=Auxiliares!$C$2,'46-55'!BW$13=Auxiliares!$C$3),Auxiliares!$C7,IF(AND(BW$10=Auxiliares!$D$2,'46-55'!BW$13=Auxiliares!$D$3),Auxiliares!$D7,IF(AND(BW$10=Auxiliares!$E$2,'46-55'!BW$13=Auxiliares!$E$3),Auxiliares!$E7,Auxiliares!$F7)))</f>
        <v>#REF!</v>
      </c>
      <c r="BX62" s="54" t="e">
        <f>+IF(AND(BX$10=Auxiliares!$C$2,'46-55'!BX$13=Auxiliares!$C$3),Auxiliares!$C7,IF(AND(BX$10=Auxiliares!$D$2,'46-55'!BX$13=Auxiliares!$D$3),Auxiliares!$D7,IF(AND(BX$10=Auxiliares!$E$2,'46-55'!BX$13=Auxiliares!$E$3),Auxiliares!$E7,Auxiliares!$F7)))</f>
        <v>#REF!</v>
      </c>
      <c r="BY62" s="27" t="e">
        <f>+IF(AND(BY$10=Auxiliares!$C$2,'46-55'!BY$13=Auxiliares!$C$3),Auxiliares!$C7,IF(AND(BY$10=Auxiliares!$D$2,'46-55'!BY$13=Auxiliares!$D$3),Auxiliares!$D7,IF(AND(BY$10=Auxiliares!$E$2,'46-55'!BY$13=Auxiliares!$E$3),Auxiliares!$E7,Auxiliares!$F7)))</f>
        <v>#REF!</v>
      </c>
      <c r="BZ62" s="27" t="e">
        <f>+IF(AND(BZ$10=Auxiliares!$C$2,'46-55'!BZ$13=Auxiliares!$C$3),Auxiliares!$C7,IF(AND(BZ$10=Auxiliares!$D$2,'46-55'!BZ$13=Auxiliares!$D$3),Auxiliares!$D7,IF(AND(BZ$10=Auxiliares!$E$2,'46-55'!BZ$13=Auxiliares!$E$3),Auxiliares!$E7,Auxiliares!$F7)))</f>
        <v>#REF!</v>
      </c>
      <c r="CA62" s="27" t="e">
        <f>+IF(AND(CA$10=Auxiliares!$C$2,'46-55'!CA$13=Auxiliares!$C$3),Auxiliares!$C7,IF(AND(CA$10=Auxiliares!$D$2,'46-55'!CA$13=Auxiliares!$D$3),Auxiliares!$D7,IF(AND(CA$10=Auxiliares!$E$2,'46-55'!CA$13=Auxiliares!$E$3),Auxiliares!$E7,Auxiliares!$F7)))</f>
        <v>#REF!</v>
      </c>
      <c r="CB62" s="54" t="e">
        <f>+IF(AND(CB$10=Auxiliares!$C$2,'46-55'!CB$13=Auxiliares!$C$3),Auxiliares!$C7,IF(AND(CB$10=Auxiliares!$D$2,'46-55'!CB$13=Auxiliares!$D$3),Auxiliares!$D7,IF(AND(CB$10=Auxiliares!$E$2,'46-55'!CB$13=Auxiliares!$E$3),Auxiliares!$E7,Auxiliares!$F7)))</f>
        <v>#REF!</v>
      </c>
      <c r="CC62" s="27" t="e">
        <f>+IF(AND(CC$10=Auxiliares!$C$2,'46-55'!CC$13=Auxiliares!$C$3),Auxiliares!$C7,IF(AND(CC$10=Auxiliares!$D$2,'46-55'!CC$13=Auxiliares!$D$3),Auxiliares!$D7,IF(AND(CC$10=Auxiliares!$E$2,'46-55'!CC$13=Auxiliares!$E$3),Auxiliares!$E7,Auxiliares!$F7)))</f>
        <v>#REF!</v>
      </c>
      <c r="CD62" s="54" t="e">
        <f>+IF(AND(CD$10=Auxiliares!$C$2,'46-55'!CD$13=Auxiliares!$C$3),Auxiliares!$C7,IF(AND(CD$10=Auxiliares!$D$2,'46-55'!CD$13=Auxiliares!$D$3),Auxiliares!$D7,IF(AND(CD$10=Auxiliares!$E$2,'46-55'!CD$13=Auxiliares!$E$3),Auxiliares!$E7,Auxiliares!$F7)))</f>
        <v>#REF!</v>
      </c>
      <c r="CE62" s="27" t="e">
        <f>+IF(AND(CE$10=Auxiliares!$C$2,'46-55'!CE$13=Auxiliares!$C$3),Auxiliares!$C7,IF(AND(CE$10=Auxiliares!$D$2,'46-55'!CE$13=Auxiliares!$D$3),Auxiliares!$D7,IF(AND(CE$10=Auxiliares!$E$2,'46-55'!CE$13=Auxiliares!$E$3),Auxiliares!$E7,Auxiliares!$F7)))</f>
        <v>#REF!</v>
      </c>
      <c r="CF62" s="54" t="e">
        <f>+IF(AND(CF$10=Auxiliares!$C$2,'46-55'!CF$13=Auxiliares!$C$3),Auxiliares!$C7,IF(AND(CF$10=Auxiliares!$D$2,'46-55'!CF$13=Auxiliares!$D$3),Auxiliares!$D7,IF(AND(CF$10=Auxiliares!$E$2,'46-55'!CF$13=Auxiliares!$E$3),Auxiliares!$E7,Auxiliares!$F7)))</f>
        <v>#REF!</v>
      </c>
      <c r="CG62" s="54" t="e">
        <f>+IF(AND(CG$10=Auxiliares!$C$2,'46-55'!CG$13=Auxiliares!$C$3),Auxiliares!$C7,IF(AND(CG$10=Auxiliares!$D$2,'46-55'!CG$13=Auxiliares!$D$3),Auxiliares!$D7,IF(AND(CG$10=Auxiliares!$E$2,'46-55'!CG$13=Auxiliares!$E$3),Auxiliares!$E7,Auxiliares!$F7)))</f>
        <v>#REF!</v>
      </c>
      <c r="CH62" s="27" t="e">
        <f>+IF(AND(CH$10=Auxiliares!$C$2,'46-55'!CH$13=Auxiliares!$C$3),Auxiliares!$C7,IF(AND(CH$10=Auxiliares!$D$2,'46-55'!CH$13=Auxiliares!$D$3),Auxiliares!$D7,IF(AND(CH$10=Auxiliares!$E$2,'46-55'!CH$13=Auxiliares!$E$3),Auxiliares!$E7,Auxiliares!$F7)))</f>
        <v>#REF!</v>
      </c>
      <c r="CI62" s="27" t="e">
        <f>+IF(AND(CI$10=Auxiliares!$C$2,'46-55'!CI$13=Auxiliares!$C$3),Auxiliares!$C7,IF(AND(CI$10=Auxiliares!$D$2,'46-55'!CI$13=Auxiliares!$D$3),Auxiliares!$D7,IF(AND(CI$10=Auxiliares!$E$2,'46-55'!CI$13=Auxiliares!$E$3),Auxiliares!$E7,Auxiliares!$F7)))</f>
        <v>#REF!</v>
      </c>
      <c r="CJ62" s="54" t="e">
        <f>+IF(AND(CJ$10=Auxiliares!$C$2,'46-55'!CJ$13=Auxiliares!$C$3),Auxiliares!$C7,IF(AND(CJ$10=Auxiliares!$D$2,'46-55'!CJ$13=Auxiliares!$D$3),Auxiliares!$D7,IF(AND(CJ$10=Auxiliares!$E$2,'46-55'!CJ$13=Auxiliares!$E$3),Auxiliares!$E7,Auxiliares!$F7)))</f>
        <v>#REF!</v>
      </c>
      <c r="CK62" s="27" t="e">
        <f>+IF(AND(CK$10=Auxiliares!$C$2,'46-55'!CK$13=Auxiliares!$C$3),Auxiliares!$C7,IF(AND(CK$10=Auxiliares!$D$2,'46-55'!CK$13=Auxiliares!$D$3),Auxiliares!$D7,IF(AND(CK$10=Auxiliares!$E$2,'46-55'!CK$13=Auxiliares!$E$3),Auxiliares!$E7,Auxiliares!$F7)))</f>
        <v>#REF!</v>
      </c>
      <c r="CL62" s="54" t="e">
        <f>+IF(AND(CL$10=Auxiliares!$C$2,'46-55'!CL$13=Auxiliares!$C$3),Auxiliares!$C7,IF(AND(CL$10=Auxiliares!$D$2,'46-55'!CL$13=Auxiliares!$D$3),Auxiliares!$D7,IF(AND(CL$10=Auxiliares!$E$2,'46-55'!CL$13=Auxiliares!$E$3),Auxiliares!$E7,Auxiliares!$F7)))</f>
        <v>#REF!</v>
      </c>
      <c r="CM62" s="27" t="e">
        <f>+IF(AND(CM$10=Auxiliares!$C$2,'46-55'!CM$13=Auxiliares!$C$3),Auxiliares!$C7,IF(AND(CM$10=Auxiliares!$D$2,'46-55'!CM$13=Auxiliares!$D$3),Auxiliares!$D7,IF(AND(CM$10=Auxiliares!$E$2,'46-55'!CM$13=Auxiliares!$E$3),Auxiliares!$E7,Auxiliares!$F7)))</f>
        <v>#REF!</v>
      </c>
      <c r="CN62" s="54" t="e">
        <f>+IF(AND(CN$10=Auxiliares!$C$2,'46-55'!CN$13=Auxiliares!$C$3),Auxiliares!$C7,IF(AND(CN$10=Auxiliares!$D$2,'46-55'!CN$13=Auxiliares!$D$3),Auxiliares!$D7,IF(AND(CN$10=Auxiliares!$E$2,'46-55'!CN$13=Auxiliares!$E$3),Auxiliares!$E7,Auxiliares!$F7)))</f>
        <v>#REF!</v>
      </c>
      <c r="CO62" s="27" t="e">
        <f>+IF(AND(CO$10=Auxiliares!$C$2,'46-55'!CO$13=Auxiliares!$C$3),Auxiliares!$C7,IF(AND(CO$10=Auxiliares!$D$2,'46-55'!CO$13=Auxiliares!$D$3),Auxiliares!$D7,IF(AND(CO$10=Auxiliares!$E$2,'46-55'!CO$13=Auxiliares!$E$3),Auxiliares!$E7,Auxiliares!$F7)))</f>
        <v>#REF!</v>
      </c>
      <c r="CP62" s="54" t="e">
        <f>+IF(AND(CP$10=Auxiliares!$C$2,'46-55'!CP$13=Auxiliares!$C$3),Auxiliares!$C7,IF(AND(CP$10=Auxiliares!$D$2,'46-55'!CP$13=Auxiliares!$D$3),Auxiliares!$D7,IF(AND(CP$10=Auxiliares!$E$2,'46-55'!CP$13=Auxiliares!$E$3),Auxiliares!$E7,Auxiliares!$F7)))</f>
        <v>#REF!</v>
      </c>
      <c r="CQ62" s="27" t="e">
        <f>+IF(AND(CQ$10=Auxiliares!$C$2,'46-55'!CQ$13=Auxiliares!$C$3),Auxiliares!$C7,IF(AND(CQ$10=Auxiliares!$D$2,'46-55'!CQ$13=Auxiliares!$D$3),Auxiliares!$D7,IF(AND(CQ$10=Auxiliares!$E$2,'46-55'!CQ$13=Auxiliares!$E$3),Auxiliares!$E7,Auxiliares!$F7)))</f>
        <v>#REF!</v>
      </c>
      <c r="CR62" s="27" t="e">
        <f>+IF(AND(CR$10=Auxiliares!$C$2,'46-55'!CR$13=Auxiliares!$C$3),Auxiliares!$C7,IF(AND(CR$10=Auxiliares!$D$2,'46-55'!CR$13=Auxiliares!$D$3),Auxiliares!$D7,IF(AND(CR$10=Auxiliares!$E$2,'46-55'!CR$13=Auxiliares!$E$3),Auxiliares!$E7,Auxiliares!$F7)))</f>
        <v>#REF!</v>
      </c>
      <c r="CS62" s="27" t="e">
        <f>+IF(AND(CS$10=Auxiliares!$C$2,'46-55'!CS$13=Auxiliares!$C$3),Auxiliares!$C7,IF(AND(CS$10=Auxiliares!$D$2,'46-55'!CS$13=Auxiliares!$D$3),Auxiliares!$D7,IF(AND(CS$10=Auxiliares!$E$2,'46-55'!CS$13=Auxiliares!$E$3),Auxiliares!$E7,Auxiliares!$F7)))</f>
        <v>#REF!</v>
      </c>
      <c r="CT62" s="27" t="e">
        <f>+IF(AND(CT$10=Auxiliares!$C$2,'46-55'!CT$13=Auxiliares!$C$3),Auxiliares!$C7,IF(AND(CT$10=Auxiliares!$D$2,'46-55'!CT$13=Auxiliares!$D$3),Auxiliares!$D7,IF(AND(CT$10=Auxiliares!$E$2,'46-55'!CT$13=Auxiliares!$E$3),Auxiliares!$E7,Auxiliares!$F7)))</f>
        <v>#REF!</v>
      </c>
      <c r="CU62" s="27" t="e">
        <f>+IF(AND(CU$10=Auxiliares!$C$2,'46-55'!CU$13=Auxiliares!$C$3),Auxiliares!$C7,IF(AND(CU$10=Auxiliares!$D$2,'46-55'!CU$13=Auxiliares!$D$3),Auxiliares!$D7,IF(AND(CU$10=Auxiliares!$E$2,'46-55'!CU$13=Auxiliares!$E$3),Auxiliares!$E7,Auxiliares!$F7)))</f>
        <v>#REF!</v>
      </c>
      <c r="CV62" s="27" t="e">
        <f>+IF(AND(CV$10=Auxiliares!$C$2,'46-55'!CV$13=Auxiliares!$C$3),Auxiliares!$C7,IF(AND(CV$10=Auxiliares!$D$2,'46-55'!CV$13=Auxiliares!$D$3),Auxiliares!$D7,IF(AND(CV$10=Auxiliares!$E$2,'46-55'!CV$13=Auxiliares!$E$3),Auxiliares!$E7,Auxiliares!$F7)))</f>
        <v>#REF!</v>
      </c>
      <c r="CW62" s="27" t="e">
        <f>+IF(AND(CW$10=Auxiliares!$C$2,'46-55'!CW$13=Auxiliares!$C$3),Auxiliares!$C7,IF(AND(CW$10=Auxiliares!$D$2,'46-55'!CW$13=Auxiliares!$D$3),Auxiliares!$D7,IF(AND(CW$10=Auxiliares!$E$2,'46-55'!CW$13=Auxiliares!$E$3),Auxiliares!$E7,Auxiliares!$F7)))</f>
        <v>#REF!</v>
      </c>
      <c r="CX62" s="27" t="e">
        <f>+IF(AND(CX$10=Auxiliares!$C$2,'46-55'!CX$13=Auxiliares!$C$3),Auxiliares!$C7,IF(AND(CX$10=Auxiliares!$D$2,'46-55'!CX$13=Auxiliares!$D$3),Auxiliares!$D7,IF(AND(CX$10=Auxiliares!$E$2,'46-55'!CX$13=Auxiliares!$E$3),Auxiliares!$E7,Auxiliares!$F7)))</f>
        <v>#REF!</v>
      </c>
      <c r="CY62" s="27" t="e">
        <f>+IF(AND(CY$10=Auxiliares!$C$2,'46-55'!CY$13=Auxiliares!$C$3),Auxiliares!$C7,IF(AND(CY$10=Auxiliares!$D$2,'46-55'!CY$13=Auxiliares!$D$3),Auxiliares!$D7,IF(AND(CY$10=Auxiliares!$E$2,'46-55'!CY$13=Auxiliares!$E$3),Auxiliares!$E7,Auxiliares!$F7)))</f>
        <v>#REF!</v>
      </c>
      <c r="CZ62" s="27" t="e">
        <f>+IF(AND(CZ$10=Auxiliares!$C$2,'46-55'!CZ$13=Auxiliares!$C$3),Auxiliares!$C7,IF(AND(CZ$10=Auxiliares!$D$2,'46-55'!CZ$13=Auxiliares!$D$3),Auxiliares!$D7,IF(AND(CZ$10=Auxiliares!$E$2,'46-55'!CZ$13=Auxiliares!$E$3),Auxiliares!$E7,Auxiliares!$F7)))</f>
        <v>#REF!</v>
      </c>
      <c r="DA62" s="27" t="e">
        <f>+IF(AND(DA$10=Auxiliares!$C$2,'46-55'!DA$13=Auxiliares!$C$3),Auxiliares!$C7,IF(AND(DA$10=Auxiliares!$D$2,'46-55'!DA$13=Auxiliares!$D$3),Auxiliares!$D7,IF(AND(DA$10=Auxiliares!$E$2,'46-55'!DA$13=Auxiliares!$E$3),Auxiliares!$E7,Auxiliares!$F7)))</f>
        <v>#REF!</v>
      </c>
      <c r="DB62" s="27" t="e">
        <f>+IF(AND(DB$10=Auxiliares!$C$2,'46-55'!DB$13=Auxiliares!$C$3),Auxiliares!$C7,IF(AND(DB$10=Auxiliares!$D$2,'46-55'!DB$13=Auxiliares!$D$3),Auxiliares!$D7,IF(AND(DB$10=Auxiliares!$E$2,'46-55'!DB$13=Auxiliares!$E$3),Auxiliares!$E7,Auxiliares!$F7)))</f>
        <v>#REF!</v>
      </c>
      <c r="DC62" s="27" t="e">
        <f>+IF(AND(DC$10=Auxiliares!$C$2,'46-55'!DC$13=Auxiliares!$C$3),Auxiliares!$C7,IF(AND(DC$10=Auxiliares!$D$2,'46-55'!DC$13=Auxiliares!$D$3),Auxiliares!$D7,IF(AND(DC$10=Auxiliares!$E$2,'46-55'!DC$13=Auxiliares!$E$3),Auxiliares!$E7,Auxiliares!$F7)))</f>
        <v>#REF!</v>
      </c>
      <c r="DD62" s="27" t="e">
        <f>+IF(AND(DD$10=Auxiliares!$C$2,'46-55'!DD$13=Auxiliares!$C$3),Auxiliares!$C7,IF(AND(DD$10=Auxiliares!$D$2,'46-55'!DD$13=Auxiliares!$D$3),Auxiliares!$D7,IF(AND(DD$10=Auxiliares!$E$2,'46-55'!DD$13=Auxiliares!$E$3),Auxiliares!$E7,Auxiliares!$F7)))</f>
        <v>#REF!</v>
      </c>
      <c r="DE62" s="27" t="e">
        <f>+IF(AND(DE$10=Auxiliares!$C$2,'46-55'!DE$13=Auxiliares!$C$3),Auxiliares!$C7,IF(AND(DE$10=Auxiliares!$D$2,'46-55'!DE$13=Auxiliares!$D$3),Auxiliares!$D7,IF(AND(DE$10=Auxiliares!$E$2,'46-55'!DE$13=Auxiliares!$E$3),Auxiliares!$E7,Auxiliares!$F7)))</f>
        <v>#REF!</v>
      </c>
      <c r="DF62" s="27">
        <f>+Auxiliares!$H7</f>
        <v>0</v>
      </c>
      <c r="DG62" s="27">
        <f>+Auxiliares!$H7</f>
        <v>0</v>
      </c>
      <c r="DH62" s="27">
        <f>+Auxiliares!$H7</f>
        <v>0</v>
      </c>
      <c r="DI62" s="27">
        <f>+Auxiliares!$H7</f>
        <v>0</v>
      </c>
      <c r="DJ62" s="27">
        <f>+Auxiliares!$H7</f>
        <v>0</v>
      </c>
      <c r="DK62" s="27">
        <f>+Auxiliares!$H7</f>
        <v>0</v>
      </c>
      <c r="DL62" s="27">
        <f>+Auxiliares!$H7</f>
        <v>0</v>
      </c>
    </row>
    <row r="63" spans="2:139">
      <c r="B63" s="2" t="s">
        <v>10</v>
      </c>
      <c r="C63" s="27">
        <f>+Auxiliares!C8</f>
        <v>2.5527172368752659E-3</v>
      </c>
      <c r="D63" s="27">
        <f t="shared" si="76"/>
        <v>2.5527172368752659E-3</v>
      </c>
      <c r="E63" s="27" t="e">
        <f>+IF(AND(E$10=Auxiliares!$C$2,'46-55'!E$13=Auxiliares!$C$3),Auxiliares!$C8,IF(AND(E$10=Auxiliares!$D$2,'46-55'!E$13=Auxiliares!$D$3),Auxiliares!$D8,IF(AND(E$10=Auxiliares!$E$2,'46-55'!E$13=Auxiliares!$E$3),Auxiliares!$E8,Auxiliares!$F8)))</f>
        <v>#REF!</v>
      </c>
      <c r="F63" s="27" t="e">
        <f>+IF(AND(F$10=Auxiliares!$C$2,'46-55'!F$13=Auxiliares!$C$3),Auxiliares!$C8,IF(AND(F$10=Auxiliares!$D$2,'46-55'!F$13=Auxiliares!$D$3),Auxiliares!$D8,IF(AND(F$10=Auxiliares!$E$2,'46-55'!F$13=Auxiliares!$E$3),Auxiliares!$E8,Auxiliares!$F8)))</f>
        <v>#REF!</v>
      </c>
      <c r="G63" s="27" t="e">
        <f>+IF(AND(G$10=Auxiliares!$C$2,'46-55'!G$13=Auxiliares!$C$3),Auxiliares!$C8,IF(AND(G$10=Auxiliares!$D$2,'46-55'!G$13=Auxiliares!$D$3),Auxiliares!$D8,IF(AND(G$10=Auxiliares!$E$2,'46-55'!G$13=Auxiliares!$E$3),Auxiliares!$E8,Auxiliares!$F8)))</f>
        <v>#REF!</v>
      </c>
      <c r="H63" s="27" t="e">
        <f>+IF(AND(H$10=Auxiliares!$C$2,'46-55'!H$13=Auxiliares!$C$3),Auxiliares!$C8,IF(AND(H$10=Auxiliares!$D$2,'46-55'!H$13=Auxiliares!$D$3),Auxiliares!$D8,IF(AND(H$10=Auxiliares!$E$2,'46-55'!H$13=Auxiliares!$E$3),Auxiliares!$E8,Auxiliares!$F8)))</f>
        <v>#REF!</v>
      </c>
      <c r="I63" s="27" t="e">
        <f>+IF(AND(I$10=Auxiliares!$C$2,'46-55'!I$13=Auxiliares!$C$3),Auxiliares!$C8,IF(AND(I$10=Auxiliares!$D$2,'46-55'!I$13=Auxiliares!$D$3),Auxiliares!$D8,IF(AND(I$10=Auxiliares!$E$2,'46-55'!I$13=Auxiliares!$E$3),Auxiliares!$E8,Auxiliares!$F8)))</f>
        <v>#REF!</v>
      </c>
      <c r="J63" s="27" t="e">
        <f>+IF(AND(J$10=Auxiliares!$C$2,'46-55'!J$13=Auxiliares!$C$3),Auxiliares!$C8,IF(AND(J$10=Auxiliares!$D$2,'46-55'!J$13=Auxiliares!$D$3),Auxiliares!$D8,IF(AND(J$10=Auxiliares!$E$2,'46-55'!J$13=Auxiliares!$E$3),Auxiliares!$E8,Auxiliares!$F8)))</f>
        <v>#REF!</v>
      </c>
      <c r="K63" s="27" t="e">
        <f>+IF(AND(K$10=Auxiliares!$C$2,'46-55'!K$13=Auxiliares!$C$3),Auxiliares!$C8,IF(AND(K$10=Auxiliares!$D$2,'46-55'!K$13=Auxiliares!$D$3),Auxiliares!$D8,IF(AND(K$10=Auxiliares!$E$2,'46-55'!K$13=Auxiliares!$E$3),Auxiliares!$E8,Auxiliares!$F8)))</f>
        <v>#REF!</v>
      </c>
      <c r="L63" s="27" t="e">
        <f>+IF(AND(L$10=Auxiliares!$C$2,'46-55'!L$13=Auxiliares!$C$3),Auxiliares!$C8,IF(AND(L$10=Auxiliares!$D$2,'46-55'!L$13=Auxiliares!$D$3),Auxiliares!$D8,IF(AND(L$10=Auxiliares!$E$2,'46-55'!L$13=Auxiliares!$E$3),Auxiliares!$E8,Auxiliares!$F8)))</f>
        <v>#REF!</v>
      </c>
      <c r="M63" s="27" t="e">
        <f>+IF(AND(M$10=Auxiliares!$C$2,'46-55'!M$13=Auxiliares!$C$3),Auxiliares!$C8,IF(AND(M$10=Auxiliares!$D$2,'46-55'!M$13=Auxiliares!$D$3),Auxiliares!$D8,IF(AND(M$10=Auxiliares!$E$2,'46-55'!M$13=Auxiliares!$E$3),Auxiliares!$E8,Auxiliares!$F8)))</f>
        <v>#REF!</v>
      </c>
      <c r="N63" s="27" t="e">
        <f>+IF(AND(N$10=Auxiliares!$C$2,'46-55'!N$13=Auxiliares!$C$3),Auxiliares!$C8,IF(AND(N$10=Auxiliares!$D$2,'46-55'!N$13=Auxiliares!$D$3),Auxiliares!$D8,IF(AND(N$10=Auxiliares!$E$2,'46-55'!N$13=Auxiliares!$E$3),Auxiliares!$E8,Auxiliares!$F8)))</f>
        <v>#REF!</v>
      </c>
      <c r="O63" s="27" t="e">
        <f>+IF(AND(O$10=Auxiliares!$C$2,'46-55'!O$13=Auxiliares!$C$3),Auxiliares!$C8,IF(AND(O$10=Auxiliares!$D$2,'46-55'!O$13=Auxiliares!$D$3),Auxiliares!$D8,IF(AND(O$10=Auxiliares!$E$2,'46-55'!O$13=Auxiliares!$E$3),Auxiliares!$E8,Auxiliares!$F8)))</f>
        <v>#REF!</v>
      </c>
      <c r="P63" s="27" t="e">
        <f>+IF(AND(P$10=Auxiliares!$C$2,'46-55'!P$13=Auxiliares!$C$3),Auxiliares!$C8,IF(AND(P$10=Auxiliares!$D$2,'46-55'!P$13=Auxiliares!$D$3),Auxiliares!$D8,IF(AND(P$10=Auxiliares!$E$2,'46-55'!P$13=Auxiliares!$E$3),Auxiliares!$E8,Auxiliares!$F8)))</f>
        <v>#REF!</v>
      </c>
      <c r="Q63" s="27" t="e">
        <f>+IF(AND(Q$10=Auxiliares!$C$2,'46-55'!Q$13=Auxiliares!$C$3),Auxiliares!$C8,IF(AND(Q$10=Auxiliares!$D$2,'46-55'!Q$13=Auxiliares!$D$3),Auxiliares!$D8,IF(AND(Q$10=Auxiliares!$E$2,'46-55'!Q$13=Auxiliares!$E$3),Auxiliares!$E8,Auxiliares!$F8)))</f>
        <v>#REF!</v>
      </c>
      <c r="R63" s="27" t="e">
        <f>+IF(AND(R$10=Auxiliares!$C$2,'46-55'!R$13=Auxiliares!$C$3),Auxiliares!$C8,IF(AND(R$10=Auxiliares!$D$2,'46-55'!R$13=Auxiliares!$D$3),Auxiliares!$D8,IF(AND(R$10=Auxiliares!$E$2,'46-55'!R$13=Auxiliares!$E$3),Auxiliares!$E8,Auxiliares!$F8)))</f>
        <v>#REF!</v>
      </c>
      <c r="S63" s="27" t="e">
        <f>+IF(AND(S$10=Auxiliares!$C$2,'46-55'!S$13=Auxiliares!$C$3),Auxiliares!$C8,IF(AND(S$10=Auxiliares!$D$2,'46-55'!S$13=Auxiliares!$D$3),Auxiliares!$D8,IF(AND(S$10=Auxiliares!$E$2,'46-55'!S$13=Auxiliares!$E$3),Auxiliares!$E8,Auxiliares!$F8)))</f>
        <v>#REF!</v>
      </c>
      <c r="T63" s="27" t="e">
        <f>+IF(AND(T$10=Auxiliares!$C$2,'46-55'!T$13=Auxiliares!$C$3),Auxiliares!$C8,IF(AND(T$10=Auxiliares!$D$2,'46-55'!T$13=Auxiliares!$D$3),Auxiliares!$D8,IF(AND(T$10=Auxiliares!$E$2,'46-55'!T$13=Auxiliares!$E$3),Auxiliares!$E8,Auxiliares!$F8)))</f>
        <v>#REF!</v>
      </c>
      <c r="U63" s="27" t="e">
        <f>+IF(AND(U$10=Auxiliares!$C$2,'46-55'!U$13=Auxiliares!$C$3),Auxiliares!$C8,IF(AND(U$10=Auxiliares!$D$2,'46-55'!U$13=Auxiliares!$D$3),Auxiliares!$D8,IF(AND(U$10=Auxiliares!$E$2,'46-55'!U$13=Auxiliares!$E$3),Auxiliares!$E8,Auxiliares!$F8)))</f>
        <v>#REF!</v>
      </c>
      <c r="V63" s="27" t="e">
        <f>+IF(AND(V$10=Auxiliares!$C$2,'46-55'!V$13=Auxiliares!$C$3),Auxiliares!$C8,IF(AND(V$10=Auxiliares!$D$2,'46-55'!V$13=Auxiliares!$D$3),Auxiliares!$D8,IF(AND(V$10=Auxiliares!$E$2,'46-55'!V$13=Auxiliares!$E$3),Auxiliares!$E8,Auxiliares!$F8)))</f>
        <v>#REF!</v>
      </c>
      <c r="W63" s="27" t="e">
        <f>+IF(AND(W$10=Auxiliares!$C$2,'46-55'!W$13=Auxiliares!$C$3),Auxiliares!$C8,IF(AND(W$10=Auxiliares!$D$2,'46-55'!W$13=Auxiliares!$D$3),Auxiliares!$D8,IF(AND(W$10=Auxiliares!$E$2,'46-55'!W$13=Auxiliares!$E$3),Auxiliares!$E8,Auxiliares!$F8)))</f>
        <v>#REF!</v>
      </c>
      <c r="X63" s="27" t="e">
        <f>+IF(AND(X$10=Auxiliares!$C$2,'46-55'!X$13=Auxiliares!$C$3),Auxiliares!$C8,IF(AND(X$10=Auxiliares!$D$2,'46-55'!X$13=Auxiliares!$D$3),Auxiliares!$D8,IF(AND(X$10=Auxiliares!$E$2,'46-55'!X$13=Auxiliares!$E$3),Auxiliares!$E8,Auxiliares!$F8)))</f>
        <v>#REF!</v>
      </c>
      <c r="Y63" s="27" t="e">
        <f>+IF(AND(Y$10=Auxiliares!$C$2,'46-55'!Y$13=Auxiliares!$C$3),Auxiliares!$C8,IF(AND(Y$10=Auxiliares!$D$2,'46-55'!Y$13=Auxiliares!$D$3),Auxiliares!$D8,IF(AND(Y$10=Auxiliares!$E$2,'46-55'!Y$13=Auxiliares!$E$3),Auxiliares!$E8,Auxiliares!$F8)))</f>
        <v>#REF!</v>
      </c>
      <c r="Z63" s="27" t="e">
        <f>+IF(AND(Z$10=Auxiliares!$C$2,'46-55'!Z$13=Auxiliares!$C$3),Auxiliares!$C8,IF(AND(Z$10=Auxiliares!$D$2,'46-55'!Z$13=Auxiliares!$D$3),Auxiliares!$D8,IF(AND(Z$10=Auxiliares!$E$2,'46-55'!Z$13=Auxiliares!$E$3),Auxiliares!$E8,Auxiliares!$F8)))</f>
        <v>#REF!</v>
      </c>
      <c r="AA63" s="27" t="e">
        <f>+IF(AND(AA$10=Auxiliares!$C$2,'46-55'!AA$13=Auxiliares!$C$3),Auxiliares!$C8,IF(AND(AA$10=Auxiliares!$D$2,'46-55'!AA$13=Auxiliares!$D$3),Auxiliares!$D8,IF(AND(AA$10=Auxiliares!$E$2,'46-55'!AA$13=Auxiliares!$E$3),Auxiliares!$E8,Auxiliares!$F8)))</f>
        <v>#REF!</v>
      </c>
      <c r="AB63" s="27" t="e">
        <f>+IF(AND(AB$10=Auxiliares!$C$2,'46-55'!AB$13=Auxiliares!$C$3),Auxiliares!$C8,IF(AND(AB$10=Auxiliares!$D$2,'46-55'!AB$13=Auxiliares!$D$3),Auxiliares!$D8,IF(AND(AB$10=Auxiliares!$E$2,'46-55'!AB$13=Auxiliares!$E$3),Auxiliares!$E8,Auxiliares!$F8)))</f>
        <v>#REF!</v>
      </c>
      <c r="AC63" s="27" t="e">
        <f>+IF(AND(AC$10=Auxiliares!$C$2,'46-55'!AC$13=Auxiliares!$C$3),Auxiliares!$C8,IF(AND(AC$10=Auxiliares!$D$2,'46-55'!AC$13=Auxiliares!$D$3),Auxiliares!$D8,IF(AND(AC$10=Auxiliares!$E$2,'46-55'!AC$13=Auxiliares!$E$3),Auxiliares!$E8,Auxiliares!$F8)))</f>
        <v>#REF!</v>
      </c>
      <c r="AD63" s="27" t="e">
        <f>+IF(AND(AD$10=Auxiliares!$C$2,'46-55'!AD$13=Auxiliares!$C$3),Auxiliares!$C8,IF(AND(AD$10=Auxiliares!$D$2,'46-55'!AD$13=Auxiliares!$D$3),Auxiliares!$D8,IF(AND(AD$10=Auxiliares!$E$2,'46-55'!AD$13=Auxiliares!$E$3),Auxiliares!$E8,Auxiliares!$F8)))</f>
        <v>#REF!</v>
      </c>
      <c r="AE63" s="27" t="e">
        <f>+IF(AND(AE$10=Auxiliares!$C$2,'46-55'!AE$13=Auxiliares!$C$3),Auxiliares!$C8,IF(AND(AE$10=Auxiliares!$D$2,'46-55'!AE$13=Auxiliares!$D$3),Auxiliares!$D8,IF(AND(AE$10=Auxiliares!$E$2,'46-55'!AE$13=Auxiliares!$E$3),Auxiliares!$E8,Auxiliares!$F8)))</f>
        <v>#REF!</v>
      </c>
      <c r="AF63" s="27" t="e">
        <f>+IF(AND(AF$10=Auxiliares!$C$2,'46-55'!AF$13=Auxiliares!$C$3),Auxiliares!$C8,IF(AND(AF$10=Auxiliares!$D$2,'46-55'!AF$13=Auxiliares!$D$3),Auxiliares!$D8,IF(AND(AF$10=Auxiliares!$E$2,'46-55'!AF$13=Auxiliares!$E$3),Auxiliares!$E8,Auxiliares!$F8)))</f>
        <v>#REF!</v>
      </c>
      <c r="AG63" s="54" t="e">
        <f>+IF(AND(AG$10=Auxiliares!$C$2,'46-55'!AG$13=Auxiliares!$C$3),Auxiliares!$C8,IF(AND(AG$10=Auxiliares!$D$2,'46-55'!AG$13=Auxiliares!$D$3),Auxiliares!$D8,IF(AND(AG$10=Auxiliares!$E$2,'46-55'!AG$13=Auxiliares!$E$3),Auxiliares!$E8,Auxiliares!$F8)))</f>
        <v>#REF!</v>
      </c>
      <c r="AH63" s="70" t="e">
        <f>+IF(AND(AH$10=Auxiliares!$C$2,'46-55'!AH$13=Auxiliares!$C$3),Auxiliares!$C8,IF(AND(AH$10=Auxiliares!$D$2,'46-55'!AH$13=Auxiliares!$D$3),Auxiliares!$D8,IF(AND(AH$10=Auxiliares!$E$2,'46-55'!AH$13=Auxiliares!$E$3),Auxiliares!$E8,Auxiliares!$F8)))</f>
        <v>#REF!</v>
      </c>
      <c r="AI63" s="70" t="e">
        <f>+IF(AND(AI$10=Auxiliares!$C$2,'46-55'!AI$13=Auxiliares!$C$3),Auxiliares!$C8,IF(AND(AI$10=Auxiliares!$D$2,'46-55'!AI$13=Auxiliares!$D$3),Auxiliares!$D8,IF(AND(AI$10=Auxiliares!$E$2,'46-55'!AI$13=Auxiliares!$E$3),Auxiliares!$E8,Auxiliares!$F8)))</f>
        <v>#REF!</v>
      </c>
      <c r="AJ63" s="70" t="e">
        <f>+IF(AND(AJ$10=Auxiliares!$C$2,'46-55'!AJ$13=Auxiliares!$C$3),Auxiliares!$C8,IF(AND(AJ$10=Auxiliares!$D$2,'46-55'!AJ$13=Auxiliares!$D$3),Auxiliares!$D8,IF(AND(AJ$10=Auxiliares!$E$2,'46-55'!AJ$13=Auxiliares!$E$3),Auxiliares!$E8,Auxiliares!$F8)))</f>
        <v>#REF!</v>
      </c>
      <c r="AK63" s="54" t="e">
        <f>+IF(AND(AK$10=Auxiliares!$C$2,'46-55'!AK$13=Auxiliares!$C$3),Auxiliares!$C8,IF(AND(AK$10=Auxiliares!$D$2,'46-55'!AK$13=Auxiliares!$D$3),Auxiliares!$D8,IF(AND(AK$10=Auxiliares!$E$2,'46-55'!AK$13=Auxiliares!$E$3),Auxiliares!$E8,Auxiliares!$F8)))</f>
        <v>#REF!</v>
      </c>
      <c r="AL63" s="54" t="e">
        <f>+IF(AND(AL$10=Auxiliares!$C$2,'46-55'!AL$13=Auxiliares!$C$3),Auxiliares!$C8,IF(AND(AL$10=Auxiliares!$D$2,'46-55'!AL$13=Auxiliares!$D$3),Auxiliares!$D8,IF(AND(AL$10=Auxiliares!$E$2,'46-55'!AL$13=Auxiliares!$E$3),Auxiliares!$E8,Auxiliares!$F8)))</f>
        <v>#REF!</v>
      </c>
      <c r="AM63" s="70" t="e">
        <f>+IF(AND(AM$10=Auxiliares!$C$2,'46-55'!AM$13=Auxiliares!$C$3),Auxiliares!$C8,IF(AND(AM$10=Auxiliares!$D$2,'46-55'!AM$13=Auxiliares!$D$3),Auxiliares!$D8,IF(AND(AM$10=Auxiliares!$E$2,'46-55'!AM$13=Auxiliares!$E$3),Auxiliares!$E8,Auxiliares!$F8)))</f>
        <v>#REF!</v>
      </c>
      <c r="AN63" s="54" t="e">
        <f>+IF(AND(AN$10=Auxiliares!$C$2,'46-55'!AN$13=Auxiliares!$C$3),Auxiliares!$C8,IF(AND(AN$10=Auxiliares!$D$2,'46-55'!AN$13=Auxiliares!$D$3),Auxiliares!$D8,IF(AND(AN$10=Auxiliares!$E$2,'46-55'!AN$13=Auxiliares!$E$3),Auxiliares!$E8,Auxiliares!$F8)))</f>
        <v>#REF!</v>
      </c>
      <c r="AO63" s="27" t="e">
        <f>+IF(AND(AO$10=Auxiliares!$C$2,'46-55'!AO$13=Auxiliares!$C$3),Auxiliares!$C8,IF(AND(AO$10=Auxiliares!$D$2,'46-55'!AO$13=Auxiliares!$D$3),Auxiliares!$D8,IF(AND(AO$10=Auxiliares!$E$2,'46-55'!AO$13=Auxiliares!$E$3),Auxiliares!$E8,Auxiliares!$F8)))</f>
        <v>#REF!</v>
      </c>
      <c r="AP63" s="27" t="e">
        <f>+IF(AND(AP$10=Auxiliares!$C$2,'46-55'!AP$13=Auxiliares!$C$3),Auxiliares!$C8,IF(AND(AP$10=Auxiliares!$D$2,'46-55'!AP$13=Auxiliares!$D$3),Auxiliares!$D8,IF(AND(AP$10=Auxiliares!$E$2,'46-55'!AP$13=Auxiliares!$E$3),Auxiliares!$E8,Auxiliares!$F8)))</f>
        <v>#REF!</v>
      </c>
      <c r="AQ63" s="27" t="e">
        <f>+IF(AND(AQ$10=Auxiliares!$C$2,'46-55'!AQ$13=Auxiliares!$C$3),Auxiliares!$C8,IF(AND(AQ$10=Auxiliares!$D$2,'46-55'!AQ$13=Auxiliares!$D$3),Auxiliares!$D8,IF(AND(AQ$10=Auxiliares!$E$2,'46-55'!AQ$13=Auxiliares!$E$3),Auxiliares!$E8,Auxiliares!$F8)))</f>
        <v>#REF!</v>
      </c>
      <c r="AR63" s="54" t="e">
        <f>+IF(AND(AR$10=Auxiliares!$C$2,'46-55'!AR$13=Auxiliares!$C$3),Auxiliares!$C8,IF(AND(AR$10=Auxiliares!$D$2,'46-55'!AR$13=Auxiliares!$D$3),Auxiliares!$D8,IF(AND(AR$10=Auxiliares!$E$2,'46-55'!AR$13=Auxiliares!$E$3),Auxiliares!$E8,Auxiliares!$F8)))</f>
        <v>#REF!</v>
      </c>
      <c r="AS63" s="27" t="e">
        <f>+IF(AND(AS$10=Auxiliares!$C$2,'46-55'!AS$13=Auxiliares!$C$3),Auxiliares!$C8,IF(AND(AS$10=Auxiliares!$D$2,'46-55'!AS$13=Auxiliares!$D$3),Auxiliares!$D8,IF(AND(AS$10=Auxiliares!$E$2,'46-55'!AS$13=Auxiliares!$E$3),Auxiliares!$E8,Auxiliares!$F8)))</f>
        <v>#REF!</v>
      </c>
      <c r="AT63" s="54" t="e">
        <f>+IF(AND(AT$10=Auxiliares!$C$2,'46-55'!AT$13=Auxiliares!$C$3),Auxiliares!$C8,IF(AND(AT$10=Auxiliares!$D$2,'46-55'!AT$13=Auxiliares!$D$3),Auxiliares!$D8,IF(AND(AT$10=Auxiliares!$E$2,'46-55'!AT$13=Auxiliares!$E$3),Auxiliares!$E8,Auxiliares!$F8)))</f>
        <v>#REF!</v>
      </c>
      <c r="AU63" s="54" t="e">
        <f>+IF(AND(AU$10=Auxiliares!$C$2,'46-55'!AU$13=Auxiliares!$C$3),Auxiliares!$C8,IF(AND(AU$10=Auxiliares!$D$2,'46-55'!AU$13=Auxiliares!$D$3),Auxiliares!$D8,IF(AND(AU$10=Auxiliares!$E$2,'46-55'!AU$13=Auxiliares!$E$3),Auxiliares!$E8,Auxiliares!$F8)))</f>
        <v>#REF!</v>
      </c>
      <c r="AV63" s="54" t="e">
        <f>+IF(AND(AV$10=Auxiliares!$C$2,'46-55'!AV$13=Auxiliares!$C$3),Auxiliares!$C8,IF(AND(AV$10=Auxiliares!$D$2,'46-55'!AV$13=Auxiliares!$D$3),Auxiliares!$D8,IF(AND(AV$10=Auxiliares!$E$2,'46-55'!AV$13=Auxiliares!$E$3),Auxiliares!$E8,Auxiliares!$F8)))</f>
        <v>#REF!</v>
      </c>
      <c r="AW63" s="27" t="e">
        <f>+IF(AND(AW$10=Auxiliares!$C$2,'46-55'!AW$13=Auxiliares!$C$3),Auxiliares!$C8,IF(AND(AW$10=Auxiliares!$D$2,'46-55'!AW$13=Auxiliares!$D$3),Auxiliares!$D8,IF(AND(AW$10=Auxiliares!$E$2,'46-55'!AW$13=Auxiliares!$E$3),Auxiliares!$E8,Auxiliares!$F8)))</f>
        <v>#REF!</v>
      </c>
      <c r="AX63" s="27" t="e">
        <f>+IF(AND(AX$10=Auxiliares!$C$2,'46-55'!AX$13=Auxiliares!$C$3),Auxiliares!$C8,IF(AND(AX$10=Auxiliares!$D$2,'46-55'!AX$13=Auxiliares!$D$3),Auxiliares!$D8,IF(AND(AX$10=Auxiliares!$E$2,'46-55'!AX$13=Auxiliares!$E$3),Auxiliares!$E8,Auxiliares!$F8)))</f>
        <v>#REF!</v>
      </c>
      <c r="AY63" s="27" t="e">
        <f>+IF(AND(AY$10=Auxiliares!$C$2,'46-55'!AY$13=Auxiliares!$C$3),Auxiliares!$C8,IF(AND(AY$10=Auxiliares!$D$2,'46-55'!AY$13=Auxiliares!$D$3),Auxiliares!$D8,IF(AND(AY$10=Auxiliares!$E$2,'46-55'!AY$13=Auxiliares!$E$3),Auxiliares!$E8,Auxiliares!$F8)))</f>
        <v>#REF!</v>
      </c>
      <c r="AZ63" s="54" t="e">
        <f>+IF(AND(AZ$10=Auxiliares!$C$2,'46-55'!AZ$13=Auxiliares!$C$3),Auxiliares!$C8,IF(AND(AZ$10=Auxiliares!$D$2,'46-55'!AZ$13=Auxiliares!$D$3),Auxiliares!$D8,IF(AND(AZ$10=Auxiliares!$E$2,'46-55'!AZ$13=Auxiliares!$E$3),Auxiliares!$E8,Auxiliares!$F8)))</f>
        <v>#REF!</v>
      </c>
      <c r="BA63" s="27" t="e">
        <f>+IF(AND(BA$10=Auxiliares!$C$2,'46-55'!BA$13=Auxiliares!$C$3),Auxiliares!$C8,IF(AND(BA$10=Auxiliares!$D$2,'46-55'!BA$13=Auxiliares!$D$3),Auxiliares!$D8,IF(AND(BA$10=Auxiliares!$E$2,'46-55'!BA$13=Auxiliares!$E$3),Auxiliares!$E8,Auxiliares!$F8)))</f>
        <v>#REF!</v>
      </c>
      <c r="BB63" s="27" t="e">
        <f>+IF(AND(BB$10=Auxiliares!$C$2,'46-55'!BB$13=Auxiliares!$C$3),Auxiliares!$C8,IF(AND(BB$10=Auxiliares!$D$2,'46-55'!BB$13=Auxiliares!$D$3),Auxiliares!$D8,IF(AND(BB$10=Auxiliares!$E$2,'46-55'!BB$13=Auxiliares!$E$3),Auxiliares!$E8,Auxiliares!$F8)))</f>
        <v>#REF!</v>
      </c>
      <c r="BC63" s="27" t="e">
        <f>+IF(AND(BC$10=Auxiliares!$C$2,'46-55'!BC$13=Auxiliares!$C$3),Auxiliares!$C8,IF(AND(BC$10=Auxiliares!$D$2,'46-55'!BC$13=Auxiliares!$D$3),Auxiliares!$D8,IF(AND(BC$10=Auxiliares!$E$2,'46-55'!BC$13=Auxiliares!$E$3),Auxiliares!$E8,Auxiliares!$F8)))</f>
        <v>#REF!</v>
      </c>
      <c r="BD63" s="54" t="e">
        <f>+IF(AND(BD$10=Auxiliares!$C$2,'46-55'!BD$13=Auxiliares!$C$3),Auxiliares!$C8,IF(AND(BD$10=Auxiliares!$D$2,'46-55'!BD$13=Auxiliares!$D$3),Auxiliares!$D8,IF(AND(BD$10=Auxiliares!$E$2,'46-55'!BD$13=Auxiliares!$E$3),Auxiliares!$E8,Auxiliares!$F8)))</f>
        <v>#REF!</v>
      </c>
      <c r="BE63" s="27" t="e">
        <f>+IF(AND(BE$10=Auxiliares!$C$2,'46-55'!BE$13=Auxiliares!$C$3),Auxiliares!$C8,IF(AND(BE$10=Auxiliares!$D$2,'46-55'!BE$13=Auxiliares!$D$3),Auxiliares!$D8,IF(AND(BE$10=Auxiliares!$E$2,'46-55'!BE$13=Auxiliares!$E$3),Auxiliares!$E8,Auxiliares!$F8)))</f>
        <v>#REF!</v>
      </c>
      <c r="BF63" s="27" t="e">
        <f>+IF(AND(BF$10=Auxiliares!$C$2,'46-55'!BF$13=Auxiliares!$C$3),Auxiliares!$C8,IF(AND(BF$10=Auxiliares!$D$2,'46-55'!BF$13=Auxiliares!$D$3),Auxiliares!$D8,IF(AND(BF$10=Auxiliares!$E$2,'46-55'!BF$13=Auxiliares!$E$3),Auxiliares!$E8,Auxiliares!$F8)))</f>
        <v>#REF!</v>
      </c>
      <c r="BG63" s="27" t="e">
        <f>+IF(AND(BG$10=Auxiliares!$C$2,'46-55'!BG$13=Auxiliares!$C$3),Auxiliares!$C8,IF(AND(BG$10=Auxiliares!$D$2,'46-55'!BG$13=Auxiliares!$D$3),Auxiliares!$D8,IF(AND(BG$10=Auxiliares!$E$2,'46-55'!BG$13=Auxiliares!$E$3),Auxiliares!$E8,Auxiliares!$F8)))</f>
        <v>#REF!</v>
      </c>
      <c r="BH63" s="54" t="e">
        <f>+IF(AND(BH$10=Auxiliares!$C$2,'46-55'!BH$13=Auxiliares!$C$3),Auxiliares!$C8,IF(AND(BH$10=Auxiliares!$D$2,'46-55'!BH$13=Auxiliares!$D$3),Auxiliares!$D8,IF(AND(BH$10=Auxiliares!$E$2,'46-55'!BH$13=Auxiliares!$E$3),Auxiliares!$E8,Auxiliares!$F8)))</f>
        <v>#REF!</v>
      </c>
      <c r="BI63" s="27" t="e">
        <f>+IF(AND(BI$10=Auxiliares!$C$2,'46-55'!BI$13=Auxiliares!$C$3),Auxiliares!$C8,IF(AND(BI$10=Auxiliares!$D$2,'46-55'!BI$13=Auxiliares!$D$3),Auxiliares!$D8,IF(AND(BI$10=Auxiliares!$E$2,'46-55'!BI$13=Auxiliares!$E$3),Auxiliares!$E8,Auxiliares!$F8)))</f>
        <v>#REF!</v>
      </c>
      <c r="BJ63" s="27" t="e">
        <f>+IF(AND(BJ$10=Auxiliares!$C$2,'46-55'!BJ$13=Auxiliares!$C$3),Auxiliares!$C8,IF(AND(BJ$10=Auxiliares!$D$2,'46-55'!BJ$13=Auxiliares!$D$3),Auxiliares!$D8,IF(AND(BJ$10=Auxiliares!$E$2,'46-55'!BJ$13=Auxiliares!$E$3),Auxiliares!$E8,Auxiliares!$F8)))</f>
        <v>#REF!</v>
      </c>
      <c r="BK63" s="27" t="e">
        <f>+IF(AND(BK$10=Auxiliares!$C$2,'46-55'!BK$13=Auxiliares!$C$3),Auxiliares!$C8,IF(AND(BK$10=Auxiliares!$D$2,'46-55'!BK$13=Auxiliares!$D$3),Auxiliares!$D8,IF(AND(BK$10=Auxiliares!$E$2,'46-55'!BK$13=Auxiliares!$E$3),Auxiliares!$E8,Auxiliares!$F8)))</f>
        <v>#REF!</v>
      </c>
      <c r="BL63" s="54" t="e">
        <f>+IF(AND(BL$10=Auxiliares!$C$2,'46-55'!BL$13=Auxiliares!$C$3),Auxiliares!$C8,IF(AND(BL$10=Auxiliares!$D$2,'46-55'!BL$13=Auxiliares!$D$3),Auxiliares!$D8,IF(AND(BL$10=Auxiliares!$E$2,'46-55'!BL$13=Auxiliares!$E$3),Auxiliares!$E8,Auxiliares!$F8)))</f>
        <v>#REF!</v>
      </c>
      <c r="BM63" s="27" t="e">
        <f>+IF(AND(BM$10=Auxiliares!$C$2,'46-55'!BM$13=Auxiliares!$C$3),Auxiliares!$C8,IF(AND(BM$10=Auxiliares!$D$2,'46-55'!BM$13=Auxiliares!$D$3),Auxiliares!$D8,IF(AND(BM$10=Auxiliares!$E$2,'46-55'!BM$13=Auxiliares!$E$3),Auxiliares!$E8,Auxiliares!$F8)))</f>
        <v>#REF!</v>
      </c>
      <c r="BN63" s="54" t="e">
        <f>+IF(AND(BN$10=Auxiliares!$C$2,'46-55'!BN$13=Auxiliares!$C$3),Auxiliares!$C8,IF(AND(BN$10=Auxiliares!$D$2,'46-55'!BN$13=Auxiliares!$D$3),Auxiliares!$D8,IF(AND(BN$10=Auxiliares!$E$2,'46-55'!BN$13=Auxiliares!$E$3),Auxiliares!$E8,Auxiliares!$F8)))</f>
        <v>#REF!</v>
      </c>
      <c r="BO63" s="27" t="e">
        <f>+IF(AND(BO$10=Auxiliares!$C$2,'46-55'!BO$13=Auxiliares!$C$3),Auxiliares!$C8,IF(AND(BO$10=Auxiliares!$D$2,'46-55'!BO$13=Auxiliares!$D$3),Auxiliares!$D8,IF(AND(BO$10=Auxiliares!$E$2,'46-55'!BO$13=Auxiliares!$E$3),Auxiliares!$E8,Auxiliares!$F8)))</f>
        <v>#REF!</v>
      </c>
      <c r="BP63" s="54" t="e">
        <f>+IF(AND(BP$10=Auxiliares!$C$2,'46-55'!BP$13=Auxiliares!$C$3),Auxiliares!$C8,IF(AND(BP$10=Auxiliares!$D$2,'46-55'!BP$13=Auxiliares!$D$3),Auxiliares!$D8,IF(AND(BP$10=Auxiliares!$E$2,'46-55'!BP$13=Auxiliares!$E$3),Auxiliares!$E8,Auxiliares!$F8)))</f>
        <v>#REF!</v>
      </c>
      <c r="BQ63" s="27" t="e">
        <f>+IF(AND(BQ$10=Auxiliares!$C$2,'46-55'!BQ$13=Auxiliares!$C$3),Auxiliares!$C8,IF(AND(BQ$10=Auxiliares!$D$2,'46-55'!BQ$13=Auxiliares!$D$3),Auxiliares!$D8,IF(AND(BQ$10=Auxiliares!$E$2,'46-55'!BQ$13=Auxiliares!$E$3),Auxiliares!$E8,Auxiliares!$F8)))</f>
        <v>#REF!</v>
      </c>
      <c r="BR63" s="27" t="e">
        <f>+IF(AND(BR$10=Auxiliares!$C$2,'46-55'!BR$13=Auxiliares!$C$3),Auxiliares!$C8,IF(AND(BR$10=Auxiliares!$D$2,'46-55'!BR$13=Auxiliares!$D$3),Auxiliares!$D8,IF(AND(BR$10=Auxiliares!$E$2,'46-55'!BR$13=Auxiliares!$E$3),Auxiliares!$E8,Auxiliares!$F8)))</f>
        <v>#REF!</v>
      </c>
      <c r="BS63" s="27" t="e">
        <f>+IF(AND(BS$10=Auxiliares!$C$2,'46-55'!BS$13=Auxiliares!$C$3),Auxiliares!$C8,IF(AND(BS$10=Auxiliares!$D$2,'46-55'!BS$13=Auxiliares!$D$3),Auxiliares!$D8,IF(AND(BS$10=Auxiliares!$E$2,'46-55'!BS$13=Auxiliares!$E$3),Auxiliares!$E8,Auxiliares!$F8)))</f>
        <v>#REF!</v>
      </c>
      <c r="BT63" s="54" t="e">
        <f>+IF(AND(BT$10=Auxiliares!$C$2,'46-55'!BT$13=Auxiliares!$C$3),Auxiliares!$C8,IF(AND(BT$10=Auxiliares!$D$2,'46-55'!BT$13=Auxiliares!$D$3),Auxiliares!$D8,IF(AND(BT$10=Auxiliares!$E$2,'46-55'!BT$13=Auxiliares!$E$3),Auxiliares!$E8,Auxiliares!$F8)))</f>
        <v>#REF!</v>
      </c>
      <c r="BU63" s="27" t="e">
        <f>+IF(AND(BU$10=Auxiliares!$C$2,'46-55'!BU$13=Auxiliares!$C$3),Auxiliares!$C8,IF(AND(BU$10=Auxiliares!$D$2,'46-55'!BU$13=Auxiliares!$D$3),Auxiliares!$D8,IF(AND(BU$10=Auxiliares!$E$2,'46-55'!BU$13=Auxiliares!$E$3),Auxiliares!$E8,Auxiliares!$F8)))</f>
        <v>#REF!</v>
      </c>
      <c r="BV63" s="27" t="e">
        <f>+IF(AND(BV$10=Auxiliares!$C$2,'46-55'!BV$13=Auxiliares!$C$3),Auxiliares!$C8,IF(AND(BV$10=Auxiliares!$D$2,'46-55'!BV$13=Auxiliares!$D$3),Auxiliares!$D8,IF(AND(BV$10=Auxiliares!$E$2,'46-55'!BV$13=Auxiliares!$E$3),Auxiliares!$E8,Auxiliares!$F8)))</f>
        <v>#REF!</v>
      </c>
      <c r="BW63" s="27" t="e">
        <f>+IF(AND(BW$10=Auxiliares!$C$2,'46-55'!BW$13=Auxiliares!$C$3),Auxiliares!$C8,IF(AND(BW$10=Auxiliares!$D$2,'46-55'!BW$13=Auxiliares!$D$3),Auxiliares!$D8,IF(AND(BW$10=Auxiliares!$E$2,'46-55'!BW$13=Auxiliares!$E$3),Auxiliares!$E8,Auxiliares!$F8)))</f>
        <v>#REF!</v>
      </c>
      <c r="BX63" s="54" t="e">
        <f>+IF(AND(BX$10=Auxiliares!$C$2,'46-55'!BX$13=Auxiliares!$C$3),Auxiliares!$C8,IF(AND(BX$10=Auxiliares!$D$2,'46-55'!BX$13=Auxiliares!$D$3),Auxiliares!$D8,IF(AND(BX$10=Auxiliares!$E$2,'46-55'!BX$13=Auxiliares!$E$3),Auxiliares!$E8,Auxiliares!$F8)))</f>
        <v>#REF!</v>
      </c>
      <c r="BY63" s="27" t="e">
        <f>+IF(AND(BY$10=Auxiliares!$C$2,'46-55'!BY$13=Auxiliares!$C$3),Auxiliares!$C8,IF(AND(BY$10=Auxiliares!$D$2,'46-55'!BY$13=Auxiliares!$D$3),Auxiliares!$D8,IF(AND(BY$10=Auxiliares!$E$2,'46-55'!BY$13=Auxiliares!$E$3),Auxiliares!$E8,Auxiliares!$F8)))</f>
        <v>#REF!</v>
      </c>
      <c r="BZ63" s="27" t="e">
        <f>+IF(AND(BZ$10=Auxiliares!$C$2,'46-55'!BZ$13=Auxiliares!$C$3),Auxiliares!$C8,IF(AND(BZ$10=Auxiliares!$D$2,'46-55'!BZ$13=Auxiliares!$D$3),Auxiliares!$D8,IF(AND(BZ$10=Auxiliares!$E$2,'46-55'!BZ$13=Auxiliares!$E$3),Auxiliares!$E8,Auxiliares!$F8)))</f>
        <v>#REF!</v>
      </c>
      <c r="CA63" s="27" t="e">
        <f>+IF(AND(CA$10=Auxiliares!$C$2,'46-55'!CA$13=Auxiliares!$C$3),Auxiliares!$C8,IF(AND(CA$10=Auxiliares!$D$2,'46-55'!CA$13=Auxiliares!$D$3),Auxiliares!$D8,IF(AND(CA$10=Auxiliares!$E$2,'46-55'!CA$13=Auxiliares!$E$3),Auxiliares!$E8,Auxiliares!$F8)))</f>
        <v>#REF!</v>
      </c>
      <c r="CB63" s="54" t="e">
        <f>+IF(AND(CB$10=Auxiliares!$C$2,'46-55'!CB$13=Auxiliares!$C$3),Auxiliares!$C8,IF(AND(CB$10=Auxiliares!$D$2,'46-55'!CB$13=Auxiliares!$D$3),Auxiliares!$D8,IF(AND(CB$10=Auxiliares!$E$2,'46-55'!CB$13=Auxiliares!$E$3),Auxiliares!$E8,Auxiliares!$F8)))</f>
        <v>#REF!</v>
      </c>
      <c r="CC63" s="27" t="e">
        <f>+IF(AND(CC$10=Auxiliares!$C$2,'46-55'!CC$13=Auxiliares!$C$3),Auxiliares!$C8,IF(AND(CC$10=Auxiliares!$D$2,'46-55'!CC$13=Auxiliares!$D$3),Auxiliares!$D8,IF(AND(CC$10=Auxiliares!$E$2,'46-55'!CC$13=Auxiliares!$E$3),Auxiliares!$E8,Auxiliares!$F8)))</f>
        <v>#REF!</v>
      </c>
      <c r="CD63" s="54" t="e">
        <f>+IF(AND(CD$10=Auxiliares!$C$2,'46-55'!CD$13=Auxiliares!$C$3),Auxiliares!$C8,IF(AND(CD$10=Auxiliares!$D$2,'46-55'!CD$13=Auxiliares!$D$3),Auxiliares!$D8,IF(AND(CD$10=Auxiliares!$E$2,'46-55'!CD$13=Auxiliares!$E$3),Auxiliares!$E8,Auxiliares!$F8)))</f>
        <v>#REF!</v>
      </c>
      <c r="CE63" s="27" t="e">
        <f>+IF(AND(CE$10=Auxiliares!$C$2,'46-55'!CE$13=Auxiliares!$C$3),Auxiliares!$C8,IF(AND(CE$10=Auxiliares!$D$2,'46-55'!CE$13=Auxiliares!$D$3),Auxiliares!$D8,IF(AND(CE$10=Auxiliares!$E$2,'46-55'!CE$13=Auxiliares!$E$3),Auxiliares!$E8,Auxiliares!$F8)))</f>
        <v>#REF!</v>
      </c>
      <c r="CF63" s="54" t="e">
        <f>+IF(AND(CF$10=Auxiliares!$C$2,'46-55'!CF$13=Auxiliares!$C$3),Auxiliares!$C8,IF(AND(CF$10=Auxiliares!$D$2,'46-55'!CF$13=Auxiliares!$D$3),Auxiliares!$D8,IF(AND(CF$10=Auxiliares!$E$2,'46-55'!CF$13=Auxiliares!$E$3),Auxiliares!$E8,Auxiliares!$F8)))</f>
        <v>#REF!</v>
      </c>
      <c r="CG63" s="54" t="e">
        <f>+IF(AND(CG$10=Auxiliares!$C$2,'46-55'!CG$13=Auxiliares!$C$3),Auxiliares!$C8,IF(AND(CG$10=Auxiliares!$D$2,'46-55'!CG$13=Auxiliares!$D$3),Auxiliares!$D8,IF(AND(CG$10=Auxiliares!$E$2,'46-55'!CG$13=Auxiliares!$E$3),Auxiliares!$E8,Auxiliares!$F8)))</f>
        <v>#REF!</v>
      </c>
      <c r="CH63" s="27" t="e">
        <f>+IF(AND(CH$10=Auxiliares!$C$2,'46-55'!CH$13=Auxiliares!$C$3),Auxiliares!$C8,IF(AND(CH$10=Auxiliares!$D$2,'46-55'!CH$13=Auxiliares!$D$3),Auxiliares!$D8,IF(AND(CH$10=Auxiliares!$E$2,'46-55'!CH$13=Auxiliares!$E$3),Auxiliares!$E8,Auxiliares!$F8)))</f>
        <v>#REF!</v>
      </c>
      <c r="CI63" s="27" t="e">
        <f>+IF(AND(CI$10=Auxiliares!$C$2,'46-55'!CI$13=Auxiliares!$C$3),Auxiliares!$C8,IF(AND(CI$10=Auxiliares!$D$2,'46-55'!CI$13=Auxiliares!$D$3),Auxiliares!$D8,IF(AND(CI$10=Auxiliares!$E$2,'46-55'!CI$13=Auxiliares!$E$3),Auxiliares!$E8,Auxiliares!$F8)))</f>
        <v>#REF!</v>
      </c>
      <c r="CJ63" s="54" t="e">
        <f>+IF(AND(CJ$10=Auxiliares!$C$2,'46-55'!CJ$13=Auxiliares!$C$3),Auxiliares!$C8,IF(AND(CJ$10=Auxiliares!$D$2,'46-55'!CJ$13=Auxiliares!$D$3),Auxiliares!$D8,IF(AND(CJ$10=Auxiliares!$E$2,'46-55'!CJ$13=Auxiliares!$E$3),Auxiliares!$E8,Auxiliares!$F8)))</f>
        <v>#REF!</v>
      </c>
      <c r="CK63" s="27" t="e">
        <f>+IF(AND(CK$10=Auxiliares!$C$2,'46-55'!CK$13=Auxiliares!$C$3),Auxiliares!$C8,IF(AND(CK$10=Auxiliares!$D$2,'46-55'!CK$13=Auxiliares!$D$3),Auxiliares!$D8,IF(AND(CK$10=Auxiliares!$E$2,'46-55'!CK$13=Auxiliares!$E$3),Auxiliares!$E8,Auxiliares!$F8)))</f>
        <v>#REF!</v>
      </c>
      <c r="CL63" s="54" t="e">
        <f>+IF(AND(CL$10=Auxiliares!$C$2,'46-55'!CL$13=Auxiliares!$C$3),Auxiliares!$C8,IF(AND(CL$10=Auxiliares!$D$2,'46-55'!CL$13=Auxiliares!$D$3),Auxiliares!$D8,IF(AND(CL$10=Auxiliares!$E$2,'46-55'!CL$13=Auxiliares!$E$3),Auxiliares!$E8,Auxiliares!$F8)))</f>
        <v>#REF!</v>
      </c>
      <c r="CM63" s="27" t="e">
        <f>+IF(AND(CM$10=Auxiliares!$C$2,'46-55'!CM$13=Auxiliares!$C$3),Auxiliares!$C8,IF(AND(CM$10=Auxiliares!$D$2,'46-55'!CM$13=Auxiliares!$D$3),Auxiliares!$D8,IF(AND(CM$10=Auxiliares!$E$2,'46-55'!CM$13=Auxiliares!$E$3),Auxiliares!$E8,Auxiliares!$F8)))</f>
        <v>#REF!</v>
      </c>
      <c r="CN63" s="54" t="e">
        <f>+IF(AND(CN$10=Auxiliares!$C$2,'46-55'!CN$13=Auxiliares!$C$3),Auxiliares!$C8,IF(AND(CN$10=Auxiliares!$D$2,'46-55'!CN$13=Auxiliares!$D$3),Auxiliares!$D8,IF(AND(CN$10=Auxiliares!$E$2,'46-55'!CN$13=Auxiliares!$E$3),Auxiliares!$E8,Auxiliares!$F8)))</f>
        <v>#REF!</v>
      </c>
      <c r="CO63" s="27" t="e">
        <f>+IF(AND(CO$10=Auxiliares!$C$2,'46-55'!CO$13=Auxiliares!$C$3),Auxiliares!$C8,IF(AND(CO$10=Auxiliares!$D$2,'46-55'!CO$13=Auxiliares!$D$3),Auxiliares!$D8,IF(AND(CO$10=Auxiliares!$E$2,'46-55'!CO$13=Auxiliares!$E$3),Auxiliares!$E8,Auxiliares!$F8)))</f>
        <v>#REF!</v>
      </c>
      <c r="CP63" s="54" t="e">
        <f>+IF(AND(CP$10=Auxiliares!$C$2,'46-55'!CP$13=Auxiliares!$C$3),Auxiliares!$C8,IF(AND(CP$10=Auxiliares!$D$2,'46-55'!CP$13=Auxiliares!$D$3),Auxiliares!$D8,IF(AND(CP$10=Auxiliares!$E$2,'46-55'!CP$13=Auxiliares!$E$3),Auxiliares!$E8,Auxiliares!$F8)))</f>
        <v>#REF!</v>
      </c>
      <c r="CQ63" s="27" t="e">
        <f>+IF(AND(CQ$10=Auxiliares!$C$2,'46-55'!CQ$13=Auxiliares!$C$3),Auxiliares!$C8,IF(AND(CQ$10=Auxiliares!$D$2,'46-55'!CQ$13=Auxiliares!$D$3),Auxiliares!$D8,IF(AND(CQ$10=Auxiliares!$E$2,'46-55'!CQ$13=Auxiliares!$E$3),Auxiliares!$E8,Auxiliares!$F8)))</f>
        <v>#REF!</v>
      </c>
      <c r="CR63" s="27" t="e">
        <f>+IF(AND(CR$10=Auxiliares!$C$2,'46-55'!CR$13=Auxiliares!$C$3),Auxiliares!$C8,IF(AND(CR$10=Auxiliares!$D$2,'46-55'!CR$13=Auxiliares!$D$3),Auxiliares!$D8,IF(AND(CR$10=Auxiliares!$E$2,'46-55'!CR$13=Auxiliares!$E$3),Auxiliares!$E8,Auxiliares!$F8)))</f>
        <v>#REF!</v>
      </c>
      <c r="CS63" s="27" t="e">
        <f>+IF(AND(CS$10=Auxiliares!$C$2,'46-55'!CS$13=Auxiliares!$C$3),Auxiliares!$C8,IF(AND(CS$10=Auxiliares!$D$2,'46-55'!CS$13=Auxiliares!$D$3),Auxiliares!$D8,IF(AND(CS$10=Auxiliares!$E$2,'46-55'!CS$13=Auxiliares!$E$3),Auxiliares!$E8,Auxiliares!$F8)))</f>
        <v>#REF!</v>
      </c>
      <c r="CT63" s="27" t="e">
        <f>+IF(AND(CT$10=Auxiliares!$C$2,'46-55'!CT$13=Auxiliares!$C$3),Auxiliares!$C8,IF(AND(CT$10=Auxiliares!$D$2,'46-55'!CT$13=Auxiliares!$D$3),Auxiliares!$D8,IF(AND(CT$10=Auxiliares!$E$2,'46-55'!CT$13=Auxiliares!$E$3),Auxiliares!$E8,Auxiliares!$F8)))</f>
        <v>#REF!</v>
      </c>
      <c r="CU63" s="27" t="e">
        <f>+IF(AND(CU$10=Auxiliares!$C$2,'46-55'!CU$13=Auxiliares!$C$3),Auxiliares!$C8,IF(AND(CU$10=Auxiliares!$D$2,'46-55'!CU$13=Auxiliares!$D$3),Auxiliares!$D8,IF(AND(CU$10=Auxiliares!$E$2,'46-55'!CU$13=Auxiliares!$E$3),Auxiliares!$E8,Auxiliares!$F8)))</f>
        <v>#REF!</v>
      </c>
      <c r="CV63" s="27" t="e">
        <f>+IF(AND(CV$10=Auxiliares!$C$2,'46-55'!CV$13=Auxiliares!$C$3),Auxiliares!$C8,IF(AND(CV$10=Auxiliares!$D$2,'46-55'!CV$13=Auxiliares!$D$3),Auxiliares!$D8,IF(AND(CV$10=Auxiliares!$E$2,'46-55'!CV$13=Auxiliares!$E$3),Auxiliares!$E8,Auxiliares!$F8)))</f>
        <v>#REF!</v>
      </c>
      <c r="CW63" s="27" t="e">
        <f>+IF(AND(CW$10=Auxiliares!$C$2,'46-55'!CW$13=Auxiliares!$C$3),Auxiliares!$C8,IF(AND(CW$10=Auxiliares!$D$2,'46-55'!CW$13=Auxiliares!$D$3),Auxiliares!$D8,IF(AND(CW$10=Auxiliares!$E$2,'46-55'!CW$13=Auxiliares!$E$3),Auxiliares!$E8,Auxiliares!$F8)))</f>
        <v>#REF!</v>
      </c>
      <c r="CX63" s="27" t="e">
        <f>+IF(AND(CX$10=Auxiliares!$C$2,'46-55'!CX$13=Auxiliares!$C$3),Auxiliares!$C8,IF(AND(CX$10=Auxiliares!$D$2,'46-55'!CX$13=Auxiliares!$D$3),Auxiliares!$D8,IF(AND(CX$10=Auxiliares!$E$2,'46-55'!CX$13=Auxiliares!$E$3),Auxiliares!$E8,Auxiliares!$F8)))</f>
        <v>#REF!</v>
      </c>
      <c r="CY63" s="27" t="e">
        <f>+IF(AND(CY$10=Auxiliares!$C$2,'46-55'!CY$13=Auxiliares!$C$3),Auxiliares!$C8,IF(AND(CY$10=Auxiliares!$D$2,'46-55'!CY$13=Auxiliares!$D$3),Auxiliares!$D8,IF(AND(CY$10=Auxiliares!$E$2,'46-55'!CY$13=Auxiliares!$E$3),Auxiliares!$E8,Auxiliares!$F8)))</f>
        <v>#REF!</v>
      </c>
      <c r="CZ63" s="27" t="e">
        <f>+IF(AND(CZ$10=Auxiliares!$C$2,'46-55'!CZ$13=Auxiliares!$C$3),Auxiliares!$C8,IF(AND(CZ$10=Auxiliares!$D$2,'46-55'!CZ$13=Auxiliares!$D$3),Auxiliares!$D8,IF(AND(CZ$10=Auxiliares!$E$2,'46-55'!CZ$13=Auxiliares!$E$3),Auxiliares!$E8,Auxiliares!$F8)))</f>
        <v>#REF!</v>
      </c>
      <c r="DA63" s="27" t="e">
        <f>+IF(AND(DA$10=Auxiliares!$C$2,'46-55'!DA$13=Auxiliares!$C$3),Auxiliares!$C8,IF(AND(DA$10=Auxiliares!$D$2,'46-55'!DA$13=Auxiliares!$D$3),Auxiliares!$D8,IF(AND(DA$10=Auxiliares!$E$2,'46-55'!DA$13=Auxiliares!$E$3),Auxiliares!$E8,Auxiliares!$F8)))</f>
        <v>#REF!</v>
      </c>
      <c r="DB63" s="27" t="e">
        <f>+IF(AND(DB$10=Auxiliares!$C$2,'46-55'!DB$13=Auxiliares!$C$3),Auxiliares!$C8,IF(AND(DB$10=Auxiliares!$D$2,'46-55'!DB$13=Auxiliares!$D$3),Auxiliares!$D8,IF(AND(DB$10=Auxiliares!$E$2,'46-55'!DB$13=Auxiliares!$E$3),Auxiliares!$E8,Auxiliares!$F8)))</f>
        <v>#REF!</v>
      </c>
      <c r="DC63" s="27" t="e">
        <f>+IF(AND(DC$10=Auxiliares!$C$2,'46-55'!DC$13=Auxiliares!$C$3),Auxiliares!$C8,IF(AND(DC$10=Auxiliares!$D$2,'46-55'!DC$13=Auxiliares!$D$3),Auxiliares!$D8,IF(AND(DC$10=Auxiliares!$E$2,'46-55'!DC$13=Auxiliares!$E$3),Auxiliares!$E8,Auxiliares!$F8)))</f>
        <v>#REF!</v>
      </c>
      <c r="DD63" s="27" t="e">
        <f>+IF(AND(DD$10=Auxiliares!$C$2,'46-55'!DD$13=Auxiliares!$C$3),Auxiliares!$C8,IF(AND(DD$10=Auxiliares!$D$2,'46-55'!DD$13=Auxiliares!$D$3),Auxiliares!$D8,IF(AND(DD$10=Auxiliares!$E$2,'46-55'!DD$13=Auxiliares!$E$3),Auxiliares!$E8,Auxiliares!$F8)))</f>
        <v>#REF!</v>
      </c>
      <c r="DE63" s="27" t="e">
        <f>+IF(AND(DE$10=Auxiliares!$C$2,'46-55'!DE$13=Auxiliares!$C$3),Auxiliares!$C8,IF(AND(DE$10=Auxiliares!$D$2,'46-55'!DE$13=Auxiliares!$D$3),Auxiliares!$D8,IF(AND(DE$10=Auxiliares!$E$2,'46-55'!DE$13=Auxiliares!$E$3),Auxiliares!$E8,Auxiliares!$F8)))</f>
        <v>#REF!</v>
      </c>
      <c r="DF63" s="27">
        <f>+Auxiliares!$H8</f>
        <v>0</v>
      </c>
      <c r="DG63" s="27">
        <f>+Auxiliares!$H8</f>
        <v>0</v>
      </c>
      <c r="DH63" s="27">
        <f>+Auxiliares!$H8</f>
        <v>0</v>
      </c>
      <c r="DI63" s="27">
        <f>+Auxiliares!$H8</f>
        <v>0</v>
      </c>
      <c r="DJ63" s="27">
        <f>+Auxiliares!$H8</f>
        <v>0</v>
      </c>
      <c r="DK63" s="27">
        <f>+Auxiliares!$H8</f>
        <v>0</v>
      </c>
      <c r="DL63" s="27">
        <f>+Auxiliares!$H8</f>
        <v>0</v>
      </c>
      <c r="EH63" s="28"/>
    </row>
    <row r="64" spans="2:139">
      <c r="B64" s="2" t="s">
        <v>11</v>
      </c>
      <c r="C64" s="27">
        <f>+Auxiliares!C9</f>
        <v>2.5527172368752659E-3</v>
      </c>
      <c r="D64" s="27">
        <f t="shared" si="76"/>
        <v>2.5527172368752659E-3</v>
      </c>
      <c r="E64" s="27" t="e">
        <f>+IF(AND(E$10=Auxiliares!$C$2,'46-55'!E$13=Auxiliares!$C$3),Auxiliares!$C9,IF(AND(E$10=Auxiliares!$D$2,'46-55'!E$13=Auxiliares!$D$3),Auxiliares!$D9,IF(AND(E$10=Auxiliares!$E$2,'46-55'!E$13=Auxiliares!$E$3),Auxiliares!$E9,Auxiliares!$F9)))</f>
        <v>#REF!</v>
      </c>
      <c r="F64" s="27" t="e">
        <f>+IF(AND(F$10=Auxiliares!$C$2,'46-55'!F$13=Auxiliares!$C$3),Auxiliares!$C9,IF(AND(F$10=Auxiliares!$D$2,'46-55'!F$13=Auxiliares!$D$3),Auxiliares!$D9,IF(AND(F$10=Auxiliares!$E$2,'46-55'!F$13=Auxiliares!$E$3),Auxiliares!$E9,Auxiliares!$F9)))</f>
        <v>#REF!</v>
      </c>
      <c r="G64" s="27" t="e">
        <f>+IF(AND(G$10=Auxiliares!$C$2,'46-55'!G$13=Auxiliares!$C$3),Auxiliares!$C9,IF(AND(G$10=Auxiliares!$D$2,'46-55'!G$13=Auxiliares!$D$3),Auxiliares!$D9,IF(AND(G$10=Auxiliares!$E$2,'46-55'!G$13=Auxiliares!$E$3),Auxiliares!$E9,Auxiliares!$F9)))</f>
        <v>#REF!</v>
      </c>
      <c r="H64" s="27" t="e">
        <f>+IF(AND(H$10=Auxiliares!$C$2,'46-55'!H$13=Auxiliares!$C$3),Auxiliares!$C9,IF(AND(H$10=Auxiliares!$D$2,'46-55'!H$13=Auxiliares!$D$3),Auxiliares!$D9,IF(AND(H$10=Auxiliares!$E$2,'46-55'!H$13=Auxiliares!$E$3),Auxiliares!$E9,Auxiliares!$F9)))</f>
        <v>#REF!</v>
      </c>
      <c r="I64" s="27" t="e">
        <f>+IF(AND(I$10=Auxiliares!$C$2,'46-55'!I$13=Auxiliares!$C$3),Auxiliares!$C9,IF(AND(I$10=Auxiliares!$D$2,'46-55'!I$13=Auxiliares!$D$3),Auxiliares!$D9,IF(AND(I$10=Auxiliares!$E$2,'46-55'!I$13=Auxiliares!$E$3),Auxiliares!$E9,Auxiliares!$F9)))</f>
        <v>#REF!</v>
      </c>
      <c r="J64" s="27" t="e">
        <f>+IF(AND(J$10=Auxiliares!$C$2,'46-55'!J$13=Auxiliares!$C$3),Auxiliares!$C9,IF(AND(J$10=Auxiliares!$D$2,'46-55'!J$13=Auxiliares!$D$3),Auxiliares!$D9,IF(AND(J$10=Auxiliares!$E$2,'46-55'!J$13=Auxiliares!$E$3),Auxiliares!$E9,Auxiliares!$F9)))</f>
        <v>#REF!</v>
      </c>
      <c r="K64" s="27" t="e">
        <f>+IF(AND(K$10=Auxiliares!$C$2,'46-55'!K$13=Auxiliares!$C$3),Auxiliares!$C9,IF(AND(K$10=Auxiliares!$D$2,'46-55'!K$13=Auxiliares!$D$3),Auxiliares!$D9,IF(AND(K$10=Auxiliares!$E$2,'46-55'!K$13=Auxiliares!$E$3),Auxiliares!$E9,Auxiliares!$F9)))</f>
        <v>#REF!</v>
      </c>
      <c r="L64" s="27" t="e">
        <f>+IF(AND(L$10=Auxiliares!$C$2,'46-55'!L$13=Auxiliares!$C$3),Auxiliares!$C9,IF(AND(L$10=Auxiliares!$D$2,'46-55'!L$13=Auxiliares!$D$3),Auxiliares!$D9,IF(AND(L$10=Auxiliares!$E$2,'46-55'!L$13=Auxiliares!$E$3),Auxiliares!$E9,Auxiliares!$F9)))</f>
        <v>#REF!</v>
      </c>
      <c r="M64" s="27" t="e">
        <f>+IF(AND(M$10=Auxiliares!$C$2,'46-55'!M$13=Auxiliares!$C$3),Auxiliares!$C9,IF(AND(M$10=Auxiliares!$D$2,'46-55'!M$13=Auxiliares!$D$3),Auxiliares!$D9,IF(AND(M$10=Auxiliares!$E$2,'46-55'!M$13=Auxiliares!$E$3),Auxiliares!$E9,Auxiliares!$F9)))</f>
        <v>#REF!</v>
      </c>
      <c r="N64" s="27" t="e">
        <f>+IF(AND(N$10=Auxiliares!$C$2,'46-55'!N$13=Auxiliares!$C$3),Auxiliares!$C9,IF(AND(N$10=Auxiliares!$D$2,'46-55'!N$13=Auxiliares!$D$3),Auxiliares!$D9,IF(AND(N$10=Auxiliares!$E$2,'46-55'!N$13=Auxiliares!$E$3),Auxiliares!$E9,Auxiliares!$F9)))</f>
        <v>#REF!</v>
      </c>
      <c r="O64" s="27" t="e">
        <f>+IF(AND(O$10=Auxiliares!$C$2,'46-55'!O$13=Auxiliares!$C$3),Auxiliares!$C9,IF(AND(O$10=Auxiliares!$D$2,'46-55'!O$13=Auxiliares!$D$3),Auxiliares!$D9,IF(AND(O$10=Auxiliares!$E$2,'46-55'!O$13=Auxiliares!$E$3),Auxiliares!$E9,Auxiliares!$F9)))</f>
        <v>#REF!</v>
      </c>
      <c r="P64" s="27" t="e">
        <f>+IF(AND(P$10=Auxiliares!$C$2,'46-55'!P$13=Auxiliares!$C$3),Auxiliares!$C9,IF(AND(P$10=Auxiliares!$D$2,'46-55'!P$13=Auxiliares!$D$3),Auxiliares!$D9,IF(AND(P$10=Auxiliares!$E$2,'46-55'!P$13=Auxiliares!$E$3),Auxiliares!$E9,Auxiliares!$F9)))</f>
        <v>#REF!</v>
      </c>
      <c r="Q64" s="27" t="e">
        <f>+IF(AND(Q$10=Auxiliares!$C$2,'46-55'!Q$13=Auxiliares!$C$3),Auxiliares!$C9,IF(AND(Q$10=Auxiliares!$D$2,'46-55'!Q$13=Auxiliares!$D$3),Auxiliares!$D9,IF(AND(Q$10=Auxiliares!$E$2,'46-55'!Q$13=Auxiliares!$E$3),Auxiliares!$E9,Auxiliares!$F9)))</f>
        <v>#REF!</v>
      </c>
      <c r="R64" s="27" t="e">
        <f>+IF(AND(R$10=Auxiliares!$C$2,'46-55'!R$13=Auxiliares!$C$3),Auxiliares!$C9,IF(AND(R$10=Auxiliares!$D$2,'46-55'!R$13=Auxiliares!$D$3),Auxiliares!$D9,IF(AND(R$10=Auxiliares!$E$2,'46-55'!R$13=Auxiliares!$E$3),Auxiliares!$E9,Auxiliares!$F9)))</f>
        <v>#REF!</v>
      </c>
      <c r="S64" s="27" t="e">
        <f>+IF(AND(S$10=Auxiliares!$C$2,'46-55'!S$13=Auxiliares!$C$3),Auxiliares!$C9,IF(AND(S$10=Auxiliares!$D$2,'46-55'!S$13=Auxiliares!$D$3),Auxiliares!$D9,IF(AND(S$10=Auxiliares!$E$2,'46-55'!S$13=Auxiliares!$E$3),Auxiliares!$E9,Auxiliares!$F9)))</f>
        <v>#REF!</v>
      </c>
      <c r="T64" s="27" t="e">
        <f>+IF(AND(T$10=Auxiliares!$C$2,'46-55'!T$13=Auxiliares!$C$3),Auxiliares!$C9,IF(AND(T$10=Auxiliares!$D$2,'46-55'!T$13=Auxiliares!$D$3),Auxiliares!$D9,IF(AND(T$10=Auxiliares!$E$2,'46-55'!T$13=Auxiliares!$E$3),Auxiliares!$E9,Auxiliares!$F9)))</f>
        <v>#REF!</v>
      </c>
      <c r="U64" s="27" t="e">
        <f>+IF(AND(U$10=Auxiliares!$C$2,'46-55'!U$13=Auxiliares!$C$3),Auxiliares!$C9,IF(AND(U$10=Auxiliares!$D$2,'46-55'!U$13=Auxiliares!$D$3),Auxiliares!$D9,IF(AND(U$10=Auxiliares!$E$2,'46-55'!U$13=Auxiliares!$E$3),Auxiliares!$E9,Auxiliares!$F9)))</f>
        <v>#REF!</v>
      </c>
      <c r="V64" s="27" t="e">
        <f>+IF(AND(V$10=Auxiliares!$C$2,'46-55'!V$13=Auxiliares!$C$3),Auxiliares!$C9,IF(AND(V$10=Auxiliares!$D$2,'46-55'!V$13=Auxiliares!$D$3),Auxiliares!$D9,IF(AND(V$10=Auxiliares!$E$2,'46-55'!V$13=Auxiliares!$E$3),Auxiliares!$E9,Auxiliares!$F9)))</f>
        <v>#REF!</v>
      </c>
      <c r="W64" s="27" t="e">
        <f>+IF(AND(W$10=Auxiliares!$C$2,'46-55'!W$13=Auxiliares!$C$3),Auxiliares!$C9,IF(AND(W$10=Auxiliares!$D$2,'46-55'!W$13=Auxiliares!$D$3),Auxiliares!$D9,IF(AND(W$10=Auxiliares!$E$2,'46-55'!W$13=Auxiliares!$E$3),Auxiliares!$E9,Auxiliares!$F9)))</f>
        <v>#REF!</v>
      </c>
      <c r="X64" s="27" t="e">
        <f>+IF(AND(X$10=Auxiliares!$C$2,'46-55'!X$13=Auxiliares!$C$3),Auxiliares!$C9,IF(AND(X$10=Auxiliares!$D$2,'46-55'!X$13=Auxiliares!$D$3),Auxiliares!$D9,IF(AND(X$10=Auxiliares!$E$2,'46-55'!X$13=Auxiliares!$E$3),Auxiliares!$E9,Auxiliares!$F9)))</f>
        <v>#REF!</v>
      </c>
      <c r="Y64" s="27" t="e">
        <f>+IF(AND(Y$10=Auxiliares!$C$2,'46-55'!Y$13=Auxiliares!$C$3),Auxiliares!$C9,IF(AND(Y$10=Auxiliares!$D$2,'46-55'!Y$13=Auxiliares!$D$3),Auxiliares!$D9,IF(AND(Y$10=Auxiliares!$E$2,'46-55'!Y$13=Auxiliares!$E$3),Auxiliares!$E9,Auxiliares!$F9)))</f>
        <v>#REF!</v>
      </c>
      <c r="Z64" s="27" t="e">
        <f>+IF(AND(Z$10=Auxiliares!$C$2,'46-55'!Z$13=Auxiliares!$C$3),Auxiliares!$C9,IF(AND(Z$10=Auxiliares!$D$2,'46-55'!Z$13=Auxiliares!$D$3),Auxiliares!$D9,IF(AND(Z$10=Auxiliares!$E$2,'46-55'!Z$13=Auxiliares!$E$3),Auxiliares!$E9,Auxiliares!$F9)))</f>
        <v>#REF!</v>
      </c>
      <c r="AA64" s="27" t="e">
        <f>+IF(AND(AA$10=Auxiliares!$C$2,'46-55'!AA$13=Auxiliares!$C$3),Auxiliares!$C9,IF(AND(AA$10=Auxiliares!$D$2,'46-55'!AA$13=Auxiliares!$D$3),Auxiliares!$D9,IF(AND(AA$10=Auxiliares!$E$2,'46-55'!AA$13=Auxiliares!$E$3),Auxiliares!$E9,Auxiliares!$F9)))</f>
        <v>#REF!</v>
      </c>
      <c r="AB64" s="27" t="e">
        <f>+IF(AND(AB$10=Auxiliares!$C$2,'46-55'!AB$13=Auxiliares!$C$3),Auxiliares!$C9,IF(AND(AB$10=Auxiliares!$D$2,'46-55'!AB$13=Auxiliares!$D$3),Auxiliares!$D9,IF(AND(AB$10=Auxiliares!$E$2,'46-55'!AB$13=Auxiliares!$E$3),Auxiliares!$E9,Auxiliares!$F9)))</f>
        <v>#REF!</v>
      </c>
      <c r="AC64" s="27" t="e">
        <f>+IF(AND(AC$10=Auxiliares!$C$2,'46-55'!AC$13=Auxiliares!$C$3),Auxiliares!$C9,IF(AND(AC$10=Auxiliares!$D$2,'46-55'!AC$13=Auxiliares!$D$3),Auxiliares!$D9,IF(AND(AC$10=Auxiliares!$E$2,'46-55'!AC$13=Auxiliares!$E$3),Auxiliares!$E9,Auxiliares!$F9)))</f>
        <v>#REF!</v>
      </c>
      <c r="AD64" s="27" t="e">
        <f>+IF(AND(AD$10=Auxiliares!$C$2,'46-55'!AD$13=Auxiliares!$C$3),Auxiliares!$C9,IF(AND(AD$10=Auxiliares!$D$2,'46-55'!AD$13=Auxiliares!$D$3),Auxiliares!$D9,IF(AND(AD$10=Auxiliares!$E$2,'46-55'!AD$13=Auxiliares!$E$3),Auxiliares!$E9,Auxiliares!$F9)))</f>
        <v>#REF!</v>
      </c>
      <c r="AE64" s="27" t="e">
        <f>+IF(AND(AE$10=Auxiliares!$C$2,'46-55'!AE$13=Auxiliares!$C$3),Auxiliares!$C9,IF(AND(AE$10=Auxiliares!$D$2,'46-55'!AE$13=Auxiliares!$D$3),Auxiliares!$D9,IF(AND(AE$10=Auxiliares!$E$2,'46-55'!AE$13=Auxiliares!$E$3),Auxiliares!$E9,Auxiliares!$F9)))</f>
        <v>#REF!</v>
      </c>
      <c r="AF64" s="27" t="e">
        <f>+IF(AND(AF$10=Auxiliares!$C$2,'46-55'!AF$13=Auxiliares!$C$3),Auxiliares!$C9,IF(AND(AF$10=Auxiliares!$D$2,'46-55'!AF$13=Auxiliares!$D$3),Auxiliares!$D9,IF(AND(AF$10=Auxiliares!$E$2,'46-55'!AF$13=Auxiliares!$E$3),Auxiliares!$E9,Auxiliares!$F9)))</f>
        <v>#REF!</v>
      </c>
      <c r="AG64" s="54" t="e">
        <f>+IF(AND(AG$10=Auxiliares!$C$2,'46-55'!AG$13=Auxiliares!$C$3),Auxiliares!$C9,IF(AND(AG$10=Auxiliares!$D$2,'46-55'!AG$13=Auxiliares!$D$3),Auxiliares!$D9,IF(AND(AG$10=Auxiliares!$E$2,'46-55'!AG$13=Auxiliares!$E$3),Auxiliares!$E9,Auxiliares!$F9)))</f>
        <v>#REF!</v>
      </c>
      <c r="AH64" s="70" t="e">
        <f>+IF(AND(AH$10=Auxiliares!$C$2,'46-55'!AH$13=Auxiliares!$C$3),Auxiliares!$C9,IF(AND(AH$10=Auxiliares!$D$2,'46-55'!AH$13=Auxiliares!$D$3),Auxiliares!$D9,IF(AND(AH$10=Auxiliares!$E$2,'46-55'!AH$13=Auxiliares!$E$3),Auxiliares!$E9,Auxiliares!$F9)))</f>
        <v>#REF!</v>
      </c>
      <c r="AI64" s="70" t="e">
        <f>+IF(AND(AI$10=Auxiliares!$C$2,'46-55'!AI$13=Auxiliares!$C$3),Auxiliares!$C9,IF(AND(AI$10=Auxiliares!$D$2,'46-55'!AI$13=Auxiliares!$D$3),Auxiliares!$D9,IF(AND(AI$10=Auxiliares!$E$2,'46-55'!AI$13=Auxiliares!$E$3),Auxiliares!$E9,Auxiliares!$F9)))</f>
        <v>#REF!</v>
      </c>
      <c r="AJ64" s="70" t="e">
        <f>+IF(AND(AJ$10=Auxiliares!$C$2,'46-55'!AJ$13=Auxiliares!$C$3),Auxiliares!$C9,IF(AND(AJ$10=Auxiliares!$D$2,'46-55'!AJ$13=Auxiliares!$D$3),Auxiliares!$D9,IF(AND(AJ$10=Auxiliares!$E$2,'46-55'!AJ$13=Auxiliares!$E$3),Auxiliares!$E9,Auxiliares!$F9)))</f>
        <v>#REF!</v>
      </c>
      <c r="AK64" s="54" t="e">
        <f>+IF(AND(AK$10=Auxiliares!$C$2,'46-55'!AK$13=Auxiliares!$C$3),Auxiliares!$C9,IF(AND(AK$10=Auxiliares!$D$2,'46-55'!AK$13=Auxiliares!$D$3),Auxiliares!$D9,IF(AND(AK$10=Auxiliares!$E$2,'46-55'!AK$13=Auxiliares!$E$3),Auxiliares!$E9,Auxiliares!$F9)))</f>
        <v>#REF!</v>
      </c>
      <c r="AL64" s="54" t="e">
        <f>+IF(AND(AL$10=Auxiliares!$C$2,'46-55'!AL$13=Auxiliares!$C$3),Auxiliares!$C9,IF(AND(AL$10=Auxiliares!$D$2,'46-55'!AL$13=Auxiliares!$D$3),Auxiliares!$D9,IF(AND(AL$10=Auxiliares!$E$2,'46-55'!AL$13=Auxiliares!$E$3),Auxiliares!$E9,Auxiliares!$F9)))</f>
        <v>#REF!</v>
      </c>
      <c r="AM64" s="70" t="e">
        <f>+IF(AND(AM$10=Auxiliares!$C$2,'46-55'!AM$13=Auxiliares!$C$3),Auxiliares!$C9,IF(AND(AM$10=Auxiliares!$D$2,'46-55'!AM$13=Auxiliares!$D$3),Auxiliares!$D9,IF(AND(AM$10=Auxiliares!$E$2,'46-55'!AM$13=Auxiliares!$E$3),Auxiliares!$E9,Auxiliares!$F9)))</f>
        <v>#REF!</v>
      </c>
      <c r="AN64" s="54" t="e">
        <f>+IF(AND(AN$10=Auxiliares!$C$2,'46-55'!AN$13=Auxiliares!$C$3),Auxiliares!$C9,IF(AND(AN$10=Auxiliares!$D$2,'46-55'!AN$13=Auxiliares!$D$3),Auxiliares!$D9,IF(AND(AN$10=Auxiliares!$E$2,'46-55'!AN$13=Auxiliares!$E$3),Auxiliares!$E9,Auxiliares!$F9)))</f>
        <v>#REF!</v>
      </c>
      <c r="AO64" s="27" t="e">
        <f>+IF(AND(AO$10=Auxiliares!$C$2,'46-55'!AO$13=Auxiliares!$C$3),Auxiliares!$C9,IF(AND(AO$10=Auxiliares!$D$2,'46-55'!AO$13=Auxiliares!$D$3),Auxiliares!$D9,IF(AND(AO$10=Auxiliares!$E$2,'46-55'!AO$13=Auxiliares!$E$3),Auxiliares!$E9,Auxiliares!$F9)))</f>
        <v>#REF!</v>
      </c>
      <c r="AP64" s="27" t="e">
        <f>+IF(AND(AP$10=Auxiliares!$C$2,'46-55'!AP$13=Auxiliares!$C$3),Auxiliares!$C9,IF(AND(AP$10=Auxiliares!$D$2,'46-55'!AP$13=Auxiliares!$D$3),Auxiliares!$D9,IF(AND(AP$10=Auxiliares!$E$2,'46-55'!AP$13=Auxiliares!$E$3),Auxiliares!$E9,Auxiliares!$F9)))</f>
        <v>#REF!</v>
      </c>
      <c r="AQ64" s="27" t="e">
        <f>+IF(AND(AQ$10=Auxiliares!$C$2,'46-55'!AQ$13=Auxiliares!$C$3),Auxiliares!$C9,IF(AND(AQ$10=Auxiliares!$D$2,'46-55'!AQ$13=Auxiliares!$D$3),Auxiliares!$D9,IF(AND(AQ$10=Auxiliares!$E$2,'46-55'!AQ$13=Auxiliares!$E$3),Auxiliares!$E9,Auxiliares!$F9)))</f>
        <v>#REF!</v>
      </c>
      <c r="AR64" s="54" t="e">
        <f>+IF(AND(AR$10=Auxiliares!$C$2,'46-55'!AR$13=Auxiliares!$C$3),Auxiliares!$C9,IF(AND(AR$10=Auxiliares!$D$2,'46-55'!AR$13=Auxiliares!$D$3),Auxiliares!$D9,IF(AND(AR$10=Auxiliares!$E$2,'46-55'!AR$13=Auxiliares!$E$3),Auxiliares!$E9,Auxiliares!$F9)))</f>
        <v>#REF!</v>
      </c>
      <c r="AS64" s="27" t="e">
        <f>+IF(AND(AS$10=Auxiliares!$C$2,'46-55'!AS$13=Auxiliares!$C$3),Auxiliares!$C9,IF(AND(AS$10=Auxiliares!$D$2,'46-55'!AS$13=Auxiliares!$D$3),Auxiliares!$D9,IF(AND(AS$10=Auxiliares!$E$2,'46-55'!AS$13=Auxiliares!$E$3),Auxiliares!$E9,Auxiliares!$F9)))</f>
        <v>#REF!</v>
      </c>
      <c r="AT64" s="54" t="e">
        <f>+IF(AND(AT$10=Auxiliares!$C$2,'46-55'!AT$13=Auxiliares!$C$3),Auxiliares!$C9,IF(AND(AT$10=Auxiliares!$D$2,'46-55'!AT$13=Auxiliares!$D$3),Auxiliares!$D9,IF(AND(AT$10=Auxiliares!$E$2,'46-55'!AT$13=Auxiliares!$E$3),Auxiliares!$E9,Auxiliares!$F9)))</f>
        <v>#REF!</v>
      </c>
      <c r="AU64" s="54" t="e">
        <f>+IF(AND(AU$10=Auxiliares!$C$2,'46-55'!AU$13=Auxiliares!$C$3),Auxiliares!$C9,IF(AND(AU$10=Auxiliares!$D$2,'46-55'!AU$13=Auxiliares!$D$3),Auxiliares!$D9,IF(AND(AU$10=Auxiliares!$E$2,'46-55'!AU$13=Auxiliares!$E$3),Auxiliares!$E9,Auxiliares!$F9)))</f>
        <v>#REF!</v>
      </c>
      <c r="AV64" s="54" t="e">
        <f>+IF(AND(AV$10=Auxiliares!$C$2,'46-55'!AV$13=Auxiliares!$C$3),Auxiliares!$C9,IF(AND(AV$10=Auxiliares!$D$2,'46-55'!AV$13=Auxiliares!$D$3),Auxiliares!$D9,IF(AND(AV$10=Auxiliares!$E$2,'46-55'!AV$13=Auxiliares!$E$3),Auxiliares!$E9,Auxiliares!$F9)))</f>
        <v>#REF!</v>
      </c>
      <c r="AW64" s="27" t="e">
        <f>+IF(AND(AW$10=Auxiliares!$C$2,'46-55'!AW$13=Auxiliares!$C$3),Auxiliares!$C9,IF(AND(AW$10=Auxiliares!$D$2,'46-55'!AW$13=Auxiliares!$D$3),Auxiliares!$D9,IF(AND(AW$10=Auxiliares!$E$2,'46-55'!AW$13=Auxiliares!$E$3),Auxiliares!$E9,Auxiliares!$F9)))</f>
        <v>#REF!</v>
      </c>
      <c r="AX64" s="27" t="e">
        <f>+IF(AND(AX$10=Auxiliares!$C$2,'46-55'!AX$13=Auxiliares!$C$3),Auxiliares!$C9,IF(AND(AX$10=Auxiliares!$D$2,'46-55'!AX$13=Auxiliares!$D$3),Auxiliares!$D9,IF(AND(AX$10=Auxiliares!$E$2,'46-55'!AX$13=Auxiliares!$E$3),Auxiliares!$E9,Auxiliares!$F9)))</f>
        <v>#REF!</v>
      </c>
      <c r="AY64" s="27" t="e">
        <f>+IF(AND(AY$10=Auxiliares!$C$2,'46-55'!AY$13=Auxiliares!$C$3),Auxiliares!$C9,IF(AND(AY$10=Auxiliares!$D$2,'46-55'!AY$13=Auxiliares!$D$3),Auxiliares!$D9,IF(AND(AY$10=Auxiliares!$E$2,'46-55'!AY$13=Auxiliares!$E$3),Auxiliares!$E9,Auxiliares!$F9)))</f>
        <v>#REF!</v>
      </c>
      <c r="AZ64" s="54" t="e">
        <f>+IF(AND(AZ$10=Auxiliares!$C$2,'46-55'!AZ$13=Auxiliares!$C$3),Auxiliares!$C9,IF(AND(AZ$10=Auxiliares!$D$2,'46-55'!AZ$13=Auxiliares!$D$3),Auxiliares!$D9,IF(AND(AZ$10=Auxiliares!$E$2,'46-55'!AZ$13=Auxiliares!$E$3),Auxiliares!$E9,Auxiliares!$F9)))</f>
        <v>#REF!</v>
      </c>
      <c r="BA64" s="27" t="e">
        <f>+IF(AND(BA$10=Auxiliares!$C$2,'46-55'!BA$13=Auxiliares!$C$3),Auxiliares!$C9,IF(AND(BA$10=Auxiliares!$D$2,'46-55'!BA$13=Auxiliares!$D$3),Auxiliares!$D9,IF(AND(BA$10=Auxiliares!$E$2,'46-55'!BA$13=Auxiliares!$E$3),Auxiliares!$E9,Auxiliares!$F9)))</f>
        <v>#REF!</v>
      </c>
      <c r="BB64" s="27" t="e">
        <f>+IF(AND(BB$10=Auxiliares!$C$2,'46-55'!BB$13=Auxiliares!$C$3),Auxiliares!$C9,IF(AND(BB$10=Auxiliares!$D$2,'46-55'!BB$13=Auxiliares!$D$3),Auxiliares!$D9,IF(AND(BB$10=Auxiliares!$E$2,'46-55'!BB$13=Auxiliares!$E$3),Auxiliares!$E9,Auxiliares!$F9)))</f>
        <v>#REF!</v>
      </c>
      <c r="BC64" s="27" t="e">
        <f>+IF(AND(BC$10=Auxiliares!$C$2,'46-55'!BC$13=Auxiliares!$C$3),Auxiliares!$C9,IF(AND(BC$10=Auxiliares!$D$2,'46-55'!BC$13=Auxiliares!$D$3),Auxiliares!$D9,IF(AND(BC$10=Auxiliares!$E$2,'46-55'!BC$13=Auxiliares!$E$3),Auxiliares!$E9,Auxiliares!$F9)))</f>
        <v>#REF!</v>
      </c>
      <c r="BD64" s="54" t="e">
        <f>+IF(AND(BD$10=Auxiliares!$C$2,'46-55'!BD$13=Auxiliares!$C$3),Auxiliares!$C9,IF(AND(BD$10=Auxiliares!$D$2,'46-55'!BD$13=Auxiliares!$D$3),Auxiliares!$D9,IF(AND(BD$10=Auxiliares!$E$2,'46-55'!BD$13=Auxiliares!$E$3),Auxiliares!$E9,Auxiliares!$F9)))</f>
        <v>#REF!</v>
      </c>
      <c r="BE64" s="27" t="e">
        <f>+IF(AND(BE$10=Auxiliares!$C$2,'46-55'!BE$13=Auxiliares!$C$3),Auxiliares!$C9,IF(AND(BE$10=Auxiliares!$D$2,'46-55'!BE$13=Auxiliares!$D$3),Auxiliares!$D9,IF(AND(BE$10=Auxiliares!$E$2,'46-55'!BE$13=Auxiliares!$E$3),Auxiliares!$E9,Auxiliares!$F9)))</f>
        <v>#REF!</v>
      </c>
      <c r="BF64" s="27" t="e">
        <f>+IF(AND(BF$10=Auxiliares!$C$2,'46-55'!BF$13=Auxiliares!$C$3),Auxiliares!$C9,IF(AND(BF$10=Auxiliares!$D$2,'46-55'!BF$13=Auxiliares!$D$3),Auxiliares!$D9,IF(AND(BF$10=Auxiliares!$E$2,'46-55'!BF$13=Auxiliares!$E$3),Auxiliares!$E9,Auxiliares!$F9)))</f>
        <v>#REF!</v>
      </c>
      <c r="BG64" s="27" t="e">
        <f>+IF(AND(BG$10=Auxiliares!$C$2,'46-55'!BG$13=Auxiliares!$C$3),Auxiliares!$C9,IF(AND(BG$10=Auxiliares!$D$2,'46-55'!BG$13=Auxiliares!$D$3),Auxiliares!$D9,IF(AND(BG$10=Auxiliares!$E$2,'46-55'!BG$13=Auxiliares!$E$3),Auxiliares!$E9,Auxiliares!$F9)))</f>
        <v>#REF!</v>
      </c>
      <c r="BH64" s="54" t="e">
        <f>+IF(AND(BH$10=Auxiliares!$C$2,'46-55'!BH$13=Auxiliares!$C$3),Auxiliares!$C9,IF(AND(BH$10=Auxiliares!$D$2,'46-55'!BH$13=Auxiliares!$D$3),Auxiliares!$D9,IF(AND(BH$10=Auxiliares!$E$2,'46-55'!BH$13=Auxiliares!$E$3),Auxiliares!$E9,Auxiliares!$F9)))</f>
        <v>#REF!</v>
      </c>
      <c r="BI64" s="27" t="e">
        <f>+IF(AND(BI$10=Auxiliares!$C$2,'46-55'!BI$13=Auxiliares!$C$3),Auxiliares!$C9,IF(AND(BI$10=Auxiliares!$D$2,'46-55'!BI$13=Auxiliares!$D$3),Auxiliares!$D9,IF(AND(BI$10=Auxiliares!$E$2,'46-55'!BI$13=Auxiliares!$E$3),Auxiliares!$E9,Auxiliares!$F9)))</f>
        <v>#REF!</v>
      </c>
      <c r="BJ64" s="27" t="e">
        <f>+IF(AND(BJ$10=Auxiliares!$C$2,'46-55'!BJ$13=Auxiliares!$C$3),Auxiliares!$C9,IF(AND(BJ$10=Auxiliares!$D$2,'46-55'!BJ$13=Auxiliares!$D$3),Auxiliares!$D9,IF(AND(BJ$10=Auxiliares!$E$2,'46-55'!BJ$13=Auxiliares!$E$3),Auxiliares!$E9,Auxiliares!$F9)))</f>
        <v>#REF!</v>
      </c>
      <c r="BK64" s="27" t="e">
        <f>+IF(AND(BK$10=Auxiliares!$C$2,'46-55'!BK$13=Auxiliares!$C$3),Auxiliares!$C9,IF(AND(BK$10=Auxiliares!$D$2,'46-55'!BK$13=Auxiliares!$D$3),Auxiliares!$D9,IF(AND(BK$10=Auxiliares!$E$2,'46-55'!BK$13=Auxiliares!$E$3),Auxiliares!$E9,Auxiliares!$F9)))</f>
        <v>#REF!</v>
      </c>
      <c r="BL64" s="54" t="e">
        <f>+IF(AND(BL$10=Auxiliares!$C$2,'46-55'!BL$13=Auxiliares!$C$3),Auxiliares!$C9,IF(AND(BL$10=Auxiliares!$D$2,'46-55'!BL$13=Auxiliares!$D$3),Auxiliares!$D9,IF(AND(BL$10=Auxiliares!$E$2,'46-55'!BL$13=Auxiliares!$E$3),Auxiliares!$E9,Auxiliares!$F9)))</f>
        <v>#REF!</v>
      </c>
      <c r="BM64" s="27" t="e">
        <f>+IF(AND(BM$10=Auxiliares!$C$2,'46-55'!BM$13=Auxiliares!$C$3),Auxiliares!$C9,IF(AND(BM$10=Auxiliares!$D$2,'46-55'!BM$13=Auxiliares!$D$3),Auxiliares!$D9,IF(AND(BM$10=Auxiliares!$E$2,'46-55'!BM$13=Auxiliares!$E$3),Auxiliares!$E9,Auxiliares!$F9)))</f>
        <v>#REF!</v>
      </c>
      <c r="BN64" s="54" t="e">
        <f>+IF(AND(BN$10=Auxiliares!$C$2,'46-55'!BN$13=Auxiliares!$C$3),Auxiliares!$C9,IF(AND(BN$10=Auxiliares!$D$2,'46-55'!BN$13=Auxiliares!$D$3),Auxiliares!$D9,IF(AND(BN$10=Auxiliares!$E$2,'46-55'!BN$13=Auxiliares!$E$3),Auxiliares!$E9,Auxiliares!$F9)))</f>
        <v>#REF!</v>
      </c>
      <c r="BO64" s="27" t="e">
        <f>+IF(AND(BO$10=Auxiliares!$C$2,'46-55'!BO$13=Auxiliares!$C$3),Auxiliares!$C9,IF(AND(BO$10=Auxiliares!$D$2,'46-55'!BO$13=Auxiliares!$D$3),Auxiliares!$D9,IF(AND(BO$10=Auxiliares!$E$2,'46-55'!BO$13=Auxiliares!$E$3),Auxiliares!$E9,Auxiliares!$F9)))</f>
        <v>#REF!</v>
      </c>
      <c r="BP64" s="54" t="e">
        <f>+IF(AND(BP$10=Auxiliares!$C$2,'46-55'!BP$13=Auxiliares!$C$3),Auxiliares!$C9,IF(AND(BP$10=Auxiliares!$D$2,'46-55'!BP$13=Auxiliares!$D$3),Auxiliares!$D9,IF(AND(BP$10=Auxiliares!$E$2,'46-55'!BP$13=Auxiliares!$E$3),Auxiliares!$E9,Auxiliares!$F9)))</f>
        <v>#REF!</v>
      </c>
      <c r="BQ64" s="27" t="e">
        <f>+IF(AND(BQ$10=Auxiliares!$C$2,'46-55'!BQ$13=Auxiliares!$C$3),Auxiliares!$C9,IF(AND(BQ$10=Auxiliares!$D$2,'46-55'!BQ$13=Auxiliares!$D$3),Auxiliares!$D9,IF(AND(BQ$10=Auxiliares!$E$2,'46-55'!BQ$13=Auxiliares!$E$3),Auxiliares!$E9,Auxiliares!$F9)))</f>
        <v>#REF!</v>
      </c>
      <c r="BR64" s="27" t="e">
        <f>+IF(AND(BR$10=Auxiliares!$C$2,'46-55'!BR$13=Auxiliares!$C$3),Auxiliares!$C9,IF(AND(BR$10=Auxiliares!$D$2,'46-55'!BR$13=Auxiliares!$D$3),Auxiliares!$D9,IF(AND(BR$10=Auxiliares!$E$2,'46-55'!BR$13=Auxiliares!$E$3),Auxiliares!$E9,Auxiliares!$F9)))</f>
        <v>#REF!</v>
      </c>
      <c r="BS64" s="27" t="e">
        <f>+IF(AND(BS$10=Auxiliares!$C$2,'46-55'!BS$13=Auxiliares!$C$3),Auxiliares!$C9,IF(AND(BS$10=Auxiliares!$D$2,'46-55'!BS$13=Auxiliares!$D$3),Auxiliares!$D9,IF(AND(BS$10=Auxiliares!$E$2,'46-55'!BS$13=Auxiliares!$E$3),Auxiliares!$E9,Auxiliares!$F9)))</f>
        <v>#REF!</v>
      </c>
      <c r="BT64" s="54" t="e">
        <f>+IF(AND(BT$10=Auxiliares!$C$2,'46-55'!BT$13=Auxiliares!$C$3),Auxiliares!$C9,IF(AND(BT$10=Auxiliares!$D$2,'46-55'!BT$13=Auxiliares!$D$3),Auxiliares!$D9,IF(AND(BT$10=Auxiliares!$E$2,'46-55'!BT$13=Auxiliares!$E$3),Auxiliares!$E9,Auxiliares!$F9)))</f>
        <v>#REF!</v>
      </c>
      <c r="BU64" s="27" t="e">
        <f>+IF(AND(BU$10=Auxiliares!$C$2,'46-55'!BU$13=Auxiliares!$C$3),Auxiliares!$C9,IF(AND(BU$10=Auxiliares!$D$2,'46-55'!BU$13=Auxiliares!$D$3),Auxiliares!$D9,IF(AND(BU$10=Auxiliares!$E$2,'46-55'!BU$13=Auxiliares!$E$3),Auxiliares!$E9,Auxiliares!$F9)))</f>
        <v>#REF!</v>
      </c>
      <c r="BV64" s="27" t="e">
        <f>+IF(AND(BV$10=Auxiliares!$C$2,'46-55'!BV$13=Auxiliares!$C$3),Auxiliares!$C9,IF(AND(BV$10=Auxiliares!$D$2,'46-55'!BV$13=Auxiliares!$D$3),Auxiliares!$D9,IF(AND(BV$10=Auxiliares!$E$2,'46-55'!BV$13=Auxiliares!$E$3),Auxiliares!$E9,Auxiliares!$F9)))</f>
        <v>#REF!</v>
      </c>
      <c r="BW64" s="27" t="e">
        <f>+IF(AND(BW$10=Auxiliares!$C$2,'46-55'!BW$13=Auxiliares!$C$3),Auxiliares!$C9,IF(AND(BW$10=Auxiliares!$D$2,'46-55'!BW$13=Auxiliares!$D$3),Auxiliares!$D9,IF(AND(BW$10=Auxiliares!$E$2,'46-55'!BW$13=Auxiliares!$E$3),Auxiliares!$E9,Auxiliares!$F9)))</f>
        <v>#REF!</v>
      </c>
      <c r="BX64" s="54" t="e">
        <f>+IF(AND(BX$10=Auxiliares!$C$2,'46-55'!BX$13=Auxiliares!$C$3),Auxiliares!$C9,IF(AND(BX$10=Auxiliares!$D$2,'46-55'!BX$13=Auxiliares!$D$3),Auxiliares!$D9,IF(AND(BX$10=Auxiliares!$E$2,'46-55'!BX$13=Auxiliares!$E$3),Auxiliares!$E9,Auxiliares!$F9)))</f>
        <v>#REF!</v>
      </c>
      <c r="BY64" s="27" t="e">
        <f>+IF(AND(BY$10=Auxiliares!$C$2,'46-55'!BY$13=Auxiliares!$C$3),Auxiliares!$C9,IF(AND(BY$10=Auxiliares!$D$2,'46-55'!BY$13=Auxiliares!$D$3),Auxiliares!$D9,IF(AND(BY$10=Auxiliares!$E$2,'46-55'!BY$13=Auxiliares!$E$3),Auxiliares!$E9,Auxiliares!$F9)))</f>
        <v>#REF!</v>
      </c>
      <c r="BZ64" s="27" t="e">
        <f>+IF(AND(BZ$10=Auxiliares!$C$2,'46-55'!BZ$13=Auxiliares!$C$3),Auxiliares!$C9,IF(AND(BZ$10=Auxiliares!$D$2,'46-55'!BZ$13=Auxiliares!$D$3),Auxiliares!$D9,IF(AND(BZ$10=Auxiliares!$E$2,'46-55'!BZ$13=Auxiliares!$E$3),Auxiliares!$E9,Auxiliares!$F9)))</f>
        <v>#REF!</v>
      </c>
      <c r="CA64" s="27" t="e">
        <f>+IF(AND(CA$10=Auxiliares!$C$2,'46-55'!CA$13=Auxiliares!$C$3),Auxiliares!$C9,IF(AND(CA$10=Auxiliares!$D$2,'46-55'!CA$13=Auxiliares!$D$3),Auxiliares!$D9,IF(AND(CA$10=Auxiliares!$E$2,'46-55'!CA$13=Auxiliares!$E$3),Auxiliares!$E9,Auxiliares!$F9)))</f>
        <v>#REF!</v>
      </c>
      <c r="CB64" s="54" t="e">
        <f>+IF(AND(CB$10=Auxiliares!$C$2,'46-55'!CB$13=Auxiliares!$C$3),Auxiliares!$C9,IF(AND(CB$10=Auxiliares!$D$2,'46-55'!CB$13=Auxiliares!$D$3),Auxiliares!$D9,IF(AND(CB$10=Auxiliares!$E$2,'46-55'!CB$13=Auxiliares!$E$3),Auxiliares!$E9,Auxiliares!$F9)))</f>
        <v>#REF!</v>
      </c>
      <c r="CC64" s="27" t="e">
        <f>+IF(AND(CC$10=Auxiliares!$C$2,'46-55'!CC$13=Auxiliares!$C$3),Auxiliares!$C9,IF(AND(CC$10=Auxiliares!$D$2,'46-55'!CC$13=Auxiliares!$D$3),Auxiliares!$D9,IF(AND(CC$10=Auxiliares!$E$2,'46-55'!CC$13=Auxiliares!$E$3),Auxiliares!$E9,Auxiliares!$F9)))</f>
        <v>#REF!</v>
      </c>
      <c r="CD64" s="54" t="e">
        <f>+IF(AND(CD$10=Auxiliares!$C$2,'46-55'!CD$13=Auxiliares!$C$3),Auxiliares!$C9,IF(AND(CD$10=Auxiliares!$D$2,'46-55'!CD$13=Auxiliares!$D$3),Auxiliares!$D9,IF(AND(CD$10=Auxiliares!$E$2,'46-55'!CD$13=Auxiliares!$E$3),Auxiliares!$E9,Auxiliares!$F9)))</f>
        <v>#REF!</v>
      </c>
      <c r="CE64" s="27" t="e">
        <f>+IF(AND(CE$10=Auxiliares!$C$2,'46-55'!CE$13=Auxiliares!$C$3),Auxiliares!$C9,IF(AND(CE$10=Auxiliares!$D$2,'46-55'!CE$13=Auxiliares!$D$3),Auxiliares!$D9,IF(AND(CE$10=Auxiliares!$E$2,'46-55'!CE$13=Auxiliares!$E$3),Auxiliares!$E9,Auxiliares!$F9)))</f>
        <v>#REF!</v>
      </c>
      <c r="CF64" s="54" t="e">
        <f>+IF(AND(CF$10=Auxiliares!$C$2,'46-55'!CF$13=Auxiliares!$C$3),Auxiliares!$C9,IF(AND(CF$10=Auxiliares!$D$2,'46-55'!CF$13=Auxiliares!$D$3),Auxiliares!$D9,IF(AND(CF$10=Auxiliares!$E$2,'46-55'!CF$13=Auxiliares!$E$3),Auxiliares!$E9,Auxiliares!$F9)))</f>
        <v>#REF!</v>
      </c>
      <c r="CG64" s="54" t="e">
        <f>+IF(AND(CG$10=Auxiliares!$C$2,'46-55'!CG$13=Auxiliares!$C$3),Auxiliares!$C9,IF(AND(CG$10=Auxiliares!$D$2,'46-55'!CG$13=Auxiliares!$D$3),Auxiliares!$D9,IF(AND(CG$10=Auxiliares!$E$2,'46-55'!CG$13=Auxiliares!$E$3),Auxiliares!$E9,Auxiliares!$F9)))</f>
        <v>#REF!</v>
      </c>
      <c r="CH64" s="27" t="e">
        <f>+IF(AND(CH$10=Auxiliares!$C$2,'46-55'!CH$13=Auxiliares!$C$3),Auxiliares!$C9,IF(AND(CH$10=Auxiliares!$D$2,'46-55'!CH$13=Auxiliares!$D$3),Auxiliares!$D9,IF(AND(CH$10=Auxiliares!$E$2,'46-55'!CH$13=Auxiliares!$E$3),Auxiliares!$E9,Auxiliares!$F9)))</f>
        <v>#REF!</v>
      </c>
      <c r="CI64" s="27" t="e">
        <f>+IF(AND(CI$10=Auxiliares!$C$2,'46-55'!CI$13=Auxiliares!$C$3),Auxiliares!$C9,IF(AND(CI$10=Auxiliares!$D$2,'46-55'!CI$13=Auxiliares!$D$3),Auxiliares!$D9,IF(AND(CI$10=Auxiliares!$E$2,'46-55'!CI$13=Auxiliares!$E$3),Auxiliares!$E9,Auxiliares!$F9)))</f>
        <v>#REF!</v>
      </c>
      <c r="CJ64" s="54" t="e">
        <f>+IF(AND(CJ$10=Auxiliares!$C$2,'46-55'!CJ$13=Auxiliares!$C$3),Auxiliares!$C9,IF(AND(CJ$10=Auxiliares!$D$2,'46-55'!CJ$13=Auxiliares!$D$3),Auxiliares!$D9,IF(AND(CJ$10=Auxiliares!$E$2,'46-55'!CJ$13=Auxiliares!$E$3),Auxiliares!$E9,Auxiliares!$F9)))</f>
        <v>#REF!</v>
      </c>
      <c r="CK64" s="27" t="e">
        <f>+IF(AND(CK$10=Auxiliares!$C$2,'46-55'!CK$13=Auxiliares!$C$3),Auxiliares!$C9,IF(AND(CK$10=Auxiliares!$D$2,'46-55'!CK$13=Auxiliares!$D$3),Auxiliares!$D9,IF(AND(CK$10=Auxiliares!$E$2,'46-55'!CK$13=Auxiliares!$E$3),Auxiliares!$E9,Auxiliares!$F9)))</f>
        <v>#REF!</v>
      </c>
      <c r="CL64" s="54" t="e">
        <f>+IF(AND(CL$10=Auxiliares!$C$2,'46-55'!CL$13=Auxiliares!$C$3),Auxiliares!$C9,IF(AND(CL$10=Auxiliares!$D$2,'46-55'!CL$13=Auxiliares!$D$3),Auxiliares!$D9,IF(AND(CL$10=Auxiliares!$E$2,'46-55'!CL$13=Auxiliares!$E$3),Auxiliares!$E9,Auxiliares!$F9)))</f>
        <v>#REF!</v>
      </c>
      <c r="CM64" s="27" t="e">
        <f>+IF(AND(CM$10=Auxiliares!$C$2,'46-55'!CM$13=Auxiliares!$C$3),Auxiliares!$C9,IF(AND(CM$10=Auxiliares!$D$2,'46-55'!CM$13=Auxiliares!$D$3),Auxiliares!$D9,IF(AND(CM$10=Auxiliares!$E$2,'46-55'!CM$13=Auxiliares!$E$3),Auxiliares!$E9,Auxiliares!$F9)))</f>
        <v>#REF!</v>
      </c>
      <c r="CN64" s="54" t="e">
        <f>+IF(AND(CN$10=Auxiliares!$C$2,'46-55'!CN$13=Auxiliares!$C$3),Auxiliares!$C9,IF(AND(CN$10=Auxiliares!$D$2,'46-55'!CN$13=Auxiliares!$D$3),Auxiliares!$D9,IF(AND(CN$10=Auxiliares!$E$2,'46-55'!CN$13=Auxiliares!$E$3),Auxiliares!$E9,Auxiliares!$F9)))</f>
        <v>#REF!</v>
      </c>
      <c r="CO64" s="27" t="e">
        <f>+IF(AND(CO$10=Auxiliares!$C$2,'46-55'!CO$13=Auxiliares!$C$3),Auxiliares!$C9,IF(AND(CO$10=Auxiliares!$D$2,'46-55'!CO$13=Auxiliares!$D$3),Auxiliares!$D9,IF(AND(CO$10=Auxiliares!$E$2,'46-55'!CO$13=Auxiliares!$E$3),Auxiliares!$E9,Auxiliares!$F9)))</f>
        <v>#REF!</v>
      </c>
      <c r="CP64" s="54" t="e">
        <f>+IF(AND(CP$10=Auxiliares!$C$2,'46-55'!CP$13=Auxiliares!$C$3),Auxiliares!$C9,IF(AND(CP$10=Auxiliares!$D$2,'46-55'!CP$13=Auxiliares!$D$3),Auxiliares!$D9,IF(AND(CP$10=Auxiliares!$E$2,'46-55'!CP$13=Auxiliares!$E$3),Auxiliares!$E9,Auxiliares!$F9)))</f>
        <v>#REF!</v>
      </c>
      <c r="CQ64" s="27" t="e">
        <f>+IF(AND(CQ$10=Auxiliares!$C$2,'46-55'!CQ$13=Auxiliares!$C$3),Auxiliares!$C9,IF(AND(CQ$10=Auxiliares!$D$2,'46-55'!CQ$13=Auxiliares!$D$3),Auxiliares!$D9,IF(AND(CQ$10=Auxiliares!$E$2,'46-55'!CQ$13=Auxiliares!$E$3),Auxiliares!$E9,Auxiliares!$F9)))</f>
        <v>#REF!</v>
      </c>
      <c r="CR64" s="27" t="e">
        <f>+IF(AND(CR$10=Auxiliares!$C$2,'46-55'!CR$13=Auxiliares!$C$3),Auxiliares!$C9,IF(AND(CR$10=Auxiliares!$D$2,'46-55'!CR$13=Auxiliares!$D$3),Auxiliares!$D9,IF(AND(CR$10=Auxiliares!$E$2,'46-55'!CR$13=Auxiliares!$E$3),Auxiliares!$E9,Auxiliares!$F9)))</f>
        <v>#REF!</v>
      </c>
      <c r="CS64" s="27" t="e">
        <f>+IF(AND(CS$10=Auxiliares!$C$2,'46-55'!CS$13=Auxiliares!$C$3),Auxiliares!$C9,IF(AND(CS$10=Auxiliares!$D$2,'46-55'!CS$13=Auxiliares!$D$3),Auxiliares!$D9,IF(AND(CS$10=Auxiliares!$E$2,'46-55'!CS$13=Auxiliares!$E$3),Auxiliares!$E9,Auxiliares!$F9)))</f>
        <v>#REF!</v>
      </c>
      <c r="CT64" s="27" t="e">
        <f>+IF(AND(CT$10=Auxiliares!$C$2,'46-55'!CT$13=Auxiliares!$C$3),Auxiliares!$C9,IF(AND(CT$10=Auxiliares!$D$2,'46-55'!CT$13=Auxiliares!$D$3),Auxiliares!$D9,IF(AND(CT$10=Auxiliares!$E$2,'46-55'!CT$13=Auxiliares!$E$3),Auxiliares!$E9,Auxiliares!$F9)))</f>
        <v>#REF!</v>
      </c>
      <c r="CU64" s="27" t="e">
        <f>+IF(AND(CU$10=Auxiliares!$C$2,'46-55'!CU$13=Auxiliares!$C$3),Auxiliares!$C9,IF(AND(CU$10=Auxiliares!$D$2,'46-55'!CU$13=Auxiliares!$D$3),Auxiliares!$D9,IF(AND(CU$10=Auxiliares!$E$2,'46-55'!CU$13=Auxiliares!$E$3),Auxiliares!$E9,Auxiliares!$F9)))</f>
        <v>#REF!</v>
      </c>
      <c r="CV64" s="27" t="e">
        <f>+IF(AND(CV$10=Auxiliares!$C$2,'46-55'!CV$13=Auxiliares!$C$3),Auxiliares!$C9,IF(AND(CV$10=Auxiliares!$D$2,'46-55'!CV$13=Auxiliares!$D$3),Auxiliares!$D9,IF(AND(CV$10=Auxiliares!$E$2,'46-55'!CV$13=Auxiliares!$E$3),Auxiliares!$E9,Auxiliares!$F9)))</f>
        <v>#REF!</v>
      </c>
      <c r="CW64" s="27" t="e">
        <f>+IF(AND(CW$10=Auxiliares!$C$2,'46-55'!CW$13=Auxiliares!$C$3),Auxiliares!$C9,IF(AND(CW$10=Auxiliares!$D$2,'46-55'!CW$13=Auxiliares!$D$3),Auxiliares!$D9,IF(AND(CW$10=Auxiliares!$E$2,'46-55'!CW$13=Auxiliares!$E$3),Auxiliares!$E9,Auxiliares!$F9)))</f>
        <v>#REF!</v>
      </c>
      <c r="CX64" s="27" t="e">
        <f>+IF(AND(CX$10=Auxiliares!$C$2,'46-55'!CX$13=Auxiliares!$C$3),Auxiliares!$C9,IF(AND(CX$10=Auxiliares!$D$2,'46-55'!CX$13=Auxiliares!$D$3),Auxiliares!$D9,IF(AND(CX$10=Auxiliares!$E$2,'46-55'!CX$13=Auxiliares!$E$3),Auxiliares!$E9,Auxiliares!$F9)))</f>
        <v>#REF!</v>
      </c>
      <c r="CY64" s="27" t="e">
        <f>+IF(AND(CY$10=Auxiliares!$C$2,'46-55'!CY$13=Auxiliares!$C$3),Auxiliares!$C9,IF(AND(CY$10=Auxiliares!$D$2,'46-55'!CY$13=Auxiliares!$D$3),Auxiliares!$D9,IF(AND(CY$10=Auxiliares!$E$2,'46-55'!CY$13=Auxiliares!$E$3),Auxiliares!$E9,Auxiliares!$F9)))</f>
        <v>#REF!</v>
      </c>
      <c r="CZ64" s="27" t="e">
        <f>+IF(AND(CZ$10=Auxiliares!$C$2,'46-55'!CZ$13=Auxiliares!$C$3),Auxiliares!$C9,IF(AND(CZ$10=Auxiliares!$D$2,'46-55'!CZ$13=Auxiliares!$D$3),Auxiliares!$D9,IF(AND(CZ$10=Auxiliares!$E$2,'46-55'!CZ$13=Auxiliares!$E$3),Auxiliares!$E9,Auxiliares!$F9)))</f>
        <v>#REF!</v>
      </c>
      <c r="DA64" s="27" t="e">
        <f>+IF(AND(DA$10=Auxiliares!$C$2,'46-55'!DA$13=Auxiliares!$C$3),Auxiliares!$C9,IF(AND(DA$10=Auxiliares!$D$2,'46-55'!DA$13=Auxiliares!$D$3),Auxiliares!$D9,IF(AND(DA$10=Auxiliares!$E$2,'46-55'!DA$13=Auxiliares!$E$3),Auxiliares!$E9,Auxiliares!$F9)))</f>
        <v>#REF!</v>
      </c>
      <c r="DB64" s="27" t="e">
        <f>+IF(AND(DB$10=Auxiliares!$C$2,'46-55'!DB$13=Auxiliares!$C$3),Auxiliares!$C9,IF(AND(DB$10=Auxiliares!$D$2,'46-55'!DB$13=Auxiliares!$D$3),Auxiliares!$D9,IF(AND(DB$10=Auxiliares!$E$2,'46-55'!DB$13=Auxiliares!$E$3),Auxiliares!$E9,Auxiliares!$F9)))</f>
        <v>#REF!</v>
      </c>
      <c r="DC64" s="27" t="e">
        <f>+IF(AND(DC$10=Auxiliares!$C$2,'46-55'!DC$13=Auxiliares!$C$3),Auxiliares!$C9,IF(AND(DC$10=Auxiliares!$D$2,'46-55'!DC$13=Auxiliares!$D$3),Auxiliares!$D9,IF(AND(DC$10=Auxiliares!$E$2,'46-55'!DC$13=Auxiliares!$E$3),Auxiliares!$E9,Auxiliares!$F9)))</f>
        <v>#REF!</v>
      </c>
      <c r="DD64" s="27" t="e">
        <f>+IF(AND(DD$10=Auxiliares!$C$2,'46-55'!DD$13=Auxiliares!$C$3),Auxiliares!$C9,IF(AND(DD$10=Auxiliares!$D$2,'46-55'!DD$13=Auxiliares!$D$3),Auxiliares!$D9,IF(AND(DD$10=Auxiliares!$E$2,'46-55'!DD$13=Auxiliares!$E$3),Auxiliares!$E9,Auxiliares!$F9)))</f>
        <v>#REF!</v>
      </c>
      <c r="DE64" s="27" t="e">
        <f>+IF(AND(DE$10=Auxiliares!$C$2,'46-55'!DE$13=Auxiliares!$C$3),Auxiliares!$C9,IF(AND(DE$10=Auxiliares!$D$2,'46-55'!DE$13=Auxiliares!$D$3),Auxiliares!$D9,IF(AND(DE$10=Auxiliares!$E$2,'46-55'!DE$13=Auxiliares!$E$3),Auxiliares!$E9,Auxiliares!$F9)))</f>
        <v>#REF!</v>
      </c>
      <c r="DF64" s="27">
        <f>+Auxiliares!$H9</f>
        <v>0</v>
      </c>
      <c r="DG64" s="27">
        <f>+Auxiliares!$H9</f>
        <v>0</v>
      </c>
      <c r="DH64" s="27">
        <f>+Auxiliares!$H9</f>
        <v>0</v>
      </c>
      <c r="DI64" s="27">
        <f>+Auxiliares!$H9</f>
        <v>0</v>
      </c>
      <c r="DJ64" s="27">
        <f>+Auxiliares!$H9</f>
        <v>0</v>
      </c>
      <c r="DK64" s="27">
        <f>+Auxiliares!$H9</f>
        <v>0</v>
      </c>
      <c r="DL64" s="27">
        <f>+Auxiliares!$H9</f>
        <v>0</v>
      </c>
    </row>
    <row r="65" spans="2:139">
      <c r="B65" s="2" t="s">
        <v>12</v>
      </c>
      <c r="C65" s="27">
        <f>+Auxiliares!C10</f>
        <v>2.0404831212349748E-4</v>
      </c>
      <c r="D65" s="27">
        <f t="shared" si="76"/>
        <v>2.0404831212349748E-4</v>
      </c>
      <c r="E65" s="27" t="e">
        <f>+IF(AND(E$10=Auxiliares!$C$2,'46-55'!E$13=Auxiliares!$C$3),Auxiliares!$C10,IF(AND(E$10=Auxiliares!$D$2,'46-55'!E$13=Auxiliares!$D$3),Auxiliares!$D10,IF(AND(E$10=Auxiliares!$E$2,'46-55'!E$13=Auxiliares!$E$3),Auxiliares!$E10,Auxiliares!$F10)))</f>
        <v>#REF!</v>
      </c>
      <c r="F65" s="27" t="e">
        <f>+IF(AND(F$10=Auxiliares!$C$2,'46-55'!F$13=Auxiliares!$C$3),Auxiliares!$C10,IF(AND(F$10=Auxiliares!$D$2,'46-55'!F$13=Auxiliares!$D$3),Auxiliares!$D10,IF(AND(F$10=Auxiliares!$E$2,'46-55'!F$13=Auxiliares!$E$3),Auxiliares!$E10,Auxiliares!$F10)))</f>
        <v>#REF!</v>
      </c>
      <c r="G65" s="27" t="e">
        <f>+IF(AND(G$10=Auxiliares!$C$2,'46-55'!G$13=Auxiliares!$C$3),Auxiliares!$C10,IF(AND(G$10=Auxiliares!$D$2,'46-55'!G$13=Auxiliares!$D$3),Auxiliares!$D10,IF(AND(G$10=Auxiliares!$E$2,'46-55'!G$13=Auxiliares!$E$3),Auxiliares!$E10,Auxiliares!$F10)))</f>
        <v>#REF!</v>
      </c>
      <c r="H65" s="27" t="e">
        <f>+IF(AND(H$10=Auxiliares!$C$2,'46-55'!H$13=Auxiliares!$C$3),Auxiliares!$C10,IF(AND(H$10=Auxiliares!$D$2,'46-55'!H$13=Auxiliares!$D$3),Auxiliares!$D10,IF(AND(H$10=Auxiliares!$E$2,'46-55'!H$13=Auxiliares!$E$3),Auxiliares!$E10,Auxiliares!$F10)))</f>
        <v>#REF!</v>
      </c>
      <c r="I65" s="27" t="e">
        <f>+IF(AND(I$10=Auxiliares!$C$2,'46-55'!I$13=Auxiliares!$C$3),Auxiliares!$C10,IF(AND(I$10=Auxiliares!$D$2,'46-55'!I$13=Auxiliares!$D$3),Auxiliares!$D10,IF(AND(I$10=Auxiliares!$E$2,'46-55'!I$13=Auxiliares!$E$3),Auxiliares!$E10,Auxiliares!$F10)))</f>
        <v>#REF!</v>
      </c>
      <c r="J65" s="27" t="e">
        <f>+IF(AND(J$10=Auxiliares!$C$2,'46-55'!J$13=Auxiliares!$C$3),Auxiliares!$C10,IF(AND(J$10=Auxiliares!$D$2,'46-55'!J$13=Auxiliares!$D$3),Auxiliares!$D10,IF(AND(J$10=Auxiliares!$E$2,'46-55'!J$13=Auxiliares!$E$3),Auxiliares!$E10,Auxiliares!$F10)))</f>
        <v>#REF!</v>
      </c>
      <c r="K65" s="27" t="e">
        <f>+IF(AND(K$10=Auxiliares!$C$2,'46-55'!K$13=Auxiliares!$C$3),Auxiliares!$C10,IF(AND(K$10=Auxiliares!$D$2,'46-55'!K$13=Auxiliares!$D$3),Auxiliares!$D10,IF(AND(K$10=Auxiliares!$E$2,'46-55'!K$13=Auxiliares!$E$3),Auxiliares!$E10,Auxiliares!$F10)))</f>
        <v>#REF!</v>
      </c>
      <c r="L65" s="27" t="e">
        <f>+IF(AND(L$10=Auxiliares!$C$2,'46-55'!L$13=Auxiliares!$C$3),Auxiliares!$C10,IF(AND(L$10=Auxiliares!$D$2,'46-55'!L$13=Auxiliares!$D$3),Auxiliares!$D10,IF(AND(L$10=Auxiliares!$E$2,'46-55'!L$13=Auxiliares!$E$3),Auxiliares!$E10,Auxiliares!$F10)))</f>
        <v>#REF!</v>
      </c>
      <c r="M65" s="27" t="e">
        <f>+IF(AND(M$10=Auxiliares!$C$2,'46-55'!M$13=Auxiliares!$C$3),Auxiliares!$C10,IF(AND(M$10=Auxiliares!$D$2,'46-55'!M$13=Auxiliares!$D$3),Auxiliares!$D10,IF(AND(M$10=Auxiliares!$E$2,'46-55'!M$13=Auxiliares!$E$3),Auxiliares!$E10,Auxiliares!$F10)))</f>
        <v>#REF!</v>
      </c>
      <c r="N65" s="27" t="e">
        <f>+IF(AND(N$10=Auxiliares!$C$2,'46-55'!N$13=Auxiliares!$C$3),Auxiliares!$C10,IF(AND(N$10=Auxiliares!$D$2,'46-55'!N$13=Auxiliares!$D$3),Auxiliares!$D10,IF(AND(N$10=Auxiliares!$E$2,'46-55'!N$13=Auxiliares!$E$3),Auxiliares!$E10,Auxiliares!$F10)))</f>
        <v>#REF!</v>
      </c>
      <c r="O65" s="27" t="e">
        <f>+IF(AND(O$10=Auxiliares!$C$2,'46-55'!O$13=Auxiliares!$C$3),Auxiliares!$C10,IF(AND(O$10=Auxiliares!$D$2,'46-55'!O$13=Auxiliares!$D$3),Auxiliares!$D10,IF(AND(O$10=Auxiliares!$E$2,'46-55'!O$13=Auxiliares!$E$3),Auxiliares!$E10,Auxiliares!$F10)))</f>
        <v>#REF!</v>
      </c>
      <c r="P65" s="27" t="e">
        <f>+IF(AND(P$10=Auxiliares!$C$2,'46-55'!P$13=Auxiliares!$C$3),Auxiliares!$C10,IF(AND(P$10=Auxiliares!$D$2,'46-55'!P$13=Auxiliares!$D$3),Auxiliares!$D10,IF(AND(P$10=Auxiliares!$E$2,'46-55'!P$13=Auxiliares!$E$3),Auxiliares!$E10,Auxiliares!$F10)))</f>
        <v>#REF!</v>
      </c>
      <c r="Q65" s="27" t="e">
        <f>+IF(AND(Q$10=Auxiliares!$C$2,'46-55'!Q$13=Auxiliares!$C$3),Auxiliares!$C10,IF(AND(Q$10=Auxiliares!$D$2,'46-55'!Q$13=Auxiliares!$D$3),Auxiliares!$D10,IF(AND(Q$10=Auxiliares!$E$2,'46-55'!Q$13=Auxiliares!$E$3),Auxiliares!$E10,Auxiliares!$F10)))</f>
        <v>#REF!</v>
      </c>
      <c r="R65" s="27" t="e">
        <f>+IF(AND(R$10=Auxiliares!$C$2,'46-55'!R$13=Auxiliares!$C$3),Auxiliares!$C10,IF(AND(R$10=Auxiliares!$D$2,'46-55'!R$13=Auxiliares!$D$3),Auxiliares!$D10,IF(AND(R$10=Auxiliares!$E$2,'46-55'!R$13=Auxiliares!$E$3),Auxiliares!$E10,Auxiliares!$F10)))</f>
        <v>#REF!</v>
      </c>
      <c r="S65" s="27" t="e">
        <f>+IF(AND(S$10=Auxiliares!$C$2,'46-55'!S$13=Auxiliares!$C$3),Auxiliares!$C10,IF(AND(S$10=Auxiliares!$D$2,'46-55'!S$13=Auxiliares!$D$3),Auxiliares!$D10,IF(AND(S$10=Auxiliares!$E$2,'46-55'!S$13=Auxiliares!$E$3),Auxiliares!$E10,Auxiliares!$F10)))</f>
        <v>#REF!</v>
      </c>
      <c r="T65" s="27" t="e">
        <f>+IF(AND(T$10=Auxiliares!$C$2,'46-55'!T$13=Auxiliares!$C$3),Auxiliares!$C10,IF(AND(T$10=Auxiliares!$D$2,'46-55'!T$13=Auxiliares!$D$3),Auxiliares!$D10,IF(AND(T$10=Auxiliares!$E$2,'46-55'!T$13=Auxiliares!$E$3),Auxiliares!$E10,Auxiliares!$F10)))</f>
        <v>#REF!</v>
      </c>
      <c r="U65" s="27" t="e">
        <f>+IF(AND(U$10=Auxiliares!$C$2,'46-55'!U$13=Auxiliares!$C$3),Auxiliares!$C10,IF(AND(U$10=Auxiliares!$D$2,'46-55'!U$13=Auxiliares!$D$3),Auxiliares!$D10,IF(AND(U$10=Auxiliares!$E$2,'46-55'!U$13=Auxiliares!$E$3),Auxiliares!$E10,Auxiliares!$F10)))</f>
        <v>#REF!</v>
      </c>
      <c r="V65" s="27" t="e">
        <f>+IF(AND(V$10=Auxiliares!$C$2,'46-55'!V$13=Auxiliares!$C$3),Auxiliares!$C10,IF(AND(V$10=Auxiliares!$D$2,'46-55'!V$13=Auxiliares!$D$3),Auxiliares!$D10,IF(AND(V$10=Auxiliares!$E$2,'46-55'!V$13=Auxiliares!$E$3),Auxiliares!$E10,Auxiliares!$F10)))</f>
        <v>#REF!</v>
      </c>
      <c r="W65" s="27" t="e">
        <f>+IF(AND(W$10=Auxiliares!$C$2,'46-55'!W$13=Auxiliares!$C$3),Auxiliares!$C10,IF(AND(W$10=Auxiliares!$D$2,'46-55'!W$13=Auxiliares!$D$3),Auxiliares!$D10,IF(AND(W$10=Auxiliares!$E$2,'46-55'!W$13=Auxiliares!$E$3),Auxiliares!$E10,Auxiliares!$F10)))</f>
        <v>#REF!</v>
      </c>
      <c r="X65" s="27" t="e">
        <f>+IF(AND(X$10=Auxiliares!$C$2,'46-55'!X$13=Auxiliares!$C$3),Auxiliares!$C10,IF(AND(X$10=Auxiliares!$D$2,'46-55'!X$13=Auxiliares!$D$3),Auxiliares!$D10,IF(AND(X$10=Auxiliares!$E$2,'46-55'!X$13=Auxiliares!$E$3),Auxiliares!$E10,Auxiliares!$F10)))</f>
        <v>#REF!</v>
      </c>
      <c r="Y65" s="27" t="e">
        <f>+IF(AND(Y$10=Auxiliares!$C$2,'46-55'!Y$13=Auxiliares!$C$3),Auxiliares!$C10,IF(AND(Y$10=Auxiliares!$D$2,'46-55'!Y$13=Auxiliares!$D$3),Auxiliares!$D10,IF(AND(Y$10=Auxiliares!$E$2,'46-55'!Y$13=Auxiliares!$E$3),Auxiliares!$E10,Auxiliares!$F10)))</f>
        <v>#REF!</v>
      </c>
      <c r="Z65" s="27" t="e">
        <f>+IF(AND(Z$10=Auxiliares!$C$2,'46-55'!Z$13=Auxiliares!$C$3),Auxiliares!$C10,IF(AND(Z$10=Auxiliares!$D$2,'46-55'!Z$13=Auxiliares!$D$3),Auxiliares!$D10,IF(AND(Z$10=Auxiliares!$E$2,'46-55'!Z$13=Auxiliares!$E$3),Auxiliares!$E10,Auxiliares!$F10)))</f>
        <v>#REF!</v>
      </c>
      <c r="AA65" s="27" t="e">
        <f>+IF(AND(AA$10=Auxiliares!$C$2,'46-55'!AA$13=Auxiliares!$C$3),Auxiliares!$C10,IF(AND(AA$10=Auxiliares!$D$2,'46-55'!AA$13=Auxiliares!$D$3),Auxiliares!$D10,IF(AND(AA$10=Auxiliares!$E$2,'46-55'!AA$13=Auxiliares!$E$3),Auxiliares!$E10,Auxiliares!$F10)))</f>
        <v>#REF!</v>
      </c>
      <c r="AB65" s="27" t="e">
        <f>+IF(AND(AB$10=Auxiliares!$C$2,'46-55'!AB$13=Auxiliares!$C$3),Auxiliares!$C10,IF(AND(AB$10=Auxiliares!$D$2,'46-55'!AB$13=Auxiliares!$D$3),Auxiliares!$D10,IF(AND(AB$10=Auxiliares!$E$2,'46-55'!AB$13=Auxiliares!$E$3),Auxiliares!$E10,Auxiliares!$F10)))</f>
        <v>#REF!</v>
      </c>
      <c r="AC65" s="27" t="e">
        <f>+IF(AND(AC$10=Auxiliares!$C$2,'46-55'!AC$13=Auxiliares!$C$3),Auxiliares!$C10,IF(AND(AC$10=Auxiliares!$D$2,'46-55'!AC$13=Auxiliares!$D$3),Auxiliares!$D10,IF(AND(AC$10=Auxiliares!$E$2,'46-55'!AC$13=Auxiliares!$E$3),Auxiliares!$E10,Auxiliares!$F10)))</f>
        <v>#REF!</v>
      </c>
      <c r="AD65" s="27" t="e">
        <f>+IF(AND(AD$10=Auxiliares!$C$2,'46-55'!AD$13=Auxiliares!$C$3),Auxiliares!$C10,IF(AND(AD$10=Auxiliares!$D$2,'46-55'!AD$13=Auxiliares!$D$3),Auxiliares!$D10,IF(AND(AD$10=Auxiliares!$E$2,'46-55'!AD$13=Auxiliares!$E$3),Auxiliares!$E10,Auxiliares!$F10)))</f>
        <v>#REF!</v>
      </c>
      <c r="AE65" s="27" t="e">
        <f>+IF(AND(AE$10=Auxiliares!$C$2,'46-55'!AE$13=Auxiliares!$C$3),Auxiliares!$C10,IF(AND(AE$10=Auxiliares!$D$2,'46-55'!AE$13=Auxiliares!$D$3),Auxiliares!$D10,IF(AND(AE$10=Auxiliares!$E$2,'46-55'!AE$13=Auxiliares!$E$3),Auxiliares!$E10,Auxiliares!$F10)))</f>
        <v>#REF!</v>
      </c>
      <c r="AF65" s="27" t="e">
        <f>+IF(AND(AF$10=Auxiliares!$C$2,'46-55'!AF$13=Auxiliares!$C$3),Auxiliares!$C10,IF(AND(AF$10=Auxiliares!$D$2,'46-55'!AF$13=Auxiliares!$D$3),Auxiliares!$D10,IF(AND(AF$10=Auxiliares!$E$2,'46-55'!AF$13=Auxiliares!$E$3),Auxiliares!$E10,Auxiliares!$F10)))</f>
        <v>#REF!</v>
      </c>
      <c r="AG65" s="54" t="e">
        <f>+IF(AND(AG$10=Auxiliares!$C$2,'46-55'!AG$13=Auxiliares!$C$3),Auxiliares!$C10,IF(AND(AG$10=Auxiliares!$D$2,'46-55'!AG$13=Auxiliares!$D$3),Auxiliares!$D10,IF(AND(AG$10=Auxiliares!$E$2,'46-55'!AG$13=Auxiliares!$E$3),Auxiliares!$E10,Auxiliares!$F10)))</f>
        <v>#REF!</v>
      </c>
      <c r="AH65" s="70" t="e">
        <f>+IF(AND(AH$10=Auxiliares!$C$2,'46-55'!AH$13=Auxiliares!$C$3),Auxiliares!$C10,IF(AND(AH$10=Auxiliares!$D$2,'46-55'!AH$13=Auxiliares!$D$3),Auxiliares!$D10,IF(AND(AH$10=Auxiliares!$E$2,'46-55'!AH$13=Auxiliares!$E$3),Auxiliares!$E10,Auxiliares!$F10)))</f>
        <v>#REF!</v>
      </c>
      <c r="AI65" s="70" t="e">
        <f>+IF(AND(AI$10=Auxiliares!$C$2,'46-55'!AI$13=Auxiliares!$C$3),Auxiliares!$C10,IF(AND(AI$10=Auxiliares!$D$2,'46-55'!AI$13=Auxiliares!$D$3),Auxiliares!$D10,IF(AND(AI$10=Auxiliares!$E$2,'46-55'!AI$13=Auxiliares!$E$3),Auxiliares!$E10,Auxiliares!$F10)))</f>
        <v>#REF!</v>
      </c>
      <c r="AJ65" s="70" t="e">
        <f>+IF(AND(AJ$10=Auxiliares!$C$2,'46-55'!AJ$13=Auxiliares!$C$3),Auxiliares!$C10,IF(AND(AJ$10=Auxiliares!$D$2,'46-55'!AJ$13=Auxiliares!$D$3),Auxiliares!$D10,IF(AND(AJ$10=Auxiliares!$E$2,'46-55'!AJ$13=Auxiliares!$E$3),Auxiliares!$E10,Auxiliares!$F10)))</f>
        <v>#REF!</v>
      </c>
      <c r="AK65" s="54" t="e">
        <f>+IF(AND(AK$10=Auxiliares!$C$2,'46-55'!AK$13=Auxiliares!$C$3),Auxiliares!$C10,IF(AND(AK$10=Auxiliares!$D$2,'46-55'!AK$13=Auxiliares!$D$3),Auxiliares!$D10,IF(AND(AK$10=Auxiliares!$E$2,'46-55'!AK$13=Auxiliares!$E$3),Auxiliares!$E10,Auxiliares!$F10)))</f>
        <v>#REF!</v>
      </c>
      <c r="AL65" s="54" t="e">
        <f>+IF(AND(AL$10=Auxiliares!$C$2,'46-55'!AL$13=Auxiliares!$C$3),Auxiliares!$C10,IF(AND(AL$10=Auxiliares!$D$2,'46-55'!AL$13=Auxiliares!$D$3),Auxiliares!$D10,IF(AND(AL$10=Auxiliares!$E$2,'46-55'!AL$13=Auxiliares!$E$3),Auxiliares!$E10,Auxiliares!$F10)))</f>
        <v>#REF!</v>
      </c>
      <c r="AM65" s="70" t="e">
        <f>+IF(AND(AM$10=Auxiliares!$C$2,'46-55'!AM$13=Auxiliares!$C$3),Auxiliares!$C10,IF(AND(AM$10=Auxiliares!$D$2,'46-55'!AM$13=Auxiliares!$D$3),Auxiliares!$D10,IF(AND(AM$10=Auxiliares!$E$2,'46-55'!AM$13=Auxiliares!$E$3),Auxiliares!$E10,Auxiliares!$F10)))</f>
        <v>#REF!</v>
      </c>
      <c r="AN65" s="54" t="e">
        <f>+IF(AND(AN$10=Auxiliares!$C$2,'46-55'!AN$13=Auxiliares!$C$3),Auxiliares!$C10,IF(AND(AN$10=Auxiliares!$D$2,'46-55'!AN$13=Auxiliares!$D$3),Auxiliares!$D10,IF(AND(AN$10=Auxiliares!$E$2,'46-55'!AN$13=Auxiliares!$E$3),Auxiliares!$E10,Auxiliares!$F10)))</f>
        <v>#REF!</v>
      </c>
      <c r="AO65" s="27" t="e">
        <f>+IF(AND(AO$10=Auxiliares!$C$2,'46-55'!AO$13=Auxiliares!$C$3),Auxiliares!$C10,IF(AND(AO$10=Auxiliares!$D$2,'46-55'!AO$13=Auxiliares!$D$3),Auxiliares!$D10,IF(AND(AO$10=Auxiliares!$E$2,'46-55'!AO$13=Auxiliares!$E$3),Auxiliares!$E10,Auxiliares!$F10)))</f>
        <v>#REF!</v>
      </c>
      <c r="AP65" s="27" t="e">
        <f>+IF(AND(AP$10=Auxiliares!$C$2,'46-55'!AP$13=Auxiliares!$C$3),Auxiliares!$C10,IF(AND(AP$10=Auxiliares!$D$2,'46-55'!AP$13=Auxiliares!$D$3),Auxiliares!$D10,IF(AND(AP$10=Auxiliares!$E$2,'46-55'!AP$13=Auxiliares!$E$3),Auxiliares!$E10,Auxiliares!$F10)))</f>
        <v>#REF!</v>
      </c>
      <c r="AQ65" s="27" t="e">
        <f>+IF(AND(AQ$10=Auxiliares!$C$2,'46-55'!AQ$13=Auxiliares!$C$3),Auxiliares!$C10,IF(AND(AQ$10=Auxiliares!$D$2,'46-55'!AQ$13=Auxiliares!$D$3),Auxiliares!$D10,IF(AND(AQ$10=Auxiliares!$E$2,'46-55'!AQ$13=Auxiliares!$E$3),Auxiliares!$E10,Auxiliares!$F10)))</f>
        <v>#REF!</v>
      </c>
      <c r="AR65" s="54" t="e">
        <f>+IF(AND(AR$10=Auxiliares!$C$2,'46-55'!AR$13=Auxiliares!$C$3),Auxiliares!$C10,IF(AND(AR$10=Auxiliares!$D$2,'46-55'!AR$13=Auxiliares!$D$3),Auxiliares!$D10,IF(AND(AR$10=Auxiliares!$E$2,'46-55'!AR$13=Auxiliares!$E$3),Auxiliares!$E10,Auxiliares!$F10)))</f>
        <v>#REF!</v>
      </c>
      <c r="AS65" s="27" t="e">
        <f>+IF(AND(AS$10=Auxiliares!$C$2,'46-55'!AS$13=Auxiliares!$C$3),Auxiliares!$C10,IF(AND(AS$10=Auxiliares!$D$2,'46-55'!AS$13=Auxiliares!$D$3),Auxiliares!$D10,IF(AND(AS$10=Auxiliares!$E$2,'46-55'!AS$13=Auxiliares!$E$3),Auxiliares!$E10,Auxiliares!$F10)))</f>
        <v>#REF!</v>
      </c>
      <c r="AT65" s="54" t="e">
        <f>+IF(AND(AT$10=Auxiliares!$C$2,'46-55'!AT$13=Auxiliares!$C$3),Auxiliares!$C10,IF(AND(AT$10=Auxiliares!$D$2,'46-55'!AT$13=Auxiliares!$D$3),Auxiliares!$D10,IF(AND(AT$10=Auxiliares!$E$2,'46-55'!AT$13=Auxiliares!$E$3),Auxiliares!$E10,Auxiliares!$F10)))</f>
        <v>#REF!</v>
      </c>
      <c r="AU65" s="54" t="e">
        <f>+IF(AND(AU$10=Auxiliares!$C$2,'46-55'!AU$13=Auxiliares!$C$3),Auxiliares!$C10,IF(AND(AU$10=Auxiliares!$D$2,'46-55'!AU$13=Auxiliares!$D$3),Auxiliares!$D10,IF(AND(AU$10=Auxiliares!$E$2,'46-55'!AU$13=Auxiliares!$E$3),Auxiliares!$E10,Auxiliares!$F10)))</f>
        <v>#REF!</v>
      </c>
      <c r="AV65" s="54" t="e">
        <f>+IF(AND(AV$10=Auxiliares!$C$2,'46-55'!AV$13=Auxiliares!$C$3),Auxiliares!$C10,IF(AND(AV$10=Auxiliares!$D$2,'46-55'!AV$13=Auxiliares!$D$3),Auxiliares!$D10,IF(AND(AV$10=Auxiliares!$E$2,'46-55'!AV$13=Auxiliares!$E$3),Auxiliares!$E10,Auxiliares!$F10)))</f>
        <v>#REF!</v>
      </c>
      <c r="AW65" s="27" t="e">
        <f>+IF(AND(AW$10=Auxiliares!$C$2,'46-55'!AW$13=Auxiliares!$C$3),Auxiliares!$C10,IF(AND(AW$10=Auxiliares!$D$2,'46-55'!AW$13=Auxiliares!$D$3),Auxiliares!$D10,IF(AND(AW$10=Auxiliares!$E$2,'46-55'!AW$13=Auxiliares!$E$3),Auxiliares!$E10,Auxiliares!$F10)))</f>
        <v>#REF!</v>
      </c>
      <c r="AX65" s="27" t="e">
        <f>+IF(AND(AX$10=Auxiliares!$C$2,'46-55'!AX$13=Auxiliares!$C$3),Auxiliares!$C10,IF(AND(AX$10=Auxiliares!$D$2,'46-55'!AX$13=Auxiliares!$D$3),Auxiliares!$D10,IF(AND(AX$10=Auxiliares!$E$2,'46-55'!AX$13=Auxiliares!$E$3),Auxiliares!$E10,Auxiliares!$F10)))</f>
        <v>#REF!</v>
      </c>
      <c r="AY65" s="27" t="e">
        <f>+IF(AND(AY$10=Auxiliares!$C$2,'46-55'!AY$13=Auxiliares!$C$3),Auxiliares!$C10,IF(AND(AY$10=Auxiliares!$D$2,'46-55'!AY$13=Auxiliares!$D$3),Auxiliares!$D10,IF(AND(AY$10=Auxiliares!$E$2,'46-55'!AY$13=Auxiliares!$E$3),Auxiliares!$E10,Auxiliares!$F10)))</f>
        <v>#REF!</v>
      </c>
      <c r="AZ65" s="54" t="e">
        <f>+IF(AND(AZ$10=Auxiliares!$C$2,'46-55'!AZ$13=Auxiliares!$C$3),Auxiliares!$C10,IF(AND(AZ$10=Auxiliares!$D$2,'46-55'!AZ$13=Auxiliares!$D$3),Auxiliares!$D10,IF(AND(AZ$10=Auxiliares!$E$2,'46-55'!AZ$13=Auxiliares!$E$3),Auxiliares!$E10,Auxiliares!$F10)))</f>
        <v>#REF!</v>
      </c>
      <c r="BA65" s="27" t="e">
        <f>+IF(AND(BA$10=Auxiliares!$C$2,'46-55'!BA$13=Auxiliares!$C$3),Auxiliares!$C10,IF(AND(BA$10=Auxiliares!$D$2,'46-55'!BA$13=Auxiliares!$D$3),Auxiliares!$D10,IF(AND(BA$10=Auxiliares!$E$2,'46-55'!BA$13=Auxiliares!$E$3),Auxiliares!$E10,Auxiliares!$F10)))</f>
        <v>#REF!</v>
      </c>
      <c r="BB65" s="27" t="e">
        <f>+IF(AND(BB$10=Auxiliares!$C$2,'46-55'!BB$13=Auxiliares!$C$3),Auxiliares!$C10,IF(AND(BB$10=Auxiliares!$D$2,'46-55'!BB$13=Auxiliares!$D$3),Auxiliares!$D10,IF(AND(BB$10=Auxiliares!$E$2,'46-55'!BB$13=Auxiliares!$E$3),Auxiliares!$E10,Auxiliares!$F10)))</f>
        <v>#REF!</v>
      </c>
      <c r="BC65" s="27" t="e">
        <f>+IF(AND(BC$10=Auxiliares!$C$2,'46-55'!BC$13=Auxiliares!$C$3),Auxiliares!$C10,IF(AND(BC$10=Auxiliares!$D$2,'46-55'!BC$13=Auxiliares!$D$3),Auxiliares!$D10,IF(AND(BC$10=Auxiliares!$E$2,'46-55'!BC$13=Auxiliares!$E$3),Auxiliares!$E10,Auxiliares!$F10)))</f>
        <v>#REF!</v>
      </c>
      <c r="BD65" s="54" t="e">
        <f>+IF(AND(BD$10=Auxiliares!$C$2,'46-55'!BD$13=Auxiliares!$C$3),Auxiliares!$C10,IF(AND(BD$10=Auxiliares!$D$2,'46-55'!BD$13=Auxiliares!$D$3),Auxiliares!$D10,IF(AND(BD$10=Auxiliares!$E$2,'46-55'!BD$13=Auxiliares!$E$3),Auxiliares!$E10,Auxiliares!$F10)))</f>
        <v>#REF!</v>
      </c>
      <c r="BE65" s="27" t="e">
        <f>+IF(AND(BE$10=Auxiliares!$C$2,'46-55'!BE$13=Auxiliares!$C$3),Auxiliares!$C10,IF(AND(BE$10=Auxiliares!$D$2,'46-55'!BE$13=Auxiliares!$D$3),Auxiliares!$D10,IF(AND(BE$10=Auxiliares!$E$2,'46-55'!BE$13=Auxiliares!$E$3),Auxiliares!$E10,Auxiliares!$F10)))</f>
        <v>#REF!</v>
      </c>
      <c r="BF65" s="27" t="e">
        <f>+IF(AND(BF$10=Auxiliares!$C$2,'46-55'!BF$13=Auxiliares!$C$3),Auxiliares!$C10,IF(AND(BF$10=Auxiliares!$D$2,'46-55'!BF$13=Auxiliares!$D$3),Auxiliares!$D10,IF(AND(BF$10=Auxiliares!$E$2,'46-55'!BF$13=Auxiliares!$E$3),Auxiliares!$E10,Auxiliares!$F10)))</f>
        <v>#REF!</v>
      </c>
      <c r="BG65" s="27" t="e">
        <f>+IF(AND(BG$10=Auxiliares!$C$2,'46-55'!BG$13=Auxiliares!$C$3),Auxiliares!$C10,IF(AND(BG$10=Auxiliares!$D$2,'46-55'!BG$13=Auxiliares!$D$3),Auxiliares!$D10,IF(AND(BG$10=Auxiliares!$E$2,'46-55'!BG$13=Auxiliares!$E$3),Auxiliares!$E10,Auxiliares!$F10)))</f>
        <v>#REF!</v>
      </c>
      <c r="BH65" s="54" t="e">
        <f>+IF(AND(BH$10=Auxiliares!$C$2,'46-55'!BH$13=Auxiliares!$C$3),Auxiliares!$C10,IF(AND(BH$10=Auxiliares!$D$2,'46-55'!BH$13=Auxiliares!$D$3),Auxiliares!$D10,IF(AND(BH$10=Auxiliares!$E$2,'46-55'!BH$13=Auxiliares!$E$3),Auxiliares!$E10,Auxiliares!$F10)))</f>
        <v>#REF!</v>
      </c>
      <c r="BI65" s="27" t="e">
        <f>+IF(AND(BI$10=Auxiliares!$C$2,'46-55'!BI$13=Auxiliares!$C$3),Auxiliares!$C10,IF(AND(BI$10=Auxiliares!$D$2,'46-55'!BI$13=Auxiliares!$D$3),Auxiliares!$D10,IF(AND(BI$10=Auxiliares!$E$2,'46-55'!BI$13=Auxiliares!$E$3),Auxiliares!$E10,Auxiliares!$F10)))</f>
        <v>#REF!</v>
      </c>
      <c r="BJ65" s="27" t="e">
        <f>+IF(AND(BJ$10=Auxiliares!$C$2,'46-55'!BJ$13=Auxiliares!$C$3),Auxiliares!$C10,IF(AND(BJ$10=Auxiliares!$D$2,'46-55'!BJ$13=Auxiliares!$D$3),Auxiliares!$D10,IF(AND(BJ$10=Auxiliares!$E$2,'46-55'!BJ$13=Auxiliares!$E$3),Auxiliares!$E10,Auxiliares!$F10)))</f>
        <v>#REF!</v>
      </c>
      <c r="BK65" s="27" t="e">
        <f>+IF(AND(BK$10=Auxiliares!$C$2,'46-55'!BK$13=Auxiliares!$C$3),Auxiliares!$C10,IF(AND(BK$10=Auxiliares!$D$2,'46-55'!BK$13=Auxiliares!$D$3),Auxiliares!$D10,IF(AND(BK$10=Auxiliares!$E$2,'46-55'!BK$13=Auxiliares!$E$3),Auxiliares!$E10,Auxiliares!$F10)))</f>
        <v>#REF!</v>
      </c>
      <c r="BL65" s="54" t="e">
        <f>+IF(AND(BL$10=Auxiliares!$C$2,'46-55'!BL$13=Auxiliares!$C$3),Auxiliares!$C10,IF(AND(BL$10=Auxiliares!$D$2,'46-55'!BL$13=Auxiliares!$D$3),Auxiliares!$D10,IF(AND(BL$10=Auxiliares!$E$2,'46-55'!BL$13=Auxiliares!$E$3),Auxiliares!$E10,Auxiliares!$F10)))</f>
        <v>#REF!</v>
      </c>
      <c r="BM65" s="27" t="e">
        <f>+IF(AND(BM$10=Auxiliares!$C$2,'46-55'!BM$13=Auxiliares!$C$3),Auxiliares!$C10,IF(AND(BM$10=Auxiliares!$D$2,'46-55'!BM$13=Auxiliares!$D$3),Auxiliares!$D10,IF(AND(BM$10=Auxiliares!$E$2,'46-55'!BM$13=Auxiliares!$E$3),Auxiliares!$E10,Auxiliares!$F10)))</f>
        <v>#REF!</v>
      </c>
      <c r="BN65" s="54" t="e">
        <f>+IF(AND(BN$10=Auxiliares!$C$2,'46-55'!BN$13=Auxiliares!$C$3),Auxiliares!$C10,IF(AND(BN$10=Auxiliares!$D$2,'46-55'!BN$13=Auxiliares!$D$3),Auxiliares!$D10,IF(AND(BN$10=Auxiliares!$E$2,'46-55'!BN$13=Auxiliares!$E$3),Auxiliares!$E10,Auxiliares!$F10)))</f>
        <v>#REF!</v>
      </c>
      <c r="BO65" s="27" t="e">
        <f>+IF(AND(BO$10=Auxiliares!$C$2,'46-55'!BO$13=Auxiliares!$C$3),Auxiliares!$C10,IF(AND(BO$10=Auxiliares!$D$2,'46-55'!BO$13=Auxiliares!$D$3),Auxiliares!$D10,IF(AND(BO$10=Auxiliares!$E$2,'46-55'!BO$13=Auxiliares!$E$3),Auxiliares!$E10,Auxiliares!$F10)))</f>
        <v>#REF!</v>
      </c>
      <c r="BP65" s="54" t="e">
        <f>+IF(AND(BP$10=Auxiliares!$C$2,'46-55'!BP$13=Auxiliares!$C$3),Auxiliares!$C10,IF(AND(BP$10=Auxiliares!$D$2,'46-55'!BP$13=Auxiliares!$D$3),Auxiliares!$D10,IF(AND(BP$10=Auxiliares!$E$2,'46-55'!BP$13=Auxiliares!$E$3),Auxiliares!$E10,Auxiliares!$F10)))</f>
        <v>#REF!</v>
      </c>
      <c r="BQ65" s="27" t="e">
        <f>+IF(AND(BQ$10=Auxiliares!$C$2,'46-55'!BQ$13=Auxiliares!$C$3),Auxiliares!$C10,IF(AND(BQ$10=Auxiliares!$D$2,'46-55'!BQ$13=Auxiliares!$D$3),Auxiliares!$D10,IF(AND(BQ$10=Auxiliares!$E$2,'46-55'!BQ$13=Auxiliares!$E$3),Auxiliares!$E10,Auxiliares!$F10)))</f>
        <v>#REF!</v>
      </c>
      <c r="BR65" s="27" t="e">
        <f>+IF(AND(BR$10=Auxiliares!$C$2,'46-55'!BR$13=Auxiliares!$C$3),Auxiliares!$C10,IF(AND(BR$10=Auxiliares!$D$2,'46-55'!BR$13=Auxiliares!$D$3),Auxiliares!$D10,IF(AND(BR$10=Auxiliares!$E$2,'46-55'!BR$13=Auxiliares!$E$3),Auxiliares!$E10,Auxiliares!$F10)))</f>
        <v>#REF!</v>
      </c>
      <c r="BS65" s="27" t="e">
        <f>+IF(AND(BS$10=Auxiliares!$C$2,'46-55'!BS$13=Auxiliares!$C$3),Auxiliares!$C10,IF(AND(BS$10=Auxiliares!$D$2,'46-55'!BS$13=Auxiliares!$D$3),Auxiliares!$D10,IF(AND(BS$10=Auxiliares!$E$2,'46-55'!BS$13=Auxiliares!$E$3),Auxiliares!$E10,Auxiliares!$F10)))</f>
        <v>#REF!</v>
      </c>
      <c r="BT65" s="54" t="e">
        <f>+IF(AND(BT$10=Auxiliares!$C$2,'46-55'!BT$13=Auxiliares!$C$3),Auxiliares!$C10,IF(AND(BT$10=Auxiliares!$D$2,'46-55'!BT$13=Auxiliares!$D$3),Auxiliares!$D10,IF(AND(BT$10=Auxiliares!$E$2,'46-55'!BT$13=Auxiliares!$E$3),Auxiliares!$E10,Auxiliares!$F10)))</f>
        <v>#REF!</v>
      </c>
      <c r="BU65" s="27" t="e">
        <f>+IF(AND(BU$10=Auxiliares!$C$2,'46-55'!BU$13=Auxiliares!$C$3),Auxiliares!$C10,IF(AND(BU$10=Auxiliares!$D$2,'46-55'!BU$13=Auxiliares!$D$3),Auxiliares!$D10,IF(AND(BU$10=Auxiliares!$E$2,'46-55'!BU$13=Auxiliares!$E$3),Auxiliares!$E10,Auxiliares!$F10)))</f>
        <v>#REF!</v>
      </c>
      <c r="BV65" s="27" t="e">
        <f>+IF(AND(BV$10=Auxiliares!$C$2,'46-55'!BV$13=Auxiliares!$C$3),Auxiliares!$C10,IF(AND(BV$10=Auxiliares!$D$2,'46-55'!BV$13=Auxiliares!$D$3),Auxiliares!$D10,IF(AND(BV$10=Auxiliares!$E$2,'46-55'!BV$13=Auxiliares!$E$3),Auxiliares!$E10,Auxiliares!$F10)))</f>
        <v>#REF!</v>
      </c>
      <c r="BW65" s="27" t="e">
        <f>+IF(AND(BW$10=Auxiliares!$C$2,'46-55'!BW$13=Auxiliares!$C$3),Auxiliares!$C10,IF(AND(BW$10=Auxiliares!$D$2,'46-55'!BW$13=Auxiliares!$D$3),Auxiliares!$D10,IF(AND(BW$10=Auxiliares!$E$2,'46-55'!BW$13=Auxiliares!$E$3),Auxiliares!$E10,Auxiliares!$F10)))</f>
        <v>#REF!</v>
      </c>
      <c r="BX65" s="54" t="e">
        <f>+IF(AND(BX$10=Auxiliares!$C$2,'46-55'!BX$13=Auxiliares!$C$3),Auxiliares!$C10,IF(AND(BX$10=Auxiliares!$D$2,'46-55'!BX$13=Auxiliares!$D$3),Auxiliares!$D10,IF(AND(BX$10=Auxiliares!$E$2,'46-55'!BX$13=Auxiliares!$E$3),Auxiliares!$E10,Auxiliares!$F10)))</f>
        <v>#REF!</v>
      </c>
      <c r="BY65" s="27" t="e">
        <f>+IF(AND(BY$10=Auxiliares!$C$2,'46-55'!BY$13=Auxiliares!$C$3),Auxiliares!$C10,IF(AND(BY$10=Auxiliares!$D$2,'46-55'!BY$13=Auxiliares!$D$3),Auxiliares!$D10,IF(AND(BY$10=Auxiliares!$E$2,'46-55'!BY$13=Auxiliares!$E$3),Auxiliares!$E10,Auxiliares!$F10)))</f>
        <v>#REF!</v>
      </c>
      <c r="BZ65" s="27" t="e">
        <f>+IF(AND(BZ$10=Auxiliares!$C$2,'46-55'!BZ$13=Auxiliares!$C$3),Auxiliares!$C10,IF(AND(BZ$10=Auxiliares!$D$2,'46-55'!BZ$13=Auxiliares!$D$3),Auxiliares!$D10,IF(AND(BZ$10=Auxiliares!$E$2,'46-55'!BZ$13=Auxiliares!$E$3),Auxiliares!$E10,Auxiliares!$F10)))</f>
        <v>#REF!</v>
      </c>
      <c r="CA65" s="27" t="e">
        <f>+IF(AND(CA$10=Auxiliares!$C$2,'46-55'!CA$13=Auxiliares!$C$3),Auxiliares!$C10,IF(AND(CA$10=Auxiliares!$D$2,'46-55'!CA$13=Auxiliares!$D$3),Auxiliares!$D10,IF(AND(CA$10=Auxiliares!$E$2,'46-55'!CA$13=Auxiliares!$E$3),Auxiliares!$E10,Auxiliares!$F10)))</f>
        <v>#REF!</v>
      </c>
      <c r="CB65" s="54" t="e">
        <f>+IF(AND(CB$10=Auxiliares!$C$2,'46-55'!CB$13=Auxiliares!$C$3),Auxiliares!$C10,IF(AND(CB$10=Auxiliares!$D$2,'46-55'!CB$13=Auxiliares!$D$3),Auxiliares!$D10,IF(AND(CB$10=Auxiliares!$E$2,'46-55'!CB$13=Auxiliares!$E$3),Auxiliares!$E10,Auxiliares!$F10)))</f>
        <v>#REF!</v>
      </c>
      <c r="CC65" s="27" t="e">
        <f>+IF(AND(CC$10=Auxiliares!$C$2,'46-55'!CC$13=Auxiliares!$C$3),Auxiliares!$C10,IF(AND(CC$10=Auxiliares!$D$2,'46-55'!CC$13=Auxiliares!$D$3),Auxiliares!$D10,IF(AND(CC$10=Auxiliares!$E$2,'46-55'!CC$13=Auxiliares!$E$3),Auxiliares!$E10,Auxiliares!$F10)))</f>
        <v>#REF!</v>
      </c>
      <c r="CD65" s="54" t="e">
        <f>+IF(AND(CD$10=Auxiliares!$C$2,'46-55'!CD$13=Auxiliares!$C$3),Auxiliares!$C10,IF(AND(CD$10=Auxiliares!$D$2,'46-55'!CD$13=Auxiliares!$D$3),Auxiliares!$D10,IF(AND(CD$10=Auxiliares!$E$2,'46-55'!CD$13=Auxiliares!$E$3),Auxiliares!$E10,Auxiliares!$F10)))</f>
        <v>#REF!</v>
      </c>
      <c r="CE65" s="27" t="e">
        <f>+IF(AND(CE$10=Auxiliares!$C$2,'46-55'!CE$13=Auxiliares!$C$3),Auxiliares!$C10,IF(AND(CE$10=Auxiliares!$D$2,'46-55'!CE$13=Auxiliares!$D$3),Auxiliares!$D10,IF(AND(CE$10=Auxiliares!$E$2,'46-55'!CE$13=Auxiliares!$E$3),Auxiliares!$E10,Auxiliares!$F10)))</f>
        <v>#REF!</v>
      </c>
      <c r="CF65" s="54" t="e">
        <f>+IF(AND(CF$10=Auxiliares!$C$2,'46-55'!CF$13=Auxiliares!$C$3),Auxiliares!$C10,IF(AND(CF$10=Auxiliares!$D$2,'46-55'!CF$13=Auxiliares!$D$3),Auxiliares!$D10,IF(AND(CF$10=Auxiliares!$E$2,'46-55'!CF$13=Auxiliares!$E$3),Auxiliares!$E10,Auxiliares!$F10)))</f>
        <v>#REF!</v>
      </c>
      <c r="CG65" s="54" t="e">
        <f>+IF(AND(CG$10=Auxiliares!$C$2,'46-55'!CG$13=Auxiliares!$C$3),Auxiliares!$C10,IF(AND(CG$10=Auxiliares!$D$2,'46-55'!CG$13=Auxiliares!$D$3),Auxiliares!$D10,IF(AND(CG$10=Auxiliares!$E$2,'46-55'!CG$13=Auxiliares!$E$3),Auxiliares!$E10,Auxiliares!$F10)))</f>
        <v>#REF!</v>
      </c>
      <c r="CH65" s="27" t="e">
        <f>+IF(AND(CH$10=Auxiliares!$C$2,'46-55'!CH$13=Auxiliares!$C$3),Auxiliares!$C10,IF(AND(CH$10=Auxiliares!$D$2,'46-55'!CH$13=Auxiliares!$D$3),Auxiliares!$D10,IF(AND(CH$10=Auxiliares!$E$2,'46-55'!CH$13=Auxiliares!$E$3),Auxiliares!$E10,Auxiliares!$F10)))</f>
        <v>#REF!</v>
      </c>
      <c r="CI65" s="27" t="e">
        <f>+IF(AND(CI$10=Auxiliares!$C$2,'46-55'!CI$13=Auxiliares!$C$3),Auxiliares!$C10,IF(AND(CI$10=Auxiliares!$D$2,'46-55'!CI$13=Auxiliares!$D$3),Auxiliares!$D10,IF(AND(CI$10=Auxiliares!$E$2,'46-55'!CI$13=Auxiliares!$E$3),Auxiliares!$E10,Auxiliares!$F10)))</f>
        <v>#REF!</v>
      </c>
      <c r="CJ65" s="54" t="e">
        <f>+IF(AND(CJ$10=Auxiliares!$C$2,'46-55'!CJ$13=Auxiliares!$C$3),Auxiliares!$C10,IF(AND(CJ$10=Auxiliares!$D$2,'46-55'!CJ$13=Auxiliares!$D$3),Auxiliares!$D10,IF(AND(CJ$10=Auxiliares!$E$2,'46-55'!CJ$13=Auxiliares!$E$3),Auxiliares!$E10,Auxiliares!$F10)))</f>
        <v>#REF!</v>
      </c>
      <c r="CK65" s="27" t="e">
        <f>+IF(AND(CK$10=Auxiliares!$C$2,'46-55'!CK$13=Auxiliares!$C$3),Auxiliares!$C10,IF(AND(CK$10=Auxiliares!$D$2,'46-55'!CK$13=Auxiliares!$D$3),Auxiliares!$D10,IF(AND(CK$10=Auxiliares!$E$2,'46-55'!CK$13=Auxiliares!$E$3),Auxiliares!$E10,Auxiliares!$F10)))</f>
        <v>#REF!</v>
      </c>
      <c r="CL65" s="54" t="e">
        <f>+IF(AND(CL$10=Auxiliares!$C$2,'46-55'!CL$13=Auxiliares!$C$3),Auxiliares!$C10,IF(AND(CL$10=Auxiliares!$D$2,'46-55'!CL$13=Auxiliares!$D$3),Auxiliares!$D10,IF(AND(CL$10=Auxiliares!$E$2,'46-55'!CL$13=Auxiliares!$E$3),Auxiliares!$E10,Auxiliares!$F10)))</f>
        <v>#REF!</v>
      </c>
      <c r="CM65" s="27" t="e">
        <f>+IF(AND(CM$10=Auxiliares!$C$2,'46-55'!CM$13=Auxiliares!$C$3),Auxiliares!$C10,IF(AND(CM$10=Auxiliares!$D$2,'46-55'!CM$13=Auxiliares!$D$3),Auxiliares!$D10,IF(AND(CM$10=Auxiliares!$E$2,'46-55'!CM$13=Auxiliares!$E$3),Auxiliares!$E10,Auxiliares!$F10)))</f>
        <v>#REF!</v>
      </c>
      <c r="CN65" s="54" t="e">
        <f>+IF(AND(CN$10=Auxiliares!$C$2,'46-55'!CN$13=Auxiliares!$C$3),Auxiliares!$C10,IF(AND(CN$10=Auxiliares!$D$2,'46-55'!CN$13=Auxiliares!$D$3),Auxiliares!$D10,IF(AND(CN$10=Auxiliares!$E$2,'46-55'!CN$13=Auxiliares!$E$3),Auxiliares!$E10,Auxiliares!$F10)))</f>
        <v>#REF!</v>
      </c>
      <c r="CO65" s="27" t="e">
        <f>+IF(AND(CO$10=Auxiliares!$C$2,'46-55'!CO$13=Auxiliares!$C$3),Auxiliares!$C10,IF(AND(CO$10=Auxiliares!$D$2,'46-55'!CO$13=Auxiliares!$D$3),Auxiliares!$D10,IF(AND(CO$10=Auxiliares!$E$2,'46-55'!CO$13=Auxiliares!$E$3),Auxiliares!$E10,Auxiliares!$F10)))</f>
        <v>#REF!</v>
      </c>
      <c r="CP65" s="54" t="e">
        <f>+IF(AND(CP$10=Auxiliares!$C$2,'46-55'!CP$13=Auxiliares!$C$3),Auxiliares!$C10,IF(AND(CP$10=Auxiliares!$D$2,'46-55'!CP$13=Auxiliares!$D$3),Auxiliares!$D10,IF(AND(CP$10=Auxiliares!$E$2,'46-55'!CP$13=Auxiliares!$E$3),Auxiliares!$E10,Auxiliares!$F10)))</f>
        <v>#REF!</v>
      </c>
      <c r="CQ65" s="27" t="e">
        <f>+IF(AND(CQ$10=Auxiliares!$C$2,'46-55'!CQ$13=Auxiliares!$C$3),Auxiliares!$C10,IF(AND(CQ$10=Auxiliares!$D$2,'46-55'!CQ$13=Auxiliares!$D$3),Auxiliares!$D10,IF(AND(CQ$10=Auxiliares!$E$2,'46-55'!CQ$13=Auxiliares!$E$3),Auxiliares!$E10,Auxiliares!$F10)))</f>
        <v>#REF!</v>
      </c>
      <c r="CR65" s="27" t="e">
        <f>+IF(AND(CR$10=Auxiliares!$C$2,'46-55'!CR$13=Auxiliares!$C$3),Auxiliares!$C10,IF(AND(CR$10=Auxiliares!$D$2,'46-55'!CR$13=Auxiliares!$D$3),Auxiliares!$D10,IF(AND(CR$10=Auxiliares!$E$2,'46-55'!CR$13=Auxiliares!$E$3),Auxiliares!$E10,Auxiliares!$F10)))</f>
        <v>#REF!</v>
      </c>
      <c r="CS65" s="27" t="e">
        <f>+IF(AND(CS$10=Auxiliares!$C$2,'46-55'!CS$13=Auxiliares!$C$3),Auxiliares!$C10,IF(AND(CS$10=Auxiliares!$D$2,'46-55'!CS$13=Auxiliares!$D$3),Auxiliares!$D10,IF(AND(CS$10=Auxiliares!$E$2,'46-55'!CS$13=Auxiliares!$E$3),Auxiliares!$E10,Auxiliares!$F10)))</f>
        <v>#REF!</v>
      </c>
      <c r="CT65" s="27" t="e">
        <f>+IF(AND(CT$10=Auxiliares!$C$2,'46-55'!CT$13=Auxiliares!$C$3),Auxiliares!$C10,IF(AND(CT$10=Auxiliares!$D$2,'46-55'!CT$13=Auxiliares!$D$3),Auxiliares!$D10,IF(AND(CT$10=Auxiliares!$E$2,'46-55'!CT$13=Auxiliares!$E$3),Auxiliares!$E10,Auxiliares!$F10)))</f>
        <v>#REF!</v>
      </c>
      <c r="CU65" s="27" t="e">
        <f>+IF(AND(CU$10=Auxiliares!$C$2,'46-55'!CU$13=Auxiliares!$C$3),Auxiliares!$C10,IF(AND(CU$10=Auxiliares!$D$2,'46-55'!CU$13=Auxiliares!$D$3),Auxiliares!$D10,IF(AND(CU$10=Auxiliares!$E$2,'46-55'!CU$13=Auxiliares!$E$3),Auxiliares!$E10,Auxiliares!$F10)))</f>
        <v>#REF!</v>
      </c>
      <c r="CV65" s="27" t="e">
        <f>+IF(AND(CV$10=Auxiliares!$C$2,'46-55'!CV$13=Auxiliares!$C$3),Auxiliares!$C10,IF(AND(CV$10=Auxiliares!$D$2,'46-55'!CV$13=Auxiliares!$D$3),Auxiliares!$D10,IF(AND(CV$10=Auxiliares!$E$2,'46-55'!CV$13=Auxiliares!$E$3),Auxiliares!$E10,Auxiliares!$F10)))</f>
        <v>#REF!</v>
      </c>
      <c r="CW65" s="27" t="e">
        <f>+IF(AND(CW$10=Auxiliares!$C$2,'46-55'!CW$13=Auxiliares!$C$3),Auxiliares!$C10,IF(AND(CW$10=Auxiliares!$D$2,'46-55'!CW$13=Auxiliares!$D$3),Auxiliares!$D10,IF(AND(CW$10=Auxiliares!$E$2,'46-55'!CW$13=Auxiliares!$E$3),Auxiliares!$E10,Auxiliares!$F10)))</f>
        <v>#REF!</v>
      </c>
      <c r="CX65" s="27" t="e">
        <f>+IF(AND(CX$10=Auxiliares!$C$2,'46-55'!CX$13=Auxiliares!$C$3),Auxiliares!$C10,IF(AND(CX$10=Auxiliares!$D$2,'46-55'!CX$13=Auxiliares!$D$3),Auxiliares!$D10,IF(AND(CX$10=Auxiliares!$E$2,'46-55'!CX$13=Auxiliares!$E$3),Auxiliares!$E10,Auxiliares!$F10)))</f>
        <v>#REF!</v>
      </c>
      <c r="CY65" s="27" t="e">
        <f>+IF(AND(CY$10=Auxiliares!$C$2,'46-55'!CY$13=Auxiliares!$C$3),Auxiliares!$C10,IF(AND(CY$10=Auxiliares!$D$2,'46-55'!CY$13=Auxiliares!$D$3),Auxiliares!$D10,IF(AND(CY$10=Auxiliares!$E$2,'46-55'!CY$13=Auxiliares!$E$3),Auxiliares!$E10,Auxiliares!$F10)))</f>
        <v>#REF!</v>
      </c>
      <c r="CZ65" s="27" t="e">
        <f>+IF(AND(CZ$10=Auxiliares!$C$2,'46-55'!CZ$13=Auxiliares!$C$3),Auxiliares!$C10,IF(AND(CZ$10=Auxiliares!$D$2,'46-55'!CZ$13=Auxiliares!$D$3),Auxiliares!$D10,IF(AND(CZ$10=Auxiliares!$E$2,'46-55'!CZ$13=Auxiliares!$E$3),Auxiliares!$E10,Auxiliares!$F10)))</f>
        <v>#REF!</v>
      </c>
      <c r="DA65" s="27" t="e">
        <f>+IF(AND(DA$10=Auxiliares!$C$2,'46-55'!DA$13=Auxiliares!$C$3),Auxiliares!$C10,IF(AND(DA$10=Auxiliares!$D$2,'46-55'!DA$13=Auxiliares!$D$3),Auxiliares!$D10,IF(AND(DA$10=Auxiliares!$E$2,'46-55'!DA$13=Auxiliares!$E$3),Auxiliares!$E10,Auxiliares!$F10)))</f>
        <v>#REF!</v>
      </c>
      <c r="DB65" s="27" t="e">
        <f>+IF(AND(DB$10=Auxiliares!$C$2,'46-55'!DB$13=Auxiliares!$C$3),Auxiliares!$C10,IF(AND(DB$10=Auxiliares!$D$2,'46-55'!DB$13=Auxiliares!$D$3),Auxiliares!$D10,IF(AND(DB$10=Auxiliares!$E$2,'46-55'!DB$13=Auxiliares!$E$3),Auxiliares!$E10,Auxiliares!$F10)))</f>
        <v>#REF!</v>
      </c>
      <c r="DC65" s="27" t="e">
        <f>+IF(AND(DC$10=Auxiliares!$C$2,'46-55'!DC$13=Auxiliares!$C$3),Auxiliares!$C10,IF(AND(DC$10=Auxiliares!$D$2,'46-55'!DC$13=Auxiliares!$D$3),Auxiliares!$D10,IF(AND(DC$10=Auxiliares!$E$2,'46-55'!DC$13=Auxiliares!$E$3),Auxiliares!$E10,Auxiliares!$F10)))</f>
        <v>#REF!</v>
      </c>
      <c r="DD65" s="27" t="e">
        <f>+IF(AND(DD$10=Auxiliares!$C$2,'46-55'!DD$13=Auxiliares!$C$3),Auxiliares!$C10,IF(AND(DD$10=Auxiliares!$D$2,'46-55'!DD$13=Auxiliares!$D$3),Auxiliares!$D10,IF(AND(DD$10=Auxiliares!$E$2,'46-55'!DD$13=Auxiliares!$E$3),Auxiliares!$E10,Auxiliares!$F10)))</f>
        <v>#REF!</v>
      </c>
      <c r="DE65" s="27" t="e">
        <f>+IF(AND(DE$10=Auxiliares!$C$2,'46-55'!DE$13=Auxiliares!$C$3),Auxiliares!$C10,IF(AND(DE$10=Auxiliares!$D$2,'46-55'!DE$13=Auxiliares!$D$3),Auxiliares!$D10,IF(AND(DE$10=Auxiliares!$E$2,'46-55'!DE$13=Auxiliares!$E$3),Auxiliares!$E10,Auxiliares!$F10)))</f>
        <v>#REF!</v>
      </c>
      <c r="DF65" s="27">
        <f>+Auxiliares!$H10</f>
        <v>2.0404831212349748E-4</v>
      </c>
      <c r="DG65" s="27">
        <f>+Auxiliares!$H10</f>
        <v>2.0404831212349748E-4</v>
      </c>
      <c r="DH65" s="27">
        <f>+Auxiliares!$H10</f>
        <v>2.0404831212349748E-4</v>
      </c>
      <c r="DI65" s="27">
        <f>+Auxiliares!$H10</f>
        <v>2.0404831212349748E-4</v>
      </c>
      <c r="DJ65" s="27">
        <f>+Auxiliares!$H10</f>
        <v>2.0404831212349748E-4</v>
      </c>
      <c r="DK65" s="27">
        <f>+Auxiliares!$H10</f>
        <v>2.0404831212349748E-4</v>
      </c>
      <c r="DL65" s="27">
        <f>+Auxiliares!$H10</f>
        <v>2.0404831212349748E-4</v>
      </c>
    </row>
    <row r="66" spans="2:139">
      <c r="B66" s="2" t="s">
        <v>19</v>
      </c>
      <c r="C66" s="27">
        <f>+Auxiliares!C11</f>
        <v>1.4071002290634299E-5</v>
      </c>
      <c r="D66" s="27">
        <f t="shared" si="76"/>
        <v>1.4071002290634299E-5</v>
      </c>
      <c r="E66" s="27" t="e">
        <f>+IF(AND(E$10=Auxiliares!$C$2,'46-55'!E$13=Auxiliares!$C$3),Auxiliares!$C11,IF(AND(E$10=Auxiliares!$D$2,'46-55'!E$13=Auxiliares!$D$3),Auxiliares!$D11,IF(AND(E$10=Auxiliares!$E$2,'46-55'!E$13=Auxiliares!$E$3),Auxiliares!$E11,Auxiliares!$F11)))</f>
        <v>#REF!</v>
      </c>
      <c r="F66" s="27" t="e">
        <f>+IF(AND(F$10=Auxiliares!$C$2,'46-55'!F$13=Auxiliares!$C$3),Auxiliares!$C11,IF(AND(F$10=Auxiliares!$D$2,'46-55'!F$13=Auxiliares!$D$3),Auxiliares!$D11,IF(AND(F$10=Auxiliares!$E$2,'46-55'!F$13=Auxiliares!$E$3),Auxiliares!$E11,Auxiliares!$F11)))</f>
        <v>#REF!</v>
      </c>
      <c r="G66" s="27" t="e">
        <f>+IF(AND(G$10=Auxiliares!$C$2,'46-55'!G$13=Auxiliares!$C$3),Auxiliares!$C11,IF(AND(G$10=Auxiliares!$D$2,'46-55'!G$13=Auxiliares!$D$3),Auxiliares!$D11,IF(AND(G$10=Auxiliares!$E$2,'46-55'!G$13=Auxiliares!$E$3),Auxiliares!$E11,Auxiliares!$F11)))</f>
        <v>#REF!</v>
      </c>
      <c r="H66" s="27" t="e">
        <f>+IF(AND(H$10=Auxiliares!$C$2,'46-55'!H$13=Auxiliares!$C$3),Auxiliares!$C11,IF(AND(H$10=Auxiliares!$D$2,'46-55'!H$13=Auxiliares!$D$3),Auxiliares!$D11,IF(AND(H$10=Auxiliares!$E$2,'46-55'!H$13=Auxiliares!$E$3),Auxiliares!$E11,Auxiliares!$F11)))</f>
        <v>#REF!</v>
      </c>
      <c r="I66" s="27" t="e">
        <f>+IF(AND(I$10=Auxiliares!$C$2,'46-55'!I$13=Auxiliares!$C$3),Auxiliares!$C11,IF(AND(I$10=Auxiliares!$D$2,'46-55'!I$13=Auxiliares!$D$3),Auxiliares!$D11,IF(AND(I$10=Auxiliares!$E$2,'46-55'!I$13=Auxiliares!$E$3),Auxiliares!$E11,Auxiliares!$F11)))</f>
        <v>#REF!</v>
      </c>
      <c r="J66" s="27" t="e">
        <f>+IF(AND(J$10=Auxiliares!$C$2,'46-55'!J$13=Auxiliares!$C$3),Auxiliares!$C11,IF(AND(J$10=Auxiliares!$D$2,'46-55'!J$13=Auxiliares!$D$3),Auxiliares!$D11,IF(AND(J$10=Auxiliares!$E$2,'46-55'!J$13=Auxiliares!$E$3),Auxiliares!$E11,Auxiliares!$F11)))</f>
        <v>#REF!</v>
      </c>
      <c r="K66" s="27" t="e">
        <f>+IF(AND(K$10=Auxiliares!$C$2,'46-55'!K$13=Auxiliares!$C$3),Auxiliares!$C11,IF(AND(K$10=Auxiliares!$D$2,'46-55'!K$13=Auxiliares!$D$3),Auxiliares!$D11,IF(AND(K$10=Auxiliares!$E$2,'46-55'!K$13=Auxiliares!$E$3),Auxiliares!$E11,Auxiliares!$F11)))</f>
        <v>#REF!</v>
      </c>
      <c r="L66" s="27" t="e">
        <f>+IF(AND(L$10=Auxiliares!$C$2,'46-55'!L$13=Auxiliares!$C$3),Auxiliares!$C11,IF(AND(L$10=Auxiliares!$D$2,'46-55'!L$13=Auxiliares!$D$3),Auxiliares!$D11,IF(AND(L$10=Auxiliares!$E$2,'46-55'!L$13=Auxiliares!$E$3),Auxiliares!$E11,Auxiliares!$F11)))</f>
        <v>#REF!</v>
      </c>
      <c r="M66" s="27" t="e">
        <f>+IF(AND(M$10=Auxiliares!$C$2,'46-55'!M$13=Auxiliares!$C$3),Auxiliares!$C11,IF(AND(M$10=Auxiliares!$D$2,'46-55'!M$13=Auxiliares!$D$3),Auxiliares!$D11,IF(AND(M$10=Auxiliares!$E$2,'46-55'!M$13=Auxiliares!$E$3),Auxiliares!$E11,Auxiliares!$F11)))</f>
        <v>#REF!</v>
      </c>
      <c r="N66" s="27" t="e">
        <f>+IF(AND(N$10=Auxiliares!$C$2,'46-55'!N$13=Auxiliares!$C$3),Auxiliares!$C11,IF(AND(N$10=Auxiliares!$D$2,'46-55'!N$13=Auxiliares!$D$3),Auxiliares!$D11,IF(AND(N$10=Auxiliares!$E$2,'46-55'!N$13=Auxiliares!$E$3),Auxiliares!$E11,Auxiliares!$F11)))</f>
        <v>#REF!</v>
      </c>
      <c r="O66" s="27" t="e">
        <f>+IF(AND(O$10=Auxiliares!$C$2,'46-55'!O$13=Auxiliares!$C$3),Auxiliares!$C11,IF(AND(O$10=Auxiliares!$D$2,'46-55'!O$13=Auxiliares!$D$3),Auxiliares!$D11,IF(AND(O$10=Auxiliares!$E$2,'46-55'!O$13=Auxiliares!$E$3),Auxiliares!$E11,Auxiliares!$F11)))</f>
        <v>#REF!</v>
      </c>
      <c r="P66" s="27" t="e">
        <f>+IF(AND(P$10=Auxiliares!$C$2,'46-55'!P$13=Auxiliares!$C$3),Auxiliares!$C11,IF(AND(P$10=Auxiliares!$D$2,'46-55'!P$13=Auxiliares!$D$3),Auxiliares!$D11,IF(AND(P$10=Auxiliares!$E$2,'46-55'!P$13=Auxiliares!$E$3),Auxiliares!$E11,Auxiliares!$F11)))</f>
        <v>#REF!</v>
      </c>
      <c r="Q66" s="27" t="e">
        <f>+IF(AND(Q$10=Auxiliares!$C$2,'46-55'!Q$13=Auxiliares!$C$3),Auxiliares!$C11,IF(AND(Q$10=Auxiliares!$D$2,'46-55'!Q$13=Auxiliares!$D$3),Auxiliares!$D11,IF(AND(Q$10=Auxiliares!$E$2,'46-55'!Q$13=Auxiliares!$E$3),Auxiliares!$E11,Auxiliares!$F11)))</f>
        <v>#REF!</v>
      </c>
      <c r="R66" s="27" t="e">
        <f>+IF(AND(R$10=Auxiliares!$C$2,'46-55'!R$13=Auxiliares!$C$3),Auxiliares!$C11,IF(AND(R$10=Auxiliares!$D$2,'46-55'!R$13=Auxiliares!$D$3),Auxiliares!$D11,IF(AND(R$10=Auxiliares!$E$2,'46-55'!R$13=Auxiliares!$E$3),Auxiliares!$E11,Auxiliares!$F11)))</f>
        <v>#REF!</v>
      </c>
      <c r="S66" s="27" t="e">
        <f>+IF(AND(S$10=Auxiliares!$C$2,'46-55'!S$13=Auxiliares!$C$3),Auxiliares!$C11,IF(AND(S$10=Auxiliares!$D$2,'46-55'!S$13=Auxiliares!$D$3),Auxiliares!$D11,IF(AND(S$10=Auxiliares!$E$2,'46-55'!S$13=Auxiliares!$E$3),Auxiliares!$E11,Auxiliares!$F11)))</f>
        <v>#REF!</v>
      </c>
      <c r="T66" s="27" t="e">
        <f>+IF(AND(T$10=Auxiliares!$C$2,'46-55'!T$13=Auxiliares!$C$3),Auxiliares!$C11,IF(AND(T$10=Auxiliares!$D$2,'46-55'!T$13=Auxiliares!$D$3),Auxiliares!$D11,IF(AND(T$10=Auxiliares!$E$2,'46-55'!T$13=Auxiliares!$E$3),Auxiliares!$E11,Auxiliares!$F11)))</f>
        <v>#REF!</v>
      </c>
      <c r="U66" s="27" t="e">
        <f>+IF(AND(U$10=Auxiliares!$C$2,'46-55'!U$13=Auxiliares!$C$3),Auxiliares!$C11,IF(AND(U$10=Auxiliares!$D$2,'46-55'!U$13=Auxiliares!$D$3),Auxiliares!$D11,IF(AND(U$10=Auxiliares!$E$2,'46-55'!U$13=Auxiliares!$E$3),Auxiliares!$E11,Auxiliares!$F11)))</f>
        <v>#REF!</v>
      </c>
      <c r="V66" s="27" t="e">
        <f>+IF(AND(V$10=Auxiliares!$C$2,'46-55'!V$13=Auxiliares!$C$3),Auxiliares!$C11,IF(AND(V$10=Auxiliares!$D$2,'46-55'!V$13=Auxiliares!$D$3),Auxiliares!$D11,IF(AND(V$10=Auxiliares!$E$2,'46-55'!V$13=Auxiliares!$E$3),Auxiliares!$E11,Auxiliares!$F11)))</f>
        <v>#REF!</v>
      </c>
      <c r="W66" s="27" t="e">
        <f>+IF(AND(W$10=Auxiliares!$C$2,'46-55'!W$13=Auxiliares!$C$3),Auxiliares!$C11,IF(AND(W$10=Auxiliares!$D$2,'46-55'!W$13=Auxiliares!$D$3),Auxiliares!$D11,IF(AND(W$10=Auxiliares!$E$2,'46-55'!W$13=Auxiliares!$E$3),Auxiliares!$E11,Auxiliares!$F11)))</f>
        <v>#REF!</v>
      </c>
      <c r="X66" s="27" t="e">
        <f>+IF(AND(X$10=Auxiliares!$C$2,'46-55'!X$13=Auxiliares!$C$3),Auxiliares!$C11,IF(AND(X$10=Auxiliares!$D$2,'46-55'!X$13=Auxiliares!$D$3),Auxiliares!$D11,IF(AND(X$10=Auxiliares!$E$2,'46-55'!X$13=Auxiliares!$E$3),Auxiliares!$E11,Auxiliares!$F11)))</f>
        <v>#REF!</v>
      </c>
      <c r="Y66" s="27" t="e">
        <f>+IF(AND(Y$10=Auxiliares!$C$2,'46-55'!Y$13=Auxiliares!$C$3),Auxiliares!$C11,IF(AND(Y$10=Auxiliares!$D$2,'46-55'!Y$13=Auxiliares!$D$3),Auxiliares!$D11,IF(AND(Y$10=Auxiliares!$E$2,'46-55'!Y$13=Auxiliares!$E$3),Auxiliares!$E11,Auxiliares!$F11)))</f>
        <v>#REF!</v>
      </c>
      <c r="Z66" s="27" t="e">
        <f>+IF(AND(Z$10=Auxiliares!$C$2,'46-55'!Z$13=Auxiliares!$C$3),Auxiliares!$C11,IF(AND(Z$10=Auxiliares!$D$2,'46-55'!Z$13=Auxiliares!$D$3),Auxiliares!$D11,IF(AND(Z$10=Auxiliares!$E$2,'46-55'!Z$13=Auxiliares!$E$3),Auxiliares!$E11,Auxiliares!$F11)))</f>
        <v>#REF!</v>
      </c>
      <c r="AA66" s="27" t="e">
        <f>+IF(AND(AA$10=Auxiliares!$C$2,'46-55'!AA$13=Auxiliares!$C$3),Auxiliares!$C11,IF(AND(AA$10=Auxiliares!$D$2,'46-55'!AA$13=Auxiliares!$D$3),Auxiliares!$D11,IF(AND(AA$10=Auxiliares!$E$2,'46-55'!AA$13=Auxiliares!$E$3),Auxiliares!$E11,Auxiliares!$F11)))</f>
        <v>#REF!</v>
      </c>
      <c r="AB66" s="27" t="e">
        <f>+IF(AND(AB$10=Auxiliares!$C$2,'46-55'!AB$13=Auxiliares!$C$3),Auxiliares!$C11,IF(AND(AB$10=Auxiliares!$D$2,'46-55'!AB$13=Auxiliares!$D$3),Auxiliares!$D11,IF(AND(AB$10=Auxiliares!$E$2,'46-55'!AB$13=Auxiliares!$E$3),Auxiliares!$E11,Auxiliares!$F11)))</f>
        <v>#REF!</v>
      </c>
      <c r="AC66" s="27" t="e">
        <f>+IF(AND(AC$10=Auxiliares!$C$2,'46-55'!AC$13=Auxiliares!$C$3),Auxiliares!$C11,IF(AND(AC$10=Auxiliares!$D$2,'46-55'!AC$13=Auxiliares!$D$3),Auxiliares!$D11,IF(AND(AC$10=Auxiliares!$E$2,'46-55'!AC$13=Auxiliares!$E$3),Auxiliares!$E11,Auxiliares!$F11)))</f>
        <v>#REF!</v>
      </c>
      <c r="AD66" s="27" t="e">
        <f>+IF(AND(AD$10=Auxiliares!$C$2,'46-55'!AD$13=Auxiliares!$C$3),Auxiliares!$C11,IF(AND(AD$10=Auxiliares!$D$2,'46-55'!AD$13=Auxiliares!$D$3),Auxiliares!$D11,IF(AND(AD$10=Auxiliares!$E$2,'46-55'!AD$13=Auxiliares!$E$3),Auxiliares!$E11,Auxiliares!$F11)))</f>
        <v>#REF!</v>
      </c>
      <c r="AE66" s="27" t="e">
        <f>+IF(AND(AE$10=Auxiliares!$C$2,'46-55'!AE$13=Auxiliares!$C$3),Auxiliares!$C11,IF(AND(AE$10=Auxiliares!$D$2,'46-55'!AE$13=Auxiliares!$D$3),Auxiliares!$D11,IF(AND(AE$10=Auxiliares!$E$2,'46-55'!AE$13=Auxiliares!$E$3),Auxiliares!$E11,Auxiliares!$F11)))</f>
        <v>#REF!</v>
      </c>
      <c r="AF66" s="27" t="e">
        <f>+IF(AND(AF$10=Auxiliares!$C$2,'46-55'!AF$13=Auxiliares!$C$3),Auxiliares!$C11,IF(AND(AF$10=Auxiliares!$D$2,'46-55'!AF$13=Auxiliares!$D$3),Auxiliares!$D11,IF(AND(AF$10=Auxiliares!$E$2,'46-55'!AF$13=Auxiliares!$E$3),Auxiliares!$E11,Auxiliares!$F11)))</f>
        <v>#REF!</v>
      </c>
      <c r="AG66" s="54" t="e">
        <f>+IF(AND(AG$10=Auxiliares!$C$2,'46-55'!AG$13=Auxiliares!$C$3),Auxiliares!$C11,IF(AND(AG$10=Auxiliares!$D$2,'46-55'!AG$13=Auxiliares!$D$3),Auxiliares!$D11,IF(AND(AG$10=Auxiliares!$E$2,'46-55'!AG$13=Auxiliares!$E$3),Auxiliares!$E11,Auxiliares!$F11)))</f>
        <v>#REF!</v>
      </c>
      <c r="AH66" s="70" t="e">
        <f>+IF(AND(AH$10=Auxiliares!$C$2,'46-55'!AH$13=Auxiliares!$C$3),Auxiliares!$C11,IF(AND(AH$10=Auxiliares!$D$2,'46-55'!AH$13=Auxiliares!$D$3),Auxiliares!$D11,IF(AND(AH$10=Auxiliares!$E$2,'46-55'!AH$13=Auxiliares!$E$3),Auxiliares!$E11,Auxiliares!$F11)))</f>
        <v>#REF!</v>
      </c>
      <c r="AI66" s="70" t="e">
        <f>+IF(AND(AI$10=Auxiliares!$C$2,'46-55'!AI$13=Auxiliares!$C$3),Auxiliares!$C11,IF(AND(AI$10=Auxiliares!$D$2,'46-55'!AI$13=Auxiliares!$D$3),Auxiliares!$D11,IF(AND(AI$10=Auxiliares!$E$2,'46-55'!AI$13=Auxiliares!$E$3),Auxiliares!$E11,Auxiliares!$F11)))</f>
        <v>#REF!</v>
      </c>
      <c r="AJ66" s="70" t="e">
        <f>+IF(AND(AJ$10=Auxiliares!$C$2,'46-55'!AJ$13=Auxiliares!$C$3),Auxiliares!$C11,IF(AND(AJ$10=Auxiliares!$D$2,'46-55'!AJ$13=Auxiliares!$D$3),Auxiliares!$D11,IF(AND(AJ$10=Auxiliares!$E$2,'46-55'!AJ$13=Auxiliares!$E$3),Auxiliares!$E11,Auxiliares!$F11)))</f>
        <v>#REF!</v>
      </c>
      <c r="AK66" s="54" t="e">
        <f>+IF(AND(AK$10=Auxiliares!$C$2,'46-55'!AK$13=Auxiliares!$C$3),Auxiliares!$C11,IF(AND(AK$10=Auxiliares!$D$2,'46-55'!AK$13=Auxiliares!$D$3),Auxiliares!$D11,IF(AND(AK$10=Auxiliares!$E$2,'46-55'!AK$13=Auxiliares!$E$3),Auxiliares!$E11,Auxiliares!$F11)))</f>
        <v>#REF!</v>
      </c>
      <c r="AL66" s="54" t="e">
        <f>+IF(AND(AL$10=Auxiliares!$C$2,'46-55'!AL$13=Auxiliares!$C$3),Auxiliares!$C11,IF(AND(AL$10=Auxiliares!$D$2,'46-55'!AL$13=Auxiliares!$D$3),Auxiliares!$D11,IF(AND(AL$10=Auxiliares!$E$2,'46-55'!AL$13=Auxiliares!$E$3),Auxiliares!$E11,Auxiliares!$F11)))</f>
        <v>#REF!</v>
      </c>
      <c r="AM66" s="70" t="e">
        <f>+IF(AND(AM$10=Auxiliares!$C$2,'46-55'!AM$13=Auxiliares!$C$3),Auxiliares!$C11,IF(AND(AM$10=Auxiliares!$D$2,'46-55'!AM$13=Auxiliares!$D$3),Auxiliares!$D11,IF(AND(AM$10=Auxiliares!$E$2,'46-55'!AM$13=Auxiliares!$E$3),Auxiliares!$E11,Auxiliares!$F11)))</f>
        <v>#REF!</v>
      </c>
      <c r="AN66" s="54" t="e">
        <f>+IF(AND(AN$10=Auxiliares!$C$2,'46-55'!AN$13=Auxiliares!$C$3),Auxiliares!$C11,IF(AND(AN$10=Auxiliares!$D$2,'46-55'!AN$13=Auxiliares!$D$3),Auxiliares!$D11,IF(AND(AN$10=Auxiliares!$E$2,'46-55'!AN$13=Auxiliares!$E$3),Auxiliares!$E11,Auxiliares!$F11)))</f>
        <v>#REF!</v>
      </c>
      <c r="AO66" s="27" t="e">
        <f>+IF(AND(AO$10=Auxiliares!$C$2,'46-55'!AO$13=Auxiliares!$C$3),Auxiliares!$C11,IF(AND(AO$10=Auxiliares!$D$2,'46-55'!AO$13=Auxiliares!$D$3),Auxiliares!$D11,IF(AND(AO$10=Auxiliares!$E$2,'46-55'!AO$13=Auxiliares!$E$3),Auxiliares!$E11,Auxiliares!$F11)))</f>
        <v>#REF!</v>
      </c>
      <c r="AP66" s="27" t="e">
        <f>+IF(AND(AP$10=Auxiliares!$C$2,'46-55'!AP$13=Auxiliares!$C$3),Auxiliares!$C11,IF(AND(AP$10=Auxiliares!$D$2,'46-55'!AP$13=Auxiliares!$D$3),Auxiliares!$D11,IF(AND(AP$10=Auxiliares!$E$2,'46-55'!AP$13=Auxiliares!$E$3),Auxiliares!$E11,Auxiliares!$F11)))</f>
        <v>#REF!</v>
      </c>
      <c r="AQ66" s="27" t="e">
        <f>+IF(AND(AQ$10=Auxiliares!$C$2,'46-55'!AQ$13=Auxiliares!$C$3),Auxiliares!$C11,IF(AND(AQ$10=Auxiliares!$D$2,'46-55'!AQ$13=Auxiliares!$D$3),Auxiliares!$D11,IF(AND(AQ$10=Auxiliares!$E$2,'46-55'!AQ$13=Auxiliares!$E$3),Auxiliares!$E11,Auxiliares!$F11)))</f>
        <v>#REF!</v>
      </c>
      <c r="AR66" s="54" t="e">
        <f>+IF(AND(AR$10=Auxiliares!$C$2,'46-55'!AR$13=Auxiliares!$C$3),Auxiliares!$C11,IF(AND(AR$10=Auxiliares!$D$2,'46-55'!AR$13=Auxiliares!$D$3),Auxiliares!$D11,IF(AND(AR$10=Auxiliares!$E$2,'46-55'!AR$13=Auxiliares!$E$3),Auxiliares!$E11,Auxiliares!$F11)))</f>
        <v>#REF!</v>
      </c>
      <c r="AS66" s="27" t="e">
        <f>+IF(AND(AS$10=Auxiliares!$C$2,'46-55'!AS$13=Auxiliares!$C$3),Auxiliares!$C11,IF(AND(AS$10=Auxiliares!$D$2,'46-55'!AS$13=Auxiliares!$D$3),Auxiliares!$D11,IF(AND(AS$10=Auxiliares!$E$2,'46-55'!AS$13=Auxiliares!$E$3),Auxiliares!$E11,Auxiliares!$F11)))</f>
        <v>#REF!</v>
      </c>
      <c r="AT66" s="54" t="e">
        <f>+IF(AND(AT$10=Auxiliares!$C$2,'46-55'!AT$13=Auxiliares!$C$3),Auxiliares!$C11,IF(AND(AT$10=Auxiliares!$D$2,'46-55'!AT$13=Auxiliares!$D$3),Auxiliares!$D11,IF(AND(AT$10=Auxiliares!$E$2,'46-55'!AT$13=Auxiliares!$E$3),Auxiliares!$E11,Auxiliares!$F11)))</f>
        <v>#REF!</v>
      </c>
      <c r="AU66" s="54" t="e">
        <f>+IF(AND(AU$10=Auxiliares!$C$2,'46-55'!AU$13=Auxiliares!$C$3),Auxiliares!$C11,IF(AND(AU$10=Auxiliares!$D$2,'46-55'!AU$13=Auxiliares!$D$3),Auxiliares!$D11,IF(AND(AU$10=Auxiliares!$E$2,'46-55'!AU$13=Auxiliares!$E$3),Auxiliares!$E11,Auxiliares!$F11)))</f>
        <v>#REF!</v>
      </c>
      <c r="AV66" s="54" t="e">
        <f>+IF(AND(AV$10=Auxiliares!$C$2,'46-55'!AV$13=Auxiliares!$C$3),Auxiliares!$C11,IF(AND(AV$10=Auxiliares!$D$2,'46-55'!AV$13=Auxiliares!$D$3),Auxiliares!$D11,IF(AND(AV$10=Auxiliares!$E$2,'46-55'!AV$13=Auxiliares!$E$3),Auxiliares!$E11,Auxiliares!$F11)))</f>
        <v>#REF!</v>
      </c>
      <c r="AW66" s="27" t="e">
        <f>+IF(AND(AW$10=Auxiliares!$C$2,'46-55'!AW$13=Auxiliares!$C$3),Auxiliares!$C11,IF(AND(AW$10=Auxiliares!$D$2,'46-55'!AW$13=Auxiliares!$D$3),Auxiliares!$D11,IF(AND(AW$10=Auxiliares!$E$2,'46-55'!AW$13=Auxiliares!$E$3),Auxiliares!$E11,Auxiliares!$F11)))</f>
        <v>#REF!</v>
      </c>
      <c r="AX66" s="27" t="e">
        <f>+IF(AND(AX$10=Auxiliares!$C$2,'46-55'!AX$13=Auxiliares!$C$3),Auxiliares!$C11,IF(AND(AX$10=Auxiliares!$D$2,'46-55'!AX$13=Auxiliares!$D$3),Auxiliares!$D11,IF(AND(AX$10=Auxiliares!$E$2,'46-55'!AX$13=Auxiliares!$E$3),Auxiliares!$E11,Auxiliares!$F11)))</f>
        <v>#REF!</v>
      </c>
      <c r="AY66" s="27" t="e">
        <f>+IF(AND(AY$10=Auxiliares!$C$2,'46-55'!AY$13=Auxiliares!$C$3),Auxiliares!$C11,IF(AND(AY$10=Auxiliares!$D$2,'46-55'!AY$13=Auxiliares!$D$3),Auxiliares!$D11,IF(AND(AY$10=Auxiliares!$E$2,'46-55'!AY$13=Auxiliares!$E$3),Auxiliares!$E11,Auxiliares!$F11)))</f>
        <v>#REF!</v>
      </c>
      <c r="AZ66" s="54" t="e">
        <f>+IF(AND(AZ$10=Auxiliares!$C$2,'46-55'!AZ$13=Auxiliares!$C$3),Auxiliares!$C11,IF(AND(AZ$10=Auxiliares!$D$2,'46-55'!AZ$13=Auxiliares!$D$3),Auxiliares!$D11,IF(AND(AZ$10=Auxiliares!$E$2,'46-55'!AZ$13=Auxiliares!$E$3),Auxiliares!$E11,Auxiliares!$F11)))</f>
        <v>#REF!</v>
      </c>
      <c r="BA66" s="27" t="e">
        <f>+IF(AND(BA$10=Auxiliares!$C$2,'46-55'!BA$13=Auxiliares!$C$3),Auxiliares!$C11,IF(AND(BA$10=Auxiliares!$D$2,'46-55'!BA$13=Auxiliares!$D$3),Auxiliares!$D11,IF(AND(BA$10=Auxiliares!$E$2,'46-55'!BA$13=Auxiliares!$E$3),Auxiliares!$E11,Auxiliares!$F11)))</f>
        <v>#REF!</v>
      </c>
      <c r="BB66" s="27" t="e">
        <f>+IF(AND(BB$10=Auxiliares!$C$2,'46-55'!BB$13=Auxiliares!$C$3),Auxiliares!$C11,IF(AND(BB$10=Auxiliares!$D$2,'46-55'!BB$13=Auxiliares!$D$3),Auxiliares!$D11,IF(AND(BB$10=Auxiliares!$E$2,'46-55'!BB$13=Auxiliares!$E$3),Auxiliares!$E11,Auxiliares!$F11)))</f>
        <v>#REF!</v>
      </c>
      <c r="BC66" s="27" t="e">
        <f>+IF(AND(BC$10=Auxiliares!$C$2,'46-55'!BC$13=Auxiliares!$C$3),Auxiliares!$C11,IF(AND(BC$10=Auxiliares!$D$2,'46-55'!BC$13=Auxiliares!$D$3),Auxiliares!$D11,IF(AND(BC$10=Auxiliares!$E$2,'46-55'!BC$13=Auxiliares!$E$3),Auxiliares!$E11,Auxiliares!$F11)))</f>
        <v>#REF!</v>
      </c>
      <c r="BD66" s="54" t="e">
        <f>+IF(AND(BD$10=Auxiliares!$C$2,'46-55'!BD$13=Auxiliares!$C$3),Auxiliares!$C11,IF(AND(BD$10=Auxiliares!$D$2,'46-55'!BD$13=Auxiliares!$D$3),Auxiliares!$D11,IF(AND(BD$10=Auxiliares!$E$2,'46-55'!BD$13=Auxiliares!$E$3),Auxiliares!$E11,Auxiliares!$F11)))</f>
        <v>#REF!</v>
      </c>
      <c r="BE66" s="27" t="e">
        <f>+IF(AND(BE$10=Auxiliares!$C$2,'46-55'!BE$13=Auxiliares!$C$3),Auxiliares!$C11,IF(AND(BE$10=Auxiliares!$D$2,'46-55'!BE$13=Auxiliares!$D$3),Auxiliares!$D11,IF(AND(BE$10=Auxiliares!$E$2,'46-55'!BE$13=Auxiliares!$E$3),Auxiliares!$E11,Auxiliares!$F11)))</f>
        <v>#REF!</v>
      </c>
      <c r="BF66" s="27" t="e">
        <f>+IF(AND(BF$10=Auxiliares!$C$2,'46-55'!BF$13=Auxiliares!$C$3),Auxiliares!$C11,IF(AND(BF$10=Auxiliares!$D$2,'46-55'!BF$13=Auxiliares!$D$3),Auxiliares!$D11,IF(AND(BF$10=Auxiliares!$E$2,'46-55'!BF$13=Auxiliares!$E$3),Auxiliares!$E11,Auxiliares!$F11)))</f>
        <v>#REF!</v>
      </c>
      <c r="BG66" s="27" t="e">
        <f>+IF(AND(BG$10=Auxiliares!$C$2,'46-55'!BG$13=Auxiliares!$C$3),Auxiliares!$C11,IF(AND(BG$10=Auxiliares!$D$2,'46-55'!BG$13=Auxiliares!$D$3),Auxiliares!$D11,IF(AND(BG$10=Auxiliares!$E$2,'46-55'!BG$13=Auxiliares!$E$3),Auxiliares!$E11,Auxiliares!$F11)))</f>
        <v>#REF!</v>
      </c>
      <c r="BH66" s="54" t="e">
        <f>+IF(AND(BH$10=Auxiliares!$C$2,'46-55'!BH$13=Auxiliares!$C$3),Auxiliares!$C11,IF(AND(BH$10=Auxiliares!$D$2,'46-55'!BH$13=Auxiliares!$D$3),Auxiliares!$D11,IF(AND(BH$10=Auxiliares!$E$2,'46-55'!BH$13=Auxiliares!$E$3),Auxiliares!$E11,Auxiliares!$F11)))</f>
        <v>#REF!</v>
      </c>
      <c r="BI66" s="27" t="e">
        <f>+IF(AND(BI$10=Auxiliares!$C$2,'46-55'!BI$13=Auxiliares!$C$3),Auxiliares!$C11,IF(AND(BI$10=Auxiliares!$D$2,'46-55'!BI$13=Auxiliares!$D$3),Auxiliares!$D11,IF(AND(BI$10=Auxiliares!$E$2,'46-55'!BI$13=Auxiliares!$E$3),Auxiliares!$E11,Auxiliares!$F11)))</f>
        <v>#REF!</v>
      </c>
      <c r="BJ66" s="27" t="e">
        <f>+IF(AND(BJ$10=Auxiliares!$C$2,'46-55'!BJ$13=Auxiliares!$C$3),Auxiliares!$C11,IF(AND(BJ$10=Auxiliares!$D$2,'46-55'!BJ$13=Auxiliares!$D$3),Auxiliares!$D11,IF(AND(BJ$10=Auxiliares!$E$2,'46-55'!BJ$13=Auxiliares!$E$3),Auxiliares!$E11,Auxiliares!$F11)))</f>
        <v>#REF!</v>
      </c>
      <c r="BK66" s="27" t="e">
        <f>+IF(AND(BK$10=Auxiliares!$C$2,'46-55'!BK$13=Auxiliares!$C$3),Auxiliares!$C11,IF(AND(BK$10=Auxiliares!$D$2,'46-55'!BK$13=Auxiliares!$D$3),Auxiliares!$D11,IF(AND(BK$10=Auxiliares!$E$2,'46-55'!BK$13=Auxiliares!$E$3),Auxiliares!$E11,Auxiliares!$F11)))</f>
        <v>#REF!</v>
      </c>
      <c r="BL66" s="54" t="e">
        <f>+IF(AND(BL$10=Auxiliares!$C$2,'46-55'!BL$13=Auxiliares!$C$3),Auxiliares!$C11,IF(AND(BL$10=Auxiliares!$D$2,'46-55'!BL$13=Auxiliares!$D$3),Auxiliares!$D11,IF(AND(BL$10=Auxiliares!$E$2,'46-55'!BL$13=Auxiliares!$E$3),Auxiliares!$E11,Auxiliares!$F11)))</f>
        <v>#REF!</v>
      </c>
      <c r="BM66" s="27" t="e">
        <f>+IF(AND(BM$10=Auxiliares!$C$2,'46-55'!BM$13=Auxiliares!$C$3),Auxiliares!$C11,IF(AND(BM$10=Auxiliares!$D$2,'46-55'!BM$13=Auxiliares!$D$3),Auxiliares!$D11,IF(AND(BM$10=Auxiliares!$E$2,'46-55'!BM$13=Auxiliares!$E$3),Auxiliares!$E11,Auxiliares!$F11)))</f>
        <v>#REF!</v>
      </c>
      <c r="BN66" s="54" t="e">
        <f>+IF(AND(BN$10=Auxiliares!$C$2,'46-55'!BN$13=Auxiliares!$C$3),Auxiliares!$C11,IF(AND(BN$10=Auxiliares!$D$2,'46-55'!BN$13=Auxiliares!$D$3),Auxiliares!$D11,IF(AND(BN$10=Auxiliares!$E$2,'46-55'!BN$13=Auxiliares!$E$3),Auxiliares!$E11,Auxiliares!$F11)))</f>
        <v>#REF!</v>
      </c>
      <c r="BO66" s="27" t="e">
        <f>+IF(AND(BO$10=Auxiliares!$C$2,'46-55'!BO$13=Auxiliares!$C$3),Auxiliares!$C11,IF(AND(BO$10=Auxiliares!$D$2,'46-55'!BO$13=Auxiliares!$D$3),Auxiliares!$D11,IF(AND(BO$10=Auxiliares!$E$2,'46-55'!BO$13=Auxiliares!$E$3),Auxiliares!$E11,Auxiliares!$F11)))</f>
        <v>#REF!</v>
      </c>
      <c r="BP66" s="54" t="e">
        <f>+IF(AND(BP$10=Auxiliares!$C$2,'46-55'!BP$13=Auxiliares!$C$3),Auxiliares!$C11,IF(AND(BP$10=Auxiliares!$D$2,'46-55'!BP$13=Auxiliares!$D$3),Auxiliares!$D11,IF(AND(BP$10=Auxiliares!$E$2,'46-55'!BP$13=Auxiliares!$E$3),Auxiliares!$E11,Auxiliares!$F11)))</f>
        <v>#REF!</v>
      </c>
      <c r="BQ66" s="27" t="e">
        <f>+IF(AND(BQ$10=Auxiliares!$C$2,'46-55'!BQ$13=Auxiliares!$C$3),Auxiliares!$C11,IF(AND(BQ$10=Auxiliares!$D$2,'46-55'!BQ$13=Auxiliares!$D$3),Auxiliares!$D11,IF(AND(BQ$10=Auxiliares!$E$2,'46-55'!BQ$13=Auxiliares!$E$3),Auxiliares!$E11,Auxiliares!$F11)))</f>
        <v>#REF!</v>
      </c>
      <c r="BR66" s="27" t="e">
        <f>+IF(AND(BR$10=Auxiliares!$C$2,'46-55'!BR$13=Auxiliares!$C$3),Auxiliares!$C11,IF(AND(BR$10=Auxiliares!$D$2,'46-55'!BR$13=Auxiliares!$D$3),Auxiliares!$D11,IF(AND(BR$10=Auxiliares!$E$2,'46-55'!BR$13=Auxiliares!$E$3),Auxiliares!$E11,Auxiliares!$F11)))</f>
        <v>#REF!</v>
      </c>
      <c r="BS66" s="27" t="e">
        <f>+IF(AND(BS$10=Auxiliares!$C$2,'46-55'!BS$13=Auxiliares!$C$3),Auxiliares!$C11,IF(AND(BS$10=Auxiliares!$D$2,'46-55'!BS$13=Auxiliares!$D$3),Auxiliares!$D11,IF(AND(BS$10=Auxiliares!$E$2,'46-55'!BS$13=Auxiliares!$E$3),Auxiliares!$E11,Auxiliares!$F11)))</f>
        <v>#REF!</v>
      </c>
      <c r="BT66" s="54" t="e">
        <f>+IF(AND(BT$10=Auxiliares!$C$2,'46-55'!BT$13=Auxiliares!$C$3),Auxiliares!$C11,IF(AND(BT$10=Auxiliares!$D$2,'46-55'!BT$13=Auxiliares!$D$3),Auxiliares!$D11,IF(AND(BT$10=Auxiliares!$E$2,'46-55'!BT$13=Auxiliares!$E$3),Auxiliares!$E11,Auxiliares!$F11)))</f>
        <v>#REF!</v>
      </c>
      <c r="BU66" s="27" t="e">
        <f>+IF(AND(BU$10=Auxiliares!$C$2,'46-55'!BU$13=Auxiliares!$C$3),Auxiliares!$C11,IF(AND(BU$10=Auxiliares!$D$2,'46-55'!BU$13=Auxiliares!$D$3),Auxiliares!$D11,IF(AND(BU$10=Auxiliares!$E$2,'46-55'!BU$13=Auxiliares!$E$3),Auxiliares!$E11,Auxiliares!$F11)))</f>
        <v>#REF!</v>
      </c>
      <c r="BV66" s="27" t="e">
        <f>+IF(AND(BV$10=Auxiliares!$C$2,'46-55'!BV$13=Auxiliares!$C$3),Auxiliares!$C11,IF(AND(BV$10=Auxiliares!$D$2,'46-55'!BV$13=Auxiliares!$D$3),Auxiliares!$D11,IF(AND(BV$10=Auxiliares!$E$2,'46-55'!BV$13=Auxiliares!$E$3),Auxiliares!$E11,Auxiliares!$F11)))</f>
        <v>#REF!</v>
      </c>
      <c r="BW66" s="27" t="e">
        <f>+IF(AND(BW$10=Auxiliares!$C$2,'46-55'!BW$13=Auxiliares!$C$3),Auxiliares!$C11,IF(AND(BW$10=Auxiliares!$D$2,'46-55'!BW$13=Auxiliares!$D$3),Auxiliares!$D11,IF(AND(BW$10=Auxiliares!$E$2,'46-55'!BW$13=Auxiliares!$E$3),Auxiliares!$E11,Auxiliares!$F11)))</f>
        <v>#REF!</v>
      </c>
      <c r="BX66" s="54" t="e">
        <f>+IF(AND(BX$10=Auxiliares!$C$2,'46-55'!BX$13=Auxiliares!$C$3),Auxiliares!$C11,IF(AND(BX$10=Auxiliares!$D$2,'46-55'!BX$13=Auxiliares!$D$3),Auxiliares!$D11,IF(AND(BX$10=Auxiliares!$E$2,'46-55'!BX$13=Auxiliares!$E$3),Auxiliares!$E11,Auxiliares!$F11)))</f>
        <v>#REF!</v>
      </c>
      <c r="BY66" s="27" t="e">
        <f>+IF(AND(BY$10=Auxiliares!$C$2,'46-55'!BY$13=Auxiliares!$C$3),Auxiliares!$C11,IF(AND(BY$10=Auxiliares!$D$2,'46-55'!BY$13=Auxiliares!$D$3),Auxiliares!$D11,IF(AND(BY$10=Auxiliares!$E$2,'46-55'!BY$13=Auxiliares!$E$3),Auxiliares!$E11,Auxiliares!$F11)))</f>
        <v>#REF!</v>
      </c>
      <c r="BZ66" s="27" t="e">
        <f>+IF(AND(BZ$10=Auxiliares!$C$2,'46-55'!BZ$13=Auxiliares!$C$3),Auxiliares!$C11,IF(AND(BZ$10=Auxiliares!$D$2,'46-55'!BZ$13=Auxiliares!$D$3),Auxiliares!$D11,IF(AND(BZ$10=Auxiliares!$E$2,'46-55'!BZ$13=Auxiliares!$E$3),Auxiliares!$E11,Auxiliares!$F11)))</f>
        <v>#REF!</v>
      </c>
      <c r="CA66" s="27" t="e">
        <f>+IF(AND(CA$10=Auxiliares!$C$2,'46-55'!CA$13=Auxiliares!$C$3),Auxiliares!$C11,IF(AND(CA$10=Auxiliares!$D$2,'46-55'!CA$13=Auxiliares!$D$3),Auxiliares!$D11,IF(AND(CA$10=Auxiliares!$E$2,'46-55'!CA$13=Auxiliares!$E$3),Auxiliares!$E11,Auxiliares!$F11)))</f>
        <v>#REF!</v>
      </c>
      <c r="CB66" s="54" t="e">
        <f>+IF(AND(CB$10=Auxiliares!$C$2,'46-55'!CB$13=Auxiliares!$C$3),Auxiliares!$C11,IF(AND(CB$10=Auxiliares!$D$2,'46-55'!CB$13=Auxiliares!$D$3),Auxiliares!$D11,IF(AND(CB$10=Auxiliares!$E$2,'46-55'!CB$13=Auxiliares!$E$3),Auxiliares!$E11,Auxiliares!$F11)))</f>
        <v>#REF!</v>
      </c>
      <c r="CC66" s="27" t="e">
        <f>+IF(AND(CC$10=Auxiliares!$C$2,'46-55'!CC$13=Auxiliares!$C$3),Auxiliares!$C11,IF(AND(CC$10=Auxiliares!$D$2,'46-55'!CC$13=Auxiliares!$D$3),Auxiliares!$D11,IF(AND(CC$10=Auxiliares!$E$2,'46-55'!CC$13=Auxiliares!$E$3),Auxiliares!$E11,Auxiliares!$F11)))</f>
        <v>#REF!</v>
      </c>
      <c r="CD66" s="54" t="e">
        <f>+IF(AND(CD$10=Auxiliares!$C$2,'46-55'!CD$13=Auxiliares!$C$3),Auxiliares!$C11,IF(AND(CD$10=Auxiliares!$D$2,'46-55'!CD$13=Auxiliares!$D$3),Auxiliares!$D11,IF(AND(CD$10=Auxiliares!$E$2,'46-55'!CD$13=Auxiliares!$E$3),Auxiliares!$E11,Auxiliares!$F11)))</f>
        <v>#REF!</v>
      </c>
      <c r="CE66" s="27" t="e">
        <f>+IF(AND(CE$10=Auxiliares!$C$2,'46-55'!CE$13=Auxiliares!$C$3),Auxiliares!$C11,IF(AND(CE$10=Auxiliares!$D$2,'46-55'!CE$13=Auxiliares!$D$3),Auxiliares!$D11,IF(AND(CE$10=Auxiliares!$E$2,'46-55'!CE$13=Auxiliares!$E$3),Auxiliares!$E11,Auxiliares!$F11)))</f>
        <v>#REF!</v>
      </c>
      <c r="CF66" s="54" t="e">
        <f>+IF(AND(CF$10=Auxiliares!$C$2,'46-55'!CF$13=Auxiliares!$C$3),Auxiliares!$C11,IF(AND(CF$10=Auxiliares!$D$2,'46-55'!CF$13=Auxiliares!$D$3),Auxiliares!$D11,IF(AND(CF$10=Auxiliares!$E$2,'46-55'!CF$13=Auxiliares!$E$3),Auxiliares!$E11,Auxiliares!$F11)))</f>
        <v>#REF!</v>
      </c>
      <c r="CG66" s="54" t="e">
        <f>+IF(AND(CG$10=Auxiliares!$C$2,'46-55'!CG$13=Auxiliares!$C$3),Auxiliares!$C11,IF(AND(CG$10=Auxiliares!$D$2,'46-55'!CG$13=Auxiliares!$D$3),Auxiliares!$D11,IF(AND(CG$10=Auxiliares!$E$2,'46-55'!CG$13=Auxiliares!$E$3),Auxiliares!$E11,Auxiliares!$F11)))</f>
        <v>#REF!</v>
      </c>
      <c r="CH66" s="27" t="e">
        <f>+IF(AND(CH$10=Auxiliares!$C$2,'46-55'!CH$13=Auxiliares!$C$3),Auxiliares!$C11,IF(AND(CH$10=Auxiliares!$D$2,'46-55'!CH$13=Auxiliares!$D$3),Auxiliares!$D11,IF(AND(CH$10=Auxiliares!$E$2,'46-55'!CH$13=Auxiliares!$E$3),Auxiliares!$E11,Auxiliares!$F11)))</f>
        <v>#REF!</v>
      </c>
      <c r="CI66" s="27" t="e">
        <f>+IF(AND(CI$10=Auxiliares!$C$2,'46-55'!CI$13=Auxiliares!$C$3),Auxiliares!$C11,IF(AND(CI$10=Auxiliares!$D$2,'46-55'!CI$13=Auxiliares!$D$3),Auxiliares!$D11,IF(AND(CI$10=Auxiliares!$E$2,'46-55'!CI$13=Auxiliares!$E$3),Auxiliares!$E11,Auxiliares!$F11)))</f>
        <v>#REF!</v>
      </c>
      <c r="CJ66" s="54" t="e">
        <f>+IF(AND(CJ$10=Auxiliares!$C$2,'46-55'!CJ$13=Auxiliares!$C$3),Auxiliares!$C11,IF(AND(CJ$10=Auxiliares!$D$2,'46-55'!CJ$13=Auxiliares!$D$3),Auxiliares!$D11,IF(AND(CJ$10=Auxiliares!$E$2,'46-55'!CJ$13=Auxiliares!$E$3),Auxiliares!$E11,Auxiliares!$F11)))</f>
        <v>#REF!</v>
      </c>
      <c r="CK66" s="27" t="e">
        <f>+IF(AND(CK$10=Auxiliares!$C$2,'46-55'!CK$13=Auxiliares!$C$3),Auxiliares!$C11,IF(AND(CK$10=Auxiliares!$D$2,'46-55'!CK$13=Auxiliares!$D$3),Auxiliares!$D11,IF(AND(CK$10=Auxiliares!$E$2,'46-55'!CK$13=Auxiliares!$E$3),Auxiliares!$E11,Auxiliares!$F11)))</f>
        <v>#REF!</v>
      </c>
      <c r="CL66" s="54" t="e">
        <f>+IF(AND(CL$10=Auxiliares!$C$2,'46-55'!CL$13=Auxiliares!$C$3),Auxiliares!$C11,IF(AND(CL$10=Auxiliares!$D$2,'46-55'!CL$13=Auxiliares!$D$3),Auxiliares!$D11,IF(AND(CL$10=Auxiliares!$E$2,'46-55'!CL$13=Auxiliares!$E$3),Auxiliares!$E11,Auxiliares!$F11)))</f>
        <v>#REF!</v>
      </c>
      <c r="CM66" s="27" t="e">
        <f>+IF(AND(CM$10=Auxiliares!$C$2,'46-55'!CM$13=Auxiliares!$C$3),Auxiliares!$C11,IF(AND(CM$10=Auxiliares!$D$2,'46-55'!CM$13=Auxiliares!$D$3),Auxiliares!$D11,IF(AND(CM$10=Auxiliares!$E$2,'46-55'!CM$13=Auxiliares!$E$3),Auxiliares!$E11,Auxiliares!$F11)))</f>
        <v>#REF!</v>
      </c>
      <c r="CN66" s="54" t="e">
        <f>+IF(AND(CN$10=Auxiliares!$C$2,'46-55'!CN$13=Auxiliares!$C$3),Auxiliares!$C11,IF(AND(CN$10=Auxiliares!$D$2,'46-55'!CN$13=Auxiliares!$D$3),Auxiliares!$D11,IF(AND(CN$10=Auxiliares!$E$2,'46-55'!CN$13=Auxiliares!$E$3),Auxiliares!$E11,Auxiliares!$F11)))</f>
        <v>#REF!</v>
      </c>
      <c r="CO66" s="27" t="e">
        <f>+IF(AND(CO$10=Auxiliares!$C$2,'46-55'!CO$13=Auxiliares!$C$3),Auxiliares!$C11,IF(AND(CO$10=Auxiliares!$D$2,'46-55'!CO$13=Auxiliares!$D$3),Auxiliares!$D11,IF(AND(CO$10=Auxiliares!$E$2,'46-55'!CO$13=Auxiliares!$E$3),Auxiliares!$E11,Auxiliares!$F11)))</f>
        <v>#REF!</v>
      </c>
      <c r="CP66" s="54" t="e">
        <f>+IF(AND(CP$10=Auxiliares!$C$2,'46-55'!CP$13=Auxiliares!$C$3),Auxiliares!$C11,IF(AND(CP$10=Auxiliares!$D$2,'46-55'!CP$13=Auxiliares!$D$3),Auxiliares!$D11,IF(AND(CP$10=Auxiliares!$E$2,'46-55'!CP$13=Auxiliares!$E$3),Auxiliares!$E11,Auxiliares!$F11)))</f>
        <v>#REF!</v>
      </c>
      <c r="CQ66" s="27" t="e">
        <f>+IF(AND(CQ$10=Auxiliares!$C$2,'46-55'!CQ$13=Auxiliares!$C$3),Auxiliares!$C11,IF(AND(CQ$10=Auxiliares!$D$2,'46-55'!CQ$13=Auxiliares!$D$3),Auxiliares!$D11,IF(AND(CQ$10=Auxiliares!$E$2,'46-55'!CQ$13=Auxiliares!$E$3),Auxiliares!$E11,Auxiliares!$F11)))</f>
        <v>#REF!</v>
      </c>
      <c r="CR66" s="27" t="e">
        <f>+IF(AND(CR$10=Auxiliares!$C$2,'46-55'!CR$13=Auxiliares!$C$3),Auxiliares!$C11,IF(AND(CR$10=Auxiliares!$D$2,'46-55'!CR$13=Auxiliares!$D$3),Auxiliares!$D11,IF(AND(CR$10=Auxiliares!$E$2,'46-55'!CR$13=Auxiliares!$E$3),Auxiliares!$E11,Auxiliares!$F11)))</f>
        <v>#REF!</v>
      </c>
      <c r="CS66" s="27" t="e">
        <f>+IF(AND(CS$10=Auxiliares!$C$2,'46-55'!CS$13=Auxiliares!$C$3),Auxiliares!$C11,IF(AND(CS$10=Auxiliares!$D$2,'46-55'!CS$13=Auxiliares!$D$3),Auxiliares!$D11,IF(AND(CS$10=Auxiliares!$E$2,'46-55'!CS$13=Auxiliares!$E$3),Auxiliares!$E11,Auxiliares!$F11)))</f>
        <v>#REF!</v>
      </c>
      <c r="CT66" s="27" t="e">
        <f>+IF(AND(CT$10=Auxiliares!$C$2,'46-55'!CT$13=Auxiliares!$C$3),Auxiliares!$C11,IF(AND(CT$10=Auxiliares!$D$2,'46-55'!CT$13=Auxiliares!$D$3),Auxiliares!$D11,IF(AND(CT$10=Auxiliares!$E$2,'46-55'!CT$13=Auxiliares!$E$3),Auxiliares!$E11,Auxiliares!$F11)))</f>
        <v>#REF!</v>
      </c>
      <c r="CU66" s="27" t="e">
        <f>+IF(AND(CU$10=Auxiliares!$C$2,'46-55'!CU$13=Auxiliares!$C$3),Auxiliares!$C11,IF(AND(CU$10=Auxiliares!$D$2,'46-55'!CU$13=Auxiliares!$D$3),Auxiliares!$D11,IF(AND(CU$10=Auxiliares!$E$2,'46-55'!CU$13=Auxiliares!$E$3),Auxiliares!$E11,Auxiliares!$F11)))</f>
        <v>#REF!</v>
      </c>
      <c r="CV66" s="27" t="e">
        <f>+IF(AND(CV$10=Auxiliares!$C$2,'46-55'!CV$13=Auxiliares!$C$3),Auxiliares!$C11,IF(AND(CV$10=Auxiliares!$D$2,'46-55'!CV$13=Auxiliares!$D$3),Auxiliares!$D11,IF(AND(CV$10=Auxiliares!$E$2,'46-55'!CV$13=Auxiliares!$E$3),Auxiliares!$E11,Auxiliares!$F11)))</f>
        <v>#REF!</v>
      </c>
      <c r="CW66" s="27" t="e">
        <f>+IF(AND(CW$10=Auxiliares!$C$2,'46-55'!CW$13=Auxiliares!$C$3),Auxiliares!$C11,IF(AND(CW$10=Auxiliares!$D$2,'46-55'!CW$13=Auxiliares!$D$3),Auxiliares!$D11,IF(AND(CW$10=Auxiliares!$E$2,'46-55'!CW$13=Auxiliares!$E$3),Auxiliares!$E11,Auxiliares!$F11)))</f>
        <v>#REF!</v>
      </c>
      <c r="CX66" s="27" t="e">
        <f>+IF(AND(CX$10=Auxiliares!$C$2,'46-55'!CX$13=Auxiliares!$C$3),Auxiliares!$C11,IF(AND(CX$10=Auxiliares!$D$2,'46-55'!CX$13=Auxiliares!$D$3),Auxiliares!$D11,IF(AND(CX$10=Auxiliares!$E$2,'46-55'!CX$13=Auxiliares!$E$3),Auxiliares!$E11,Auxiliares!$F11)))</f>
        <v>#REF!</v>
      </c>
      <c r="CY66" s="27" t="e">
        <f>+IF(AND(CY$10=Auxiliares!$C$2,'46-55'!CY$13=Auxiliares!$C$3),Auxiliares!$C11,IF(AND(CY$10=Auxiliares!$D$2,'46-55'!CY$13=Auxiliares!$D$3),Auxiliares!$D11,IF(AND(CY$10=Auxiliares!$E$2,'46-55'!CY$13=Auxiliares!$E$3),Auxiliares!$E11,Auxiliares!$F11)))</f>
        <v>#REF!</v>
      </c>
      <c r="CZ66" s="27" t="e">
        <f>+IF(AND(CZ$10=Auxiliares!$C$2,'46-55'!CZ$13=Auxiliares!$C$3),Auxiliares!$C11,IF(AND(CZ$10=Auxiliares!$D$2,'46-55'!CZ$13=Auxiliares!$D$3),Auxiliares!$D11,IF(AND(CZ$10=Auxiliares!$E$2,'46-55'!CZ$13=Auxiliares!$E$3),Auxiliares!$E11,Auxiliares!$F11)))</f>
        <v>#REF!</v>
      </c>
      <c r="DA66" s="27" t="e">
        <f>+IF(AND(DA$10=Auxiliares!$C$2,'46-55'!DA$13=Auxiliares!$C$3),Auxiliares!$C11,IF(AND(DA$10=Auxiliares!$D$2,'46-55'!DA$13=Auxiliares!$D$3),Auxiliares!$D11,IF(AND(DA$10=Auxiliares!$E$2,'46-55'!DA$13=Auxiliares!$E$3),Auxiliares!$E11,Auxiliares!$F11)))</f>
        <v>#REF!</v>
      </c>
      <c r="DB66" s="27" t="e">
        <f>+IF(AND(DB$10=Auxiliares!$C$2,'46-55'!DB$13=Auxiliares!$C$3),Auxiliares!$C11,IF(AND(DB$10=Auxiliares!$D$2,'46-55'!DB$13=Auxiliares!$D$3),Auxiliares!$D11,IF(AND(DB$10=Auxiliares!$E$2,'46-55'!DB$13=Auxiliares!$E$3),Auxiliares!$E11,Auxiliares!$F11)))</f>
        <v>#REF!</v>
      </c>
      <c r="DC66" s="27" t="e">
        <f>+IF(AND(DC$10=Auxiliares!$C$2,'46-55'!DC$13=Auxiliares!$C$3),Auxiliares!$C11,IF(AND(DC$10=Auxiliares!$D$2,'46-55'!DC$13=Auxiliares!$D$3),Auxiliares!$D11,IF(AND(DC$10=Auxiliares!$E$2,'46-55'!DC$13=Auxiliares!$E$3),Auxiliares!$E11,Auxiliares!$F11)))</f>
        <v>#REF!</v>
      </c>
      <c r="DD66" s="27" t="e">
        <f>+IF(AND(DD$10=Auxiliares!$C$2,'46-55'!DD$13=Auxiliares!$C$3),Auxiliares!$C11,IF(AND(DD$10=Auxiliares!$D$2,'46-55'!DD$13=Auxiliares!$D$3),Auxiliares!$D11,IF(AND(DD$10=Auxiliares!$E$2,'46-55'!DD$13=Auxiliares!$E$3),Auxiliares!$E11,Auxiliares!$F11)))</f>
        <v>#REF!</v>
      </c>
      <c r="DE66" s="27" t="e">
        <f>+IF(AND(DE$10=Auxiliares!$C$2,'46-55'!DE$13=Auxiliares!$C$3),Auxiliares!$C11,IF(AND(DE$10=Auxiliares!$D$2,'46-55'!DE$13=Auxiliares!$D$3),Auxiliares!$D11,IF(AND(DE$10=Auxiliares!$E$2,'46-55'!DE$13=Auxiliares!$E$3),Auxiliares!$E11,Auxiliares!$F11)))</f>
        <v>#REF!</v>
      </c>
      <c r="DF66" s="27">
        <f>+Auxiliares!$H11</f>
        <v>1.4071002290634299E-5</v>
      </c>
      <c r="DG66" s="27">
        <f>+Auxiliares!$H11</f>
        <v>1.4071002290634299E-5</v>
      </c>
      <c r="DH66" s="27">
        <f>+Auxiliares!$H11</f>
        <v>1.4071002290634299E-5</v>
      </c>
      <c r="DI66" s="27">
        <f>+Auxiliares!$H11</f>
        <v>1.4071002290634299E-5</v>
      </c>
      <c r="DJ66" s="27">
        <f>+Auxiliares!$H11</f>
        <v>1.4071002290634299E-5</v>
      </c>
      <c r="DK66" s="27">
        <f>+Auxiliares!$H11</f>
        <v>1.4071002290634299E-5</v>
      </c>
      <c r="DL66" s="27">
        <f>+Auxiliares!$H11</f>
        <v>1.4071002290634299E-5</v>
      </c>
      <c r="DY66" s="1">
        <f>+Auxiliares!$G$11</f>
        <v>1.4071002290634299E-5</v>
      </c>
      <c r="EE66" s="1">
        <f>+Auxiliares!$G$11</f>
        <v>1.4071002290634299E-5</v>
      </c>
      <c r="EH66" s="1">
        <f>+Auxiliares!G11</f>
        <v>1.4071002290634299E-5</v>
      </c>
      <c r="EI66" s="1">
        <f>+EH66</f>
        <v>1.4071002290634299E-5</v>
      </c>
    </row>
    <row r="67" spans="2:139">
      <c r="B67" s="2" t="s">
        <v>20</v>
      </c>
      <c r="C67" s="27">
        <f>+Auxiliares!C12</f>
        <v>4.1345673204043107E-5</v>
      </c>
      <c r="D67" s="27">
        <f t="shared" si="76"/>
        <v>4.1345673204043107E-5</v>
      </c>
      <c r="E67" s="27" t="e">
        <f>+IF(AND(E$10=Auxiliares!$C$2,'46-55'!E$13=Auxiliares!$C$3),Auxiliares!$C12,IF(AND(E$10=Auxiliares!$D$2,'46-55'!E$13=Auxiliares!$D$3),Auxiliares!$D12,IF(AND(E$10=Auxiliares!$E$2,'46-55'!E$13=Auxiliares!$E$3),Auxiliares!$E12,Auxiliares!$F12)))</f>
        <v>#REF!</v>
      </c>
      <c r="F67" s="27" t="e">
        <f>+IF(AND(F$10=Auxiliares!$C$2,'46-55'!F$13=Auxiliares!$C$3),Auxiliares!$C12,IF(AND(F$10=Auxiliares!$D$2,'46-55'!F$13=Auxiliares!$D$3),Auxiliares!$D12,IF(AND(F$10=Auxiliares!$E$2,'46-55'!F$13=Auxiliares!$E$3),Auxiliares!$E12,Auxiliares!$F12)))</f>
        <v>#REF!</v>
      </c>
      <c r="G67" s="27" t="e">
        <f>+IF(AND(G$10=Auxiliares!$C$2,'46-55'!G$13=Auxiliares!$C$3),Auxiliares!$C12,IF(AND(G$10=Auxiliares!$D$2,'46-55'!G$13=Auxiliares!$D$3),Auxiliares!$D12,IF(AND(G$10=Auxiliares!$E$2,'46-55'!G$13=Auxiliares!$E$3),Auxiliares!$E12,Auxiliares!$F12)))</f>
        <v>#REF!</v>
      </c>
      <c r="H67" s="27" t="e">
        <f>+IF(AND(H$10=Auxiliares!$C$2,'46-55'!H$13=Auxiliares!$C$3),Auxiliares!$C12,IF(AND(H$10=Auxiliares!$D$2,'46-55'!H$13=Auxiliares!$D$3),Auxiliares!$D12,IF(AND(H$10=Auxiliares!$E$2,'46-55'!H$13=Auxiliares!$E$3),Auxiliares!$E12,Auxiliares!$F12)))</f>
        <v>#REF!</v>
      </c>
      <c r="I67" s="27" t="e">
        <f>+IF(AND(I$10=Auxiliares!$C$2,'46-55'!I$13=Auxiliares!$C$3),Auxiliares!$C12,IF(AND(I$10=Auxiliares!$D$2,'46-55'!I$13=Auxiliares!$D$3),Auxiliares!$D12,IF(AND(I$10=Auxiliares!$E$2,'46-55'!I$13=Auxiliares!$E$3),Auxiliares!$E12,Auxiliares!$F12)))</f>
        <v>#REF!</v>
      </c>
      <c r="J67" s="27" t="e">
        <f>+IF(AND(J$10=Auxiliares!$C$2,'46-55'!J$13=Auxiliares!$C$3),Auxiliares!$C12,IF(AND(J$10=Auxiliares!$D$2,'46-55'!J$13=Auxiliares!$D$3),Auxiliares!$D12,IF(AND(J$10=Auxiliares!$E$2,'46-55'!J$13=Auxiliares!$E$3),Auxiliares!$E12,Auxiliares!$F12)))</f>
        <v>#REF!</v>
      </c>
      <c r="K67" s="27" t="e">
        <f>+IF(AND(K$10=Auxiliares!$C$2,'46-55'!K$13=Auxiliares!$C$3),Auxiliares!$C12,IF(AND(K$10=Auxiliares!$D$2,'46-55'!K$13=Auxiliares!$D$3),Auxiliares!$D12,IF(AND(K$10=Auxiliares!$E$2,'46-55'!K$13=Auxiliares!$E$3),Auxiliares!$E12,Auxiliares!$F12)))</f>
        <v>#REF!</v>
      </c>
      <c r="L67" s="27" t="e">
        <f>+IF(AND(L$10=Auxiliares!$C$2,'46-55'!L$13=Auxiliares!$C$3),Auxiliares!$C12,IF(AND(L$10=Auxiliares!$D$2,'46-55'!L$13=Auxiliares!$D$3),Auxiliares!$D12,IF(AND(L$10=Auxiliares!$E$2,'46-55'!L$13=Auxiliares!$E$3),Auxiliares!$E12,Auxiliares!$F12)))</f>
        <v>#REF!</v>
      </c>
      <c r="M67" s="27" t="e">
        <f>+IF(AND(M$10=Auxiliares!$C$2,'46-55'!M$13=Auxiliares!$C$3),Auxiliares!$C12,IF(AND(M$10=Auxiliares!$D$2,'46-55'!M$13=Auxiliares!$D$3),Auxiliares!$D12,IF(AND(M$10=Auxiliares!$E$2,'46-55'!M$13=Auxiliares!$E$3),Auxiliares!$E12,Auxiliares!$F12)))</f>
        <v>#REF!</v>
      </c>
      <c r="N67" s="27" t="e">
        <f>+IF(AND(N$10=Auxiliares!$C$2,'46-55'!N$13=Auxiliares!$C$3),Auxiliares!$C12,IF(AND(N$10=Auxiliares!$D$2,'46-55'!N$13=Auxiliares!$D$3),Auxiliares!$D12,IF(AND(N$10=Auxiliares!$E$2,'46-55'!N$13=Auxiliares!$E$3),Auxiliares!$E12,Auxiliares!$F12)))</f>
        <v>#REF!</v>
      </c>
      <c r="O67" s="27" t="e">
        <f>+IF(AND(O$10=Auxiliares!$C$2,'46-55'!O$13=Auxiliares!$C$3),Auxiliares!$C12,IF(AND(O$10=Auxiliares!$D$2,'46-55'!O$13=Auxiliares!$D$3),Auxiliares!$D12,IF(AND(O$10=Auxiliares!$E$2,'46-55'!O$13=Auxiliares!$E$3),Auxiliares!$E12,Auxiliares!$F12)))</f>
        <v>#REF!</v>
      </c>
      <c r="P67" s="27" t="e">
        <f>+IF(AND(P$10=Auxiliares!$C$2,'46-55'!P$13=Auxiliares!$C$3),Auxiliares!$C12,IF(AND(P$10=Auxiliares!$D$2,'46-55'!P$13=Auxiliares!$D$3),Auxiliares!$D12,IF(AND(P$10=Auxiliares!$E$2,'46-55'!P$13=Auxiliares!$E$3),Auxiliares!$E12,Auxiliares!$F12)))</f>
        <v>#REF!</v>
      </c>
      <c r="Q67" s="27" t="e">
        <f>+IF(AND(Q$10=Auxiliares!$C$2,'46-55'!Q$13=Auxiliares!$C$3),Auxiliares!$C12,IF(AND(Q$10=Auxiliares!$D$2,'46-55'!Q$13=Auxiliares!$D$3),Auxiliares!$D12,IF(AND(Q$10=Auxiliares!$E$2,'46-55'!Q$13=Auxiliares!$E$3),Auxiliares!$E12,Auxiliares!$F12)))</f>
        <v>#REF!</v>
      </c>
      <c r="R67" s="27" t="e">
        <f>+IF(AND(R$10=Auxiliares!$C$2,'46-55'!R$13=Auxiliares!$C$3),Auxiliares!$C12,IF(AND(R$10=Auxiliares!$D$2,'46-55'!R$13=Auxiliares!$D$3),Auxiliares!$D12,IF(AND(R$10=Auxiliares!$E$2,'46-55'!R$13=Auxiliares!$E$3),Auxiliares!$E12,Auxiliares!$F12)))</f>
        <v>#REF!</v>
      </c>
      <c r="S67" s="27" t="e">
        <f>+IF(AND(S$10=Auxiliares!$C$2,'46-55'!S$13=Auxiliares!$C$3),Auxiliares!$C12,IF(AND(S$10=Auxiliares!$D$2,'46-55'!S$13=Auxiliares!$D$3),Auxiliares!$D12,IF(AND(S$10=Auxiliares!$E$2,'46-55'!S$13=Auxiliares!$E$3),Auxiliares!$E12,Auxiliares!$F12)))</f>
        <v>#REF!</v>
      </c>
      <c r="T67" s="27" t="e">
        <f>+IF(AND(T$10=Auxiliares!$C$2,'46-55'!T$13=Auxiliares!$C$3),Auxiliares!$C12,IF(AND(T$10=Auxiliares!$D$2,'46-55'!T$13=Auxiliares!$D$3),Auxiliares!$D12,IF(AND(T$10=Auxiliares!$E$2,'46-55'!T$13=Auxiliares!$E$3),Auxiliares!$E12,Auxiliares!$F12)))</f>
        <v>#REF!</v>
      </c>
      <c r="U67" s="27" t="e">
        <f>+IF(AND(U$10=Auxiliares!$C$2,'46-55'!U$13=Auxiliares!$C$3),Auxiliares!$C12,IF(AND(U$10=Auxiliares!$D$2,'46-55'!U$13=Auxiliares!$D$3),Auxiliares!$D12,IF(AND(U$10=Auxiliares!$E$2,'46-55'!U$13=Auxiliares!$E$3),Auxiliares!$E12,Auxiliares!$F12)))</f>
        <v>#REF!</v>
      </c>
      <c r="V67" s="27" t="e">
        <f>+IF(AND(V$10=Auxiliares!$C$2,'46-55'!V$13=Auxiliares!$C$3),Auxiliares!$C12,IF(AND(V$10=Auxiliares!$D$2,'46-55'!V$13=Auxiliares!$D$3),Auxiliares!$D12,IF(AND(V$10=Auxiliares!$E$2,'46-55'!V$13=Auxiliares!$E$3),Auxiliares!$E12,Auxiliares!$F12)))</f>
        <v>#REF!</v>
      </c>
      <c r="W67" s="27" t="e">
        <f>+IF(AND(W$10=Auxiliares!$C$2,'46-55'!W$13=Auxiliares!$C$3),Auxiliares!$C12,IF(AND(W$10=Auxiliares!$D$2,'46-55'!W$13=Auxiliares!$D$3),Auxiliares!$D12,IF(AND(W$10=Auxiliares!$E$2,'46-55'!W$13=Auxiliares!$E$3),Auxiliares!$E12,Auxiliares!$F12)))</f>
        <v>#REF!</v>
      </c>
      <c r="X67" s="27" t="e">
        <f>+IF(AND(X$10=Auxiliares!$C$2,'46-55'!X$13=Auxiliares!$C$3),Auxiliares!$C12,IF(AND(X$10=Auxiliares!$D$2,'46-55'!X$13=Auxiliares!$D$3),Auxiliares!$D12,IF(AND(X$10=Auxiliares!$E$2,'46-55'!X$13=Auxiliares!$E$3),Auxiliares!$E12,Auxiliares!$F12)))</f>
        <v>#REF!</v>
      </c>
      <c r="Y67" s="27" t="e">
        <f>+IF(AND(Y$10=Auxiliares!$C$2,'46-55'!Y$13=Auxiliares!$C$3),Auxiliares!$C12,IF(AND(Y$10=Auxiliares!$D$2,'46-55'!Y$13=Auxiliares!$D$3),Auxiliares!$D12,IF(AND(Y$10=Auxiliares!$E$2,'46-55'!Y$13=Auxiliares!$E$3),Auxiliares!$E12,Auxiliares!$F12)))</f>
        <v>#REF!</v>
      </c>
      <c r="Z67" s="27" t="e">
        <f>+IF(AND(Z$10=Auxiliares!$C$2,'46-55'!Z$13=Auxiliares!$C$3),Auxiliares!$C12,IF(AND(Z$10=Auxiliares!$D$2,'46-55'!Z$13=Auxiliares!$D$3),Auxiliares!$D12,IF(AND(Z$10=Auxiliares!$E$2,'46-55'!Z$13=Auxiliares!$E$3),Auxiliares!$E12,Auxiliares!$F12)))</f>
        <v>#REF!</v>
      </c>
      <c r="AA67" s="27" t="e">
        <f>+IF(AND(AA$10=Auxiliares!$C$2,'46-55'!AA$13=Auxiliares!$C$3),Auxiliares!$C12,IF(AND(AA$10=Auxiliares!$D$2,'46-55'!AA$13=Auxiliares!$D$3),Auxiliares!$D12,IF(AND(AA$10=Auxiliares!$E$2,'46-55'!AA$13=Auxiliares!$E$3),Auxiliares!$E12,Auxiliares!$F12)))</f>
        <v>#REF!</v>
      </c>
      <c r="AB67" s="27" t="e">
        <f>+IF(AND(AB$10=Auxiliares!$C$2,'46-55'!AB$13=Auxiliares!$C$3),Auxiliares!$C12,IF(AND(AB$10=Auxiliares!$D$2,'46-55'!AB$13=Auxiliares!$D$3),Auxiliares!$D12,IF(AND(AB$10=Auxiliares!$E$2,'46-55'!AB$13=Auxiliares!$E$3),Auxiliares!$E12,Auxiliares!$F12)))</f>
        <v>#REF!</v>
      </c>
      <c r="AC67" s="27" t="e">
        <f>+IF(AND(AC$10=Auxiliares!$C$2,'46-55'!AC$13=Auxiliares!$C$3),Auxiliares!$C12,IF(AND(AC$10=Auxiliares!$D$2,'46-55'!AC$13=Auxiliares!$D$3),Auxiliares!$D12,IF(AND(AC$10=Auxiliares!$E$2,'46-55'!AC$13=Auxiliares!$E$3),Auxiliares!$E12,Auxiliares!$F12)))</f>
        <v>#REF!</v>
      </c>
      <c r="AD67" s="27" t="e">
        <f>+IF(AND(AD$10=Auxiliares!$C$2,'46-55'!AD$13=Auxiliares!$C$3),Auxiliares!$C12,IF(AND(AD$10=Auxiliares!$D$2,'46-55'!AD$13=Auxiliares!$D$3),Auxiliares!$D12,IF(AND(AD$10=Auxiliares!$E$2,'46-55'!AD$13=Auxiliares!$E$3),Auxiliares!$E12,Auxiliares!$F12)))</f>
        <v>#REF!</v>
      </c>
      <c r="AE67" s="27" t="e">
        <f>+IF(AND(AE$10=Auxiliares!$C$2,'46-55'!AE$13=Auxiliares!$C$3),Auxiliares!$C12,IF(AND(AE$10=Auxiliares!$D$2,'46-55'!AE$13=Auxiliares!$D$3),Auxiliares!$D12,IF(AND(AE$10=Auxiliares!$E$2,'46-55'!AE$13=Auxiliares!$E$3),Auxiliares!$E12,Auxiliares!$F12)))</f>
        <v>#REF!</v>
      </c>
      <c r="AF67" s="27" t="e">
        <f>+IF(AND(AF$10=Auxiliares!$C$2,'46-55'!AF$13=Auxiliares!$C$3),Auxiliares!$C12,IF(AND(AF$10=Auxiliares!$D$2,'46-55'!AF$13=Auxiliares!$D$3),Auxiliares!$D12,IF(AND(AF$10=Auxiliares!$E$2,'46-55'!AF$13=Auxiliares!$E$3),Auxiliares!$E12,Auxiliares!$F12)))</f>
        <v>#REF!</v>
      </c>
      <c r="AG67" s="54" t="e">
        <f>+IF(AND(AG$10=Auxiliares!$C$2,'46-55'!AG$13=Auxiliares!$C$3),Auxiliares!$C12,IF(AND(AG$10=Auxiliares!$D$2,'46-55'!AG$13=Auxiliares!$D$3),Auxiliares!$D12,IF(AND(AG$10=Auxiliares!$E$2,'46-55'!AG$13=Auxiliares!$E$3),Auxiliares!$E12,Auxiliares!$F12)))</f>
        <v>#REF!</v>
      </c>
      <c r="AH67" s="70" t="e">
        <f>+IF(AND(AH$10=Auxiliares!$C$2,'46-55'!AH$13=Auxiliares!$C$3),Auxiliares!$C12,IF(AND(AH$10=Auxiliares!$D$2,'46-55'!AH$13=Auxiliares!$D$3),Auxiliares!$D12,IF(AND(AH$10=Auxiliares!$E$2,'46-55'!AH$13=Auxiliares!$E$3),Auxiliares!$E12,Auxiliares!$F12)))</f>
        <v>#REF!</v>
      </c>
      <c r="AI67" s="70" t="e">
        <f>+IF(AND(AI$10=Auxiliares!$C$2,'46-55'!AI$13=Auxiliares!$C$3),Auxiliares!$C12,IF(AND(AI$10=Auxiliares!$D$2,'46-55'!AI$13=Auxiliares!$D$3),Auxiliares!$D12,IF(AND(AI$10=Auxiliares!$E$2,'46-55'!AI$13=Auxiliares!$E$3),Auxiliares!$E12,Auxiliares!$F12)))</f>
        <v>#REF!</v>
      </c>
      <c r="AJ67" s="70" t="e">
        <f>+IF(AND(AJ$10=Auxiliares!$C$2,'46-55'!AJ$13=Auxiliares!$C$3),Auxiliares!$C12,IF(AND(AJ$10=Auxiliares!$D$2,'46-55'!AJ$13=Auxiliares!$D$3),Auxiliares!$D12,IF(AND(AJ$10=Auxiliares!$E$2,'46-55'!AJ$13=Auxiliares!$E$3),Auxiliares!$E12,Auxiliares!$F12)))</f>
        <v>#REF!</v>
      </c>
      <c r="AK67" s="54" t="e">
        <f>+IF(AND(AK$10=Auxiliares!$C$2,'46-55'!AK$13=Auxiliares!$C$3),Auxiliares!$C12,IF(AND(AK$10=Auxiliares!$D$2,'46-55'!AK$13=Auxiliares!$D$3),Auxiliares!$D12,IF(AND(AK$10=Auxiliares!$E$2,'46-55'!AK$13=Auxiliares!$E$3),Auxiliares!$E12,Auxiliares!$F12)))</f>
        <v>#REF!</v>
      </c>
      <c r="AL67" s="54" t="e">
        <f>+IF(AND(AL$10=Auxiliares!$C$2,'46-55'!AL$13=Auxiliares!$C$3),Auxiliares!$C12,IF(AND(AL$10=Auxiliares!$D$2,'46-55'!AL$13=Auxiliares!$D$3),Auxiliares!$D12,IF(AND(AL$10=Auxiliares!$E$2,'46-55'!AL$13=Auxiliares!$E$3),Auxiliares!$E12,Auxiliares!$F12)))</f>
        <v>#REF!</v>
      </c>
      <c r="AM67" s="70" t="e">
        <f>+IF(AND(AM$10=Auxiliares!$C$2,'46-55'!AM$13=Auxiliares!$C$3),Auxiliares!$C12,IF(AND(AM$10=Auxiliares!$D$2,'46-55'!AM$13=Auxiliares!$D$3),Auxiliares!$D12,IF(AND(AM$10=Auxiliares!$E$2,'46-55'!AM$13=Auxiliares!$E$3),Auxiliares!$E12,Auxiliares!$F12)))</f>
        <v>#REF!</v>
      </c>
      <c r="AN67" s="54" t="e">
        <f>+IF(AND(AN$10=Auxiliares!$C$2,'46-55'!AN$13=Auxiliares!$C$3),Auxiliares!$C12,IF(AND(AN$10=Auxiliares!$D$2,'46-55'!AN$13=Auxiliares!$D$3),Auxiliares!$D12,IF(AND(AN$10=Auxiliares!$E$2,'46-55'!AN$13=Auxiliares!$E$3),Auxiliares!$E12,Auxiliares!$F12)))</f>
        <v>#REF!</v>
      </c>
      <c r="AO67" s="27" t="e">
        <f>+IF(AND(AO$10=Auxiliares!$C$2,'46-55'!AO$13=Auxiliares!$C$3),Auxiliares!$C12,IF(AND(AO$10=Auxiliares!$D$2,'46-55'!AO$13=Auxiliares!$D$3),Auxiliares!$D12,IF(AND(AO$10=Auxiliares!$E$2,'46-55'!AO$13=Auxiliares!$E$3),Auxiliares!$E12,Auxiliares!$F12)))</f>
        <v>#REF!</v>
      </c>
      <c r="AP67" s="27" t="e">
        <f>+IF(AND(AP$10=Auxiliares!$C$2,'46-55'!AP$13=Auxiliares!$C$3),Auxiliares!$C12,IF(AND(AP$10=Auxiliares!$D$2,'46-55'!AP$13=Auxiliares!$D$3),Auxiliares!$D12,IF(AND(AP$10=Auxiliares!$E$2,'46-55'!AP$13=Auxiliares!$E$3),Auxiliares!$E12,Auxiliares!$F12)))</f>
        <v>#REF!</v>
      </c>
      <c r="AQ67" s="27" t="e">
        <f>+IF(AND(AQ$10=Auxiliares!$C$2,'46-55'!AQ$13=Auxiliares!$C$3),Auxiliares!$C12,IF(AND(AQ$10=Auxiliares!$D$2,'46-55'!AQ$13=Auxiliares!$D$3),Auxiliares!$D12,IF(AND(AQ$10=Auxiliares!$E$2,'46-55'!AQ$13=Auxiliares!$E$3),Auxiliares!$E12,Auxiliares!$F12)))</f>
        <v>#REF!</v>
      </c>
      <c r="AR67" s="54" t="e">
        <f>+IF(AND(AR$10=Auxiliares!$C$2,'46-55'!AR$13=Auxiliares!$C$3),Auxiliares!$C12,IF(AND(AR$10=Auxiliares!$D$2,'46-55'!AR$13=Auxiliares!$D$3),Auxiliares!$D12,IF(AND(AR$10=Auxiliares!$E$2,'46-55'!AR$13=Auxiliares!$E$3),Auxiliares!$E12,Auxiliares!$F12)))</f>
        <v>#REF!</v>
      </c>
      <c r="AS67" s="27" t="e">
        <f>+IF(AND(AS$10=Auxiliares!$C$2,'46-55'!AS$13=Auxiliares!$C$3),Auxiliares!$C12,IF(AND(AS$10=Auxiliares!$D$2,'46-55'!AS$13=Auxiliares!$D$3),Auxiliares!$D12,IF(AND(AS$10=Auxiliares!$E$2,'46-55'!AS$13=Auxiliares!$E$3),Auxiliares!$E12,Auxiliares!$F12)))</f>
        <v>#REF!</v>
      </c>
      <c r="AT67" s="54" t="e">
        <f>+IF(AND(AT$10=Auxiliares!$C$2,'46-55'!AT$13=Auxiliares!$C$3),Auxiliares!$C12,IF(AND(AT$10=Auxiliares!$D$2,'46-55'!AT$13=Auxiliares!$D$3),Auxiliares!$D12,IF(AND(AT$10=Auxiliares!$E$2,'46-55'!AT$13=Auxiliares!$E$3),Auxiliares!$E12,Auxiliares!$F12)))</f>
        <v>#REF!</v>
      </c>
      <c r="AU67" s="54" t="e">
        <f>+IF(AND(AU$10=Auxiliares!$C$2,'46-55'!AU$13=Auxiliares!$C$3),Auxiliares!$C12,IF(AND(AU$10=Auxiliares!$D$2,'46-55'!AU$13=Auxiliares!$D$3),Auxiliares!$D12,IF(AND(AU$10=Auxiliares!$E$2,'46-55'!AU$13=Auxiliares!$E$3),Auxiliares!$E12,Auxiliares!$F12)))</f>
        <v>#REF!</v>
      </c>
      <c r="AV67" s="54" t="e">
        <f>+IF(AND(AV$10=Auxiliares!$C$2,'46-55'!AV$13=Auxiliares!$C$3),Auxiliares!$C12,IF(AND(AV$10=Auxiliares!$D$2,'46-55'!AV$13=Auxiliares!$D$3),Auxiliares!$D12,IF(AND(AV$10=Auxiliares!$E$2,'46-55'!AV$13=Auxiliares!$E$3),Auxiliares!$E12,Auxiliares!$F12)))</f>
        <v>#REF!</v>
      </c>
      <c r="AW67" s="27" t="e">
        <f>+IF(AND(AW$10=Auxiliares!$C$2,'46-55'!AW$13=Auxiliares!$C$3),Auxiliares!$C12,IF(AND(AW$10=Auxiliares!$D$2,'46-55'!AW$13=Auxiliares!$D$3),Auxiliares!$D12,IF(AND(AW$10=Auxiliares!$E$2,'46-55'!AW$13=Auxiliares!$E$3),Auxiliares!$E12,Auxiliares!$F12)))</f>
        <v>#REF!</v>
      </c>
      <c r="AX67" s="27" t="e">
        <f>+IF(AND(AX$10=Auxiliares!$C$2,'46-55'!AX$13=Auxiliares!$C$3),Auxiliares!$C12,IF(AND(AX$10=Auxiliares!$D$2,'46-55'!AX$13=Auxiliares!$D$3),Auxiliares!$D12,IF(AND(AX$10=Auxiliares!$E$2,'46-55'!AX$13=Auxiliares!$E$3),Auxiliares!$E12,Auxiliares!$F12)))</f>
        <v>#REF!</v>
      </c>
      <c r="AY67" s="27" t="e">
        <f>+IF(AND(AY$10=Auxiliares!$C$2,'46-55'!AY$13=Auxiliares!$C$3),Auxiliares!$C12,IF(AND(AY$10=Auxiliares!$D$2,'46-55'!AY$13=Auxiliares!$D$3),Auxiliares!$D12,IF(AND(AY$10=Auxiliares!$E$2,'46-55'!AY$13=Auxiliares!$E$3),Auxiliares!$E12,Auxiliares!$F12)))</f>
        <v>#REF!</v>
      </c>
      <c r="AZ67" s="54" t="e">
        <f>+IF(AND(AZ$10=Auxiliares!$C$2,'46-55'!AZ$13=Auxiliares!$C$3),Auxiliares!$C12,IF(AND(AZ$10=Auxiliares!$D$2,'46-55'!AZ$13=Auxiliares!$D$3),Auxiliares!$D12,IF(AND(AZ$10=Auxiliares!$E$2,'46-55'!AZ$13=Auxiliares!$E$3),Auxiliares!$E12,Auxiliares!$F12)))</f>
        <v>#REF!</v>
      </c>
      <c r="BA67" s="27" t="e">
        <f>+IF(AND(BA$10=Auxiliares!$C$2,'46-55'!BA$13=Auxiliares!$C$3),Auxiliares!$C12,IF(AND(BA$10=Auxiliares!$D$2,'46-55'!BA$13=Auxiliares!$D$3),Auxiliares!$D12,IF(AND(BA$10=Auxiliares!$E$2,'46-55'!BA$13=Auxiliares!$E$3),Auxiliares!$E12,Auxiliares!$F12)))</f>
        <v>#REF!</v>
      </c>
      <c r="BB67" s="27" t="e">
        <f>+IF(AND(BB$10=Auxiliares!$C$2,'46-55'!BB$13=Auxiliares!$C$3),Auxiliares!$C12,IF(AND(BB$10=Auxiliares!$D$2,'46-55'!BB$13=Auxiliares!$D$3),Auxiliares!$D12,IF(AND(BB$10=Auxiliares!$E$2,'46-55'!BB$13=Auxiliares!$E$3),Auxiliares!$E12,Auxiliares!$F12)))</f>
        <v>#REF!</v>
      </c>
      <c r="BC67" s="27" t="e">
        <f>+IF(AND(BC$10=Auxiliares!$C$2,'46-55'!BC$13=Auxiliares!$C$3),Auxiliares!$C12,IF(AND(BC$10=Auxiliares!$D$2,'46-55'!BC$13=Auxiliares!$D$3),Auxiliares!$D12,IF(AND(BC$10=Auxiliares!$E$2,'46-55'!BC$13=Auxiliares!$E$3),Auxiliares!$E12,Auxiliares!$F12)))</f>
        <v>#REF!</v>
      </c>
      <c r="BD67" s="54" t="e">
        <f>+IF(AND(BD$10=Auxiliares!$C$2,'46-55'!BD$13=Auxiliares!$C$3),Auxiliares!$C12,IF(AND(BD$10=Auxiliares!$D$2,'46-55'!BD$13=Auxiliares!$D$3),Auxiliares!$D12,IF(AND(BD$10=Auxiliares!$E$2,'46-55'!BD$13=Auxiliares!$E$3),Auxiliares!$E12,Auxiliares!$F12)))</f>
        <v>#REF!</v>
      </c>
      <c r="BE67" s="27" t="e">
        <f>+IF(AND(BE$10=Auxiliares!$C$2,'46-55'!BE$13=Auxiliares!$C$3),Auxiliares!$C12,IF(AND(BE$10=Auxiliares!$D$2,'46-55'!BE$13=Auxiliares!$D$3),Auxiliares!$D12,IF(AND(BE$10=Auxiliares!$E$2,'46-55'!BE$13=Auxiliares!$E$3),Auxiliares!$E12,Auxiliares!$F12)))</f>
        <v>#REF!</v>
      </c>
      <c r="BF67" s="27" t="e">
        <f>+IF(AND(BF$10=Auxiliares!$C$2,'46-55'!BF$13=Auxiliares!$C$3),Auxiliares!$C12,IF(AND(BF$10=Auxiliares!$D$2,'46-55'!BF$13=Auxiliares!$D$3),Auxiliares!$D12,IF(AND(BF$10=Auxiliares!$E$2,'46-55'!BF$13=Auxiliares!$E$3),Auxiliares!$E12,Auxiliares!$F12)))</f>
        <v>#REF!</v>
      </c>
      <c r="BG67" s="27" t="e">
        <f>+IF(AND(BG$10=Auxiliares!$C$2,'46-55'!BG$13=Auxiliares!$C$3),Auxiliares!$C12,IF(AND(BG$10=Auxiliares!$D$2,'46-55'!BG$13=Auxiliares!$D$3),Auxiliares!$D12,IF(AND(BG$10=Auxiliares!$E$2,'46-55'!BG$13=Auxiliares!$E$3),Auxiliares!$E12,Auxiliares!$F12)))</f>
        <v>#REF!</v>
      </c>
      <c r="BH67" s="54" t="e">
        <f>+IF(AND(BH$10=Auxiliares!$C$2,'46-55'!BH$13=Auxiliares!$C$3),Auxiliares!$C12,IF(AND(BH$10=Auxiliares!$D$2,'46-55'!BH$13=Auxiliares!$D$3),Auxiliares!$D12,IF(AND(BH$10=Auxiliares!$E$2,'46-55'!BH$13=Auxiliares!$E$3),Auxiliares!$E12,Auxiliares!$F12)))</f>
        <v>#REF!</v>
      </c>
      <c r="BI67" s="27" t="e">
        <f>+IF(AND(BI$10=Auxiliares!$C$2,'46-55'!BI$13=Auxiliares!$C$3),Auxiliares!$C12,IF(AND(BI$10=Auxiliares!$D$2,'46-55'!BI$13=Auxiliares!$D$3),Auxiliares!$D12,IF(AND(BI$10=Auxiliares!$E$2,'46-55'!BI$13=Auxiliares!$E$3),Auxiliares!$E12,Auxiliares!$F12)))</f>
        <v>#REF!</v>
      </c>
      <c r="BJ67" s="27" t="e">
        <f>+IF(AND(BJ$10=Auxiliares!$C$2,'46-55'!BJ$13=Auxiliares!$C$3),Auxiliares!$C12,IF(AND(BJ$10=Auxiliares!$D$2,'46-55'!BJ$13=Auxiliares!$D$3),Auxiliares!$D12,IF(AND(BJ$10=Auxiliares!$E$2,'46-55'!BJ$13=Auxiliares!$E$3),Auxiliares!$E12,Auxiliares!$F12)))</f>
        <v>#REF!</v>
      </c>
      <c r="BK67" s="27" t="e">
        <f>+IF(AND(BK$10=Auxiliares!$C$2,'46-55'!BK$13=Auxiliares!$C$3),Auxiliares!$C12,IF(AND(BK$10=Auxiliares!$D$2,'46-55'!BK$13=Auxiliares!$D$3),Auxiliares!$D12,IF(AND(BK$10=Auxiliares!$E$2,'46-55'!BK$13=Auxiliares!$E$3),Auxiliares!$E12,Auxiliares!$F12)))</f>
        <v>#REF!</v>
      </c>
      <c r="BL67" s="54" t="e">
        <f>+IF(AND(BL$10=Auxiliares!$C$2,'46-55'!BL$13=Auxiliares!$C$3),Auxiliares!$C12,IF(AND(BL$10=Auxiliares!$D$2,'46-55'!BL$13=Auxiliares!$D$3),Auxiliares!$D12,IF(AND(BL$10=Auxiliares!$E$2,'46-55'!BL$13=Auxiliares!$E$3),Auxiliares!$E12,Auxiliares!$F12)))</f>
        <v>#REF!</v>
      </c>
      <c r="BM67" s="27" t="e">
        <f>+IF(AND(BM$10=Auxiliares!$C$2,'46-55'!BM$13=Auxiliares!$C$3),Auxiliares!$C12,IF(AND(BM$10=Auxiliares!$D$2,'46-55'!BM$13=Auxiliares!$D$3),Auxiliares!$D12,IF(AND(BM$10=Auxiliares!$E$2,'46-55'!BM$13=Auxiliares!$E$3),Auxiliares!$E12,Auxiliares!$F12)))</f>
        <v>#REF!</v>
      </c>
      <c r="BN67" s="54" t="e">
        <f>+IF(AND(BN$10=Auxiliares!$C$2,'46-55'!BN$13=Auxiliares!$C$3),Auxiliares!$C12,IF(AND(BN$10=Auxiliares!$D$2,'46-55'!BN$13=Auxiliares!$D$3),Auxiliares!$D12,IF(AND(BN$10=Auxiliares!$E$2,'46-55'!BN$13=Auxiliares!$E$3),Auxiliares!$E12,Auxiliares!$F12)))</f>
        <v>#REF!</v>
      </c>
      <c r="BO67" s="27" t="e">
        <f>+IF(AND(BO$10=Auxiliares!$C$2,'46-55'!BO$13=Auxiliares!$C$3),Auxiliares!$C12,IF(AND(BO$10=Auxiliares!$D$2,'46-55'!BO$13=Auxiliares!$D$3),Auxiliares!$D12,IF(AND(BO$10=Auxiliares!$E$2,'46-55'!BO$13=Auxiliares!$E$3),Auxiliares!$E12,Auxiliares!$F12)))</f>
        <v>#REF!</v>
      </c>
      <c r="BP67" s="54" t="e">
        <f>+IF(AND(BP$10=Auxiliares!$C$2,'46-55'!BP$13=Auxiliares!$C$3),Auxiliares!$C12,IF(AND(BP$10=Auxiliares!$D$2,'46-55'!BP$13=Auxiliares!$D$3),Auxiliares!$D12,IF(AND(BP$10=Auxiliares!$E$2,'46-55'!BP$13=Auxiliares!$E$3),Auxiliares!$E12,Auxiliares!$F12)))</f>
        <v>#REF!</v>
      </c>
      <c r="BQ67" s="27" t="e">
        <f>+IF(AND(BQ$10=Auxiliares!$C$2,'46-55'!BQ$13=Auxiliares!$C$3),Auxiliares!$C12,IF(AND(BQ$10=Auxiliares!$D$2,'46-55'!BQ$13=Auxiliares!$D$3),Auxiliares!$D12,IF(AND(BQ$10=Auxiliares!$E$2,'46-55'!BQ$13=Auxiliares!$E$3),Auxiliares!$E12,Auxiliares!$F12)))</f>
        <v>#REF!</v>
      </c>
      <c r="BR67" s="27" t="e">
        <f>+IF(AND(BR$10=Auxiliares!$C$2,'46-55'!BR$13=Auxiliares!$C$3),Auxiliares!$C12,IF(AND(BR$10=Auxiliares!$D$2,'46-55'!BR$13=Auxiliares!$D$3),Auxiliares!$D12,IF(AND(BR$10=Auxiliares!$E$2,'46-55'!BR$13=Auxiliares!$E$3),Auxiliares!$E12,Auxiliares!$F12)))</f>
        <v>#REF!</v>
      </c>
      <c r="BS67" s="27" t="e">
        <f>+IF(AND(BS$10=Auxiliares!$C$2,'46-55'!BS$13=Auxiliares!$C$3),Auxiliares!$C12,IF(AND(BS$10=Auxiliares!$D$2,'46-55'!BS$13=Auxiliares!$D$3),Auxiliares!$D12,IF(AND(BS$10=Auxiliares!$E$2,'46-55'!BS$13=Auxiliares!$E$3),Auxiliares!$E12,Auxiliares!$F12)))</f>
        <v>#REF!</v>
      </c>
      <c r="BT67" s="54" t="e">
        <f>+IF(AND(BT$10=Auxiliares!$C$2,'46-55'!BT$13=Auxiliares!$C$3),Auxiliares!$C12,IF(AND(BT$10=Auxiliares!$D$2,'46-55'!BT$13=Auxiliares!$D$3),Auxiliares!$D12,IF(AND(BT$10=Auxiliares!$E$2,'46-55'!BT$13=Auxiliares!$E$3),Auxiliares!$E12,Auxiliares!$F12)))</f>
        <v>#REF!</v>
      </c>
      <c r="BU67" s="27" t="e">
        <f>+IF(AND(BU$10=Auxiliares!$C$2,'46-55'!BU$13=Auxiliares!$C$3),Auxiliares!$C12,IF(AND(BU$10=Auxiliares!$D$2,'46-55'!BU$13=Auxiliares!$D$3),Auxiliares!$D12,IF(AND(BU$10=Auxiliares!$E$2,'46-55'!BU$13=Auxiliares!$E$3),Auxiliares!$E12,Auxiliares!$F12)))</f>
        <v>#REF!</v>
      </c>
      <c r="BV67" s="27" t="e">
        <f>+IF(AND(BV$10=Auxiliares!$C$2,'46-55'!BV$13=Auxiliares!$C$3),Auxiliares!$C12,IF(AND(BV$10=Auxiliares!$D$2,'46-55'!BV$13=Auxiliares!$D$3),Auxiliares!$D12,IF(AND(BV$10=Auxiliares!$E$2,'46-55'!BV$13=Auxiliares!$E$3),Auxiliares!$E12,Auxiliares!$F12)))</f>
        <v>#REF!</v>
      </c>
      <c r="BW67" s="27" t="e">
        <f>+IF(AND(BW$10=Auxiliares!$C$2,'46-55'!BW$13=Auxiliares!$C$3),Auxiliares!$C12,IF(AND(BW$10=Auxiliares!$D$2,'46-55'!BW$13=Auxiliares!$D$3),Auxiliares!$D12,IF(AND(BW$10=Auxiliares!$E$2,'46-55'!BW$13=Auxiliares!$E$3),Auxiliares!$E12,Auxiliares!$F12)))</f>
        <v>#REF!</v>
      </c>
      <c r="BX67" s="54" t="e">
        <f>+IF(AND(BX$10=Auxiliares!$C$2,'46-55'!BX$13=Auxiliares!$C$3),Auxiliares!$C12,IF(AND(BX$10=Auxiliares!$D$2,'46-55'!BX$13=Auxiliares!$D$3),Auxiliares!$D12,IF(AND(BX$10=Auxiliares!$E$2,'46-55'!BX$13=Auxiliares!$E$3),Auxiliares!$E12,Auxiliares!$F12)))</f>
        <v>#REF!</v>
      </c>
      <c r="BY67" s="27" t="e">
        <f>+IF(AND(BY$10=Auxiliares!$C$2,'46-55'!BY$13=Auxiliares!$C$3),Auxiliares!$C12,IF(AND(BY$10=Auxiliares!$D$2,'46-55'!BY$13=Auxiliares!$D$3),Auxiliares!$D12,IF(AND(BY$10=Auxiliares!$E$2,'46-55'!BY$13=Auxiliares!$E$3),Auxiliares!$E12,Auxiliares!$F12)))</f>
        <v>#REF!</v>
      </c>
      <c r="BZ67" s="27" t="e">
        <f>+IF(AND(BZ$10=Auxiliares!$C$2,'46-55'!BZ$13=Auxiliares!$C$3),Auxiliares!$C12,IF(AND(BZ$10=Auxiliares!$D$2,'46-55'!BZ$13=Auxiliares!$D$3),Auxiliares!$D12,IF(AND(BZ$10=Auxiliares!$E$2,'46-55'!BZ$13=Auxiliares!$E$3),Auxiliares!$E12,Auxiliares!$F12)))</f>
        <v>#REF!</v>
      </c>
      <c r="CA67" s="27" t="e">
        <f>+IF(AND(CA$10=Auxiliares!$C$2,'46-55'!CA$13=Auxiliares!$C$3),Auxiliares!$C12,IF(AND(CA$10=Auxiliares!$D$2,'46-55'!CA$13=Auxiliares!$D$3),Auxiliares!$D12,IF(AND(CA$10=Auxiliares!$E$2,'46-55'!CA$13=Auxiliares!$E$3),Auxiliares!$E12,Auxiliares!$F12)))</f>
        <v>#REF!</v>
      </c>
      <c r="CB67" s="54" t="e">
        <f>+IF(AND(CB$10=Auxiliares!$C$2,'46-55'!CB$13=Auxiliares!$C$3),Auxiliares!$C12,IF(AND(CB$10=Auxiliares!$D$2,'46-55'!CB$13=Auxiliares!$D$3),Auxiliares!$D12,IF(AND(CB$10=Auxiliares!$E$2,'46-55'!CB$13=Auxiliares!$E$3),Auxiliares!$E12,Auxiliares!$F12)))</f>
        <v>#REF!</v>
      </c>
      <c r="CC67" s="27" t="e">
        <f>+IF(AND(CC$10=Auxiliares!$C$2,'46-55'!CC$13=Auxiliares!$C$3),Auxiliares!$C12,IF(AND(CC$10=Auxiliares!$D$2,'46-55'!CC$13=Auxiliares!$D$3),Auxiliares!$D12,IF(AND(CC$10=Auxiliares!$E$2,'46-55'!CC$13=Auxiliares!$E$3),Auxiliares!$E12,Auxiliares!$F12)))</f>
        <v>#REF!</v>
      </c>
      <c r="CD67" s="54" t="e">
        <f>+IF(AND(CD$10=Auxiliares!$C$2,'46-55'!CD$13=Auxiliares!$C$3),Auxiliares!$C12,IF(AND(CD$10=Auxiliares!$D$2,'46-55'!CD$13=Auxiliares!$D$3),Auxiliares!$D12,IF(AND(CD$10=Auxiliares!$E$2,'46-55'!CD$13=Auxiliares!$E$3),Auxiliares!$E12,Auxiliares!$F12)))</f>
        <v>#REF!</v>
      </c>
      <c r="CE67" s="27" t="e">
        <f>+IF(AND(CE$10=Auxiliares!$C$2,'46-55'!CE$13=Auxiliares!$C$3),Auxiliares!$C12,IF(AND(CE$10=Auxiliares!$D$2,'46-55'!CE$13=Auxiliares!$D$3),Auxiliares!$D12,IF(AND(CE$10=Auxiliares!$E$2,'46-55'!CE$13=Auxiliares!$E$3),Auxiliares!$E12,Auxiliares!$F12)))</f>
        <v>#REF!</v>
      </c>
      <c r="CF67" s="54" t="e">
        <f>+IF(AND(CF$10=Auxiliares!$C$2,'46-55'!CF$13=Auxiliares!$C$3),Auxiliares!$C12,IF(AND(CF$10=Auxiliares!$D$2,'46-55'!CF$13=Auxiliares!$D$3),Auxiliares!$D12,IF(AND(CF$10=Auxiliares!$E$2,'46-55'!CF$13=Auxiliares!$E$3),Auxiliares!$E12,Auxiliares!$F12)))</f>
        <v>#REF!</v>
      </c>
      <c r="CG67" s="54" t="e">
        <f>+IF(AND(CG$10=Auxiliares!$C$2,'46-55'!CG$13=Auxiliares!$C$3),Auxiliares!$C12,IF(AND(CG$10=Auxiliares!$D$2,'46-55'!CG$13=Auxiliares!$D$3),Auxiliares!$D12,IF(AND(CG$10=Auxiliares!$E$2,'46-55'!CG$13=Auxiliares!$E$3),Auxiliares!$E12,Auxiliares!$F12)))</f>
        <v>#REF!</v>
      </c>
      <c r="CH67" s="27" t="e">
        <f>+IF(AND(CH$10=Auxiliares!$C$2,'46-55'!CH$13=Auxiliares!$C$3),Auxiliares!$C12,IF(AND(CH$10=Auxiliares!$D$2,'46-55'!CH$13=Auxiliares!$D$3),Auxiliares!$D12,IF(AND(CH$10=Auxiliares!$E$2,'46-55'!CH$13=Auxiliares!$E$3),Auxiliares!$E12,Auxiliares!$F12)))</f>
        <v>#REF!</v>
      </c>
      <c r="CI67" s="27" t="e">
        <f>+IF(AND(CI$10=Auxiliares!$C$2,'46-55'!CI$13=Auxiliares!$C$3),Auxiliares!$C12,IF(AND(CI$10=Auxiliares!$D$2,'46-55'!CI$13=Auxiliares!$D$3),Auxiliares!$D12,IF(AND(CI$10=Auxiliares!$E$2,'46-55'!CI$13=Auxiliares!$E$3),Auxiliares!$E12,Auxiliares!$F12)))</f>
        <v>#REF!</v>
      </c>
      <c r="CJ67" s="54" t="e">
        <f>+IF(AND(CJ$10=Auxiliares!$C$2,'46-55'!CJ$13=Auxiliares!$C$3),Auxiliares!$C12,IF(AND(CJ$10=Auxiliares!$D$2,'46-55'!CJ$13=Auxiliares!$D$3),Auxiliares!$D12,IF(AND(CJ$10=Auxiliares!$E$2,'46-55'!CJ$13=Auxiliares!$E$3),Auxiliares!$E12,Auxiliares!$F12)))</f>
        <v>#REF!</v>
      </c>
      <c r="CK67" s="27" t="e">
        <f>+IF(AND(CK$10=Auxiliares!$C$2,'46-55'!CK$13=Auxiliares!$C$3),Auxiliares!$C12,IF(AND(CK$10=Auxiliares!$D$2,'46-55'!CK$13=Auxiliares!$D$3),Auxiliares!$D12,IF(AND(CK$10=Auxiliares!$E$2,'46-55'!CK$13=Auxiliares!$E$3),Auxiliares!$E12,Auxiliares!$F12)))</f>
        <v>#REF!</v>
      </c>
      <c r="CL67" s="54" t="e">
        <f>+IF(AND(CL$10=Auxiliares!$C$2,'46-55'!CL$13=Auxiliares!$C$3),Auxiliares!$C12,IF(AND(CL$10=Auxiliares!$D$2,'46-55'!CL$13=Auxiliares!$D$3),Auxiliares!$D12,IF(AND(CL$10=Auxiliares!$E$2,'46-55'!CL$13=Auxiliares!$E$3),Auxiliares!$E12,Auxiliares!$F12)))</f>
        <v>#REF!</v>
      </c>
      <c r="CM67" s="27" t="e">
        <f>+IF(AND(CM$10=Auxiliares!$C$2,'46-55'!CM$13=Auxiliares!$C$3),Auxiliares!$C12,IF(AND(CM$10=Auxiliares!$D$2,'46-55'!CM$13=Auxiliares!$D$3),Auxiliares!$D12,IF(AND(CM$10=Auxiliares!$E$2,'46-55'!CM$13=Auxiliares!$E$3),Auxiliares!$E12,Auxiliares!$F12)))</f>
        <v>#REF!</v>
      </c>
      <c r="CN67" s="54" t="e">
        <f>+IF(AND(CN$10=Auxiliares!$C$2,'46-55'!CN$13=Auxiliares!$C$3),Auxiliares!$C12,IF(AND(CN$10=Auxiliares!$D$2,'46-55'!CN$13=Auxiliares!$D$3),Auxiliares!$D12,IF(AND(CN$10=Auxiliares!$E$2,'46-55'!CN$13=Auxiliares!$E$3),Auxiliares!$E12,Auxiliares!$F12)))</f>
        <v>#REF!</v>
      </c>
      <c r="CO67" s="27" t="e">
        <f>+IF(AND(CO$10=Auxiliares!$C$2,'46-55'!CO$13=Auxiliares!$C$3),Auxiliares!$C12,IF(AND(CO$10=Auxiliares!$D$2,'46-55'!CO$13=Auxiliares!$D$3),Auxiliares!$D12,IF(AND(CO$10=Auxiliares!$E$2,'46-55'!CO$13=Auxiliares!$E$3),Auxiliares!$E12,Auxiliares!$F12)))</f>
        <v>#REF!</v>
      </c>
      <c r="CP67" s="54" t="e">
        <f>+IF(AND(CP$10=Auxiliares!$C$2,'46-55'!CP$13=Auxiliares!$C$3),Auxiliares!$C12,IF(AND(CP$10=Auxiliares!$D$2,'46-55'!CP$13=Auxiliares!$D$3),Auxiliares!$D12,IF(AND(CP$10=Auxiliares!$E$2,'46-55'!CP$13=Auxiliares!$E$3),Auxiliares!$E12,Auxiliares!$F12)))</f>
        <v>#REF!</v>
      </c>
      <c r="CQ67" s="27" t="e">
        <f>+IF(AND(CQ$10=Auxiliares!$C$2,'46-55'!CQ$13=Auxiliares!$C$3),Auxiliares!$C12,IF(AND(CQ$10=Auxiliares!$D$2,'46-55'!CQ$13=Auxiliares!$D$3),Auxiliares!$D12,IF(AND(CQ$10=Auxiliares!$E$2,'46-55'!CQ$13=Auxiliares!$E$3),Auxiliares!$E12,Auxiliares!$F12)))</f>
        <v>#REF!</v>
      </c>
      <c r="CR67" s="27" t="e">
        <f>+IF(AND(CR$10=Auxiliares!$C$2,'46-55'!CR$13=Auxiliares!$C$3),Auxiliares!$C12,IF(AND(CR$10=Auxiliares!$D$2,'46-55'!CR$13=Auxiliares!$D$3),Auxiliares!$D12,IF(AND(CR$10=Auxiliares!$E$2,'46-55'!CR$13=Auxiliares!$E$3),Auxiliares!$E12,Auxiliares!$F12)))</f>
        <v>#REF!</v>
      </c>
      <c r="CS67" s="27" t="e">
        <f>+IF(AND(CS$10=Auxiliares!$C$2,'46-55'!CS$13=Auxiliares!$C$3),Auxiliares!$C12,IF(AND(CS$10=Auxiliares!$D$2,'46-55'!CS$13=Auxiliares!$D$3),Auxiliares!$D12,IF(AND(CS$10=Auxiliares!$E$2,'46-55'!CS$13=Auxiliares!$E$3),Auxiliares!$E12,Auxiliares!$F12)))</f>
        <v>#REF!</v>
      </c>
      <c r="CT67" s="27" t="e">
        <f>+IF(AND(CT$10=Auxiliares!$C$2,'46-55'!CT$13=Auxiliares!$C$3),Auxiliares!$C12,IF(AND(CT$10=Auxiliares!$D$2,'46-55'!CT$13=Auxiliares!$D$3),Auxiliares!$D12,IF(AND(CT$10=Auxiliares!$E$2,'46-55'!CT$13=Auxiliares!$E$3),Auxiliares!$E12,Auxiliares!$F12)))</f>
        <v>#REF!</v>
      </c>
      <c r="CU67" s="27" t="e">
        <f>+IF(AND(CU$10=Auxiliares!$C$2,'46-55'!CU$13=Auxiliares!$C$3),Auxiliares!$C12,IF(AND(CU$10=Auxiliares!$D$2,'46-55'!CU$13=Auxiliares!$D$3),Auxiliares!$D12,IF(AND(CU$10=Auxiliares!$E$2,'46-55'!CU$13=Auxiliares!$E$3),Auxiliares!$E12,Auxiliares!$F12)))</f>
        <v>#REF!</v>
      </c>
      <c r="CV67" s="27" t="e">
        <f>+IF(AND(CV$10=Auxiliares!$C$2,'46-55'!CV$13=Auxiliares!$C$3),Auxiliares!$C12,IF(AND(CV$10=Auxiliares!$D$2,'46-55'!CV$13=Auxiliares!$D$3),Auxiliares!$D12,IF(AND(CV$10=Auxiliares!$E$2,'46-55'!CV$13=Auxiliares!$E$3),Auxiliares!$E12,Auxiliares!$F12)))</f>
        <v>#REF!</v>
      </c>
      <c r="CW67" s="27" t="e">
        <f>+IF(AND(CW$10=Auxiliares!$C$2,'46-55'!CW$13=Auxiliares!$C$3),Auxiliares!$C12,IF(AND(CW$10=Auxiliares!$D$2,'46-55'!CW$13=Auxiliares!$D$3),Auxiliares!$D12,IF(AND(CW$10=Auxiliares!$E$2,'46-55'!CW$13=Auxiliares!$E$3),Auxiliares!$E12,Auxiliares!$F12)))</f>
        <v>#REF!</v>
      </c>
      <c r="CX67" s="27" t="e">
        <f>+IF(AND(CX$10=Auxiliares!$C$2,'46-55'!CX$13=Auxiliares!$C$3),Auxiliares!$C12,IF(AND(CX$10=Auxiliares!$D$2,'46-55'!CX$13=Auxiliares!$D$3),Auxiliares!$D12,IF(AND(CX$10=Auxiliares!$E$2,'46-55'!CX$13=Auxiliares!$E$3),Auxiliares!$E12,Auxiliares!$F12)))</f>
        <v>#REF!</v>
      </c>
      <c r="CY67" s="27" t="e">
        <f>+IF(AND(CY$10=Auxiliares!$C$2,'46-55'!CY$13=Auxiliares!$C$3),Auxiliares!$C12,IF(AND(CY$10=Auxiliares!$D$2,'46-55'!CY$13=Auxiliares!$D$3),Auxiliares!$D12,IF(AND(CY$10=Auxiliares!$E$2,'46-55'!CY$13=Auxiliares!$E$3),Auxiliares!$E12,Auxiliares!$F12)))</f>
        <v>#REF!</v>
      </c>
      <c r="CZ67" s="27" t="e">
        <f>+IF(AND(CZ$10=Auxiliares!$C$2,'46-55'!CZ$13=Auxiliares!$C$3),Auxiliares!$C12,IF(AND(CZ$10=Auxiliares!$D$2,'46-55'!CZ$13=Auxiliares!$D$3),Auxiliares!$D12,IF(AND(CZ$10=Auxiliares!$E$2,'46-55'!CZ$13=Auxiliares!$E$3),Auxiliares!$E12,Auxiliares!$F12)))</f>
        <v>#REF!</v>
      </c>
      <c r="DA67" s="27" t="e">
        <f>+IF(AND(DA$10=Auxiliares!$C$2,'46-55'!DA$13=Auxiliares!$C$3),Auxiliares!$C12,IF(AND(DA$10=Auxiliares!$D$2,'46-55'!DA$13=Auxiliares!$D$3),Auxiliares!$D12,IF(AND(DA$10=Auxiliares!$E$2,'46-55'!DA$13=Auxiliares!$E$3),Auxiliares!$E12,Auxiliares!$F12)))</f>
        <v>#REF!</v>
      </c>
      <c r="DB67" s="27" t="e">
        <f>+IF(AND(DB$10=Auxiliares!$C$2,'46-55'!DB$13=Auxiliares!$C$3),Auxiliares!$C12,IF(AND(DB$10=Auxiliares!$D$2,'46-55'!DB$13=Auxiliares!$D$3),Auxiliares!$D12,IF(AND(DB$10=Auxiliares!$E$2,'46-55'!DB$13=Auxiliares!$E$3),Auxiliares!$E12,Auxiliares!$F12)))</f>
        <v>#REF!</v>
      </c>
      <c r="DC67" s="27" t="e">
        <f>+IF(AND(DC$10=Auxiliares!$C$2,'46-55'!DC$13=Auxiliares!$C$3),Auxiliares!$C12,IF(AND(DC$10=Auxiliares!$D$2,'46-55'!DC$13=Auxiliares!$D$3),Auxiliares!$D12,IF(AND(DC$10=Auxiliares!$E$2,'46-55'!DC$13=Auxiliares!$E$3),Auxiliares!$E12,Auxiliares!$F12)))</f>
        <v>#REF!</v>
      </c>
      <c r="DD67" s="27" t="e">
        <f>+IF(AND(DD$10=Auxiliares!$C$2,'46-55'!DD$13=Auxiliares!$C$3),Auxiliares!$C12,IF(AND(DD$10=Auxiliares!$D$2,'46-55'!DD$13=Auxiliares!$D$3),Auxiliares!$D12,IF(AND(DD$10=Auxiliares!$E$2,'46-55'!DD$13=Auxiliares!$E$3),Auxiliares!$E12,Auxiliares!$F12)))</f>
        <v>#REF!</v>
      </c>
      <c r="DE67" s="27" t="e">
        <f>+IF(AND(DE$10=Auxiliares!$C$2,'46-55'!DE$13=Auxiliares!$C$3),Auxiliares!$C12,IF(AND(DE$10=Auxiliares!$D$2,'46-55'!DE$13=Auxiliares!$D$3),Auxiliares!$D12,IF(AND(DE$10=Auxiliares!$E$2,'46-55'!DE$13=Auxiliares!$E$3),Auxiliares!$E12,Auxiliares!$F12)))</f>
        <v>#REF!</v>
      </c>
      <c r="DF67" s="27">
        <f>+Auxiliares!$H12</f>
        <v>0</v>
      </c>
      <c r="DG67" s="27">
        <f>+Auxiliares!$H12</f>
        <v>0</v>
      </c>
      <c r="DH67" s="27">
        <f>+Auxiliares!$H12</f>
        <v>0</v>
      </c>
      <c r="DI67" s="27">
        <f>+Auxiliares!$H12</f>
        <v>0</v>
      </c>
      <c r="DJ67" s="27">
        <f>+Auxiliares!$H12</f>
        <v>0</v>
      </c>
      <c r="DK67" s="27">
        <f>+Auxiliares!$H12</f>
        <v>0</v>
      </c>
      <c r="DL67" s="27">
        <f>+Auxiliares!$H12</f>
        <v>0</v>
      </c>
    </row>
    <row r="68" spans="2:139">
      <c r="B68" s="2" t="s">
        <v>21</v>
      </c>
      <c r="C68" s="27">
        <f>+Auxiliares!C13</f>
        <v>5.4549182082244581E-3</v>
      </c>
      <c r="D68" s="27">
        <f t="shared" si="76"/>
        <v>5.4549182082244581E-3</v>
      </c>
      <c r="E68" s="27" t="e">
        <f>+IF(AND(E$10=Auxiliares!$C$2,'46-55'!E$13=Auxiliares!$C$3),Auxiliares!$C13,IF(AND(E$10=Auxiliares!$D$2,'46-55'!E$13=Auxiliares!$D$3),Auxiliares!$D13,IF(AND(E$10=Auxiliares!$E$2,'46-55'!E$13=Auxiliares!$E$3),Auxiliares!$E13,Auxiliares!$F13)))</f>
        <v>#REF!</v>
      </c>
      <c r="F68" s="27" t="e">
        <f>+IF(AND(F$10=Auxiliares!$C$2,'46-55'!F$13=Auxiliares!$C$3),Auxiliares!$C13,IF(AND(F$10=Auxiliares!$D$2,'46-55'!F$13=Auxiliares!$D$3),Auxiliares!$D13,IF(AND(F$10=Auxiliares!$E$2,'46-55'!F$13=Auxiliares!$E$3),Auxiliares!$E13,Auxiliares!$F13)))</f>
        <v>#REF!</v>
      </c>
      <c r="G68" s="27" t="e">
        <f>+IF(AND(G$10=Auxiliares!$C$2,'46-55'!G$13=Auxiliares!$C$3),Auxiliares!$C13,IF(AND(G$10=Auxiliares!$D$2,'46-55'!G$13=Auxiliares!$D$3),Auxiliares!$D13,IF(AND(G$10=Auxiliares!$E$2,'46-55'!G$13=Auxiliares!$E$3),Auxiliares!$E13,Auxiliares!$F13)))</f>
        <v>#REF!</v>
      </c>
      <c r="H68" s="27" t="e">
        <f>+IF(AND(H$10=Auxiliares!$C$2,'46-55'!H$13=Auxiliares!$C$3),Auxiliares!$C13,IF(AND(H$10=Auxiliares!$D$2,'46-55'!H$13=Auxiliares!$D$3),Auxiliares!$D13,IF(AND(H$10=Auxiliares!$E$2,'46-55'!H$13=Auxiliares!$E$3),Auxiliares!$E13,Auxiliares!$F13)))</f>
        <v>#REF!</v>
      </c>
      <c r="I68" s="27" t="e">
        <f>+IF(AND(I$10=Auxiliares!$C$2,'46-55'!I$13=Auxiliares!$C$3),Auxiliares!$C13,IF(AND(I$10=Auxiliares!$D$2,'46-55'!I$13=Auxiliares!$D$3),Auxiliares!$D13,IF(AND(I$10=Auxiliares!$E$2,'46-55'!I$13=Auxiliares!$E$3),Auxiliares!$E13,Auxiliares!$F13)))</f>
        <v>#REF!</v>
      </c>
      <c r="J68" s="27" t="e">
        <f>+IF(AND(J$10=Auxiliares!$C$2,'46-55'!J$13=Auxiliares!$C$3),Auxiliares!$C13,IF(AND(J$10=Auxiliares!$D$2,'46-55'!J$13=Auxiliares!$D$3),Auxiliares!$D13,IF(AND(J$10=Auxiliares!$E$2,'46-55'!J$13=Auxiliares!$E$3),Auxiliares!$E13,Auxiliares!$F13)))</f>
        <v>#REF!</v>
      </c>
      <c r="K68" s="27" t="e">
        <f>+IF(AND(K$10=Auxiliares!$C$2,'46-55'!K$13=Auxiliares!$C$3),Auxiliares!$C13,IF(AND(K$10=Auxiliares!$D$2,'46-55'!K$13=Auxiliares!$D$3),Auxiliares!$D13,IF(AND(K$10=Auxiliares!$E$2,'46-55'!K$13=Auxiliares!$E$3),Auxiliares!$E13,Auxiliares!$F13)))</f>
        <v>#REF!</v>
      </c>
      <c r="L68" s="27" t="e">
        <f>+IF(AND(L$10=Auxiliares!$C$2,'46-55'!L$13=Auxiliares!$C$3),Auxiliares!$C13,IF(AND(L$10=Auxiliares!$D$2,'46-55'!L$13=Auxiliares!$D$3),Auxiliares!$D13,IF(AND(L$10=Auxiliares!$E$2,'46-55'!L$13=Auxiliares!$E$3),Auxiliares!$E13,Auxiliares!$F13)))</f>
        <v>#REF!</v>
      </c>
      <c r="M68" s="27" t="e">
        <f>+IF(AND(M$10=Auxiliares!$C$2,'46-55'!M$13=Auxiliares!$C$3),Auxiliares!$C13,IF(AND(M$10=Auxiliares!$D$2,'46-55'!M$13=Auxiliares!$D$3),Auxiliares!$D13,IF(AND(M$10=Auxiliares!$E$2,'46-55'!M$13=Auxiliares!$E$3),Auxiliares!$E13,Auxiliares!$F13)))</f>
        <v>#REF!</v>
      </c>
      <c r="N68" s="27" t="e">
        <f>+IF(AND(N$10=Auxiliares!$C$2,'46-55'!N$13=Auxiliares!$C$3),Auxiliares!$C13,IF(AND(N$10=Auxiliares!$D$2,'46-55'!N$13=Auxiliares!$D$3),Auxiliares!$D13,IF(AND(N$10=Auxiliares!$E$2,'46-55'!N$13=Auxiliares!$E$3),Auxiliares!$E13,Auxiliares!$F13)))</f>
        <v>#REF!</v>
      </c>
      <c r="O68" s="27" t="e">
        <f>+IF(AND(O$10=Auxiliares!$C$2,'46-55'!O$13=Auxiliares!$C$3),Auxiliares!$C13,IF(AND(O$10=Auxiliares!$D$2,'46-55'!O$13=Auxiliares!$D$3),Auxiliares!$D13,IF(AND(O$10=Auxiliares!$E$2,'46-55'!O$13=Auxiliares!$E$3),Auxiliares!$E13,Auxiliares!$F13)))</f>
        <v>#REF!</v>
      </c>
      <c r="P68" s="27" t="e">
        <f>+IF(AND(P$10=Auxiliares!$C$2,'46-55'!P$13=Auxiliares!$C$3),Auxiliares!$C13,IF(AND(P$10=Auxiliares!$D$2,'46-55'!P$13=Auxiliares!$D$3),Auxiliares!$D13,IF(AND(P$10=Auxiliares!$E$2,'46-55'!P$13=Auxiliares!$E$3),Auxiliares!$E13,Auxiliares!$F13)))</f>
        <v>#REF!</v>
      </c>
      <c r="Q68" s="27" t="e">
        <f>+IF(AND(Q$10=Auxiliares!$C$2,'46-55'!Q$13=Auxiliares!$C$3),Auxiliares!$C13,IF(AND(Q$10=Auxiliares!$D$2,'46-55'!Q$13=Auxiliares!$D$3),Auxiliares!$D13,IF(AND(Q$10=Auxiliares!$E$2,'46-55'!Q$13=Auxiliares!$E$3),Auxiliares!$E13,Auxiliares!$F13)))</f>
        <v>#REF!</v>
      </c>
      <c r="R68" s="27" t="e">
        <f>+IF(AND(R$10=Auxiliares!$C$2,'46-55'!R$13=Auxiliares!$C$3),Auxiliares!$C13,IF(AND(R$10=Auxiliares!$D$2,'46-55'!R$13=Auxiliares!$D$3),Auxiliares!$D13,IF(AND(R$10=Auxiliares!$E$2,'46-55'!R$13=Auxiliares!$E$3),Auxiliares!$E13,Auxiliares!$F13)))</f>
        <v>#REF!</v>
      </c>
      <c r="S68" s="27" t="e">
        <f>+IF(AND(S$10=Auxiliares!$C$2,'46-55'!S$13=Auxiliares!$C$3),Auxiliares!$C13,IF(AND(S$10=Auxiliares!$D$2,'46-55'!S$13=Auxiliares!$D$3),Auxiliares!$D13,IF(AND(S$10=Auxiliares!$E$2,'46-55'!S$13=Auxiliares!$E$3),Auxiliares!$E13,Auxiliares!$F13)))</f>
        <v>#REF!</v>
      </c>
      <c r="T68" s="27" t="e">
        <f>+IF(AND(T$10=Auxiliares!$C$2,'46-55'!T$13=Auxiliares!$C$3),Auxiliares!$C13,IF(AND(T$10=Auxiliares!$D$2,'46-55'!T$13=Auxiliares!$D$3),Auxiliares!$D13,IF(AND(T$10=Auxiliares!$E$2,'46-55'!T$13=Auxiliares!$E$3),Auxiliares!$E13,Auxiliares!$F13)))</f>
        <v>#REF!</v>
      </c>
      <c r="U68" s="27" t="e">
        <f>+IF(AND(U$10=Auxiliares!$C$2,'46-55'!U$13=Auxiliares!$C$3),Auxiliares!$C13,IF(AND(U$10=Auxiliares!$D$2,'46-55'!U$13=Auxiliares!$D$3),Auxiliares!$D13,IF(AND(U$10=Auxiliares!$E$2,'46-55'!U$13=Auxiliares!$E$3),Auxiliares!$E13,Auxiliares!$F13)))</f>
        <v>#REF!</v>
      </c>
      <c r="V68" s="27" t="e">
        <f>+IF(AND(V$10=Auxiliares!$C$2,'46-55'!V$13=Auxiliares!$C$3),Auxiliares!$C13,IF(AND(V$10=Auxiliares!$D$2,'46-55'!V$13=Auxiliares!$D$3),Auxiliares!$D13,IF(AND(V$10=Auxiliares!$E$2,'46-55'!V$13=Auxiliares!$E$3),Auxiliares!$E13,Auxiliares!$F13)))</f>
        <v>#REF!</v>
      </c>
      <c r="W68" s="27" t="e">
        <f>+IF(AND(W$10=Auxiliares!$C$2,'46-55'!W$13=Auxiliares!$C$3),Auxiliares!$C13,IF(AND(W$10=Auxiliares!$D$2,'46-55'!W$13=Auxiliares!$D$3),Auxiliares!$D13,IF(AND(W$10=Auxiliares!$E$2,'46-55'!W$13=Auxiliares!$E$3),Auxiliares!$E13,Auxiliares!$F13)))</f>
        <v>#REF!</v>
      </c>
      <c r="X68" s="27" t="e">
        <f>+IF(AND(X$10=Auxiliares!$C$2,'46-55'!X$13=Auxiliares!$C$3),Auxiliares!$C13,IF(AND(X$10=Auxiliares!$D$2,'46-55'!X$13=Auxiliares!$D$3),Auxiliares!$D13,IF(AND(X$10=Auxiliares!$E$2,'46-55'!X$13=Auxiliares!$E$3),Auxiliares!$E13,Auxiliares!$F13)))</f>
        <v>#REF!</v>
      </c>
      <c r="Y68" s="27" t="e">
        <f>+IF(AND(Y$10=Auxiliares!$C$2,'46-55'!Y$13=Auxiliares!$C$3),Auxiliares!$C13,IF(AND(Y$10=Auxiliares!$D$2,'46-55'!Y$13=Auxiliares!$D$3),Auxiliares!$D13,IF(AND(Y$10=Auxiliares!$E$2,'46-55'!Y$13=Auxiliares!$E$3),Auxiliares!$E13,Auxiliares!$F13)))</f>
        <v>#REF!</v>
      </c>
      <c r="Z68" s="27" t="e">
        <f>+IF(AND(Z$10=Auxiliares!$C$2,'46-55'!Z$13=Auxiliares!$C$3),Auxiliares!$C13,IF(AND(Z$10=Auxiliares!$D$2,'46-55'!Z$13=Auxiliares!$D$3),Auxiliares!$D13,IF(AND(Z$10=Auxiliares!$E$2,'46-55'!Z$13=Auxiliares!$E$3),Auxiliares!$E13,Auxiliares!$F13)))</f>
        <v>#REF!</v>
      </c>
      <c r="AA68" s="27" t="e">
        <f>+IF(AND(AA$10=Auxiliares!$C$2,'46-55'!AA$13=Auxiliares!$C$3),Auxiliares!$C13,IF(AND(AA$10=Auxiliares!$D$2,'46-55'!AA$13=Auxiliares!$D$3),Auxiliares!$D13,IF(AND(AA$10=Auxiliares!$E$2,'46-55'!AA$13=Auxiliares!$E$3),Auxiliares!$E13,Auxiliares!$F13)))</f>
        <v>#REF!</v>
      </c>
      <c r="AB68" s="27" t="e">
        <f>+IF(AND(AB$10=Auxiliares!$C$2,'46-55'!AB$13=Auxiliares!$C$3),Auxiliares!$C13,IF(AND(AB$10=Auxiliares!$D$2,'46-55'!AB$13=Auxiliares!$D$3),Auxiliares!$D13,IF(AND(AB$10=Auxiliares!$E$2,'46-55'!AB$13=Auxiliares!$E$3),Auxiliares!$E13,Auxiliares!$F13)))</f>
        <v>#REF!</v>
      </c>
      <c r="AC68" s="27" t="e">
        <f>+IF(AND(AC$10=Auxiliares!$C$2,'46-55'!AC$13=Auxiliares!$C$3),Auxiliares!$C13,IF(AND(AC$10=Auxiliares!$D$2,'46-55'!AC$13=Auxiliares!$D$3),Auxiliares!$D13,IF(AND(AC$10=Auxiliares!$E$2,'46-55'!AC$13=Auxiliares!$E$3),Auxiliares!$E13,Auxiliares!$F13)))</f>
        <v>#REF!</v>
      </c>
      <c r="AD68" s="27" t="e">
        <f>+IF(AND(AD$10=Auxiliares!$C$2,'46-55'!AD$13=Auxiliares!$C$3),Auxiliares!$C13,IF(AND(AD$10=Auxiliares!$D$2,'46-55'!AD$13=Auxiliares!$D$3),Auxiliares!$D13,IF(AND(AD$10=Auxiliares!$E$2,'46-55'!AD$13=Auxiliares!$E$3),Auxiliares!$E13,Auxiliares!$F13)))</f>
        <v>#REF!</v>
      </c>
      <c r="AE68" s="27" t="e">
        <f>+IF(AND(AE$10=Auxiliares!$C$2,'46-55'!AE$13=Auxiliares!$C$3),Auxiliares!$C13,IF(AND(AE$10=Auxiliares!$D$2,'46-55'!AE$13=Auxiliares!$D$3),Auxiliares!$D13,IF(AND(AE$10=Auxiliares!$E$2,'46-55'!AE$13=Auxiliares!$E$3),Auxiliares!$E13,Auxiliares!$F13)))</f>
        <v>#REF!</v>
      </c>
      <c r="AF68" s="27" t="e">
        <f>+IF(AND(AF$10=Auxiliares!$C$2,'46-55'!AF$13=Auxiliares!$C$3),Auxiliares!$C13,IF(AND(AF$10=Auxiliares!$D$2,'46-55'!AF$13=Auxiliares!$D$3),Auxiliares!$D13,IF(AND(AF$10=Auxiliares!$E$2,'46-55'!AF$13=Auxiliares!$E$3),Auxiliares!$E13,Auxiliares!$F13)))</f>
        <v>#REF!</v>
      </c>
      <c r="AG68" s="54" t="e">
        <f>+IF(AND(AG$10=Auxiliares!$C$2,'46-55'!AG$13=Auxiliares!$C$3),Auxiliares!$C13,IF(AND(AG$10=Auxiliares!$D$2,'46-55'!AG$13=Auxiliares!$D$3),Auxiliares!$D13,IF(AND(AG$10=Auxiliares!$E$2,'46-55'!AG$13=Auxiliares!$E$3),Auxiliares!$E13,Auxiliares!$F13)))</f>
        <v>#REF!</v>
      </c>
      <c r="AH68" s="70" t="e">
        <f>+IF(AND(AH$10=Auxiliares!$C$2,'46-55'!AH$13=Auxiliares!$C$3),Auxiliares!$C13,IF(AND(AH$10=Auxiliares!$D$2,'46-55'!AH$13=Auxiliares!$D$3),Auxiliares!$D13,IF(AND(AH$10=Auxiliares!$E$2,'46-55'!AH$13=Auxiliares!$E$3),Auxiliares!$E13,Auxiliares!$F13)))</f>
        <v>#REF!</v>
      </c>
      <c r="AI68" s="70" t="e">
        <f>+IF(AND(AI$10=Auxiliares!$C$2,'46-55'!AI$13=Auxiliares!$C$3),Auxiliares!$C13,IF(AND(AI$10=Auxiliares!$D$2,'46-55'!AI$13=Auxiliares!$D$3),Auxiliares!$D13,IF(AND(AI$10=Auxiliares!$E$2,'46-55'!AI$13=Auxiliares!$E$3),Auxiliares!$E13,Auxiliares!$F13)))</f>
        <v>#REF!</v>
      </c>
      <c r="AJ68" s="70" t="e">
        <f>+IF(AND(AJ$10=Auxiliares!$C$2,'46-55'!AJ$13=Auxiliares!$C$3),Auxiliares!$C13,IF(AND(AJ$10=Auxiliares!$D$2,'46-55'!AJ$13=Auxiliares!$D$3),Auxiliares!$D13,IF(AND(AJ$10=Auxiliares!$E$2,'46-55'!AJ$13=Auxiliares!$E$3),Auxiliares!$E13,Auxiliares!$F13)))</f>
        <v>#REF!</v>
      </c>
      <c r="AK68" s="54" t="e">
        <f>+IF(AND(AK$10=Auxiliares!$C$2,'46-55'!AK$13=Auxiliares!$C$3),Auxiliares!$C13,IF(AND(AK$10=Auxiliares!$D$2,'46-55'!AK$13=Auxiliares!$D$3),Auxiliares!$D13,IF(AND(AK$10=Auxiliares!$E$2,'46-55'!AK$13=Auxiliares!$E$3),Auxiliares!$E13,Auxiliares!$F13)))</f>
        <v>#REF!</v>
      </c>
      <c r="AL68" s="54" t="e">
        <f>+IF(AND(AL$10=Auxiliares!$C$2,'46-55'!AL$13=Auxiliares!$C$3),Auxiliares!$C13,IF(AND(AL$10=Auxiliares!$D$2,'46-55'!AL$13=Auxiliares!$D$3),Auxiliares!$D13,IF(AND(AL$10=Auxiliares!$E$2,'46-55'!AL$13=Auxiliares!$E$3),Auxiliares!$E13,Auxiliares!$F13)))</f>
        <v>#REF!</v>
      </c>
      <c r="AM68" s="70" t="e">
        <f>+IF(AND(AM$10=Auxiliares!$C$2,'46-55'!AM$13=Auxiliares!$C$3),Auxiliares!$C13,IF(AND(AM$10=Auxiliares!$D$2,'46-55'!AM$13=Auxiliares!$D$3),Auxiliares!$D13,IF(AND(AM$10=Auxiliares!$E$2,'46-55'!AM$13=Auxiliares!$E$3),Auxiliares!$E13,Auxiliares!$F13)))</f>
        <v>#REF!</v>
      </c>
      <c r="AN68" s="54" t="e">
        <f>+IF(AND(AN$10=Auxiliares!$C$2,'46-55'!AN$13=Auxiliares!$C$3),Auxiliares!$C13,IF(AND(AN$10=Auxiliares!$D$2,'46-55'!AN$13=Auxiliares!$D$3),Auxiliares!$D13,IF(AND(AN$10=Auxiliares!$E$2,'46-55'!AN$13=Auxiliares!$E$3),Auxiliares!$E13,Auxiliares!$F13)))</f>
        <v>#REF!</v>
      </c>
      <c r="AO68" s="27" t="e">
        <f>+IF(AND(AO$10=Auxiliares!$C$2,'46-55'!AO$13=Auxiliares!$C$3),Auxiliares!$C13,IF(AND(AO$10=Auxiliares!$D$2,'46-55'!AO$13=Auxiliares!$D$3),Auxiliares!$D13,IF(AND(AO$10=Auxiliares!$E$2,'46-55'!AO$13=Auxiliares!$E$3),Auxiliares!$E13,Auxiliares!$F13)))</f>
        <v>#REF!</v>
      </c>
      <c r="AP68" s="27" t="e">
        <f>+IF(AND(AP$10=Auxiliares!$C$2,'46-55'!AP$13=Auxiliares!$C$3),Auxiliares!$C13,IF(AND(AP$10=Auxiliares!$D$2,'46-55'!AP$13=Auxiliares!$D$3),Auxiliares!$D13,IF(AND(AP$10=Auxiliares!$E$2,'46-55'!AP$13=Auxiliares!$E$3),Auxiliares!$E13,Auxiliares!$F13)))</f>
        <v>#REF!</v>
      </c>
      <c r="AQ68" s="27" t="e">
        <f>+IF(AND(AQ$10=Auxiliares!$C$2,'46-55'!AQ$13=Auxiliares!$C$3),Auxiliares!$C13,IF(AND(AQ$10=Auxiliares!$D$2,'46-55'!AQ$13=Auxiliares!$D$3),Auxiliares!$D13,IF(AND(AQ$10=Auxiliares!$E$2,'46-55'!AQ$13=Auxiliares!$E$3),Auxiliares!$E13,Auxiliares!$F13)))</f>
        <v>#REF!</v>
      </c>
      <c r="AR68" s="54" t="e">
        <f>+IF(AND(AR$10=Auxiliares!$C$2,'46-55'!AR$13=Auxiliares!$C$3),Auxiliares!$C13,IF(AND(AR$10=Auxiliares!$D$2,'46-55'!AR$13=Auxiliares!$D$3),Auxiliares!$D13,IF(AND(AR$10=Auxiliares!$E$2,'46-55'!AR$13=Auxiliares!$E$3),Auxiliares!$E13,Auxiliares!$F13)))</f>
        <v>#REF!</v>
      </c>
      <c r="AS68" s="27" t="e">
        <f>+IF(AND(AS$10=Auxiliares!$C$2,'46-55'!AS$13=Auxiliares!$C$3),Auxiliares!$C13,IF(AND(AS$10=Auxiliares!$D$2,'46-55'!AS$13=Auxiliares!$D$3),Auxiliares!$D13,IF(AND(AS$10=Auxiliares!$E$2,'46-55'!AS$13=Auxiliares!$E$3),Auxiliares!$E13,Auxiliares!$F13)))</f>
        <v>#REF!</v>
      </c>
      <c r="AT68" s="54" t="e">
        <f>+IF(AND(AT$10=Auxiliares!$C$2,'46-55'!AT$13=Auxiliares!$C$3),Auxiliares!$C13,IF(AND(AT$10=Auxiliares!$D$2,'46-55'!AT$13=Auxiliares!$D$3),Auxiliares!$D13,IF(AND(AT$10=Auxiliares!$E$2,'46-55'!AT$13=Auxiliares!$E$3),Auxiliares!$E13,Auxiliares!$F13)))</f>
        <v>#REF!</v>
      </c>
      <c r="AU68" s="54" t="e">
        <f>+IF(AND(AU$10=Auxiliares!$C$2,'46-55'!AU$13=Auxiliares!$C$3),Auxiliares!$C13,IF(AND(AU$10=Auxiliares!$D$2,'46-55'!AU$13=Auxiliares!$D$3),Auxiliares!$D13,IF(AND(AU$10=Auxiliares!$E$2,'46-55'!AU$13=Auxiliares!$E$3),Auxiliares!$E13,Auxiliares!$F13)))</f>
        <v>#REF!</v>
      </c>
      <c r="AV68" s="54" t="e">
        <f>+IF(AND(AV$10=Auxiliares!$C$2,'46-55'!AV$13=Auxiliares!$C$3),Auxiliares!$C13,IF(AND(AV$10=Auxiliares!$D$2,'46-55'!AV$13=Auxiliares!$D$3),Auxiliares!$D13,IF(AND(AV$10=Auxiliares!$E$2,'46-55'!AV$13=Auxiliares!$E$3),Auxiliares!$E13,Auxiliares!$F13)))</f>
        <v>#REF!</v>
      </c>
      <c r="AW68" s="27" t="e">
        <f>+IF(AND(AW$10=Auxiliares!$C$2,'46-55'!AW$13=Auxiliares!$C$3),Auxiliares!$C13,IF(AND(AW$10=Auxiliares!$D$2,'46-55'!AW$13=Auxiliares!$D$3),Auxiliares!$D13,IF(AND(AW$10=Auxiliares!$E$2,'46-55'!AW$13=Auxiliares!$E$3),Auxiliares!$E13,Auxiliares!$F13)))</f>
        <v>#REF!</v>
      </c>
      <c r="AX68" s="27" t="e">
        <f>+IF(AND(AX$10=Auxiliares!$C$2,'46-55'!AX$13=Auxiliares!$C$3),Auxiliares!$C13,IF(AND(AX$10=Auxiliares!$D$2,'46-55'!AX$13=Auxiliares!$D$3),Auxiliares!$D13,IF(AND(AX$10=Auxiliares!$E$2,'46-55'!AX$13=Auxiliares!$E$3),Auxiliares!$E13,Auxiliares!$F13)))</f>
        <v>#REF!</v>
      </c>
      <c r="AY68" s="27" t="e">
        <f>+IF(AND(AY$10=Auxiliares!$C$2,'46-55'!AY$13=Auxiliares!$C$3),Auxiliares!$C13,IF(AND(AY$10=Auxiliares!$D$2,'46-55'!AY$13=Auxiliares!$D$3),Auxiliares!$D13,IF(AND(AY$10=Auxiliares!$E$2,'46-55'!AY$13=Auxiliares!$E$3),Auxiliares!$E13,Auxiliares!$F13)))</f>
        <v>#REF!</v>
      </c>
      <c r="AZ68" s="54" t="e">
        <f>+IF(AND(AZ$10=Auxiliares!$C$2,'46-55'!AZ$13=Auxiliares!$C$3),Auxiliares!$C13,IF(AND(AZ$10=Auxiliares!$D$2,'46-55'!AZ$13=Auxiliares!$D$3),Auxiliares!$D13,IF(AND(AZ$10=Auxiliares!$E$2,'46-55'!AZ$13=Auxiliares!$E$3),Auxiliares!$E13,Auxiliares!$F13)))</f>
        <v>#REF!</v>
      </c>
      <c r="BA68" s="27" t="e">
        <f>+IF(AND(BA$10=Auxiliares!$C$2,'46-55'!BA$13=Auxiliares!$C$3),Auxiliares!$C13,IF(AND(BA$10=Auxiliares!$D$2,'46-55'!BA$13=Auxiliares!$D$3),Auxiliares!$D13,IF(AND(BA$10=Auxiliares!$E$2,'46-55'!BA$13=Auxiliares!$E$3),Auxiliares!$E13,Auxiliares!$F13)))</f>
        <v>#REF!</v>
      </c>
      <c r="BB68" s="27" t="e">
        <f>+IF(AND(BB$10=Auxiliares!$C$2,'46-55'!BB$13=Auxiliares!$C$3),Auxiliares!$C13,IF(AND(BB$10=Auxiliares!$D$2,'46-55'!BB$13=Auxiliares!$D$3),Auxiliares!$D13,IF(AND(BB$10=Auxiliares!$E$2,'46-55'!BB$13=Auxiliares!$E$3),Auxiliares!$E13,Auxiliares!$F13)))</f>
        <v>#REF!</v>
      </c>
      <c r="BC68" s="27" t="e">
        <f>+IF(AND(BC$10=Auxiliares!$C$2,'46-55'!BC$13=Auxiliares!$C$3),Auxiliares!$C13,IF(AND(BC$10=Auxiliares!$D$2,'46-55'!BC$13=Auxiliares!$D$3),Auxiliares!$D13,IF(AND(BC$10=Auxiliares!$E$2,'46-55'!BC$13=Auxiliares!$E$3),Auxiliares!$E13,Auxiliares!$F13)))</f>
        <v>#REF!</v>
      </c>
      <c r="BD68" s="54" t="e">
        <f>+IF(AND(BD$10=Auxiliares!$C$2,'46-55'!BD$13=Auxiliares!$C$3),Auxiliares!$C13,IF(AND(BD$10=Auxiliares!$D$2,'46-55'!BD$13=Auxiliares!$D$3),Auxiliares!$D13,IF(AND(BD$10=Auxiliares!$E$2,'46-55'!BD$13=Auxiliares!$E$3),Auxiliares!$E13,Auxiliares!$F13)))</f>
        <v>#REF!</v>
      </c>
      <c r="BE68" s="27" t="e">
        <f>+IF(AND(BE$10=Auxiliares!$C$2,'46-55'!BE$13=Auxiliares!$C$3),Auxiliares!$C13,IF(AND(BE$10=Auxiliares!$D$2,'46-55'!BE$13=Auxiliares!$D$3),Auxiliares!$D13,IF(AND(BE$10=Auxiliares!$E$2,'46-55'!BE$13=Auxiliares!$E$3),Auxiliares!$E13,Auxiliares!$F13)))</f>
        <v>#REF!</v>
      </c>
      <c r="BF68" s="27" t="e">
        <f>+IF(AND(BF$10=Auxiliares!$C$2,'46-55'!BF$13=Auxiliares!$C$3),Auxiliares!$C13,IF(AND(BF$10=Auxiliares!$D$2,'46-55'!BF$13=Auxiliares!$D$3),Auxiliares!$D13,IF(AND(BF$10=Auxiliares!$E$2,'46-55'!BF$13=Auxiliares!$E$3),Auxiliares!$E13,Auxiliares!$F13)))</f>
        <v>#REF!</v>
      </c>
      <c r="BG68" s="27" t="e">
        <f>+IF(AND(BG$10=Auxiliares!$C$2,'46-55'!BG$13=Auxiliares!$C$3),Auxiliares!$C13,IF(AND(BG$10=Auxiliares!$D$2,'46-55'!BG$13=Auxiliares!$D$3),Auxiliares!$D13,IF(AND(BG$10=Auxiliares!$E$2,'46-55'!BG$13=Auxiliares!$E$3),Auxiliares!$E13,Auxiliares!$F13)))</f>
        <v>#REF!</v>
      </c>
      <c r="BH68" s="54" t="e">
        <f>+IF(AND(BH$10=Auxiliares!$C$2,'46-55'!BH$13=Auxiliares!$C$3),Auxiliares!$C13,IF(AND(BH$10=Auxiliares!$D$2,'46-55'!BH$13=Auxiliares!$D$3),Auxiliares!$D13,IF(AND(BH$10=Auxiliares!$E$2,'46-55'!BH$13=Auxiliares!$E$3),Auxiliares!$E13,Auxiliares!$F13)))</f>
        <v>#REF!</v>
      </c>
      <c r="BI68" s="27" t="e">
        <f>+IF(AND(BI$10=Auxiliares!$C$2,'46-55'!BI$13=Auxiliares!$C$3),Auxiliares!$C13,IF(AND(BI$10=Auxiliares!$D$2,'46-55'!BI$13=Auxiliares!$D$3),Auxiliares!$D13,IF(AND(BI$10=Auxiliares!$E$2,'46-55'!BI$13=Auxiliares!$E$3),Auxiliares!$E13,Auxiliares!$F13)))</f>
        <v>#REF!</v>
      </c>
      <c r="BJ68" s="27" t="e">
        <f>+IF(AND(BJ$10=Auxiliares!$C$2,'46-55'!BJ$13=Auxiliares!$C$3),Auxiliares!$C13,IF(AND(BJ$10=Auxiliares!$D$2,'46-55'!BJ$13=Auxiliares!$D$3),Auxiliares!$D13,IF(AND(BJ$10=Auxiliares!$E$2,'46-55'!BJ$13=Auxiliares!$E$3),Auxiliares!$E13,Auxiliares!$F13)))</f>
        <v>#REF!</v>
      </c>
      <c r="BK68" s="27" t="e">
        <f>+IF(AND(BK$10=Auxiliares!$C$2,'46-55'!BK$13=Auxiliares!$C$3),Auxiliares!$C13,IF(AND(BK$10=Auxiliares!$D$2,'46-55'!BK$13=Auxiliares!$D$3),Auxiliares!$D13,IF(AND(BK$10=Auxiliares!$E$2,'46-55'!BK$13=Auxiliares!$E$3),Auxiliares!$E13,Auxiliares!$F13)))</f>
        <v>#REF!</v>
      </c>
      <c r="BL68" s="54" t="e">
        <f>+IF(AND(BL$10=Auxiliares!$C$2,'46-55'!BL$13=Auxiliares!$C$3),Auxiliares!$C13,IF(AND(BL$10=Auxiliares!$D$2,'46-55'!BL$13=Auxiliares!$D$3),Auxiliares!$D13,IF(AND(BL$10=Auxiliares!$E$2,'46-55'!BL$13=Auxiliares!$E$3),Auxiliares!$E13,Auxiliares!$F13)))</f>
        <v>#REF!</v>
      </c>
      <c r="BM68" s="27" t="e">
        <f>+IF(AND(BM$10=Auxiliares!$C$2,'46-55'!BM$13=Auxiliares!$C$3),Auxiliares!$C13,IF(AND(BM$10=Auxiliares!$D$2,'46-55'!BM$13=Auxiliares!$D$3),Auxiliares!$D13,IF(AND(BM$10=Auxiliares!$E$2,'46-55'!BM$13=Auxiliares!$E$3),Auxiliares!$E13,Auxiliares!$F13)))</f>
        <v>#REF!</v>
      </c>
      <c r="BN68" s="54" t="e">
        <f>+IF(AND(BN$10=Auxiliares!$C$2,'46-55'!BN$13=Auxiliares!$C$3),Auxiliares!$C13,IF(AND(BN$10=Auxiliares!$D$2,'46-55'!BN$13=Auxiliares!$D$3),Auxiliares!$D13,IF(AND(BN$10=Auxiliares!$E$2,'46-55'!BN$13=Auxiliares!$E$3),Auxiliares!$E13,Auxiliares!$F13)))</f>
        <v>#REF!</v>
      </c>
      <c r="BO68" s="27" t="e">
        <f>+IF(AND(BO$10=Auxiliares!$C$2,'46-55'!BO$13=Auxiliares!$C$3),Auxiliares!$C13,IF(AND(BO$10=Auxiliares!$D$2,'46-55'!BO$13=Auxiliares!$D$3),Auxiliares!$D13,IF(AND(BO$10=Auxiliares!$E$2,'46-55'!BO$13=Auxiliares!$E$3),Auxiliares!$E13,Auxiliares!$F13)))</f>
        <v>#REF!</v>
      </c>
      <c r="BP68" s="54" t="e">
        <f>+IF(AND(BP$10=Auxiliares!$C$2,'46-55'!BP$13=Auxiliares!$C$3),Auxiliares!$C13,IF(AND(BP$10=Auxiliares!$D$2,'46-55'!BP$13=Auxiliares!$D$3),Auxiliares!$D13,IF(AND(BP$10=Auxiliares!$E$2,'46-55'!BP$13=Auxiliares!$E$3),Auxiliares!$E13,Auxiliares!$F13)))</f>
        <v>#REF!</v>
      </c>
      <c r="BQ68" s="27" t="e">
        <f>+IF(AND(BQ$10=Auxiliares!$C$2,'46-55'!BQ$13=Auxiliares!$C$3),Auxiliares!$C13,IF(AND(BQ$10=Auxiliares!$D$2,'46-55'!BQ$13=Auxiliares!$D$3),Auxiliares!$D13,IF(AND(BQ$10=Auxiliares!$E$2,'46-55'!BQ$13=Auxiliares!$E$3),Auxiliares!$E13,Auxiliares!$F13)))</f>
        <v>#REF!</v>
      </c>
      <c r="BR68" s="27" t="e">
        <f>+IF(AND(BR$10=Auxiliares!$C$2,'46-55'!BR$13=Auxiliares!$C$3),Auxiliares!$C13,IF(AND(BR$10=Auxiliares!$D$2,'46-55'!BR$13=Auxiliares!$D$3),Auxiliares!$D13,IF(AND(BR$10=Auxiliares!$E$2,'46-55'!BR$13=Auxiliares!$E$3),Auxiliares!$E13,Auxiliares!$F13)))</f>
        <v>#REF!</v>
      </c>
      <c r="BS68" s="27" t="e">
        <f>+IF(AND(BS$10=Auxiliares!$C$2,'46-55'!BS$13=Auxiliares!$C$3),Auxiliares!$C13,IF(AND(BS$10=Auxiliares!$D$2,'46-55'!BS$13=Auxiliares!$D$3),Auxiliares!$D13,IF(AND(BS$10=Auxiliares!$E$2,'46-55'!BS$13=Auxiliares!$E$3),Auxiliares!$E13,Auxiliares!$F13)))</f>
        <v>#REF!</v>
      </c>
      <c r="BT68" s="54" t="e">
        <f>+IF(AND(BT$10=Auxiliares!$C$2,'46-55'!BT$13=Auxiliares!$C$3),Auxiliares!$C13,IF(AND(BT$10=Auxiliares!$D$2,'46-55'!BT$13=Auxiliares!$D$3),Auxiliares!$D13,IF(AND(BT$10=Auxiliares!$E$2,'46-55'!BT$13=Auxiliares!$E$3),Auxiliares!$E13,Auxiliares!$F13)))</f>
        <v>#REF!</v>
      </c>
      <c r="BU68" s="27" t="e">
        <f>+IF(AND(BU$10=Auxiliares!$C$2,'46-55'!BU$13=Auxiliares!$C$3),Auxiliares!$C13,IF(AND(BU$10=Auxiliares!$D$2,'46-55'!BU$13=Auxiliares!$D$3),Auxiliares!$D13,IF(AND(BU$10=Auxiliares!$E$2,'46-55'!BU$13=Auxiliares!$E$3),Auxiliares!$E13,Auxiliares!$F13)))</f>
        <v>#REF!</v>
      </c>
      <c r="BV68" s="27" t="e">
        <f>+IF(AND(BV$10=Auxiliares!$C$2,'46-55'!BV$13=Auxiliares!$C$3),Auxiliares!$C13,IF(AND(BV$10=Auxiliares!$D$2,'46-55'!BV$13=Auxiliares!$D$3),Auxiliares!$D13,IF(AND(BV$10=Auxiliares!$E$2,'46-55'!BV$13=Auxiliares!$E$3),Auxiliares!$E13,Auxiliares!$F13)))</f>
        <v>#REF!</v>
      </c>
      <c r="BW68" s="27" t="e">
        <f>+IF(AND(BW$10=Auxiliares!$C$2,'46-55'!BW$13=Auxiliares!$C$3),Auxiliares!$C13,IF(AND(BW$10=Auxiliares!$D$2,'46-55'!BW$13=Auxiliares!$D$3),Auxiliares!$D13,IF(AND(BW$10=Auxiliares!$E$2,'46-55'!BW$13=Auxiliares!$E$3),Auxiliares!$E13,Auxiliares!$F13)))</f>
        <v>#REF!</v>
      </c>
      <c r="BX68" s="54" t="e">
        <f>+IF(AND(BX$10=Auxiliares!$C$2,'46-55'!BX$13=Auxiliares!$C$3),Auxiliares!$C13,IF(AND(BX$10=Auxiliares!$D$2,'46-55'!BX$13=Auxiliares!$D$3),Auxiliares!$D13,IF(AND(BX$10=Auxiliares!$E$2,'46-55'!BX$13=Auxiliares!$E$3),Auxiliares!$E13,Auxiliares!$F13)))</f>
        <v>#REF!</v>
      </c>
      <c r="BY68" s="27" t="e">
        <f>+IF(AND(BY$10=Auxiliares!$C$2,'46-55'!BY$13=Auxiliares!$C$3),Auxiliares!$C13,IF(AND(BY$10=Auxiliares!$D$2,'46-55'!BY$13=Auxiliares!$D$3),Auxiliares!$D13,IF(AND(BY$10=Auxiliares!$E$2,'46-55'!BY$13=Auxiliares!$E$3),Auxiliares!$E13,Auxiliares!$F13)))</f>
        <v>#REF!</v>
      </c>
      <c r="BZ68" s="27" t="e">
        <f>+IF(AND(BZ$10=Auxiliares!$C$2,'46-55'!BZ$13=Auxiliares!$C$3),Auxiliares!$C13,IF(AND(BZ$10=Auxiliares!$D$2,'46-55'!BZ$13=Auxiliares!$D$3),Auxiliares!$D13,IF(AND(BZ$10=Auxiliares!$E$2,'46-55'!BZ$13=Auxiliares!$E$3),Auxiliares!$E13,Auxiliares!$F13)))</f>
        <v>#REF!</v>
      </c>
      <c r="CA68" s="27" t="e">
        <f>+IF(AND(CA$10=Auxiliares!$C$2,'46-55'!CA$13=Auxiliares!$C$3),Auxiliares!$C13,IF(AND(CA$10=Auxiliares!$D$2,'46-55'!CA$13=Auxiliares!$D$3),Auxiliares!$D13,IF(AND(CA$10=Auxiliares!$E$2,'46-55'!CA$13=Auxiliares!$E$3),Auxiliares!$E13,Auxiliares!$F13)))</f>
        <v>#REF!</v>
      </c>
      <c r="CB68" s="54" t="e">
        <f>+IF(AND(CB$10=Auxiliares!$C$2,'46-55'!CB$13=Auxiliares!$C$3),Auxiliares!$C13,IF(AND(CB$10=Auxiliares!$D$2,'46-55'!CB$13=Auxiliares!$D$3),Auxiliares!$D13,IF(AND(CB$10=Auxiliares!$E$2,'46-55'!CB$13=Auxiliares!$E$3),Auxiliares!$E13,Auxiliares!$F13)))</f>
        <v>#REF!</v>
      </c>
      <c r="CC68" s="27" t="e">
        <f>+IF(AND(CC$10=Auxiliares!$C$2,'46-55'!CC$13=Auxiliares!$C$3),Auxiliares!$C13,IF(AND(CC$10=Auxiliares!$D$2,'46-55'!CC$13=Auxiliares!$D$3),Auxiliares!$D13,IF(AND(CC$10=Auxiliares!$E$2,'46-55'!CC$13=Auxiliares!$E$3),Auxiliares!$E13,Auxiliares!$F13)))</f>
        <v>#REF!</v>
      </c>
      <c r="CD68" s="54" t="e">
        <f>+IF(AND(CD$10=Auxiliares!$C$2,'46-55'!CD$13=Auxiliares!$C$3),Auxiliares!$C13,IF(AND(CD$10=Auxiliares!$D$2,'46-55'!CD$13=Auxiliares!$D$3),Auxiliares!$D13,IF(AND(CD$10=Auxiliares!$E$2,'46-55'!CD$13=Auxiliares!$E$3),Auxiliares!$E13,Auxiliares!$F13)))</f>
        <v>#REF!</v>
      </c>
      <c r="CE68" s="27" t="e">
        <f>+IF(AND(CE$10=Auxiliares!$C$2,'46-55'!CE$13=Auxiliares!$C$3),Auxiliares!$C13,IF(AND(CE$10=Auxiliares!$D$2,'46-55'!CE$13=Auxiliares!$D$3),Auxiliares!$D13,IF(AND(CE$10=Auxiliares!$E$2,'46-55'!CE$13=Auxiliares!$E$3),Auxiliares!$E13,Auxiliares!$F13)))</f>
        <v>#REF!</v>
      </c>
      <c r="CF68" s="54" t="e">
        <f>+IF(AND(CF$10=Auxiliares!$C$2,'46-55'!CF$13=Auxiliares!$C$3),Auxiliares!$C13,IF(AND(CF$10=Auxiliares!$D$2,'46-55'!CF$13=Auxiliares!$D$3),Auxiliares!$D13,IF(AND(CF$10=Auxiliares!$E$2,'46-55'!CF$13=Auxiliares!$E$3),Auxiliares!$E13,Auxiliares!$F13)))</f>
        <v>#REF!</v>
      </c>
      <c r="CG68" s="54" t="e">
        <f>+IF(AND(CG$10=Auxiliares!$C$2,'46-55'!CG$13=Auxiliares!$C$3),Auxiliares!$C13,IF(AND(CG$10=Auxiliares!$D$2,'46-55'!CG$13=Auxiliares!$D$3),Auxiliares!$D13,IF(AND(CG$10=Auxiliares!$E$2,'46-55'!CG$13=Auxiliares!$E$3),Auxiliares!$E13,Auxiliares!$F13)))</f>
        <v>#REF!</v>
      </c>
      <c r="CH68" s="27" t="e">
        <f>+IF(AND(CH$10=Auxiliares!$C$2,'46-55'!CH$13=Auxiliares!$C$3),Auxiliares!$C13,IF(AND(CH$10=Auxiliares!$D$2,'46-55'!CH$13=Auxiliares!$D$3),Auxiliares!$D13,IF(AND(CH$10=Auxiliares!$E$2,'46-55'!CH$13=Auxiliares!$E$3),Auxiliares!$E13,Auxiliares!$F13)))</f>
        <v>#REF!</v>
      </c>
      <c r="CI68" s="27" t="e">
        <f>+IF(AND(CI$10=Auxiliares!$C$2,'46-55'!CI$13=Auxiliares!$C$3),Auxiliares!$C13,IF(AND(CI$10=Auxiliares!$D$2,'46-55'!CI$13=Auxiliares!$D$3),Auxiliares!$D13,IF(AND(CI$10=Auxiliares!$E$2,'46-55'!CI$13=Auxiliares!$E$3),Auxiliares!$E13,Auxiliares!$F13)))</f>
        <v>#REF!</v>
      </c>
      <c r="CJ68" s="54" t="e">
        <f>+IF(AND(CJ$10=Auxiliares!$C$2,'46-55'!CJ$13=Auxiliares!$C$3),Auxiliares!$C13,IF(AND(CJ$10=Auxiliares!$D$2,'46-55'!CJ$13=Auxiliares!$D$3),Auxiliares!$D13,IF(AND(CJ$10=Auxiliares!$E$2,'46-55'!CJ$13=Auxiliares!$E$3),Auxiliares!$E13,Auxiliares!$F13)))</f>
        <v>#REF!</v>
      </c>
      <c r="CK68" s="27" t="e">
        <f>+IF(AND(CK$10=Auxiliares!$C$2,'46-55'!CK$13=Auxiliares!$C$3),Auxiliares!$C13,IF(AND(CK$10=Auxiliares!$D$2,'46-55'!CK$13=Auxiliares!$D$3),Auxiliares!$D13,IF(AND(CK$10=Auxiliares!$E$2,'46-55'!CK$13=Auxiliares!$E$3),Auxiliares!$E13,Auxiliares!$F13)))</f>
        <v>#REF!</v>
      </c>
      <c r="CL68" s="54" t="e">
        <f>+IF(AND(CL$10=Auxiliares!$C$2,'46-55'!CL$13=Auxiliares!$C$3),Auxiliares!$C13,IF(AND(CL$10=Auxiliares!$D$2,'46-55'!CL$13=Auxiliares!$D$3),Auxiliares!$D13,IF(AND(CL$10=Auxiliares!$E$2,'46-55'!CL$13=Auxiliares!$E$3),Auxiliares!$E13,Auxiliares!$F13)))</f>
        <v>#REF!</v>
      </c>
      <c r="CM68" s="27" t="e">
        <f>+IF(AND(CM$10=Auxiliares!$C$2,'46-55'!CM$13=Auxiliares!$C$3),Auxiliares!$C13,IF(AND(CM$10=Auxiliares!$D$2,'46-55'!CM$13=Auxiliares!$D$3),Auxiliares!$D13,IF(AND(CM$10=Auxiliares!$E$2,'46-55'!CM$13=Auxiliares!$E$3),Auxiliares!$E13,Auxiliares!$F13)))</f>
        <v>#REF!</v>
      </c>
      <c r="CN68" s="54" t="e">
        <f>+IF(AND(CN$10=Auxiliares!$C$2,'46-55'!CN$13=Auxiliares!$C$3),Auxiliares!$C13,IF(AND(CN$10=Auxiliares!$D$2,'46-55'!CN$13=Auxiliares!$D$3),Auxiliares!$D13,IF(AND(CN$10=Auxiliares!$E$2,'46-55'!CN$13=Auxiliares!$E$3),Auxiliares!$E13,Auxiliares!$F13)))</f>
        <v>#REF!</v>
      </c>
      <c r="CO68" s="27" t="e">
        <f>+IF(AND(CO$10=Auxiliares!$C$2,'46-55'!CO$13=Auxiliares!$C$3),Auxiliares!$C13,IF(AND(CO$10=Auxiliares!$D$2,'46-55'!CO$13=Auxiliares!$D$3),Auxiliares!$D13,IF(AND(CO$10=Auxiliares!$E$2,'46-55'!CO$13=Auxiliares!$E$3),Auxiliares!$E13,Auxiliares!$F13)))</f>
        <v>#REF!</v>
      </c>
      <c r="CP68" s="54" t="e">
        <f>+IF(AND(CP$10=Auxiliares!$C$2,'46-55'!CP$13=Auxiliares!$C$3),Auxiliares!$C13,IF(AND(CP$10=Auxiliares!$D$2,'46-55'!CP$13=Auxiliares!$D$3),Auxiliares!$D13,IF(AND(CP$10=Auxiliares!$E$2,'46-55'!CP$13=Auxiliares!$E$3),Auxiliares!$E13,Auxiliares!$F13)))</f>
        <v>#REF!</v>
      </c>
      <c r="CQ68" s="27" t="e">
        <f>+IF(AND(CQ$10=Auxiliares!$C$2,'46-55'!CQ$13=Auxiliares!$C$3),Auxiliares!$C13,IF(AND(CQ$10=Auxiliares!$D$2,'46-55'!CQ$13=Auxiliares!$D$3),Auxiliares!$D13,IF(AND(CQ$10=Auxiliares!$E$2,'46-55'!CQ$13=Auxiliares!$E$3),Auxiliares!$E13,Auxiliares!$F13)))</f>
        <v>#REF!</v>
      </c>
      <c r="CR68" s="27" t="e">
        <f>+IF(AND(CR$10=Auxiliares!$C$2,'46-55'!CR$13=Auxiliares!$C$3),Auxiliares!$C13,IF(AND(CR$10=Auxiliares!$D$2,'46-55'!CR$13=Auxiliares!$D$3),Auxiliares!$D13,IF(AND(CR$10=Auxiliares!$E$2,'46-55'!CR$13=Auxiliares!$E$3),Auxiliares!$E13,Auxiliares!$F13)))</f>
        <v>#REF!</v>
      </c>
      <c r="CS68" s="27" t="e">
        <f>+IF(AND(CS$10=Auxiliares!$C$2,'46-55'!CS$13=Auxiliares!$C$3),Auxiliares!$C13,IF(AND(CS$10=Auxiliares!$D$2,'46-55'!CS$13=Auxiliares!$D$3),Auxiliares!$D13,IF(AND(CS$10=Auxiliares!$E$2,'46-55'!CS$13=Auxiliares!$E$3),Auxiliares!$E13,Auxiliares!$F13)))</f>
        <v>#REF!</v>
      </c>
      <c r="CT68" s="27" t="e">
        <f>+IF(AND(CT$10=Auxiliares!$C$2,'46-55'!CT$13=Auxiliares!$C$3),Auxiliares!$C13,IF(AND(CT$10=Auxiliares!$D$2,'46-55'!CT$13=Auxiliares!$D$3),Auxiliares!$D13,IF(AND(CT$10=Auxiliares!$E$2,'46-55'!CT$13=Auxiliares!$E$3),Auxiliares!$E13,Auxiliares!$F13)))</f>
        <v>#REF!</v>
      </c>
      <c r="CU68" s="27" t="e">
        <f>+IF(AND(CU$10=Auxiliares!$C$2,'46-55'!CU$13=Auxiliares!$C$3),Auxiliares!$C13,IF(AND(CU$10=Auxiliares!$D$2,'46-55'!CU$13=Auxiliares!$D$3),Auxiliares!$D13,IF(AND(CU$10=Auxiliares!$E$2,'46-55'!CU$13=Auxiliares!$E$3),Auxiliares!$E13,Auxiliares!$F13)))</f>
        <v>#REF!</v>
      </c>
      <c r="CV68" s="27" t="e">
        <f>+IF(AND(CV$10=Auxiliares!$C$2,'46-55'!CV$13=Auxiliares!$C$3),Auxiliares!$C13,IF(AND(CV$10=Auxiliares!$D$2,'46-55'!CV$13=Auxiliares!$D$3),Auxiliares!$D13,IF(AND(CV$10=Auxiliares!$E$2,'46-55'!CV$13=Auxiliares!$E$3),Auxiliares!$E13,Auxiliares!$F13)))</f>
        <v>#REF!</v>
      </c>
      <c r="CW68" s="27" t="e">
        <f>+IF(AND(CW$10=Auxiliares!$C$2,'46-55'!CW$13=Auxiliares!$C$3),Auxiliares!$C13,IF(AND(CW$10=Auxiliares!$D$2,'46-55'!CW$13=Auxiliares!$D$3),Auxiliares!$D13,IF(AND(CW$10=Auxiliares!$E$2,'46-55'!CW$13=Auxiliares!$E$3),Auxiliares!$E13,Auxiliares!$F13)))</f>
        <v>#REF!</v>
      </c>
      <c r="CX68" s="27" t="e">
        <f>+IF(AND(CX$10=Auxiliares!$C$2,'46-55'!CX$13=Auxiliares!$C$3),Auxiliares!$C13,IF(AND(CX$10=Auxiliares!$D$2,'46-55'!CX$13=Auxiliares!$D$3),Auxiliares!$D13,IF(AND(CX$10=Auxiliares!$E$2,'46-55'!CX$13=Auxiliares!$E$3),Auxiliares!$E13,Auxiliares!$F13)))</f>
        <v>#REF!</v>
      </c>
      <c r="CY68" s="27" t="e">
        <f>+IF(AND(CY$10=Auxiliares!$C$2,'46-55'!CY$13=Auxiliares!$C$3),Auxiliares!$C13,IF(AND(CY$10=Auxiliares!$D$2,'46-55'!CY$13=Auxiliares!$D$3),Auxiliares!$D13,IF(AND(CY$10=Auxiliares!$E$2,'46-55'!CY$13=Auxiliares!$E$3),Auxiliares!$E13,Auxiliares!$F13)))</f>
        <v>#REF!</v>
      </c>
      <c r="CZ68" s="27" t="e">
        <f>+IF(AND(CZ$10=Auxiliares!$C$2,'46-55'!CZ$13=Auxiliares!$C$3),Auxiliares!$C13,IF(AND(CZ$10=Auxiliares!$D$2,'46-55'!CZ$13=Auxiliares!$D$3),Auxiliares!$D13,IF(AND(CZ$10=Auxiliares!$E$2,'46-55'!CZ$13=Auxiliares!$E$3),Auxiliares!$E13,Auxiliares!$F13)))</f>
        <v>#REF!</v>
      </c>
      <c r="DA68" s="27" t="e">
        <f>+IF(AND(DA$10=Auxiliares!$C$2,'46-55'!DA$13=Auxiliares!$C$3),Auxiliares!$C13,IF(AND(DA$10=Auxiliares!$D$2,'46-55'!DA$13=Auxiliares!$D$3),Auxiliares!$D13,IF(AND(DA$10=Auxiliares!$E$2,'46-55'!DA$13=Auxiliares!$E$3),Auxiliares!$E13,Auxiliares!$F13)))</f>
        <v>#REF!</v>
      </c>
      <c r="DB68" s="27" t="e">
        <f>+IF(AND(DB$10=Auxiliares!$C$2,'46-55'!DB$13=Auxiliares!$C$3),Auxiliares!$C13,IF(AND(DB$10=Auxiliares!$D$2,'46-55'!DB$13=Auxiliares!$D$3),Auxiliares!$D13,IF(AND(DB$10=Auxiliares!$E$2,'46-55'!DB$13=Auxiliares!$E$3),Auxiliares!$E13,Auxiliares!$F13)))</f>
        <v>#REF!</v>
      </c>
      <c r="DC68" s="27" t="e">
        <f>+IF(AND(DC$10=Auxiliares!$C$2,'46-55'!DC$13=Auxiliares!$C$3),Auxiliares!$C13,IF(AND(DC$10=Auxiliares!$D$2,'46-55'!DC$13=Auxiliares!$D$3),Auxiliares!$D13,IF(AND(DC$10=Auxiliares!$E$2,'46-55'!DC$13=Auxiliares!$E$3),Auxiliares!$E13,Auxiliares!$F13)))</f>
        <v>#REF!</v>
      </c>
      <c r="DD68" s="27" t="e">
        <f>+IF(AND(DD$10=Auxiliares!$C$2,'46-55'!DD$13=Auxiliares!$C$3),Auxiliares!$C13,IF(AND(DD$10=Auxiliares!$D$2,'46-55'!DD$13=Auxiliares!$D$3),Auxiliares!$D13,IF(AND(DD$10=Auxiliares!$E$2,'46-55'!DD$13=Auxiliares!$E$3),Auxiliares!$E13,Auxiliares!$F13)))</f>
        <v>#REF!</v>
      </c>
      <c r="DE68" s="27" t="e">
        <f>+IF(AND(DE$10=Auxiliares!$C$2,'46-55'!DE$13=Auxiliares!$C$3),Auxiliares!$C13,IF(AND(DE$10=Auxiliares!$D$2,'46-55'!DE$13=Auxiliares!$D$3),Auxiliares!$D13,IF(AND(DE$10=Auxiliares!$E$2,'46-55'!DE$13=Auxiliares!$E$3),Auxiliares!$E13,Auxiliares!$F13)))</f>
        <v>#REF!</v>
      </c>
      <c r="DF68" s="27">
        <f>+Auxiliares!$H13</f>
        <v>0</v>
      </c>
      <c r="DG68" s="27">
        <f>+Auxiliares!$H13</f>
        <v>0</v>
      </c>
      <c r="DH68" s="27">
        <f>+Auxiliares!$H13</f>
        <v>0</v>
      </c>
      <c r="DI68" s="27">
        <f>+Auxiliares!$H13</f>
        <v>0</v>
      </c>
      <c r="DJ68" s="27">
        <f>+Auxiliares!$H13</f>
        <v>0</v>
      </c>
      <c r="DK68" s="27">
        <f>+Auxiliares!$H13</f>
        <v>0</v>
      </c>
      <c r="DL68" s="27">
        <f>+Auxiliares!$H13</f>
        <v>0</v>
      </c>
    </row>
    <row r="69" spans="2:139">
      <c r="B69" s="2" t="s">
        <v>22</v>
      </c>
      <c r="C69" s="27">
        <f>+Auxiliares!C14</f>
        <v>5.4549182082244581E-3</v>
      </c>
      <c r="D69" s="27">
        <f t="shared" si="76"/>
        <v>5.4549182082244581E-3</v>
      </c>
      <c r="E69" s="27" t="e">
        <f>+IF(AND(E$10=Auxiliares!$C$2,'46-55'!E$13=Auxiliares!$C$3),Auxiliares!$C14,IF(AND(E$10=Auxiliares!$D$2,'46-55'!E$13=Auxiliares!$D$3),Auxiliares!$D14,IF(AND(E$10=Auxiliares!$E$2,'46-55'!E$13=Auxiliares!$E$3),Auxiliares!$E14,Auxiliares!$F14)))</f>
        <v>#REF!</v>
      </c>
      <c r="F69" s="27" t="e">
        <f>+IF(AND(F$10=Auxiliares!$C$2,'46-55'!F$13=Auxiliares!$C$3),Auxiliares!$C14,IF(AND(F$10=Auxiliares!$D$2,'46-55'!F$13=Auxiliares!$D$3),Auxiliares!$D14,IF(AND(F$10=Auxiliares!$E$2,'46-55'!F$13=Auxiliares!$E$3),Auxiliares!$E14,Auxiliares!$F14)))</f>
        <v>#REF!</v>
      </c>
      <c r="G69" s="27" t="e">
        <f>+IF(AND(G$10=Auxiliares!$C$2,'46-55'!G$13=Auxiliares!$C$3),Auxiliares!$C14,IF(AND(G$10=Auxiliares!$D$2,'46-55'!G$13=Auxiliares!$D$3),Auxiliares!$D14,IF(AND(G$10=Auxiliares!$E$2,'46-55'!G$13=Auxiliares!$E$3),Auxiliares!$E14,Auxiliares!$F14)))</f>
        <v>#REF!</v>
      </c>
      <c r="H69" s="27" t="e">
        <f>+IF(AND(H$10=Auxiliares!$C$2,'46-55'!H$13=Auxiliares!$C$3),Auxiliares!$C14,IF(AND(H$10=Auxiliares!$D$2,'46-55'!H$13=Auxiliares!$D$3),Auxiliares!$D14,IF(AND(H$10=Auxiliares!$E$2,'46-55'!H$13=Auxiliares!$E$3),Auxiliares!$E14,Auxiliares!$F14)))</f>
        <v>#REF!</v>
      </c>
      <c r="I69" s="27" t="e">
        <f>+IF(AND(I$10=Auxiliares!$C$2,'46-55'!I$13=Auxiliares!$C$3),Auxiliares!$C14,IF(AND(I$10=Auxiliares!$D$2,'46-55'!I$13=Auxiliares!$D$3),Auxiliares!$D14,IF(AND(I$10=Auxiliares!$E$2,'46-55'!I$13=Auxiliares!$E$3),Auxiliares!$E14,Auxiliares!$F14)))</f>
        <v>#REF!</v>
      </c>
      <c r="J69" s="27" t="e">
        <f>+IF(AND(J$10=Auxiliares!$C$2,'46-55'!J$13=Auxiliares!$C$3),Auxiliares!$C14,IF(AND(J$10=Auxiliares!$D$2,'46-55'!J$13=Auxiliares!$D$3),Auxiliares!$D14,IF(AND(J$10=Auxiliares!$E$2,'46-55'!J$13=Auxiliares!$E$3),Auxiliares!$E14,Auxiliares!$F14)))</f>
        <v>#REF!</v>
      </c>
      <c r="K69" s="27" t="e">
        <f>+IF(AND(K$10=Auxiliares!$C$2,'46-55'!K$13=Auxiliares!$C$3),Auxiliares!$C14,IF(AND(K$10=Auxiliares!$D$2,'46-55'!K$13=Auxiliares!$D$3),Auxiliares!$D14,IF(AND(K$10=Auxiliares!$E$2,'46-55'!K$13=Auxiliares!$E$3),Auxiliares!$E14,Auxiliares!$F14)))</f>
        <v>#REF!</v>
      </c>
      <c r="L69" s="27" t="e">
        <f>+IF(AND(L$10=Auxiliares!$C$2,'46-55'!L$13=Auxiliares!$C$3),Auxiliares!$C14,IF(AND(L$10=Auxiliares!$D$2,'46-55'!L$13=Auxiliares!$D$3),Auxiliares!$D14,IF(AND(L$10=Auxiliares!$E$2,'46-55'!L$13=Auxiliares!$E$3),Auxiliares!$E14,Auxiliares!$F14)))</f>
        <v>#REF!</v>
      </c>
      <c r="M69" s="27" t="e">
        <f>+IF(AND(M$10=Auxiliares!$C$2,'46-55'!M$13=Auxiliares!$C$3),Auxiliares!$C14,IF(AND(M$10=Auxiliares!$D$2,'46-55'!M$13=Auxiliares!$D$3),Auxiliares!$D14,IF(AND(M$10=Auxiliares!$E$2,'46-55'!M$13=Auxiliares!$E$3),Auxiliares!$E14,Auxiliares!$F14)))</f>
        <v>#REF!</v>
      </c>
      <c r="N69" s="27" t="e">
        <f>+IF(AND(N$10=Auxiliares!$C$2,'46-55'!N$13=Auxiliares!$C$3),Auxiliares!$C14,IF(AND(N$10=Auxiliares!$D$2,'46-55'!N$13=Auxiliares!$D$3),Auxiliares!$D14,IF(AND(N$10=Auxiliares!$E$2,'46-55'!N$13=Auxiliares!$E$3),Auxiliares!$E14,Auxiliares!$F14)))</f>
        <v>#REF!</v>
      </c>
      <c r="O69" s="27" t="e">
        <f>+IF(AND(O$10=Auxiliares!$C$2,'46-55'!O$13=Auxiliares!$C$3),Auxiliares!$C14,IF(AND(O$10=Auxiliares!$D$2,'46-55'!O$13=Auxiliares!$D$3),Auxiliares!$D14,IF(AND(O$10=Auxiliares!$E$2,'46-55'!O$13=Auxiliares!$E$3),Auxiliares!$E14,Auxiliares!$F14)))</f>
        <v>#REF!</v>
      </c>
      <c r="P69" s="27" t="e">
        <f>+IF(AND(P$10=Auxiliares!$C$2,'46-55'!P$13=Auxiliares!$C$3),Auxiliares!$C14,IF(AND(P$10=Auxiliares!$D$2,'46-55'!P$13=Auxiliares!$D$3),Auxiliares!$D14,IF(AND(P$10=Auxiliares!$E$2,'46-55'!P$13=Auxiliares!$E$3),Auxiliares!$E14,Auxiliares!$F14)))</f>
        <v>#REF!</v>
      </c>
      <c r="Q69" s="27" t="e">
        <f>+IF(AND(Q$10=Auxiliares!$C$2,'46-55'!Q$13=Auxiliares!$C$3),Auxiliares!$C14,IF(AND(Q$10=Auxiliares!$D$2,'46-55'!Q$13=Auxiliares!$D$3),Auxiliares!$D14,IF(AND(Q$10=Auxiliares!$E$2,'46-55'!Q$13=Auxiliares!$E$3),Auxiliares!$E14,Auxiliares!$F14)))</f>
        <v>#REF!</v>
      </c>
      <c r="R69" s="27" t="e">
        <f>+IF(AND(R$10=Auxiliares!$C$2,'46-55'!R$13=Auxiliares!$C$3),Auxiliares!$C14,IF(AND(R$10=Auxiliares!$D$2,'46-55'!R$13=Auxiliares!$D$3),Auxiliares!$D14,IF(AND(R$10=Auxiliares!$E$2,'46-55'!R$13=Auxiliares!$E$3),Auxiliares!$E14,Auxiliares!$F14)))</f>
        <v>#REF!</v>
      </c>
      <c r="S69" s="27" t="e">
        <f>+IF(AND(S$10=Auxiliares!$C$2,'46-55'!S$13=Auxiliares!$C$3),Auxiliares!$C14,IF(AND(S$10=Auxiliares!$D$2,'46-55'!S$13=Auxiliares!$D$3),Auxiliares!$D14,IF(AND(S$10=Auxiliares!$E$2,'46-55'!S$13=Auxiliares!$E$3),Auxiliares!$E14,Auxiliares!$F14)))</f>
        <v>#REF!</v>
      </c>
      <c r="T69" s="27" t="e">
        <f>+IF(AND(T$10=Auxiliares!$C$2,'46-55'!T$13=Auxiliares!$C$3),Auxiliares!$C14,IF(AND(T$10=Auxiliares!$D$2,'46-55'!T$13=Auxiliares!$D$3),Auxiliares!$D14,IF(AND(T$10=Auxiliares!$E$2,'46-55'!T$13=Auxiliares!$E$3),Auxiliares!$E14,Auxiliares!$F14)))</f>
        <v>#REF!</v>
      </c>
      <c r="U69" s="27" t="e">
        <f>+IF(AND(U$10=Auxiliares!$C$2,'46-55'!U$13=Auxiliares!$C$3),Auxiliares!$C14,IF(AND(U$10=Auxiliares!$D$2,'46-55'!U$13=Auxiliares!$D$3),Auxiliares!$D14,IF(AND(U$10=Auxiliares!$E$2,'46-55'!U$13=Auxiliares!$E$3),Auxiliares!$E14,Auxiliares!$F14)))</f>
        <v>#REF!</v>
      </c>
      <c r="V69" s="27" t="e">
        <f>+IF(AND(V$10=Auxiliares!$C$2,'46-55'!V$13=Auxiliares!$C$3),Auxiliares!$C14,IF(AND(V$10=Auxiliares!$D$2,'46-55'!V$13=Auxiliares!$D$3),Auxiliares!$D14,IF(AND(V$10=Auxiliares!$E$2,'46-55'!V$13=Auxiliares!$E$3),Auxiliares!$E14,Auxiliares!$F14)))</f>
        <v>#REF!</v>
      </c>
      <c r="W69" s="27" t="e">
        <f>+IF(AND(W$10=Auxiliares!$C$2,'46-55'!W$13=Auxiliares!$C$3),Auxiliares!$C14,IF(AND(W$10=Auxiliares!$D$2,'46-55'!W$13=Auxiliares!$D$3),Auxiliares!$D14,IF(AND(W$10=Auxiliares!$E$2,'46-55'!W$13=Auxiliares!$E$3),Auxiliares!$E14,Auxiliares!$F14)))</f>
        <v>#REF!</v>
      </c>
      <c r="X69" s="27" t="e">
        <f>+IF(AND(X$10=Auxiliares!$C$2,'46-55'!X$13=Auxiliares!$C$3),Auxiliares!$C14,IF(AND(X$10=Auxiliares!$D$2,'46-55'!X$13=Auxiliares!$D$3),Auxiliares!$D14,IF(AND(X$10=Auxiliares!$E$2,'46-55'!X$13=Auxiliares!$E$3),Auxiliares!$E14,Auxiliares!$F14)))</f>
        <v>#REF!</v>
      </c>
      <c r="Y69" s="27" t="e">
        <f>+IF(AND(Y$10=Auxiliares!$C$2,'46-55'!Y$13=Auxiliares!$C$3),Auxiliares!$C14,IF(AND(Y$10=Auxiliares!$D$2,'46-55'!Y$13=Auxiliares!$D$3),Auxiliares!$D14,IF(AND(Y$10=Auxiliares!$E$2,'46-55'!Y$13=Auxiliares!$E$3),Auxiliares!$E14,Auxiliares!$F14)))</f>
        <v>#REF!</v>
      </c>
      <c r="Z69" s="27" t="e">
        <f>+IF(AND(Z$10=Auxiliares!$C$2,'46-55'!Z$13=Auxiliares!$C$3),Auxiliares!$C14,IF(AND(Z$10=Auxiliares!$D$2,'46-55'!Z$13=Auxiliares!$D$3),Auxiliares!$D14,IF(AND(Z$10=Auxiliares!$E$2,'46-55'!Z$13=Auxiliares!$E$3),Auxiliares!$E14,Auxiliares!$F14)))</f>
        <v>#REF!</v>
      </c>
      <c r="AA69" s="27" t="e">
        <f>+IF(AND(AA$10=Auxiliares!$C$2,'46-55'!AA$13=Auxiliares!$C$3),Auxiliares!$C14,IF(AND(AA$10=Auxiliares!$D$2,'46-55'!AA$13=Auxiliares!$D$3),Auxiliares!$D14,IF(AND(AA$10=Auxiliares!$E$2,'46-55'!AA$13=Auxiliares!$E$3),Auxiliares!$E14,Auxiliares!$F14)))</f>
        <v>#REF!</v>
      </c>
      <c r="AB69" s="27" t="e">
        <f>+IF(AND(AB$10=Auxiliares!$C$2,'46-55'!AB$13=Auxiliares!$C$3),Auxiliares!$C14,IF(AND(AB$10=Auxiliares!$D$2,'46-55'!AB$13=Auxiliares!$D$3),Auxiliares!$D14,IF(AND(AB$10=Auxiliares!$E$2,'46-55'!AB$13=Auxiliares!$E$3),Auxiliares!$E14,Auxiliares!$F14)))</f>
        <v>#REF!</v>
      </c>
      <c r="AC69" s="27" t="e">
        <f>+IF(AND(AC$10=Auxiliares!$C$2,'46-55'!AC$13=Auxiliares!$C$3),Auxiliares!$C14,IF(AND(AC$10=Auxiliares!$D$2,'46-55'!AC$13=Auxiliares!$D$3),Auxiliares!$D14,IF(AND(AC$10=Auxiliares!$E$2,'46-55'!AC$13=Auxiliares!$E$3),Auxiliares!$E14,Auxiliares!$F14)))</f>
        <v>#REF!</v>
      </c>
      <c r="AD69" s="27" t="e">
        <f>+IF(AND(AD$10=Auxiliares!$C$2,'46-55'!AD$13=Auxiliares!$C$3),Auxiliares!$C14,IF(AND(AD$10=Auxiliares!$D$2,'46-55'!AD$13=Auxiliares!$D$3),Auxiliares!$D14,IF(AND(AD$10=Auxiliares!$E$2,'46-55'!AD$13=Auxiliares!$E$3),Auxiliares!$E14,Auxiliares!$F14)))</f>
        <v>#REF!</v>
      </c>
      <c r="AE69" s="27" t="e">
        <f>+IF(AND(AE$10=Auxiliares!$C$2,'46-55'!AE$13=Auxiliares!$C$3),Auxiliares!$C14,IF(AND(AE$10=Auxiliares!$D$2,'46-55'!AE$13=Auxiliares!$D$3),Auxiliares!$D14,IF(AND(AE$10=Auxiliares!$E$2,'46-55'!AE$13=Auxiliares!$E$3),Auxiliares!$E14,Auxiliares!$F14)))</f>
        <v>#REF!</v>
      </c>
      <c r="AF69" s="27" t="e">
        <f>+IF(AND(AF$10=Auxiliares!$C$2,'46-55'!AF$13=Auxiliares!$C$3),Auxiliares!$C14,IF(AND(AF$10=Auxiliares!$D$2,'46-55'!AF$13=Auxiliares!$D$3),Auxiliares!$D14,IF(AND(AF$10=Auxiliares!$E$2,'46-55'!AF$13=Auxiliares!$E$3),Auxiliares!$E14,Auxiliares!$F14)))</f>
        <v>#REF!</v>
      </c>
      <c r="AG69" s="54" t="e">
        <f>+IF(AND(AG$10=Auxiliares!$C$2,'46-55'!AG$13=Auxiliares!$C$3),Auxiliares!$C14,IF(AND(AG$10=Auxiliares!$D$2,'46-55'!AG$13=Auxiliares!$D$3),Auxiliares!$D14,IF(AND(AG$10=Auxiliares!$E$2,'46-55'!AG$13=Auxiliares!$E$3),Auxiliares!$E14,Auxiliares!$F14)))</f>
        <v>#REF!</v>
      </c>
      <c r="AH69" s="70" t="e">
        <f>+IF(AND(AH$10=Auxiliares!$C$2,'46-55'!AH$13=Auxiliares!$C$3),Auxiliares!$C14,IF(AND(AH$10=Auxiliares!$D$2,'46-55'!AH$13=Auxiliares!$D$3),Auxiliares!$D14,IF(AND(AH$10=Auxiliares!$E$2,'46-55'!AH$13=Auxiliares!$E$3),Auxiliares!$E14,Auxiliares!$F14)))</f>
        <v>#REF!</v>
      </c>
      <c r="AI69" s="70" t="e">
        <f>+IF(AND(AI$10=Auxiliares!$C$2,'46-55'!AI$13=Auxiliares!$C$3),Auxiliares!$C14,IF(AND(AI$10=Auxiliares!$D$2,'46-55'!AI$13=Auxiliares!$D$3),Auxiliares!$D14,IF(AND(AI$10=Auxiliares!$E$2,'46-55'!AI$13=Auxiliares!$E$3),Auxiliares!$E14,Auxiliares!$F14)))</f>
        <v>#REF!</v>
      </c>
      <c r="AJ69" s="70" t="e">
        <f>+IF(AND(AJ$10=Auxiliares!$C$2,'46-55'!AJ$13=Auxiliares!$C$3),Auxiliares!$C14,IF(AND(AJ$10=Auxiliares!$D$2,'46-55'!AJ$13=Auxiliares!$D$3),Auxiliares!$D14,IF(AND(AJ$10=Auxiliares!$E$2,'46-55'!AJ$13=Auxiliares!$E$3),Auxiliares!$E14,Auxiliares!$F14)))</f>
        <v>#REF!</v>
      </c>
      <c r="AK69" s="54" t="e">
        <f>+IF(AND(AK$10=Auxiliares!$C$2,'46-55'!AK$13=Auxiliares!$C$3),Auxiliares!$C14,IF(AND(AK$10=Auxiliares!$D$2,'46-55'!AK$13=Auxiliares!$D$3),Auxiliares!$D14,IF(AND(AK$10=Auxiliares!$E$2,'46-55'!AK$13=Auxiliares!$E$3),Auxiliares!$E14,Auxiliares!$F14)))</f>
        <v>#REF!</v>
      </c>
      <c r="AL69" s="54" t="e">
        <f>+IF(AND(AL$10=Auxiliares!$C$2,'46-55'!AL$13=Auxiliares!$C$3),Auxiliares!$C14,IF(AND(AL$10=Auxiliares!$D$2,'46-55'!AL$13=Auxiliares!$D$3),Auxiliares!$D14,IF(AND(AL$10=Auxiliares!$E$2,'46-55'!AL$13=Auxiliares!$E$3),Auxiliares!$E14,Auxiliares!$F14)))</f>
        <v>#REF!</v>
      </c>
      <c r="AM69" s="70" t="e">
        <f>+IF(AND(AM$10=Auxiliares!$C$2,'46-55'!AM$13=Auxiliares!$C$3),Auxiliares!$C14,IF(AND(AM$10=Auxiliares!$D$2,'46-55'!AM$13=Auxiliares!$D$3),Auxiliares!$D14,IF(AND(AM$10=Auxiliares!$E$2,'46-55'!AM$13=Auxiliares!$E$3),Auxiliares!$E14,Auxiliares!$F14)))</f>
        <v>#REF!</v>
      </c>
      <c r="AN69" s="54" t="e">
        <f>+IF(AND(AN$10=Auxiliares!$C$2,'46-55'!AN$13=Auxiliares!$C$3),Auxiliares!$C14,IF(AND(AN$10=Auxiliares!$D$2,'46-55'!AN$13=Auxiliares!$D$3),Auxiliares!$D14,IF(AND(AN$10=Auxiliares!$E$2,'46-55'!AN$13=Auxiliares!$E$3),Auxiliares!$E14,Auxiliares!$F14)))</f>
        <v>#REF!</v>
      </c>
      <c r="AO69" s="27" t="e">
        <f>+IF(AND(AO$10=Auxiliares!$C$2,'46-55'!AO$13=Auxiliares!$C$3),Auxiliares!$C14,IF(AND(AO$10=Auxiliares!$D$2,'46-55'!AO$13=Auxiliares!$D$3),Auxiliares!$D14,IF(AND(AO$10=Auxiliares!$E$2,'46-55'!AO$13=Auxiliares!$E$3),Auxiliares!$E14,Auxiliares!$F14)))</f>
        <v>#REF!</v>
      </c>
      <c r="AP69" s="27" t="e">
        <f>+IF(AND(AP$10=Auxiliares!$C$2,'46-55'!AP$13=Auxiliares!$C$3),Auxiliares!$C14,IF(AND(AP$10=Auxiliares!$D$2,'46-55'!AP$13=Auxiliares!$D$3),Auxiliares!$D14,IF(AND(AP$10=Auxiliares!$E$2,'46-55'!AP$13=Auxiliares!$E$3),Auxiliares!$E14,Auxiliares!$F14)))</f>
        <v>#REF!</v>
      </c>
      <c r="AQ69" s="27" t="e">
        <f>+IF(AND(AQ$10=Auxiliares!$C$2,'46-55'!AQ$13=Auxiliares!$C$3),Auxiliares!$C14,IF(AND(AQ$10=Auxiliares!$D$2,'46-55'!AQ$13=Auxiliares!$D$3),Auxiliares!$D14,IF(AND(AQ$10=Auxiliares!$E$2,'46-55'!AQ$13=Auxiliares!$E$3),Auxiliares!$E14,Auxiliares!$F14)))</f>
        <v>#REF!</v>
      </c>
      <c r="AR69" s="54" t="e">
        <f>+IF(AND(AR$10=Auxiliares!$C$2,'46-55'!AR$13=Auxiliares!$C$3),Auxiliares!$C14,IF(AND(AR$10=Auxiliares!$D$2,'46-55'!AR$13=Auxiliares!$D$3),Auxiliares!$D14,IF(AND(AR$10=Auxiliares!$E$2,'46-55'!AR$13=Auxiliares!$E$3),Auxiliares!$E14,Auxiliares!$F14)))</f>
        <v>#REF!</v>
      </c>
      <c r="AS69" s="27" t="e">
        <f>+IF(AND(AS$10=Auxiliares!$C$2,'46-55'!AS$13=Auxiliares!$C$3),Auxiliares!$C14,IF(AND(AS$10=Auxiliares!$D$2,'46-55'!AS$13=Auxiliares!$D$3),Auxiliares!$D14,IF(AND(AS$10=Auxiliares!$E$2,'46-55'!AS$13=Auxiliares!$E$3),Auxiliares!$E14,Auxiliares!$F14)))</f>
        <v>#REF!</v>
      </c>
      <c r="AT69" s="54" t="e">
        <f>+IF(AND(AT$10=Auxiliares!$C$2,'46-55'!AT$13=Auxiliares!$C$3),Auxiliares!$C14,IF(AND(AT$10=Auxiliares!$D$2,'46-55'!AT$13=Auxiliares!$D$3),Auxiliares!$D14,IF(AND(AT$10=Auxiliares!$E$2,'46-55'!AT$13=Auxiliares!$E$3),Auxiliares!$E14,Auxiliares!$F14)))</f>
        <v>#REF!</v>
      </c>
      <c r="AU69" s="54" t="e">
        <f>+IF(AND(AU$10=Auxiliares!$C$2,'46-55'!AU$13=Auxiliares!$C$3),Auxiliares!$C14,IF(AND(AU$10=Auxiliares!$D$2,'46-55'!AU$13=Auxiliares!$D$3),Auxiliares!$D14,IF(AND(AU$10=Auxiliares!$E$2,'46-55'!AU$13=Auxiliares!$E$3),Auxiliares!$E14,Auxiliares!$F14)))</f>
        <v>#REF!</v>
      </c>
      <c r="AV69" s="54" t="e">
        <f>+IF(AND(AV$10=Auxiliares!$C$2,'46-55'!AV$13=Auxiliares!$C$3),Auxiliares!$C14,IF(AND(AV$10=Auxiliares!$D$2,'46-55'!AV$13=Auxiliares!$D$3),Auxiliares!$D14,IF(AND(AV$10=Auxiliares!$E$2,'46-55'!AV$13=Auxiliares!$E$3),Auxiliares!$E14,Auxiliares!$F14)))</f>
        <v>#REF!</v>
      </c>
      <c r="AW69" s="27" t="e">
        <f>+IF(AND(AW$10=Auxiliares!$C$2,'46-55'!AW$13=Auxiliares!$C$3),Auxiliares!$C14,IF(AND(AW$10=Auxiliares!$D$2,'46-55'!AW$13=Auxiliares!$D$3),Auxiliares!$D14,IF(AND(AW$10=Auxiliares!$E$2,'46-55'!AW$13=Auxiliares!$E$3),Auxiliares!$E14,Auxiliares!$F14)))</f>
        <v>#REF!</v>
      </c>
      <c r="AX69" s="27" t="e">
        <f>+IF(AND(AX$10=Auxiliares!$C$2,'46-55'!AX$13=Auxiliares!$C$3),Auxiliares!$C14,IF(AND(AX$10=Auxiliares!$D$2,'46-55'!AX$13=Auxiliares!$D$3),Auxiliares!$D14,IF(AND(AX$10=Auxiliares!$E$2,'46-55'!AX$13=Auxiliares!$E$3),Auxiliares!$E14,Auxiliares!$F14)))</f>
        <v>#REF!</v>
      </c>
      <c r="AY69" s="27" t="e">
        <f>+IF(AND(AY$10=Auxiliares!$C$2,'46-55'!AY$13=Auxiliares!$C$3),Auxiliares!$C14,IF(AND(AY$10=Auxiliares!$D$2,'46-55'!AY$13=Auxiliares!$D$3),Auxiliares!$D14,IF(AND(AY$10=Auxiliares!$E$2,'46-55'!AY$13=Auxiliares!$E$3),Auxiliares!$E14,Auxiliares!$F14)))</f>
        <v>#REF!</v>
      </c>
      <c r="AZ69" s="54" t="e">
        <f>+IF(AND(AZ$10=Auxiliares!$C$2,'46-55'!AZ$13=Auxiliares!$C$3),Auxiliares!$C14,IF(AND(AZ$10=Auxiliares!$D$2,'46-55'!AZ$13=Auxiliares!$D$3),Auxiliares!$D14,IF(AND(AZ$10=Auxiliares!$E$2,'46-55'!AZ$13=Auxiliares!$E$3),Auxiliares!$E14,Auxiliares!$F14)))</f>
        <v>#REF!</v>
      </c>
      <c r="BA69" s="27" t="e">
        <f>+IF(AND(BA$10=Auxiliares!$C$2,'46-55'!BA$13=Auxiliares!$C$3),Auxiliares!$C14,IF(AND(BA$10=Auxiliares!$D$2,'46-55'!BA$13=Auxiliares!$D$3),Auxiliares!$D14,IF(AND(BA$10=Auxiliares!$E$2,'46-55'!BA$13=Auxiliares!$E$3),Auxiliares!$E14,Auxiliares!$F14)))</f>
        <v>#REF!</v>
      </c>
      <c r="BB69" s="27" t="e">
        <f>+IF(AND(BB$10=Auxiliares!$C$2,'46-55'!BB$13=Auxiliares!$C$3),Auxiliares!$C14,IF(AND(BB$10=Auxiliares!$D$2,'46-55'!BB$13=Auxiliares!$D$3),Auxiliares!$D14,IF(AND(BB$10=Auxiliares!$E$2,'46-55'!BB$13=Auxiliares!$E$3),Auxiliares!$E14,Auxiliares!$F14)))</f>
        <v>#REF!</v>
      </c>
      <c r="BC69" s="27" t="e">
        <f>+IF(AND(BC$10=Auxiliares!$C$2,'46-55'!BC$13=Auxiliares!$C$3),Auxiliares!$C14,IF(AND(BC$10=Auxiliares!$D$2,'46-55'!BC$13=Auxiliares!$D$3),Auxiliares!$D14,IF(AND(BC$10=Auxiliares!$E$2,'46-55'!BC$13=Auxiliares!$E$3),Auxiliares!$E14,Auxiliares!$F14)))</f>
        <v>#REF!</v>
      </c>
      <c r="BD69" s="54" t="e">
        <f>+IF(AND(BD$10=Auxiliares!$C$2,'46-55'!BD$13=Auxiliares!$C$3),Auxiliares!$C14,IF(AND(BD$10=Auxiliares!$D$2,'46-55'!BD$13=Auxiliares!$D$3),Auxiliares!$D14,IF(AND(BD$10=Auxiliares!$E$2,'46-55'!BD$13=Auxiliares!$E$3),Auxiliares!$E14,Auxiliares!$F14)))</f>
        <v>#REF!</v>
      </c>
      <c r="BE69" s="27" t="e">
        <f>+IF(AND(BE$10=Auxiliares!$C$2,'46-55'!BE$13=Auxiliares!$C$3),Auxiliares!$C14,IF(AND(BE$10=Auxiliares!$D$2,'46-55'!BE$13=Auxiliares!$D$3),Auxiliares!$D14,IF(AND(BE$10=Auxiliares!$E$2,'46-55'!BE$13=Auxiliares!$E$3),Auxiliares!$E14,Auxiliares!$F14)))</f>
        <v>#REF!</v>
      </c>
      <c r="BF69" s="27" t="e">
        <f>+IF(AND(BF$10=Auxiliares!$C$2,'46-55'!BF$13=Auxiliares!$C$3),Auxiliares!$C14,IF(AND(BF$10=Auxiliares!$D$2,'46-55'!BF$13=Auxiliares!$D$3),Auxiliares!$D14,IF(AND(BF$10=Auxiliares!$E$2,'46-55'!BF$13=Auxiliares!$E$3),Auxiliares!$E14,Auxiliares!$F14)))</f>
        <v>#REF!</v>
      </c>
      <c r="BG69" s="27" t="e">
        <f>+IF(AND(BG$10=Auxiliares!$C$2,'46-55'!BG$13=Auxiliares!$C$3),Auxiliares!$C14,IF(AND(BG$10=Auxiliares!$D$2,'46-55'!BG$13=Auxiliares!$D$3),Auxiliares!$D14,IF(AND(BG$10=Auxiliares!$E$2,'46-55'!BG$13=Auxiliares!$E$3),Auxiliares!$E14,Auxiliares!$F14)))</f>
        <v>#REF!</v>
      </c>
      <c r="BH69" s="54" t="e">
        <f>+IF(AND(BH$10=Auxiliares!$C$2,'46-55'!BH$13=Auxiliares!$C$3),Auxiliares!$C14,IF(AND(BH$10=Auxiliares!$D$2,'46-55'!BH$13=Auxiliares!$D$3),Auxiliares!$D14,IF(AND(BH$10=Auxiliares!$E$2,'46-55'!BH$13=Auxiliares!$E$3),Auxiliares!$E14,Auxiliares!$F14)))</f>
        <v>#REF!</v>
      </c>
      <c r="BI69" s="27" t="e">
        <f>+IF(AND(BI$10=Auxiliares!$C$2,'46-55'!BI$13=Auxiliares!$C$3),Auxiliares!$C14,IF(AND(BI$10=Auxiliares!$D$2,'46-55'!BI$13=Auxiliares!$D$3),Auxiliares!$D14,IF(AND(BI$10=Auxiliares!$E$2,'46-55'!BI$13=Auxiliares!$E$3),Auxiliares!$E14,Auxiliares!$F14)))</f>
        <v>#REF!</v>
      </c>
      <c r="BJ69" s="27" t="e">
        <f>+IF(AND(BJ$10=Auxiliares!$C$2,'46-55'!BJ$13=Auxiliares!$C$3),Auxiliares!$C14,IF(AND(BJ$10=Auxiliares!$D$2,'46-55'!BJ$13=Auxiliares!$D$3),Auxiliares!$D14,IF(AND(BJ$10=Auxiliares!$E$2,'46-55'!BJ$13=Auxiliares!$E$3),Auxiliares!$E14,Auxiliares!$F14)))</f>
        <v>#REF!</v>
      </c>
      <c r="BK69" s="27" t="e">
        <f>+IF(AND(BK$10=Auxiliares!$C$2,'46-55'!BK$13=Auxiliares!$C$3),Auxiliares!$C14,IF(AND(BK$10=Auxiliares!$D$2,'46-55'!BK$13=Auxiliares!$D$3),Auxiliares!$D14,IF(AND(BK$10=Auxiliares!$E$2,'46-55'!BK$13=Auxiliares!$E$3),Auxiliares!$E14,Auxiliares!$F14)))</f>
        <v>#REF!</v>
      </c>
      <c r="BL69" s="54" t="e">
        <f>+IF(AND(BL$10=Auxiliares!$C$2,'46-55'!BL$13=Auxiliares!$C$3),Auxiliares!$C14,IF(AND(BL$10=Auxiliares!$D$2,'46-55'!BL$13=Auxiliares!$D$3),Auxiliares!$D14,IF(AND(BL$10=Auxiliares!$E$2,'46-55'!BL$13=Auxiliares!$E$3),Auxiliares!$E14,Auxiliares!$F14)))</f>
        <v>#REF!</v>
      </c>
      <c r="BM69" s="27" t="e">
        <f>+IF(AND(BM$10=Auxiliares!$C$2,'46-55'!BM$13=Auxiliares!$C$3),Auxiliares!$C14,IF(AND(BM$10=Auxiliares!$D$2,'46-55'!BM$13=Auxiliares!$D$3),Auxiliares!$D14,IF(AND(BM$10=Auxiliares!$E$2,'46-55'!BM$13=Auxiliares!$E$3),Auxiliares!$E14,Auxiliares!$F14)))</f>
        <v>#REF!</v>
      </c>
      <c r="BN69" s="54" t="e">
        <f>+IF(AND(BN$10=Auxiliares!$C$2,'46-55'!BN$13=Auxiliares!$C$3),Auxiliares!$C14,IF(AND(BN$10=Auxiliares!$D$2,'46-55'!BN$13=Auxiliares!$D$3),Auxiliares!$D14,IF(AND(BN$10=Auxiliares!$E$2,'46-55'!BN$13=Auxiliares!$E$3),Auxiliares!$E14,Auxiliares!$F14)))</f>
        <v>#REF!</v>
      </c>
      <c r="BO69" s="27" t="e">
        <f>+IF(AND(BO$10=Auxiliares!$C$2,'46-55'!BO$13=Auxiliares!$C$3),Auxiliares!$C14,IF(AND(BO$10=Auxiliares!$D$2,'46-55'!BO$13=Auxiliares!$D$3),Auxiliares!$D14,IF(AND(BO$10=Auxiliares!$E$2,'46-55'!BO$13=Auxiliares!$E$3),Auxiliares!$E14,Auxiliares!$F14)))</f>
        <v>#REF!</v>
      </c>
      <c r="BP69" s="54" t="e">
        <f>+IF(AND(BP$10=Auxiliares!$C$2,'46-55'!BP$13=Auxiliares!$C$3),Auxiliares!$C14,IF(AND(BP$10=Auxiliares!$D$2,'46-55'!BP$13=Auxiliares!$D$3),Auxiliares!$D14,IF(AND(BP$10=Auxiliares!$E$2,'46-55'!BP$13=Auxiliares!$E$3),Auxiliares!$E14,Auxiliares!$F14)))</f>
        <v>#REF!</v>
      </c>
      <c r="BQ69" s="27" t="e">
        <f>+IF(AND(BQ$10=Auxiliares!$C$2,'46-55'!BQ$13=Auxiliares!$C$3),Auxiliares!$C14,IF(AND(BQ$10=Auxiliares!$D$2,'46-55'!BQ$13=Auxiliares!$D$3),Auxiliares!$D14,IF(AND(BQ$10=Auxiliares!$E$2,'46-55'!BQ$13=Auxiliares!$E$3),Auxiliares!$E14,Auxiliares!$F14)))</f>
        <v>#REF!</v>
      </c>
      <c r="BR69" s="27" t="e">
        <f>+IF(AND(BR$10=Auxiliares!$C$2,'46-55'!BR$13=Auxiliares!$C$3),Auxiliares!$C14,IF(AND(BR$10=Auxiliares!$D$2,'46-55'!BR$13=Auxiliares!$D$3),Auxiliares!$D14,IF(AND(BR$10=Auxiliares!$E$2,'46-55'!BR$13=Auxiliares!$E$3),Auxiliares!$E14,Auxiliares!$F14)))</f>
        <v>#REF!</v>
      </c>
      <c r="BS69" s="27" t="e">
        <f>+IF(AND(BS$10=Auxiliares!$C$2,'46-55'!BS$13=Auxiliares!$C$3),Auxiliares!$C14,IF(AND(BS$10=Auxiliares!$D$2,'46-55'!BS$13=Auxiliares!$D$3),Auxiliares!$D14,IF(AND(BS$10=Auxiliares!$E$2,'46-55'!BS$13=Auxiliares!$E$3),Auxiliares!$E14,Auxiliares!$F14)))</f>
        <v>#REF!</v>
      </c>
      <c r="BT69" s="54" t="e">
        <f>+IF(AND(BT$10=Auxiliares!$C$2,'46-55'!BT$13=Auxiliares!$C$3),Auxiliares!$C14,IF(AND(BT$10=Auxiliares!$D$2,'46-55'!BT$13=Auxiliares!$D$3),Auxiliares!$D14,IF(AND(BT$10=Auxiliares!$E$2,'46-55'!BT$13=Auxiliares!$E$3),Auxiliares!$E14,Auxiliares!$F14)))</f>
        <v>#REF!</v>
      </c>
      <c r="BU69" s="27" t="e">
        <f>+IF(AND(BU$10=Auxiliares!$C$2,'46-55'!BU$13=Auxiliares!$C$3),Auxiliares!$C14,IF(AND(BU$10=Auxiliares!$D$2,'46-55'!BU$13=Auxiliares!$D$3),Auxiliares!$D14,IF(AND(BU$10=Auxiliares!$E$2,'46-55'!BU$13=Auxiliares!$E$3),Auxiliares!$E14,Auxiliares!$F14)))</f>
        <v>#REF!</v>
      </c>
      <c r="BV69" s="27" t="e">
        <f>+IF(AND(BV$10=Auxiliares!$C$2,'46-55'!BV$13=Auxiliares!$C$3),Auxiliares!$C14,IF(AND(BV$10=Auxiliares!$D$2,'46-55'!BV$13=Auxiliares!$D$3),Auxiliares!$D14,IF(AND(BV$10=Auxiliares!$E$2,'46-55'!BV$13=Auxiliares!$E$3),Auxiliares!$E14,Auxiliares!$F14)))</f>
        <v>#REF!</v>
      </c>
      <c r="BW69" s="27" t="e">
        <f>+IF(AND(BW$10=Auxiliares!$C$2,'46-55'!BW$13=Auxiliares!$C$3),Auxiliares!$C14,IF(AND(BW$10=Auxiliares!$D$2,'46-55'!BW$13=Auxiliares!$D$3),Auxiliares!$D14,IF(AND(BW$10=Auxiliares!$E$2,'46-55'!BW$13=Auxiliares!$E$3),Auxiliares!$E14,Auxiliares!$F14)))</f>
        <v>#REF!</v>
      </c>
      <c r="BX69" s="54" t="e">
        <f>+IF(AND(BX$10=Auxiliares!$C$2,'46-55'!BX$13=Auxiliares!$C$3),Auxiliares!$C14,IF(AND(BX$10=Auxiliares!$D$2,'46-55'!BX$13=Auxiliares!$D$3),Auxiliares!$D14,IF(AND(BX$10=Auxiliares!$E$2,'46-55'!BX$13=Auxiliares!$E$3),Auxiliares!$E14,Auxiliares!$F14)))</f>
        <v>#REF!</v>
      </c>
      <c r="BY69" s="27" t="e">
        <f>+IF(AND(BY$10=Auxiliares!$C$2,'46-55'!BY$13=Auxiliares!$C$3),Auxiliares!$C14,IF(AND(BY$10=Auxiliares!$D$2,'46-55'!BY$13=Auxiliares!$D$3),Auxiliares!$D14,IF(AND(BY$10=Auxiliares!$E$2,'46-55'!BY$13=Auxiliares!$E$3),Auxiliares!$E14,Auxiliares!$F14)))</f>
        <v>#REF!</v>
      </c>
      <c r="BZ69" s="27" t="e">
        <f>+IF(AND(BZ$10=Auxiliares!$C$2,'46-55'!BZ$13=Auxiliares!$C$3),Auxiliares!$C14,IF(AND(BZ$10=Auxiliares!$D$2,'46-55'!BZ$13=Auxiliares!$D$3),Auxiliares!$D14,IF(AND(BZ$10=Auxiliares!$E$2,'46-55'!BZ$13=Auxiliares!$E$3),Auxiliares!$E14,Auxiliares!$F14)))</f>
        <v>#REF!</v>
      </c>
      <c r="CA69" s="27" t="e">
        <f>+IF(AND(CA$10=Auxiliares!$C$2,'46-55'!CA$13=Auxiliares!$C$3),Auxiliares!$C14,IF(AND(CA$10=Auxiliares!$D$2,'46-55'!CA$13=Auxiliares!$D$3),Auxiliares!$D14,IF(AND(CA$10=Auxiliares!$E$2,'46-55'!CA$13=Auxiliares!$E$3),Auxiliares!$E14,Auxiliares!$F14)))</f>
        <v>#REF!</v>
      </c>
      <c r="CB69" s="54" t="e">
        <f>+IF(AND(CB$10=Auxiliares!$C$2,'46-55'!CB$13=Auxiliares!$C$3),Auxiliares!$C14,IF(AND(CB$10=Auxiliares!$D$2,'46-55'!CB$13=Auxiliares!$D$3),Auxiliares!$D14,IF(AND(CB$10=Auxiliares!$E$2,'46-55'!CB$13=Auxiliares!$E$3),Auxiliares!$E14,Auxiliares!$F14)))</f>
        <v>#REF!</v>
      </c>
      <c r="CC69" s="27" t="e">
        <f>+IF(AND(CC$10=Auxiliares!$C$2,'46-55'!CC$13=Auxiliares!$C$3),Auxiliares!$C14,IF(AND(CC$10=Auxiliares!$D$2,'46-55'!CC$13=Auxiliares!$D$3),Auxiliares!$D14,IF(AND(CC$10=Auxiliares!$E$2,'46-55'!CC$13=Auxiliares!$E$3),Auxiliares!$E14,Auxiliares!$F14)))</f>
        <v>#REF!</v>
      </c>
      <c r="CD69" s="54" t="e">
        <f>+IF(AND(CD$10=Auxiliares!$C$2,'46-55'!CD$13=Auxiliares!$C$3),Auxiliares!$C14,IF(AND(CD$10=Auxiliares!$D$2,'46-55'!CD$13=Auxiliares!$D$3),Auxiliares!$D14,IF(AND(CD$10=Auxiliares!$E$2,'46-55'!CD$13=Auxiliares!$E$3),Auxiliares!$E14,Auxiliares!$F14)))</f>
        <v>#REF!</v>
      </c>
      <c r="CE69" s="27" t="e">
        <f>+IF(AND(CE$10=Auxiliares!$C$2,'46-55'!CE$13=Auxiliares!$C$3),Auxiliares!$C14,IF(AND(CE$10=Auxiliares!$D$2,'46-55'!CE$13=Auxiliares!$D$3),Auxiliares!$D14,IF(AND(CE$10=Auxiliares!$E$2,'46-55'!CE$13=Auxiliares!$E$3),Auxiliares!$E14,Auxiliares!$F14)))</f>
        <v>#REF!</v>
      </c>
      <c r="CF69" s="54" t="e">
        <f>+IF(AND(CF$10=Auxiliares!$C$2,'46-55'!CF$13=Auxiliares!$C$3),Auxiliares!$C14,IF(AND(CF$10=Auxiliares!$D$2,'46-55'!CF$13=Auxiliares!$D$3),Auxiliares!$D14,IF(AND(CF$10=Auxiliares!$E$2,'46-55'!CF$13=Auxiliares!$E$3),Auxiliares!$E14,Auxiliares!$F14)))</f>
        <v>#REF!</v>
      </c>
      <c r="CG69" s="54" t="e">
        <f>+IF(AND(CG$10=Auxiliares!$C$2,'46-55'!CG$13=Auxiliares!$C$3),Auxiliares!$C14,IF(AND(CG$10=Auxiliares!$D$2,'46-55'!CG$13=Auxiliares!$D$3),Auxiliares!$D14,IF(AND(CG$10=Auxiliares!$E$2,'46-55'!CG$13=Auxiliares!$E$3),Auxiliares!$E14,Auxiliares!$F14)))</f>
        <v>#REF!</v>
      </c>
      <c r="CH69" s="27" t="e">
        <f>+IF(AND(CH$10=Auxiliares!$C$2,'46-55'!CH$13=Auxiliares!$C$3),Auxiliares!$C14,IF(AND(CH$10=Auxiliares!$D$2,'46-55'!CH$13=Auxiliares!$D$3),Auxiliares!$D14,IF(AND(CH$10=Auxiliares!$E$2,'46-55'!CH$13=Auxiliares!$E$3),Auxiliares!$E14,Auxiliares!$F14)))</f>
        <v>#REF!</v>
      </c>
      <c r="CI69" s="27" t="e">
        <f>+IF(AND(CI$10=Auxiliares!$C$2,'46-55'!CI$13=Auxiliares!$C$3),Auxiliares!$C14,IF(AND(CI$10=Auxiliares!$D$2,'46-55'!CI$13=Auxiliares!$D$3),Auxiliares!$D14,IF(AND(CI$10=Auxiliares!$E$2,'46-55'!CI$13=Auxiliares!$E$3),Auxiliares!$E14,Auxiliares!$F14)))</f>
        <v>#REF!</v>
      </c>
      <c r="CJ69" s="54" t="e">
        <f>+IF(AND(CJ$10=Auxiliares!$C$2,'46-55'!CJ$13=Auxiliares!$C$3),Auxiliares!$C14,IF(AND(CJ$10=Auxiliares!$D$2,'46-55'!CJ$13=Auxiliares!$D$3),Auxiliares!$D14,IF(AND(CJ$10=Auxiliares!$E$2,'46-55'!CJ$13=Auxiliares!$E$3),Auxiliares!$E14,Auxiliares!$F14)))</f>
        <v>#REF!</v>
      </c>
      <c r="CK69" s="27" t="e">
        <f>+IF(AND(CK$10=Auxiliares!$C$2,'46-55'!CK$13=Auxiliares!$C$3),Auxiliares!$C14,IF(AND(CK$10=Auxiliares!$D$2,'46-55'!CK$13=Auxiliares!$D$3),Auxiliares!$D14,IF(AND(CK$10=Auxiliares!$E$2,'46-55'!CK$13=Auxiliares!$E$3),Auxiliares!$E14,Auxiliares!$F14)))</f>
        <v>#REF!</v>
      </c>
      <c r="CL69" s="54" t="e">
        <f>+IF(AND(CL$10=Auxiliares!$C$2,'46-55'!CL$13=Auxiliares!$C$3),Auxiliares!$C14,IF(AND(CL$10=Auxiliares!$D$2,'46-55'!CL$13=Auxiliares!$D$3),Auxiliares!$D14,IF(AND(CL$10=Auxiliares!$E$2,'46-55'!CL$13=Auxiliares!$E$3),Auxiliares!$E14,Auxiliares!$F14)))</f>
        <v>#REF!</v>
      </c>
      <c r="CM69" s="27" t="e">
        <f>+IF(AND(CM$10=Auxiliares!$C$2,'46-55'!CM$13=Auxiliares!$C$3),Auxiliares!$C14,IF(AND(CM$10=Auxiliares!$D$2,'46-55'!CM$13=Auxiliares!$D$3),Auxiliares!$D14,IF(AND(CM$10=Auxiliares!$E$2,'46-55'!CM$13=Auxiliares!$E$3),Auxiliares!$E14,Auxiliares!$F14)))</f>
        <v>#REF!</v>
      </c>
      <c r="CN69" s="54" t="e">
        <f>+IF(AND(CN$10=Auxiliares!$C$2,'46-55'!CN$13=Auxiliares!$C$3),Auxiliares!$C14,IF(AND(CN$10=Auxiliares!$D$2,'46-55'!CN$13=Auxiliares!$D$3),Auxiliares!$D14,IF(AND(CN$10=Auxiliares!$E$2,'46-55'!CN$13=Auxiliares!$E$3),Auxiliares!$E14,Auxiliares!$F14)))</f>
        <v>#REF!</v>
      </c>
      <c r="CO69" s="27" t="e">
        <f>+IF(AND(CO$10=Auxiliares!$C$2,'46-55'!CO$13=Auxiliares!$C$3),Auxiliares!$C14,IF(AND(CO$10=Auxiliares!$D$2,'46-55'!CO$13=Auxiliares!$D$3),Auxiliares!$D14,IF(AND(CO$10=Auxiliares!$E$2,'46-55'!CO$13=Auxiliares!$E$3),Auxiliares!$E14,Auxiliares!$F14)))</f>
        <v>#REF!</v>
      </c>
      <c r="CP69" s="54" t="e">
        <f>+IF(AND(CP$10=Auxiliares!$C$2,'46-55'!CP$13=Auxiliares!$C$3),Auxiliares!$C14,IF(AND(CP$10=Auxiliares!$D$2,'46-55'!CP$13=Auxiliares!$D$3),Auxiliares!$D14,IF(AND(CP$10=Auxiliares!$E$2,'46-55'!CP$13=Auxiliares!$E$3),Auxiliares!$E14,Auxiliares!$F14)))</f>
        <v>#REF!</v>
      </c>
      <c r="CQ69" s="27" t="e">
        <f>+IF(AND(CQ$10=Auxiliares!$C$2,'46-55'!CQ$13=Auxiliares!$C$3),Auxiliares!$C14,IF(AND(CQ$10=Auxiliares!$D$2,'46-55'!CQ$13=Auxiliares!$D$3),Auxiliares!$D14,IF(AND(CQ$10=Auxiliares!$E$2,'46-55'!CQ$13=Auxiliares!$E$3),Auxiliares!$E14,Auxiliares!$F14)))</f>
        <v>#REF!</v>
      </c>
      <c r="CR69" s="27" t="e">
        <f>+IF(AND(CR$10=Auxiliares!$C$2,'46-55'!CR$13=Auxiliares!$C$3),Auxiliares!$C14,IF(AND(CR$10=Auxiliares!$D$2,'46-55'!CR$13=Auxiliares!$D$3),Auxiliares!$D14,IF(AND(CR$10=Auxiliares!$E$2,'46-55'!CR$13=Auxiliares!$E$3),Auxiliares!$E14,Auxiliares!$F14)))</f>
        <v>#REF!</v>
      </c>
      <c r="CS69" s="27" t="e">
        <f>+IF(AND(CS$10=Auxiliares!$C$2,'46-55'!CS$13=Auxiliares!$C$3),Auxiliares!$C14,IF(AND(CS$10=Auxiliares!$D$2,'46-55'!CS$13=Auxiliares!$D$3),Auxiliares!$D14,IF(AND(CS$10=Auxiliares!$E$2,'46-55'!CS$13=Auxiliares!$E$3),Auxiliares!$E14,Auxiliares!$F14)))</f>
        <v>#REF!</v>
      </c>
      <c r="CT69" s="27" t="e">
        <f>+IF(AND(CT$10=Auxiliares!$C$2,'46-55'!CT$13=Auxiliares!$C$3),Auxiliares!$C14,IF(AND(CT$10=Auxiliares!$D$2,'46-55'!CT$13=Auxiliares!$D$3),Auxiliares!$D14,IF(AND(CT$10=Auxiliares!$E$2,'46-55'!CT$13=Auxiliares!$E$3),Auxiliares!$E14,Auxiliares!$F14)))</f>
        <v>#REF!</v>
      </c>
      <c r="CU69" s="27" t="e">
        <f>+IF(AND(CU$10=Auxiliares!$C$2,'46-55'!CU$13=Auxiliares!$C$3),Auxiliares!$C14,IF(AND(CU$10=Auxiliares!$D$2,'46-55'!CU$13=Auxiliares!$D$3),Auxiliares!$D14,IF(AND(CU$10=Auxiliares!$E$2,'46-55'!CU$13=Auxiliares!$E$3),Auxiliares!$E14,Auxiliares!$F14)))</f>
        <v>#REF!</v>
      </c>
      <c r="CV69" s="27" t="e">
        <f>+IF(AND(CV$10=Auxiliares!$C$2,'46-55'!CV$13=Auxiliares!$C$3),Auxiliares!$C14,IF(AND(CV$10=Auxiliares!$D$2,'46-55'!CV$13=Auxiliares!$D$3),Auxiliares!$D14,IF(AND(CV$10=Auxiliares!$E$2,'46-55'!CV$13=Auxiliares!$E$3),Auxiliares!$E14,Auxiliares!$F14)))</f>
        <v>#REF!</v>
      </c>
      <c r="CW69" s="27" t="e">
        <f>+IF(AND(CW$10=Auxiliares!$C$2,'46-55'!CW$13=Auxiliares!$C$3),Auxiliares!$C14,IF(AND(CW$10=Auxiliares!$D$2,'46-55'!CW$13=Auxiliares!$D$3),Auxiliares!$D14,IF(AND(CW$10=Auxiliares!$E$2,'46-55'!CW$13=Auxiliares!$E$3),Auxiliares!$E14,Auxiliares!$F14)))</f>
        <v>#REF!</v>
      </c>
      <c r="CX69" s="27" t="e">
        <f>+IF(AND(CX$10=Auxiliares!$C$2,'46-55'!CX$13=Auxiliares!$C$3),Auxiliares!$C14,IF(AND(CX$10=Auxiliares!$D$2,'46-55'!CX$13=Auxiliares!$D$3),Auxiliares!$D14,IF(AND(CX$10=Auxiliares!$E$2,'46-55'!CX$13=Auxiliares!$E$3),Auxiliares!$E14,Auxiliares!$F14)))</f>
        <v>#REF!</v>
      </c>
      <c r="CY69" s="27" t="e">
        <f>+IF(AND(CY$10=Auxiliares!$C$2,'46-55'!CY$13=Auxiliares!$C$3),Auxiliares!$C14,IF(AND(CY$10=Auxiliares!$D$2,'46-55'!CY$13=Auxiliares!$D$3),Auxiliares!$D14,IF(AND(CY$10=Auxiliares!$E$2,'46-55'!CY$13=Auxiliares!$E$3),Auxiliares!$E14,Auxiliares!$F14)))</f>
        <v>#REF!</v>
      </c>
      <c r="CZ69" s="27" t="e">
        <f>+IF(AND(CZ$10=Auxiliares!$C$2,'46-55'!CZ$13=Auxiliares!$C$3),Auxiliares!$C14,IF(AND(CZ$10=Auxiliares!$D$2,'46-55'!CZ$13=Auxiliares!$D$3),Auxiliares!$D14,IF(AND(CZ$10=Auxiliares!$E$2,'46-55'!CZ$13=Auxiliares!$E$3),Auxiliares!$E14,Auxiliares!$F14)))</f>
        <v>#REF!</v>
      </c>
      <c r="DA69" s="27" t="e">
        <f>+IF(AND(DA$10=Auxiliares!$C$2,'46-55'!DA$13=Auxiliares!$C$3),Auxiliares!$C14,IF(AND(DA$10=Auxiliares!$D$2,'46-55'!DA$13=Auxiliares!$D$3),Auxiliares!$D14,IF(AND(DA$10=Auxiliares!$E$2,'46-55'!DA$13=Auxiliares!$E$3),Auxiliares!$E14,Auxiliares!$F14)))</f>
        <v>#REF!</v>
      </c>
      <c r="DB69" s="27" t="e">
        <f>+IF(AND(DB$10=Auxiliares!$C$2,'46-55'!DB$13=Auxiliares!$C$3),Auxiliares!$C14,IF(AND(DB$10=Auxiliares!$D$2,'46-55'!DB$13=Auxiliares!$D$3),Auxiliares!$D14,IF(AND(DB$10=Auxiliares!$E$2,'46-55'!DB$13=Auxiliares!$E$3),Auxiliares!$E14,Auxiliares!$F14)))</f>
        <v>#REF!</v>
      </c>
      <c r="DC69" s="27" t="e">
        <f>+IF(AND(DC$10=Auxiliares!$C$2,'46-55'!DC$13=Auxiliares!$C$3),Auxiliares!$C14,IF(AND(DC$10=Auxiliares!$D$2,'46-55'!DC$13=Auxiliares!$D$3),Auxiliares!$D14,IF(AND(DC$10=Auxiliares!$E$2,'46-55'!DC$13=Auxiliares!$E$3),Auxiliares!$E14,Auxiliares!$F14)))</f>
        <v>#REF!</v>
      </c>
      <c r="DD69" s="27" t="e">
        <f>+IF(AND(DD$10=Auxiliares!$C$2,'46-55'!DD$13=Auxiliares!$C$3),Auxiliares!$C14,IF(AND(DD$10=Auxiliares!$D$2,'46-55'!DD$13=Auxiliares!$D$3),Auxiliares!$D14,IF(AND(DD$10=Auxiliares!$E$2,'46-55'!DD$13=Auxiliares!$E$3),Auxiliares!$E14,Auxiliares!$F14)))</f>
        <v>#REF!</v>
      </c>
      <c r="DE69" s="27" t="e">
        <f>+IF(AND(DE$10=Auxiliares!$C$2,'46-55'!DE$13=Auxiliares!$C$3),Auxiliares!$C14,IF(AND(DE$10=Auxiliares!$D$2,'46-55'!DE$13=Auxiliares!$D$3),Auxiliares!$D14,IF(AND(DE$10=Auxiliares!$E$2,'46-55'!DE$13=Auxiliares!$E$3),Auxiliares!$E14,Auxiliares!$F14)))</f>
        <v>#REF!</v>
      </c>
      <c r="DF69" s="27">
        <f>+Auxiliares!$H14</f>
        <v>0</v>
      </c>
      <c r="DG69" s="27">
        <f>+Auxiliares!$H14</f>
        <v>0</v>
      </c>
      <c r="DH69" s="27">
        <f>+Auxiliares!$H14</f>
        <v>0</v>
      </c>
      <c r="DI69" s="27">
        <f>+Auxiliares!$H14</f>
        <v>0</v>
      </c>
      <c r="DJ69" s="27">
        <f>+Auxiliares!$H14</f>
        <v>0</v>
      </c>
      <c r="DK69" s="27">
        <f>+Auxiliares!$H14</f>
        <v>0</v>
      </c>
      <c r="DL69" s="27">
        <f>+Auxiliares!$H14</f>
        <v>0</v>
      </c>
    </row>
    <row r="70" spans="2:139">
      <c r="B70" s="2" t="s">
        <v>23</v>
      </c>
      <c r="C70" s="27">
        <f>+Auxiliares!C15</f>
        <v>5.4549182082244581E-3</v>
      </c>
      <c r="D70" s="27">
        <f t="shared" si="76"/>
        <v>5.4549182082244581E-3</v>
      </c>
      <c r="E70" s="27" t="e">
        <f>+IF(AND(E$10=Auxiliares!$C$2,'46-55'!E$13=Auxiliares!$C$3),Auxiliares!$C15,IF(AND(E$10=Auxiliares!$D$2,'46-55'!E$13=Auxiliares!$D$3),Auxiliares!$D15,IF(AND(E$10=Auxiliares!$E$2,'46-55'!E$13=Auxiliares!$E$3),Auxiliares!$E15,Auxiliares!$F15)))</f>
        <v>#REF!</v>
      </c>
      <c r="F70" s="27" t="e">
        <f>+IF(AND(F$10=Auxiliares!$C$2,'46-55'!F$13=Auxiliares!$C$3),Auxiliares!$C15,IF(AND(F$10=Auxiliares!$D$2,'46-55'!F$13=Auxiliares!$D$3),Auxiliares!$D15,IF(AND(F$10=Auxiliares!$E$2,'46-55'!F$13=Auxiliares!$E$3),Auxiliares!$E15,Auxiliares!$F15)))</f>
        <v>#REF!</v>
      </c>
      <c r="G70" s="27" t="e">
        <f>+IF(AND(G$10=Auxiliares!$C$2,'46-55'!G$13=Auxiliares!$C$3),Auxiliares!$C15,IF(AND(G$10=Auxiliares!$D$2,'46-55'!G$13=Auxiliares!$D$3),Auxiliares!$D15,IF(AND(G$10=Auxiliares!$E$2,'46-55'!G$13=Auxiliares!$E$3),Auxiliares!$E15,Auxiliares!$F15)))</f>
        <v>#REF!</v>
      </c>
      <c r="H70" s="27" t="e">
        <f>+IF(AND(H$10=Auxiliares!$C$2,'46-55'!H$13=Auxiliares!$C$3),Auxiliares!$C15,IF(AND(H$10=Auxiliares!$D$2,'46-55'!H$13=Auxiliares!$D$3),Auxiliares!$D15,IF(AND(H$10=Auxiliares!$E$2,'46-55'!H$13=Auxiliares!$E$3),Auxiliares!$E15,Auxiliares!$F15)))</f>
        <v>#REF!</v>
      </c>
      <c r="I70" s="27" t="e">
        <f>+IF(AND(I$10=Auxiliares!$C$2,'46-55'!I$13=Auxiliares!$C$3),Auxiliares!$C15,IF(AND(I$10=Auxiliares!$D$2,'46-55'!I$13=Auxiliares!$D$3),Auxiliares!$D15,IF(AND(I$10=Auxiliares!$E$2,'46-55'!I$13=Auxiliares!$E$3),Auxiliares!$E15,Auxiliares!$F15)))</f>
        <v>#REF!</v>
      </c>
      <c r="J70" s="27" t="e">
        <f>+IF(AND(J$10=Auxiliares!$C$2,'46-55'!J$13=Auxiliares!$C$3),Auxiliares!$C15,IF(AND(J$10=Auxiliares!$D$2,'46-55'!J$13=Auxiliares!$D$3),Auxiliares!$D15,IF(AND(J$10=Auxiliares!$E$2,'46-55'!J$13=Auxiliares!$E$3),Auxiliares!$E15,Auxiliares!$F15)))</f>
        <v>#REF!</v>
      </c>
      <c r="K70" s="27" t="e">
        <f>+IF(AND(K$10=Auxiliares!$C$2,'46-55'!K$13=Auxiliares!$C$3),Auxiliares!$C15,IF(AND(K$10=Auxiliares!$D$2,'46-55'!K$13=Auxiliares!$D$3),Auxiliares!$D15,IF(AND(K$10=Auxiliares!$E$2,'46-55'!K$13=Auxiliares!$E$3),Auxiliares!$E15,Auxiliares!$F15)))</f>
        <v>#REF!</v>
      </c>
      <c r="L70" s="27" t="e">
        <f>+IF(AND(L$10=Auxiliares!$C$2,'46-55'!L$13=Auxiliares!$C$3),Auxiliares!$C15,IF(AND(L$10=Auxiliares!$D$2,'46-55'!L$13=Auxiliares!$D$3),Auxiliares!$D15,IF(AND(L$10=Auxiliares!$E$2,'46-55'!L$13=Auxiliares!$E$3),Auxiliares!$E15,Auxiliares!$F15)))</f>
        <v>#REF!</v>
      </c>
      <c r="M70" s="27" t="e">
        <f>+IF(AND(M$10=Auxiliares!$C$2,'46-55'!M$13=Auxiliares!$C$3),Auxiliares!$C15,IF(AND(M$10=Auxiliares!$D$2,'46-55'!M$13=Auxiliares!$D$3),Auxiliares!$D15,IF(AND(M$10=Auxiliares!$E$2,'46-55'!M$13=Auxiliares!$E$3),Auxiliares!$E15,Auxiliares!$F15)))</f>
        <v>#REF!</v>
      </c>
      <c r="N70" s="27" t="e">
        <f>+IF(AND(N$10=Auxiliares!$C$2,'46-55'!N$13=Auxiliares!$C$3),Auxiliares!$C15,IF(AND(N$10=Auxiliares!$D$2,'46-55'!N$13=Auxiliares!$D$3),Auxiliares!$D15,IF(AND(N$10=Auxiliares!$E$2,'46-55'!N$13=Auxiliares!$E$3),Auxiliares!$E15,Auxiliares!$F15)))</f>
        <v>#REF!</v>
      </c>
      <c r="O70" s="27" t="e">
        <f>+IF(AND(O$10=Auxiliares!$C$2,'46-55'!O$13=Auxiliares!$C$3),Auxiliares!$C15,IF(AND(O$10=Auxiliares!$D$2,'46-55'!O$13=Auxiliares!$D$3),Auxiliares!$D15,IF(AND(O$10=Auxiliares!$E$2,'46-55'!O$13=Auxiliares!$E$3),Auxiliares!$E15,Auxiliares!$F15)))</f>
        <v>#REF!</v>
      </c>
      <c r="P70" s="27" t="e">
        <f>+IF(AND(P$10=Auxiliares!$C$2,'46-55'!P$13=Auxiliares!$C$3),Auxiliares!$C15,IF(AND(P$10=Auxiliares!$D$2,'46-55'!P$13=Auxiliares!$D$3),Auxiliares!$D15,IF(AND(P$10=Auxiliares!$E$2,'46-55'!P$13=Auxiliares!$E$3),Auxiliares!$E15,Auxiliares!$F15)))</f>
        <v>#REF!</v>
      </c>
      <c r="Q70" s="27" t="e">
        <f>+IF(AND(Q$10=Auxiliares!$C$2,'46-55'!Q$13=Auxiliares!$C$3),Auxiliares!$C15,IF(AND(Q$10=Auxiliares!$D$2,'46-55'!Q$13=Auxiliares!$D$3),Auxiliares!$D15,IF(AND(Q$10=Auxiliares!$E$2,'46-55'!Q$13=Auxiliares!$E$3),Auxiliares!$E15,Auxiliares!$F15)))</f>
        <v>#REF!</v>
      </c>
      <c r="R70" s="27" t="e">
        <f>+IF(AND(R$10=Auxiliares!$C$2,'46-55'!R$13=Auxiliares!$C$3),Auxiliares!$C15,IF(AND(R$10=Auxiliares!$D$2,'46-55'!R$13=Auxiliares!$D$3),Auxiliares!$D15,IF(AND(R$10=Auxiliares!$E$2,'46-55'!R$13=Auxiliares!$E$3),Auxiliares!$E15,Auxiliares!$F15)))</f>
        <v>#REF!</v>
      </c>
      <c r="S70" s="27" t="e">
        <f>+IF(AND(S$10=Auxiliares!$C$2,'46-55'!S$13=Auxiliares!$C$3),Auxiliares!$C15,IF(AND(S$10=Auxiliares!$D$2,'46-55'!S$13=Auxiliares!$D$3),Auxiliares!$D15,IF(AND(S$10=Auxiliares!$E$2,'46-55'!S$13=Auxiliares!$E$3),Auxiliares!$E15,Auxiliares!$F15)))</f>
        <v>#REF!</v>
      </c>
      <c r="T70" s="27" t="e">
        <f>+IF(AND(T$10=Auxiliares!$C$2,'46-55'!T$13=Auxiliares!$C$3),Auxiliares!$C15,IF(AND(T$10=Auxiliares!$D$2,'46-55'!T$13=Auxiliares!$D$3),Auxiliares!$D15,IF(AND(T$10=Auxiliares!$E$2,'46-55'!T$13=Auxiliares!$E$3),Auxiliares!$E15,Auxiliares!$F15)))</f>
        <v>#REF!</v>
      </c>
      <c r="U70" s="27" t="e">
        <f>+IF(AND(U$10=Auxiliares!$C$2,'46-55'!U$13=Auxiliares!$C$3),Auxiliares!$C15,IF(AND(U$10=Auxiliares!$D$2,'46-55'!U$13=Auxiliares!$D$3),Auxiliares!$D15,IF(AND(U$10=Auxiliares!$E$2,'46-55'!U$13=Auxiliares!$E$3),Auxiliares!$E15,Auxiliares!$F15)))</f>
        <v>#REF!</v>
      </c>
      <c r="V70" s="27" t="e">
        <f>+IF(AND(V$10=Auxiliares!$C$2,'46-55'!V$13=Auxiliares!$C$3),Auxiliares!$C15,IF(AND(V$10=Auxiliares!$D$2,'46-55'!V$13=Auxiliares!$D$3),Auxiliares!$D15,IF(AND(V$10=Auxiliares!$E$2,'46-55'!V$13=Auxiliares!$E$3),Auxiliares!$E15,Auxiliares!$F15)))</f>
        <v>#REF!</v>
      </c>
      <c r="W70" s="27" t="e">
        <f>+IF(AND(W$10=Auxiliares!$C$2,'46-55'!W$13=Auxiliares!$C$3),Auxiliares!$C15,IF(AND(W$10=Auxiliares!$D$2,'46-55'!W$13=Auxiliares!$D$3),Auxiliares!$D15,IF(AND(W$10=Auxiliares!$E$2,'46-55'!W$13=Auxiliares!$E$3),Auxiliares!$E15,Auxiliares!$F15)))</f>
        <v>#REF!</v>
      </c>
      <c r="X70" s="27" t="e">
        <f>+IF(AND(X$10=Auxiliares!$C$2,'46-55'!X$13=Auxiliares!$C$3),Auxiliares!$C15,IF(AND(X$10=Auxiliares!$D$2,'46-55'!X$13=Auxiliares!$D$3),Auxiliares!$D15,IF(AND(X$10=Auxiliares!$E$2,'46-55'!X$13=Auxiliares!$E$3),Auxiliares!$E15,Auxiliares!$F15)))</f>
        <v>#REF!</v>
      </c>
      <c r="Y70" s="27" t="e">
        <f>+IF(AND(Y$10=Auxiliares!$C$2,'46-55'!Y$13=Auxiliares!$C$3),Auxiliares!$C15,IF(AND(Y$10=Auxiliares!$D$2,'46-55'!Y$13=Auxiliares!$D$3),Auxiliares!$D15,IF(AND(Y$10=Auxiliares!$E$2,'46-55'!Y$13=Auxiliares!$E$3),Auxiliares!$E15,Auxiliares!$F15)))</f>
        <v>#REF!</v>
      </c>
      <c r="Z70" s="27" t="e">
        <f>+IF(AND(Z$10=Auxiliares!$C$2,'46-55'!Z$13=Auxiliares!$C$3),Auxiliares!$C15,IF(AND(Z$10=Auxiliares!$D$2,'46-55'!Z$13=Auxiliares!$D$3),Auxiliares!$D15,IF(AND(Z$10=Auxiliares!$E$2,'46-55'!Z$13=Auxiliares!$E$3),Auxiliares!$E15,Auxiliares!$F15)))</f>
        <v>#REF!</v>
      </c>
      <c r="AA70" s="27" t="e">
        <f>+IF(AND(AA$10=Auxiliares!$C$2,'46-55'!AA$13=Auxiliares!$C$3),Auxiliares!$C15,IF(AND(AA$10=Auxiliares!$D$2,'46-55'!AA$13=Auxiliares!$D$3),Auxiliares!$D15,IF(AND(AA$10=Auxiliares!$E$2,'46-55'!AA$13=Auxiliares!$E$3),Auxiliares!$E15,Auxiliares!$F15)))</f>
        <v>#REF!</v>
      </c>
      <c r="AB70" s="27" t="e">
        <f>+IF(AND(AB$10=Auxiliares!$C$2,'46-55'!AB$13=Auxiliares!$C$3),Auxiliares!$C15,IF(AND(AB$10=Auxiliares!$D$2,'46-55'!AB$13=Auxiliares!$D$3),Auxiliares!$D15,IF(AND(AB$10=Auxiliares!$E$2,'46-55'!AB$13=Auxiliares!$E$3),Auxiliares!$E15,Auxiliares!$F15)))</f>
        <v>#REF!</v>
      </c>
      <c r="AC70" s="27" t="e">
        <f>+IF(AND(AC$10=Auxiliares!$C$2,'46-55'!AC$13=Auxiliares!$C$3),Auxiliares!$C15,IF(AND(AC$10=Auxiliares!$D$2,'46-55'!AC$13=Auxiliares!$D$3),Auxiliares!$D15,IF(AND(AC$10=Auxiliares!$E$2,'46-55'!AC$13=Auxiliares!$E$3),Auxiliares!$E15,Auxiliares!$F15)))</f>
        <v>#REF!</v>
      </c>
      <c r="AD70" s="27" t="e">
        <f>+IF(AND(AD$10=Auxiliares!$C$2,'46-55'!AD$13=Auxiliares!$C$3),Auxiliares!$C15,IF(AND(AD$10=Auxiliares!$D$2,'46-55'!AD$13=Auxiliares!$D$3),Auxiliares!$D15,IF(AND(AD$10=Auxiliares!$E$2,'46-55'!AD$13=Auxiliares!$E$3),Auxiliares!$E15,Auxiliares!$F15)))</f>
        <v>#REF!</v>
      </c>
      <c r="AE70" s="27" t="e">
        <f>+IF(AND(AE$10=Auxiliares!$C$2,'46-55'!AE$13=Auxiliares!$C$3),Auxiliares!$C15,IF(AND(AE$10=Auxiliares!$D$2,'46-55'!AE$13=Auxiliares!$D$3),Auxiliares!$D15,IF(AND(AE$10=Auxiliares!$E$2,'46-55'!AE$13=Auxiliares!$E$3),Auxiliares!$E15,Auxiliares!$F15)))</f>
        <v>#REF!</v>
      </c>
      <c r="AF70" s="27" t="e">
        <f>+IF(AND(AF$10=Auxiliares!$C$2,'46-55'!AF$13=Auxiliares!$C$3),Auxiliares!$C15,IF(AND(AF$10=Auxiliares!$D$2,'46-55'!AF$13=Auxiliares!$D$3),Auxiliares!$D15,IF(AND(AF$10=Auxiliares!$E$2,'46-55'!AF$13=Auxiliares!$E$3),Auxiliares!$E15,Auxiliares!$F15)))</f>
        <v>#REF!</v>
      </c>
      <c r="AG70" s="54" t="e">
        <f>+IF(AND(AG$10=Auxiliares!$C$2,'46-55'!AG$13=Auxiliares!$C$3),Auxiliares!$C15,IF(AND(AG$10=Auxiliares!$D$2,'46-55'!AG$13=Auxiliares!$D$3),Auxiliares!$D15,IF(AND(AG$10=Auxiliares!$E$2,'46-55'!AG$13=Auxiliares!$E$3),Auxiliares!$E15,Auxiliares!$F15)))</f>
        <v>#REF!</v>
      </c>
      <c r="AH70" s="70" t="e">
        <f>+IF(AND(AH$10=Auxiliares!$C$2,'46-55'!AH$13=Auxiliares!$C$3),Auxiliares!$C15,IF(AND(AH$10=Auxiliares!$D$2,'46-55'!AH$13=Auxiliares!$D$3),Auxiliares!$D15,IF(AND(AH$10=Auxiliares!$E$2,'46-55'!AH$13=Auxiliares!$E$3),Auxiliares!$E15,Auxiliares!$F15)))</f>
        <v>#REF!</v>
      </c>
      <c r="AI70" s="70" t="e">
        <f>+IF(AND(AI$10=Auxiliares!$C$2,'46-55'!AI$13=Auxiliares!$C$3),Auxiliares!$C15,IF(AND(AI$10=Auxiliares!$D$2,'46-55'!AI$13=Auxiliares!$D$3),Auxiliares!$D15,IF(AND(AI$10=Auxiliares!$E$2,'46-55'!AI$13=Auxiliares!$E$3),Auxiliares!$E15,Auxiliares!$F15)))</f>
        <v>#REF!</v>
      </c>
      <c r="AJ70" s="70" t="e">
        <f>+IF(AND(AJ$10=Auxiliares!$C$2,'46-55'!AJ$13=Auxiliares!$C$3),Auxiliares!$C15,IF(AND(AJ$10=Auxiliares!$D$2,'46-55'!AJ$13=Auxiliares!$D$3),Auxiliares!$D15,IF(AND(AJ$10=Auxiliares!$E$2,'46-55'!AJ$13=Auxiliares!$E$3),Auxiliares!$E15,Auxiliares!$F15)))</f>
        <v>#REF!</v>
      </c>
      <c r="AK70" s="54" t="e">
        <f>+IF(AND(AK$10=Auxiliares!$C$2,'46-55'!AK$13=Auxiliares!$C$3),Auxiliares!$C15,IF(AND(AK$10=Auxiliares!$D$2,'46-55'!AK$13=Auxiliares!$D$3),Auxiliares!$D15,IF(AND(AK$10=Auxiliares!$E$2,'46-55'!AK$13=Auxiliares!$E$3),Auxiliares!$E15,Auxiliares!$F15)))</f>
        <v>#REF!</v>
      </c>
      <c r="AL70" s="54" t="e">
        <f>+IF(AND(AL$10=Auxiliares!$C$2,'46-55'!AL$13=Auxiliares!$C$3),Auxiliares!$C15,IF(AND(AL$10=Auxiliares!$D$2,'46-55'!AL$13=Auxiliares!$D$3),Auxiliares!$D15,IF(AND(AL$10=Auxiliares!$E$2,'46-55'!AL$13=Auxiliares!$E$3),Auxiliares!$E15,Auxiliares!$F15)))</f>
        <v>#REF!</v>
      </c>
      <c r="AM70" s="70" t="e">
        <f>+IF(AND(AM$10=Auxiliares!$C$2,'46-55'!AM$13=Auxiliares!$C$3),Auxiliares!$C15,IF(AND(AM$10=Auxiliares!$D$2,'46-55'!AM$13=Auxiliares!$D$3),Auxiliares!$D15,IF(AND(AM$10=Auxiliares!$E$2,'46-55'!AM$13=Auxiliares!$E$3),Auxiliares!$E15,Auxiliares!$F15)))</f>
        <v>#REF!</v>
      </c>
      <c r="AN70" s="54" t="e">
        <f>+IF(AND(AN$10=Auxiliares!$C$2,'46-55'!AN$13=Auxiliares!$C$3),Auxiliares!$C15,IF(AND(AN$10=Auxiliares!$D$2,'46-55'!AN$13=Auxiliares!$D$3),Auxiliares!$D15,IF(AND(AN$10=Auxiliares!$E$2,'46-55'!AN$13=Auxiliares!$E$3),Auxiliares!$E15,Auxiliares!$F15)))</f>
        <v>#REF!</v>
      </c>
      <c r="AO70" s="27" t="e">
        <f>+IF(AND(AO$10=Auxiliares!$C$2,'46-55'!AO$13=Auxiliares!$C$3),Auxiliares!$C15,IF(AND(AO$10=Auxiliares!$D$2,'46-55'!AO$13=Auxiliares!$D$3),Auxiliares!$D15,IF(AND(AO$10=Auxiliares!$E$2,'46-55'!AO$13=Auxiliares!$E$3),Auxiliares!$E15,Auxiliares!$F15)))</f>
        <v>#REF!</v>
      </c>
      <c r="AP70" s="27" t="e">
        <f>+IF(AND(AP$10=Auxiliares!$C$2,'46-55'!AP$13=Auxiliares!$C$3),Auxiliares!$C15,IF(AND(AP$10=Auxiliares!$D$2,'46-55'!AP$13=Auxiliares!$D$3),Auxiliares!$D15,IF(AND(AP$10=Auxiliares!$E$2,'46-55'!AP$13=Auxiliares!$E$3),Auxiliares!$E15,Auxiliares!$F15)))</f>
        <v>#REF!</v>
      </c>
      <c r="AQ70" s="27" t="e">
        <f>+IF(AND(AQ$10=Auxiliares!$C$2,'46-55'!AQ$13=Auxiliares!$C$3),Auxiliares!$C15,IF(AND(AQ$10=Auxiliares!$D$2,'46-55'!AQ$13=Auxiliares!$D$3),Auxiliares!$D15,IF(AND(AQ$10=Auxiliares!$E$2,'46-55'!AQ$13=Auxiliares!$E$3),Auxiliares!$E15,Auxiliares!$F15)))</f>
        <v>#REF!</v>
      </c>
      <c r="AR70" s="54" t="e">
        <f>+IF(AND(AR$10=Auxiliares!$C$2,'46-55'!AR$13=Auxiliares!$C$3),Auxiliares!$C15,IF(AND(AR$10=Auxiliares!$D$2,'46-55'!AR$13=Auxiliares!$D$3),Auxiliares!$D15,IF(AND(AR$10=Auxiliares!$E$2,'46-55'!AR$13=Auxiliares!$E$3),Auxiliares!$E15,Auxiliares!$F15)))</f>
        <v>#REF!</v>
      </c>
      <c r="AS70" s="27" t="e">
        <f>+IF(AND(AS$10=Auxiliares!$C$2,'46-55'!AS$13=Auxiliares!$C$3),Auxiliares!$C15,IF(AND(AS$10=Auxiliares!$D$2,'46-55'!AS$13=Auxiliares!$D$3),Auxiliares!$D15,IF(AND(AS$10=Auxiliares!$E$2,'46-55'!AS$13=Auxiliares!$E$3),Auxiliares!$E15,Auxiliares!$F15)))</f>
        <v>#REF!</v>
      </c>
      <c r="AT70" s="54" t="e">
        <f>+IF(AND(AT$10=Auxiliares!$C$2,'46-55'!AT$13=Auxiliares!$C$3),Auxiliares!$C15,IF(AND(AT$10=Auxiliares!$D$2,'46-55'!AT$13=Auxiliares!$D$3),Auxiliares!$D15,IF(AND(AT$10=Auxiliares!$E$2,'46-55'!AT$13=Auxiliares!$E$3),Auxiliares!$E15,Auxiliares!$F15)))</f>
        <v>#REF!</v>
      </c>
      <c r="AU70" s="54" t="e">
        <f>+IF(AND(AU$10=Auxiliares!$C$2,'46-55'!AU$13=Auxiliares!$C$3),Auxiliares!$C15,IF(AND(AU$10=Auxiliares!$D$2,'46-55'!AU$13=Auxiliares!$D$3),Auxiliares!$D15,IF(AND(AU$10=Auxiliares!$E$2,'46-55'!AU$13=Auxiliares!$E$3),Auxiliares!$E15,Auxiliares!$F15)))</f>
        <v>#REF!</v>
      </c>
      <c r="AV70" s="54" t="e">
        <f>+IF(AND(AV$10=Auxiliares!$C$2,'46-55'!AV$13=Auxiliares!$C$3),Auxiliares!$C15,IF(AND(AV$10=Auxiliares!$D$2,'46-55'!AV$13=Auxiliares!$D$3),Auxiliares!$D15,IF(AND(AV$10=Auxiliares!$E$2,'46-55'!AV$13=Auxiliares!$E$3),Auxiliares!$E15,Auxiliares!$F15)))</f>
        <v>#REF!</v>
      </c>
      <c r="AW70" s="27" t="e">
        <f>+IF(AND(AW$10=Auxiliares!$C$2,'46-55'!AW$13=Auxiliares!$C$3),Auxiliares!$C15,IF(AND(AW$10=Auxiliares!$D$2,'46-55'!AW$13=Auxiliares!$D$3),Auxiliares!$D15,IF(AND(AW$10=Auxiliares!$E$2,'46-55'!AW$13=Auxiliares!$E$3),Auxiliares!$E15,Auxiliares!$F15)))</f>
        <v>#REF!</v>
      </c>
      <c r="AX70" s="27" t="e">
        <f>+IF(AND(AX$10=Auxiliares!$C$2,'46-55'!AX$13=Auxiliares!$C$3),Auxiliares!$C15,IF(AND(AX$10=Auxiliares!$D$2,'46-55'!AX$13=Auxiliares!$D$3),Auxiliares!$D15,IF(AND(AX$10=Auxiliares!$E$2,'46-55'!AX$13=Auxiliares!$E$3),Auxiliares!$E15,Auxiliares!$F15)))</f>
        <v>#REF!</v>
      </c>
      <c r="AY70" s="27" t="e">
        <f>+IF(AND(AY$10=Auxiliares!$C$2,'46-55'!AY$13=Auxiliares!$C$3),Auxiliares!$C15,IF(AND(AY$10=Auxiliares!$D$2,'46-55'!AY$13=Auxiliares!$D$3),Auxiliares!$D15,IF(AND(AY$10=Auxiliares!$E$2,'46-55'!AY$13=Auxiliares!$E$3),Auxiliares!$E15,Auxiliares!$F15)))</f>
        <v>#REF!</v>
      </c>
      <c r="AZ70" s="54" t="e">
        <f>+IF(AND(AZ$10=Auxiliares!$C$2,'46-55'!AZ$13=Auxiliares!$C$3),Auxiliares!$C15,IF(AND(AZ$10=Auxiliares!$D$2,'46-55'!AZ$13=Auxiliares!$D$3),Auxiliares!$D15,IF(AND(AZ$10=Auxiliares!$E$2,'46-55'!AZ$13=Auxiliares!$E$3),Auxiliares!$E15,Auxiliares!$F15)))</f>
        <v>#REF!</v>
      </c>
      <c r="BA70" s="27" t="e">
        <f>+IF(AND(BA$10=Auxiliares!$C$2,'46-55'!BA$13=Auxiliares!$C$3),Auxiliares!$C15,IF(AND(BA$10=Auxiliares!$D$2,'46-55'!BA$13=Auxiliares!$D$3),Auxiliares!$D15,IF(AND(BA$10=Auxiliares!$E$2,'46-55'!BA$13=Auxiliares!$E$3),Auxiliares!$E15,Auxiliares!$F15)))</f>
        <v>#REF!</v>
      </c>
      <c r="BB70" s="27" t="e">
        <f>+IF(AND(BB$10=Auxiliares!$C$2,'46-55'!BB$13=Auxiliares!$C$3),Auxiliares!$C15,IF(AND(BB$10=Auxiliares!$D$2,'46-55'!BB$13=Auxiliares!$D$3),Auxiliares!$D15,IF(AND(BB$10=Auxiliares!$E$2,'46-55'!BB$13=Auxiliares!$E$3),Auxiliares!$E15,Auxiliares!$F15)))</f>
        <v>#REF!</v>
      </c>
      <c r="BC70" s="27" t="e">
        <f>+IF(AND(BC$10=Auxiliares!$C$2,'46-55'!BC$13=Auxiliares!$C$3),Auxiliares!$C15,IF(AND(BC$10=Auxiliares!$D$2,'46-55'!BC$13=Auxiliares!$D$3),Auxiliares!$D15,IF(AND(BC$10=Auxiliares!$E$2,'46-55'!BC$13=Auxiliares!$E$3),Auxiliares!$E15,Auxiliares!$F15)))</f>
        <v>#REF!</v>
      </c>
      <c r="BD70" s="54" t="e">
        <f>+IF(AND(BD$10=Auxiliares!$C$2,'46-55'!BD$13=Auxiliares!$C$3),Auxiliares!$C15,IF(AND(BD$10=Auxiliares!$D$2,'46-55'!BD$13=Auxiliares!$D$3),Auxiliares!$D15,IF(AND(BD$10=Auxiliares!$E$2,'46-55'!BD$13=Auxiliares!$E$3),Auxiliares!$E15,Auxiliares!$F15)))</f>
        <v>#REF!</v>
      </c>
      <c r="BE70" s="27" t="e">
        <f>+IF(AND(BE$10=Auxiliares!$C$2,'46-55'!BE$13=Auxiliares!$C$3),Auxiliares!$C15,IF(AND(BE$10=Auxiliares!$D$2,'46-55'!BE$13=Auxiliares!$D$3),Auxiliares!$D15,IF(AND(BE$10=Auxiliares!$E$2,'46-55'!BE$13=Auxiliares!$E$3),Auxiliares!$E15,Auxiliares!$F15)))</f>
        <v>#REF!</v>
      </c>
      <c r="BF70" s="27" t="e">
        <f>+IF(AND(BF$10=Auxiliares!$C$2,'46-55'!BF$13=Auxiliares!$C$3),Auxiliares!$C15,IF(AND(BF$10=Auxiliares!$D$2,'46-55'!BF$13=Auxiliares!$D$3),Auxiliares!$D15,IF(AND(BF$10=Auxiliares!$E$2,'46-55'!BF$13=Auxiliares!$E$3),Auxiliares!$E15,Auxiliares!$F15)))</f>
        <v>#REF!</v>
      </c>
      <c r="BG70" s="27" t="e">
        <f>+IF(AND(BG$10=Auxiliares!$C$2,'46-55'!BG$13=Auxiliares!$C$3),Auxiliares!$C15,IF(AND(BG$10=Auxiliares!$D$2,'46-55'!BG$13=Auxiliares!$D$3),Auxiliares!$D15,IF(AND(BG$10=Auxiliares!$E$2,'46-55'!BG$13=Auxiliares!$E$3),Auxiliares!$E15,Auxiliares!$F15)))</f>
        <v>#REF!</v>
      </c>
      <c r="BH70" s="54" t="e">
        <f>+IF(AND(BH$10=Auxiliares!$C$2,'46-55'!BH$13=Auxiliares!$C$3),Auxiliares!$C15,IF(AND(BH$10=Auxiliares!$D$2,'46-55'!BH$13=Auxiliares!$D$3),Auxiliares!$D15,IF(AND(BH$10=Auxiliares!$E$2,'46-55'!BH$13=Auxiliares!$E$3),Auxiliares!$E15,Auxiliares!$F15)))</f>
        <v>#REF!</v>
      </c>
      <c r="BI70" s="27" t="e">
        <f>+IF(AND(BI$10=Auxiliares!$C$2,'46-55'!BI$13=Auxiliares!$C$3),Auxiliares!$C15,IF(AND(BI$10=Auxiliares!$D$2,'46-55'!BI$13=Auxiliares!$D$3),Auxiliares!$D15,IF(AND(BI$10=Auxiliares!$E$2,'46-55'!BI$13=Auxiliares!$E$3),Auxiliares!$E15,Auxiliares!$F15)))</f>
        <v>#REF!</v>
      </c>
      <c r="BJ70" s="27" t="e">
        <f>+IF(AND(BJ$10=Auxiliares!$C$2,'46-55'!BJ$13=Auxiliares!$C$3),Auxiliares!$C15,IF(AND(BJ$10=Auxiliares!$D$2,'46-55'!BJ$13=Auxiliares!$D$3),Auxiliares!$D15,IF(AND(BJ$10=Auxiliares!$E$2,'46-55'!BJ$13=Auxiliares!$E$3),Auxiliares!$E15,Auxiliares!$F15)))</f>
        <v>#REF!</v>
      </c>
      <c r="BK70" s="27" t="e">
        <f>+IF(AND(BK$10=Auxiliares!$C$2,'46-55'!BK$13=Auxiliares!$C$3),Auxiliares!$C15,IF(AND(BK$10=Auxiliares!$D$2,'46-55'!BK$13=Auxiliares!$D$3),Auxiliares!$D15,IF(AND(BK$10=Auxiliares!$E$2,'46-55'!BK$13=Auxiliares!$E$3),Auxiliares!$E15,Auxiliares!$F15)))</f>
        <v>#REF!</v>
      </c>
      <c r="BL70" s="54" t="e">
        <f>+IF(AND(BL$10=Auxiliares!$C$2,'46-55'!BL$13=Auxiliares!$C$3),Auxiliares!$C15,IF(AND(BL$10=Auxiliares!$D$2,'46-55'!BL$13=Auxiliares!$D$3),Auxiliares!$D15,IF(AND(BL$10=Auxiliares!$E$2,'46-55'!BL$13=Auxiliares!$E$3),Auxiliares!$E15,Auxiliares!$F15)))</f>
        <v>#REF!</v>
      </c>
      <c r="BM70" s="27" t="e">
        <f>+IF(AND(BM$10=Auxiliares!$C$2,'46-55'!BM$13=Auxiliares!$C$3),Auxiliares!$C15,IF(AND(BM$10=Auxiliares!$D$2,'46-55'!BM$13=Auxiliares!$D$3),Auxiliares!$D15,IF(AND(BM$10=Auxiliares!$E$2,'46-55'!BM$13=Auxiliares!$E$3),Auxiliares!$E15,Auxiliares!$F15)))</f>
        <v>#REF!</v>
      </c>
      <c r="BN70" s="54" t="e">
        <f>+IF(AND(BN$10=Auxiliares!$C$2,'46-55'!BN$13=Auxiliares!$C$3),Auxiliares!$C15,IF(AND(BN$10=Auxiliares!$D$2,'46-55'!BN$13=Auxiliares!$D$3),Auxiliares!$D15,IF(AND(BN$10=Auxiliares!$E$2,'46-55'!BN$13=Auxiliares!$E$3),Auxiliares!$E15,Auxiliares!$F15)))</f>
        <v>#REF!</v>
      </c>
      <c r="BO70" s="27" t="e">
        <f>+IF(AND(BO$10=Auxiliares!$C$2,'46-55'!BO$13=Auxiliares!$C$3),Auxiliares!$C15,IF(AND(BO$10=Auxiliares!$D$2,'46-55'!BO$13=Auxiliares!$D$3),Auxiliares!$D15,IF(AND(BO$10=Auxiliares!$E$2,'46-55'!BO$13=Auxiliares!$E$3),Auxiliares!$E15,Auxiliares!$F15)))</f>
        <v>#REF!</v>
      </c>
      <c r="BP70" s="54" t="e">
        <f>+IF(AND(BP$10=Auxiliares!$C$2,'46-55'!BP$13=Auxiliares!$C$3),Auxiliares!$C15,IF(AND(BP$10=Auxiliares!$D$2,'46-55'!BP$13=Auxiliares!$D$3),Auxiliares!$D15,IF(AND(BP$10=Auxiliares!$E$2,'46-55'!BP$13=Auxiliares!$E$3),Auxiliares!$E15,Auxiliares!$F15)))</f>
        <v>#REF!</v>
      </c>
      <c r="BQ70" s="27" t="e">
        <f>+IF(AND(BQ$10=Auxiliares!$C$2,'46-55'!BQ$13=Auxiliares!$C$3),Auxiliares!$C15,IF(AND(BQ$10=Auxiliares!$D$2,'46-55'!BQ$13=Auxiliares!$D$3),Auxiliares!$D15,IF(AND(BQ$10=Auxiliares!$E$2,'46-55'!BQ$13=Auxiliares!$E$3),Auxiliares!$E15,Auxiliares!$F15)))</f>
        <v>#REF!</v>
      </c>
      <c r="BR70" s="27" t="e">
        <f>+IF(AND(BR$10=Auxiliares!$C$2,'46-55'!BR$13=Auxiliares!$C$3),Auxiliares!$C15,IF(AND(BR$10=Auxiliares!$D$2,'46-55'!BR$13=Auxiliares!$D$3),Auxiliares!$D15,IF(AND(BR$10=Auxiliares!$E$2,'46-55'!BR$13=Auxiliares!$E$3),Auxiliares!$E15,Auxiliares!$F15)))</f>
        <v>#REF!</v>
      </c>
      <c r="BS70" s="27" t="e">
        <f>+IF(AND(BS$10=Auxiliares!$C$2,'46-55'!BS$13=Auxiliares!$C$3),Auxiliares!$C15,IF(AND(BS$10=Auxiliares!$D$2,'46-55'!BS$13=Auxiliares!$D$3),Auxiliares!$D15,IF(AND(BS$10=Auxiliares!$E$2,'46-55'!BS$13=Auxiliares!$E$3),Auxiliares!$E15,Auxiliares!$F15)))</f>
        <v>#REF!</v>
      </c>
      <c r="BT70" s="54" t="e">
        <f>+IF(AND(BT$10=Auxiliares!$C$2,'46-55'!BT$13=Auxiliares!$C$3),Auxiliares!$C15,IF(AND(BT$10=Auxiliares!$D$2,'46-55'!BT$13=Auxiliares!$D$3),Auxiliares!$D15,IF(AND(BT$10=Auxiliares!$E$2,'46-55'!BT$13=Auxiliares!$E$3),Auxiliares!$E15,Auxiliares!$F15)))</f>
        <v>#REF!</v>
      </c>
      <c r="BU70" s="27" t="e">
        <f>+IF(AND(BU$10=Auxiliares!$C$2,'46-55'!BU$13=Auxiliares!$C$3),Auxiliares!$C15,IF(AND(BU$10=Auxiliares!$D$2,'46-55'!BU$13=Auxiliares!$D$3),Auxiliares!$D15,IF(AND(BU$10=Auxiliares!$E$2,'46-55'!BU$13=Auxiliares!$E$3),Auxiliares!$E15,Auxiliares!$F15)))</f>
        <v>#REF!</v>
      </c>
      <c r="BV70" s="27" t="e">
        <f>+IF(AND(BV$10=Auxiliares!$C$2,'46-55'!BV$13=Auxiliares!$C$3),Auxiliares!$C15,IF(AND(BV$10=Auxiliares!$D$2,'46-55'!BV$13=Auxiliares!$D$3),Auxiliares!$D15,IF(AND(BV$10=Auxiliares!$E$2,'46-55'!BV$13=Auxiliares!$E$3),Auxiliares!$E15,Auxiliares!$F15)))</f>
        <v>#REF!</v>
      </c>
      <c r="BW70" s="27" t="e">
        <f>+IF(AND(BW$10=Auxiliares!$C$2,'46-55'!BW$13=Auxiliares!$C$3),Auxiliares!$C15,IF(AND(BW$10=Auxiliares!$D$2,'46-55'!BW$13=Auxiliares!$D$3),Auxiliares!$D15,IF(AND(BW$10=Auxiliares!$E$2,'46-55'!BW$13=Auxiliares!$E$3),Auxiliares!$E15,Auxiliares!$F15)))</f>
        <v>#REF!</v>
      </c>
      <c r="BX70" s="54" t="e">
        <f>+IF(AND(BX$10=Auxiliares!$C$2,'46-55'!BX$13=Auxiliares!$C$3),Auxiliares!$C15,IF(AND(BX$10=Auxiliares!$D$2,'46-55'!BX$13=Auxiliares!$D$3),Auxiliares!$D15,IF(AND(BX$10=Auxiliares!$E$2,'46-55'!BX$13=Auxiliares!$E$3),Auxiliares!$E15,Auxiliares!$F15)))</f>
        <v>#REF!</v>
      </c>
      <c r="BY70" s="27" t="e">
        <f>+IF(AND(BY$10=Auxiliares!$C$2,'46-55'!BY$13=Auxiliares!$C$3),Auxiliares!$C15,IF(AND(BY$10=Auxiliares!$D$2,'46-55'!BY$13=Auxiliares!$D$3),Auxiliares!$D15,IF(AND(BY$10=Auxiliares!$E$2,'46-55'!BY$13=Auxiliares!$E$3),Auxiliares!$E15,Auxiliares!$F15)))</f>
        <v>#REF!</v>
      </c>
      <c r="BZ70" s="27" t="e">
        <f>+IF(AND(BZ$10=Auxiliares!$C$2,'46-55'!BZ$13=Auxiliares!$C$3),Auxiliares!$C15,IF(AND(BZ$10=Auxiliares!$D$2,'46-55'!BZ$13=Auxiliares!$D$3),Auxiliares!$D15,IF(AND(BZ$10=Auxiliares!$E$2,'46-55'!BZ$13=Auxiliares!$E$3),Auxiliares!$E15,Auxiliares!$F15)))</f>
        <v>#REF!</v>
      </c>
      <c r="CA70" s="27" t="e">
        <f>+IF(AND(CA$10=Auxiliares!$C$2,'46-55'!CA$13=Auxiliares!$C$3),Auxiliares!$C15,IF(AND(CA$10=Auxiliares!$D$2,'46-55'!CA$13=Auxiliares!$D$3),Auxiliares!$D15,IF(AND(CA$10=Auxiliares!$E$2,'46-55'!CA$13=Auxiliares!$E$3),Auxiliares!$E15,Auxiliares!$F15)))</f>
        <v>#REF!</v>
      </c>
      <c r="CB70" s="54" t="e">
        <f>+IF(AND(CB$10=Auxiliares!$C$2,'46-55'!CB$13=Auxiliares!$C$3),Auxiliares!$C15,IF(AND(CB$10=Auxiliares!$D$2,'46-55'!CB$13=Auxiliares!$D$3),Auxiliares!$D15,IF(AND(CB$10=Auxiliares!$E$2,'46-55'!CB$13=Auxiliares!$E$3),Auxiliares!$E15,Auxiliares!$F15)))</f>
        <v>#REF!</v>
      </c>
      <c r="CC70" s="27" t="e">
        <f>+IF(AND(CC$10=Auxiliares!$C$2,'46-55'!CC$13=Auxiliares!$C$3),Auxiliares!$C15,IF(AND(CC$10=Auxiliares!$D$2,'46-55'!CC$13=Auxiliares!$D$3),Auxiliares!$D15,IF(AND(CC$10=Auxiliares!$E$2,'46-55'!CC$13=Auxiliares!$E$3),Auxiliares!$E15,Auxiliares!$F15)))</f>
        <v>#REF!</v>
      </c>
      <c r="CD70" s="54" t="e">
        <f>+IF(AND(CD$10=Auxiliares!$C$2,'46-55'!CD$13=Auxiliares!$C$3),Auxiliares!$C15,IF(AND(CD$10=Auxiliares!$D$2,'46-55'!CD$13=Auxiliares!$D$3),Auxiliares!$D15,IF(AND(CD$10=Auxiliares!$E$2,'46-55'!CD$13=Auxiliares!$E$3),Auxiliares!$E15,Auxiliares!$F15)))</f>
        <v>#REF!</v>
      </c>
      <c r="CE70" s="27" t="e">
        <f>+IF(AND(CE$10=Auxiliares!$C$2,'46-55'!CE$13=Auxiliares!$C$3),Auxiliares!$C15,IF(AND(CE$10=Auxiliares!$D$2,'46-55'!CE$13=Auxiliares!$D$3),Auxiliares!$D15,IF(AND(CE$10=Auxiliares!$E$2,'46-55'!CE$13=Auxiliares!$E$3),Auxiliares!$E15,Auxiliares!$F15)))</f>
        <v>#REF!</v>
      </c>
      <c r="CF70" s="54" t="e">
        <f>+IF(AND(CF$10=Auxiliares!$C$2,'46-55'!CF$13=Auxiliares!$C$3),Auxiliares!$C15,IF(AND(CF$10=Auxiliares!$D$2,'46-55'!CF$13=Auxiliares!$D$3),Auxiliares!$D15,IF(AND(CF$10=Auxiliares!$E$2,'46-55'!CF$13=Auxiliares!$E$3),Auxiliares!$E15,Auxiliares!$F15)))</f>
        <v>#REF!</v>
      </c>
      <c r="CG70" s="54" t="e">
        <f>+IF(AND(CG$10=Auxiliares!$C$2,'46-55'!CG$13=Auxiliares!$C$3),Auxiliares!$C15,IF(AND(CG$10=Auxiliares!$D$2,'46-55'!CG$13=Auxiliares!$D$3),Auxiliares!$D15,IF(AND(CG$10=Auxiliares!$E$2,'46-55'!CG$13=Auxiliares!$E$3),Auxiliares!$E15,Auxiliares!$F15)))</f>
        <v>#REF!</v>
      </c>
      <c r="CH70" s="27" t="e">
        <f>+IF(AND(CH$10=Auxiliares!$C$2,'46-55'!CH$13=Auxiliares!$C$3),Auxiliares!$C15,IF(AND(CH$10=Auxiliares!$D$2,'46-55'!CH$13=Auxiliares!$D$3),Auxiliares!$D15,IF(AND(CH$10=Auxiliares!$E$2,'46-55'!CH$13=Auxiliares!$E$3),Auxiliares!$E15,Auxiliares!$F15)))</f>
        <v>#REF!</v>
      </c>
      <c r="CI70" s="27" t="e">
        <f>+IF(AND(CI$10=Auxiliares!$C$2,'46-55'!CI$13=Auxiliares!$C$3),Auxiliares!$C15,IF(AND(CI$10=Auxiliares!$D$2,'46-55'!CI$13=Auxiliares!$D$3),Auxiliares!$D15,IF(AND(CI$10=Auxiliares!$E$2,'46-55'!CI$13=Auxiliares!$E$3),Auxiliares!$E15,Auxiliares!$F15)))</f>
        <v>#REF!</v>
      </c>
      <c r="CJ70" s="54" t="e">
        <f>+IF(AND(CJ$10=Auxiliares!$C$2,'46-55'!CJ$13=Auxiliares!$C$3),Auxiliares!$C15,IF(AND(CJ$10=Auxiliares!$D$2,'46-55'!CJ$13=Auxiliares!$D$3),Auxiliares!$D15,IF(AND(CJ$10=Auxiliares!$E$2,'46-55'!CJ$13=Auxiliares!$E$3),Auxiliares!$E15,Auxiliares!$F15)))</f>
        <v>#REF!</v>
      </c>
      <c r="CK70" s="27" t="e">
        <f>+IF(AND(CK$10=Auxiliares!$C$2,'46-55'!CK$13=Auxiliares!$C$3),Auxiliares!$C15,IF(AND(CK$10=Auxiliares!$D$2,'46-55'!CK$13=Auxiliares!$D$3),Auxiliares!$D15,IF(AND(CK$10=Auxiliares!$E$2,'46-55'!CK$13=Auxiliares!$E$3),Auxiliares!$E15,Auxiliares!$F15)))</f>
        <v>#REF!</v>
      </c>
      <c r="CL70" s="54" t="e">
        <f>+IF(AND(CL$10=Auxiliares!$C$2,'46-55'!CL$13=Auxiliares!$C$3),Auxiliares!$C15,IF(AND(CL$10=Auxiliares!$D$2,'46-55'!CL$13=Auxiliares!$D$3),Auxiliares!$D15,IF(AND(CL$10=Auxiliares!$E$2,'46-55'!CL$13=Auxiliares!$E$3),Auxiliares!$E15,Auxiliares!$F15)))</f>
        <v>#REF!</v>
      </c>
      <c r="CM70" s="27" t="e">
        <f>+IF(AND(CM$10=Auxiliares!$C$2,'46-55'!CM$13=Auxiliares!$C$3),Auxiliares!$C15,IF(AND(CM$10=Auxiliares!$D$2,'46-55'!CM$13=Auxiliares!$D$3),Auxiliares!$D15,IF(AND(CM$10=Auxiliares!$E$2,'46-55'!CM$13=Auxiliares!$E$3),Auxiliares!$E15,Auxiliares!$F15)))</f>
        <v>#REF!</v>
      </c>
      <c r="CN70" s="54" t="e">
        <f>+IF(AND(CN$10=Auxiliares!$C$2,'46-55'!CN$13=Auxiliares!$C$3),Auxiliares!$C15,IF(AND(CN$10=Auxiliares!$D$2,'46-55'!CN$13=Auxiliares!$D$3),Auxiliares!$D15,IF(AND(CN$10=Auxiliares!$E$2,'46-55'!CN$13=Auxiliares!$E$3),Auxiliares!$E15,Auxiliares!$F15)))</f>
        <v>#REF!</v>
      </c>
      <c r="CO70" s="27" t="e">
        <f>+IF(AND(CO$10=Auxiliares!$C$2,'46-55'!CO$13=Auxiliares!$C$3),Auxiliares!$C15,IF(AND(CO$10=Auxiliares!$D$2,'46-55'!CO$13=Auxiliares!$D$3),Auxiliares!$D15,IF(AND(CO$10=Auxiliares!$E$2,'46-55'!CO$13=Auxiliares!$E$3),Auxiliares!$E15,Auxiliares!$F15)))</f>
        <v>#REF!</v>
      </c>
      <c r="CP70" s="54" t="e">
        <f>+IF(AND(CP$10=Auxiliares!$C$2,'46-55'!CP$13=Auxiliares!$C$3),Auxiliares!$C15,IF(AND(CP$10=Auxiliares!$D$2,'46-55'!CP$13=Auxiliares!$D$3),Auxiliares!$D15,IF(AND(CP$10=Auxiliares!$E$2,'46-55'!CP$13=Auxiliares!$E$3),Auxiliares!$E15,Auxiliares!$F15)))</f>
        <v>#REF!</v>
      </c>
      <c r="CQ70" s="27" t="e">
        <f>+IF(AND(CQ$10=Auxiliares!$C$2,'46-55'!CQ$13=Auxiliares!$C$3),Auxiliares!$C15,IF(AND(CQ$10=Auxiliares!$D$2,'46-55'!CQ$13=Auxiliares!$D$3),Auxiliares!$D15,IF(AND(CQ$10=Auxiliares!$E$2,'46-55'!CQ$13=Auxiliares!$E$3),Auxiliares!$E15,Auxiliares!$F15)))</f>
        <v>#REF!</v>
      </c>
      <c r="CR70" s="27" t="e">
        <f>+IF(AND(CR$10=Auxiliares!$C$2,'46-55'!CR$13=Auxiliares!$C$3),Auxiliares!$C15,IF(AND(CR$10=Auxiliares!$D$2,'46-55'!CR$13=Auxiliares!$D$3),Auxiliares!$D15,IF(AND(CR$10=Auxiliares!$E$2,'46-55'!CR$13=Auxiliares!$E$3),Auxiliares!$E15,Auxiliares!$F15)))</f>
        <v>#REF!</v>
      </c>
      <c r="CS70" s="27" t="e">
        <f>+IF(AND(CS$10=Auxiliares!$C$2,'46-55'!CS$13=Auxiliares!$C$3),Auxiliares!$C15,IF(AND(CS$10=Auxiliares!$D$2,'46-55'!CS$13=Auxiliares!$D$3),Auxiliares!$D15,IF(AND(CS$10=Auxiliares!$E$2,'46-55'!CS$13=Auxiliares!$E$3),Auxiliares!$E15,Auxiliares!$F15)))</f>
        <v>#REF!</v>
      </c>
      <c r="CT70" s="27" t="e">
        <f>+IF(AND(CT$10=Auxiliares!$C$2,'46-55'!CT$13=Auxiliares!$C$3),Auxiliares!$C15,IF(AND(CT$10=Auxiliares!$D$2,'46-55'!CT$13=Auxiliares!$D$3),Auxiliares!$D15,IF(AND(CT$10=Auxiliares!$E$2,'46-55'!CT$13=Auxiliares!$E$3),Auxiliares!$E15,Auxiliares!$F15)))</f>
        <v>#REF!</v>
      </c>
      <c r="CU70" s="27" t="e">
        <f>+IF(AND(CU$10=Auxiliares!$C$2,'46-55'!CU$13=Auxiliares!$C$3),Auxiliares!$C15,IF(AND(CU$10=Auxiliares!$D$2,'46-55'!CU$13=Auxiliares!$D$3),Auxiliares!$D15,IF(AND(CU$10=Auxiliares!$E$2,'46-55'!CU$13=Auxiliares!$E$3),Auxiliares!$E15,Auxiliares!$F15)))</f>
        <v>#REF!</v>
      </c>
      <c r="CV70" s="27" t="e">
        <f>+IF(AND(CV$10=Auxiliares!$C$2,'46-55'!CV$13=Auxiliares!$C$3),Auxiliares!$C15,IF(AND(CV$10=Auxiliares!$D$2,'46-55'!CV$13=Auxiliares!$D$3),Auxiliares!$D15,IF(AND(CV$10=Auxiliares!$E$2,'46-55'!CV$13=Auxiliares!$E$3),Auxiliares!$E15,Auxiliares!$F15)))</f>
        <v>#REF!</v>
      </c>
      <c r="CW70" s="27" t="e">
        <f>+IF(AND(CW$10=Auxiliares!$C$2,'46-55'!CW$13=Auxiliares!$C$3),Auxiliares!$C15,IF(AND(CW$10=Auxiliares!$D$2,'46-55'!CW$13=Auxiliares!$D$3),Auxiliares!$D15,IF(AND(CW$10=Auxiliares!$E$2,'46-55'!CW$13=Auxiliares!$E$3),Auxiliares!$E15,Auxiliares!$F15)))</f>
        <v>#REF!</v>
      </c>
      <c r="CX70" s="27" t="e">
        <f>+IF(AND(CX$10=Auxiliares!$C$2,'46-55'!CX$13=Auxiliares!$C$3),Auxiliares!$C15,IF(AND(CX$10=Auxiliares!$D$2,'46-55'!CX$13=Auxiliares!$D$3),Auxiliares!$D15,IF(AND(CX$10=Auxiliares!$E$2,'46-55'!CX$13=Auxiliares!$E$3),Auxiliares!$E15,Auxiliares!$F15)))</f>
        <v>#REF!</v>
      </c>
      <c r="CY70" s="27" t="e">
        <f>+IF(AND(CY$10=Auxiliares!$C$2,'46-55'!CY$13=Auxiliares!$C$3),Auxiliares!$C15,IF(AND(CY$10=Auxiliares!$D$2,'46-55'!CY$13=Auxiliares!$D$3),Auxiliares!$D15,IF(AND(CY$10=Auxiliares!$E$2,'46-55'!CY$13=Auxiliares!$E$3),Auxiliares!$E15,Auxiliares!$F15)))</f>
        <v>#REF!</v>
      </c>
      <c r="CZ70" s="27" t="e">
        <f>+IF(AND(CZ$10=Auxiliares!$C$2,'46-55'!CZ$13=Auxiliares!$C$3),Auxiliares!$C15,IF(AND(CZ$10=Auxiliares!$D$2,'46-55'!CZ$13=Auxiliares!$D$3),Auxiliares!$D15,IF(AND(CZ$10=Auxiliares!$E$2,'46-55'!CZ$13=Auxiliares!$E$3),Auxiliares!$E15,Auxiliares!$F15)))</f>
        <v>#REF!</v>
      </c>
      <c r="DA70" s="27" t="e">
        <f>+IF(AND(DA$10=Auxiliares!$C$2,'46-55'!DA$13=Auxiliares!$C$3),Auxiliares!$C15,IF(AND(DA$10=Auxiliares!$D$2,'46-55'!DA$13=Auxiliares!$D$3),Auxiliares!$D15,IF(AND(DA$10=Auxiliares!$E$2,'46-55'!DA$13=Auxiliares!$E$3),Auxiliares!$E15,Auxiliares!$F15)))</f>
        <v>#REF!</v>
      </c>
      <c r="DB70" s="27" t="e">
        <f>+IF(AND(DB$10=Auxiliares!$C$2,'46-55'!DB$13=Auxiliares!$C$3),Auxiliares!$C15,IF(AND(DB$10=Auxiliares!$D$2,'46-55'!DB$13=Auxiliares!$D$3),Auxiliares!$D15,IF(AND(DB$10=Auxiliares!$E$2,'46-55'!DB$13=Auxiliares!$E$3),Auxiliares!$E15,Auxiliares!$F15)))</f>
        <v>#REF!</v>
      </c>
      <c r="DC70" s="27" t="e">
        <f>+IF(AND(DC$10=Auxiliares!$C$2,'46-55'!DC$13=Auxiliares!$C$3),Auxiliares!$C15,IF(AND(DC$10=Auxiliares!$D$2,'46-55'!DC$13=Auxiliares!$D$3),Auxiliares!$D15,IF(AND(DC$10=Auxiliares!$E$2,'46-55'!DC$13=Auxiliares!$E$3),Auxiliares!$E15,Auxiliares!$F15)))</f>
        <v>#REF!</v>
      </c>
      <c r="DD70" s="27" t="e">
        <f>+IF(AND(DD$10=Auxiliares!$C$2,'46-55'!DD$13=Auxiliares!$C$3),Auxiliares!$C15,IF(AND(DD$10=Auxiliares!$D$2,'46-55'!DD$13=Auxiliares!$D$3),Auxiliares!$D15,IF(AND(DD$10=Auxiliares!$E$2,'46-55'!DD$13=Auxiliares!$E$3),Auxiliares!$E15,Auxiliares!$F15)))</f>
        <v>#REF!</v>
      </c>
      <c r="DE70" s="27" t="e">
        <f>+IF(AND(DE$10=Auxiliares!$C$2,'46-55'!DE$13=Auxiliares!$C$3),Auxiliares!$C15,IF(AND(DE$10=Auxiliares!$D$2,'46-55'!DE$13=Auxiliares!$D$3),Auxiliares!$D15,IF(AND(DE$10=Auxiliares!$E$2,'46-55'!DE$13=Auxiliares!$E$3),Auxiliares!$E15,Auxiliares!$F15)))</f>
        <v>#REF!</v>
      </c>
      <c r="DF70" s="27">
        <f>+Auxiliares!$H15</f>
        <v>0</v>
      </c>
      <c r="DG70" s="27">
        <f>+Auxiliares!$H15</f>
        <v>0</v>
      </c>
      <c r="DH70" s="27">
        <f>+Auxiliares!$H15</f>
        <v>0</v>
      </c>
      <c r="DI70" s="27">
        <f>+Auxiliares!$H15</f>
        <v>0</v>
      </c>
      <c r="DJ70" s="27">
        <f>+Auxiliares!$H15</f>
        <v>0</v>
      </c>
      <c r="DK70" s="27">
        <f>+Auxiliares!$H15</f>
        <v>0</v>
      </c>
      <c r="DL70" s="27">
        <f>+Auxiliares!$H15</f>
        <v>0</v>
      </c>
    </row>
    <row r="71" spans="2:139">
      <c r="B71" s="2" t="s">
        <v>24</v>
      </c>
      <c r="C71" s="27">
        <f>+Auxiliares!C16</f>
        <v>3.6660826968101017E-6</v>
      </c>
      <c r="D71" s="27">
        <f t="shared" si="76"/>
        <v>3.6660826968101017E-6</v>
      </c>
      <c r="E71" s="27" t="e">
        <f>+IF(AND(E$10=Auxiliares!$C$2,'46-55'!E$13=Auxiliares!$C$3),Auxiliares!$C16,IF(AND(E$10=Auxiliares!$D$2,'46-55'!E$13=Auxiliares!$D$3),Auxiliares!$D16,IF(AND(E$10=Auxiliares!$E$2,'46-55'!E$13=Auxiliares!$E$3),Auxiliares!$E16,Auxiliares!$F16)))</f>
        <v>#REF!</v>
      </c>
      <c r="F71" s="27" t="e">
        <f>+IF(AND(F$10=Auxiliares!$C$2,'46-55'!F$13=Auxiliares!$C$3),Auxiliares!$C16,IF(AND(F$10=Auxiliares!$D$2,'46-55'!F$13=Auxiliares!$D$3),Auxiliares!$D16,IF(AND(F$10=Auxiliares!$E$2,'46-55'!F$13=Auxiliares!$E$3),Auxiliares!$E16,Auxiliares!$F16)))</f>
        <v>#REF!</v>
      </c>
      <c r="G71" s="27" t="e">
        <f>+IF(AND(G$10=Auxiliares!$C$2,'46-55'!G$13=Auxiliares!$C$3),Auxiliares!$C16,IF(AND(G$10=Auxiliares!$D$2,'46-55'!G$13=Auxiliares!$D$3),Auxiliares!$D16,IF(AND(G$10=Auxiliares!$E$2,'46-55'!G$13=Auxiliares!$E$3),Auxiliares!$E16,Auxiliares!$F16)))</f>
        <v>#REF!</v>
      </c>
      <c r="H71" s="27" t="e">
        <f>+IF(AND(H$10=Auxiliares!$C$2,'46-55'!H$13=Auxiliares!$C$3),Auxiliares!$C16,IF(AND(H$10=Auxiliares!$D$2,'46-55'!H$13=Auxiliares!$D$3),Auxiliares!$D16,IF(AND(H$10=Auxiliares!$E$2,'46-55'!H$13=Auxiliares!$E$3),Auxiliares!$E16,Auxiliares!$F16)))</f>
        <v>#REF!</v>
      </c>
      <c r="I71" s="27" t="e">
        <f>+IF(AND(I$10=Auxiliares!$C$2,'46-55'!I$13=Auxiliares!$C$3),Auxiliares!$C16,IF(AND(I$10=Auxiliares!$D$2,'46-55'!I$13=Auxiliares!$D$3),Auxiliares!$D16,IF(AND(I$10=Auxiliares!$E$2,'46-55'!I$13=Auxiliares!$E$3),Auxiliares!$E16,Auxiliares!$F16)))</f>
        <v>#REF!</v>
      </c>
      <c r="J71" s="27" t="e">
        <f>+IF(AND(J$10=Auxiliares!$C$2,'46-55'!J$13=Auxiliares!$C$3),Auxiliares!$C16,IF(AND(J$10=Auxiliares!$D$2,'46-55'!J$13=Auxiliares!$D$3),Auxiliares!$D16,IF(AND(J$10=Auxiliares!$E$2,'46-55'!J$13=Auxiliares!$E$3),Auxiliares!$E16,Auxiliares!$F16)))</f>
        <v>#REF!</v>
      </c>
      <c r="K71" s="27" t="e">
        <f>+IF(AND(K$10=Auxiliares!$C$2,'46-55'!K$13=Auxiliares!$C$3),Auxiliares!$C16,IF(AND(K$10=Auxiliares!$D$2,'46-55'!K$13=Auxiliares!$D$3),Auxiliares!$D16,IF(AND(K$10=Auxiliares!$E$2,'46-55'!K$13=Auxiliares!$E$3),Auxiliares!$E16,Auxiliares!$F16)))</f>
        <v>#REF!</v>
      </c>
      <c r="L71" s="27" t="e">
        <f>+IF(AND(L$10=Auxiliares!$C$2,'46-55'!L$13=Auxiliares!$C$3),Auxiliares!$C16,IF(AND(L$10=Auxiliares!$D$2,'46-55'!L$13=Auxiliares!$D$3),Auxiliares!$D16,IF(AND(L$10=Auxiliares!$E$2,'46-55'!L$13=Auxiliares!$E$3),Auxiliares!$E16,Auxiliares!$F16)))</f>
        <v>#REF!</v>
      </c>
      <c r="M71" s="27" t="e">
        <f>+IF(AND(M$10=Auxiliares!$C$2,'46-55'!M$13=Auxiliares!$C$3),Auxiliares!$C16,IF(AND(M$10=Auxiliares!$D$2,'46-55'!M$13=Auxiliares!$D$3),Auxiliares!$D16,IF(AND(M$10=Auxiliares!$E$2,'46-55'!M$13=Auxiliares!$E$3),Auxiliares!$E16,Auxiliares!$F16)))</f>
        <v>#REF!</v>
      </c>
      <c r="N71" s="27" t="e">
        <f>+IF(AND(N$10=Auxiliares!$C$2,'46-55'!N$13=Auxiliares!$C$3),Auxiliares!$C16,IF(AND(N$10=Auxiliares!$D$2,'46-55'!N$13=Auxiliares!$D$3),Auxiliares!$D16,IF(AND(N$10=Auxiliares!$E$2,'46-55'!N$13=Auxiliares!$E$3),Auxiliares!$E16,Auxiliares!$F16)))</f>
        <v>#REF!</v>
      </c>
      <c r="O71" s="27" t="e">
        <f>+IF(AND(O$10=Auxiliares!$C$2,'46-55'!O$13=Auxiliares!$C$3),Auxiliares!$C16,IF(AND(O$10=Auxiliares!$D$2,'46-55'!O$13=Auxiliares!$D$3),Auxiliares!$D16,IF(AND(O$10=Auxiliares!$E$2,'46-55'!O$13=Auxiliares!$E$3),Auxiliares!$E16,Auxiliares!$F16)))</f>
        <v>#REF!</v>
      </c>
      <c r="P71" s="27" t="e">
        <f>+IF(AND(P$10=Auxiliares!$C$2,'46-55'!P$13=Auxiliares!$C$3),Auxiliares!$C16,IF(AND(P$10=Auxiliares!$D$2,'46-55'!P$13=Auxiliares!$D$3),Auxiliares!$D16,IF(AND(P$10=Auxiliares!$E$2,'46-55'!P$13=Auxiliares!$E$3),Auxiliares!$E16,Auxiliares!$F16)))</f>
        <v>#REF!</v>
      </c>
      <c r="Q71" s="27" t="e">
        <f>+IF(AND(Q$10=Auxiliares!$C$2,'46-55'!Q$13=Auxiliares!$C$3),Auxiliares!$C16,IF(AND(Q$10=Auxiliares!$D$2,'46-55'!Q$13=Auxiliares!$D$3),Auxiliares!$D16,IF(AND(Q$10=Auxiliares!$E$2,'46-55'!Q$13=Auxiliares!$E$3),Auxiliares!$E16,Auxiliares!$F16)))</f>
        <v>#REF!</v>
      </c>
      <c r="R71" s="27" t="e">
        <f>+IF(AND(R$10=Auxiliares!$C$2,'46-55'!R$13=Auxiliares!$C$3),Auxiliares!$C16,IF(AND(R$10=Auxiliares!$D$2,'46-55'!R$13=Auxiliares!$D$3),Auxiliares!$D16,IF(AND(R$10=Auxiliares!$E$2,'46-55'!R$13=Auxiliares!$E$3),Auxiliares!$E16,Auxiliares!$F16)))</f>
        <v>#REF!</v>
      </c>
      <c r="S71" s="27" t="e">
        <f>+IF(AND(S$10=Auxiliares!$C$2,'46-55'!S$13=Auxiliares!$C$3),Auxiliares!$C16,IF(AND(S$10=Auxiliares!$D$2,'46-55'!S$13=Auxiliares!$D$3),Auxiliares!$D16,IF(AND(S$10=Auxiliares!$E$2,'46-55'!S$13=Auxiliares!$E$3),Auxiliares!$E16,Auxiliares!$F16)))</f>
        <v>#REF!</v>
      </c>
      <c r="T71" s="27" t="e">
        <f>+IF(AND(T$10=Auxiliares!$C$2,'46-55'!T$13=Auxiliares!$C$3),Auxiliares!$C16,IF(AND(T$10=Auxiliares!$D$2,'46-55'!T$13=Auxiliares!$D$3),Auxiliares!$D16,IF(AND(T$10=Auxiliares!$E$2,'46-55'!T$13=Auxiliares!$E$3),Auxiliares!$E16,Auxiliares!$F16)))</f>
        <v>#REF!</v>
      </c>
      <c r="U71" s="27" t="e">
        <f>+IF(AND(U$10=Auxiliares!$C$2,'46-55'!U$13=Auxiliares!$C$3),Auxiliares!$C16,IF(AND(U$10=Auxiliares!$D$2,'46-55'!U$13=Auxiliares!$D$3),Auxiliares!$D16,IF(AND(U$10=Auxiliares!$E$2,'46-55'!U$13=Auxiliares!$E$3),Auxiliares!$E16,Auxiliares!$F16)))</f>
        <v>#REF!</v>
      </c>
      <c r="V71" s="27" t="e">
        <f>+IF(AND(V$10=Auxiliares!$C$2,'46-55'!V$13=Auxiliares!$C$3),Auxiliares!$C16,IF(AND(V$10=Auxiliares!$D$2,'46-55'!V$13=Auxiliares!$D$3),Auxiliares!$D16,IF(AND(V$10=Auxiliares!$E$2,'46-55'!V$13=Auxiliares!$E$3),Auxiliares!$E16,Auxiliares!$F16)))</f>
        <v>#REF!</v>
      </c>
      <c r="W71" s="27" t="e">
        <f>+IF(AND(W$10=Auxiliares!$C$2,'46-55'!W$13=Auxiliares!$C$3),Auxiliares!$C16,IF(AND(W$10=Auxiliares!$D$2,'46-55'!W$13=Auxiliares!$D$3),Auxiliares!$D16,IF(AND(W$10=Auxiliares!$E$2,'46-55'!W$13=Auxiliares!$E$3),Auxiliares!$E16,Auxiliares!$F16)))</f>
        <v>#REF!</v>
      </c>
      <c r="X71" s="27" t="e">
        <f>+IF(AND(X$10=Auxiliares!$C$2,'46-55'!X$13=Auxiliares!$C$3),Auxiliares!$C16,IF(AND(X$10=Auxiliares!$D$2,'46-55'!X$13=Auxiliares!$D$3),Auxiliares!$D16,IF(AND(X$10=Auxiliares!$E$2,'46-55'!X$13=Auxiliares!$E$3),Auxiliares!$E16,Auxiliares!$F16)))</f>
        <v>#REF!</v>
      </c>
      <c r="Y71" s="27" t="e">
        <f>+IF(AND(Y$10=Auxiliares!$C$2,'46-55'!Y$13=Auxiliares!$C$3),Auxiliares!$C16,IF(AND(Y$10=Auxiliares!$D$2,'46-55'!Y$13=Auxiliares!$D$3),Auxiliares!$D16,IF(AND(Y$10=Auxiliares!$E$2,'46-55'!Y$13=Auxiliares!$E$3),Auxiliares!$E16,Auxiliares!$F16)))</f>
        <v>#REF!</v>
      </c>
      <c r="Z71" s="27" t="e">
        <f>+IF(AND(Z$10=Auxiliares!$C$2,'46-55'!Z$13=Auxiliares!$C$3),Auxiliares!$C16,IF(AND(Z$10=Auxiliares!$D$2,'46-55'!Z$13=Auxiliares!$D$3),Auxiliares!$D16,IF(AND(Z$10=Auxiliares!$E$2,'46-55'!Z$13=Auxiliares!$E$3),Auxiliares!$E16,Auxiliares!$F16)))</f>
        <v>#REF!</v>
      </c>
      <c r="AA71" s="27" t="e">
        <f>+IF(AND(AA$10=Auxiliares!$C$2,'46-55'!AA$13=Auxiliares!$C$3),Auxiliares!$C16,IF(AND(AA$10=Auxiliares!$D$2,'46-55'!AA$13=Auxiliares!$D$3),Auxiliares!$D16,IF(AND(AA$10=Auxiliares!$E$2,'46-55'!AA$13=Auxiliares!$E$3),Auxiliares!$E16,Auxiliares!$F16)))</f>
        <v>#REF!</v>
      </c>
      <c r="AB71" s="27" t="e">
        <f>+IF(AND(AB$10=Auxiliares!$C$2,'46-55'!AB$13=Auxiliares!$C$3),Auxiliares!$C16,IF(AND(AB$10=Auxiliares!$D$2,'46-55'!AB$13=Auxiliares!$D$3),Auxiliares!$D16,IF(AND(AB$10=Auxiliares!$E$2,'46-55'!AB$13=Auxiliares!$E$3),Auxiliares!$E16,Auxiliares!$F16)))</f>
        <v>#REF!</v>
      </c>
      <c r="AC71" s="27" t="e">
        <f>+IF(AND(AC$10=Auxiliares!$C$2,'46-55'!AC$13=Auxiliares!$C$3),Auxiliares!$C16,IF(AND(AC$10=Auxiliares!$D$2,'46-55'!AC$13=Auxiliares!$D$3),Auxiliares!$D16,IF(AND(AC$10=Auxiliares!$E$2,'46-55'!AC$13=Auxiliares!$E$3),Auxiliares!$E16,Auxiliares!$F16)))</f>
        <v>#REF!</v>
      </c>
      <c r="AD71" s="27" t="e">
        <f>+IF(AND(AD$10=Auxiliares!$C$2,'46-55'!AD$13=Auxiliares!$C$3),Auxiliares!$C16,IF(AND(AD$10=Auxiliares!$D$2,'46-55'!AD$13=Auxiliares!$D$3),Auxiliares!$D16,IF(AND(AD$10=Auxiliares!$E$2,'46-55'!AD$13=Auxiliares!$E$3),Auxiliares!$E16,Auxiliares!$F16)))</f>
        <v>#REF!</v>
      </c>
      <c r="AE71" s="27" t="e">
        <f>+IF(AND(AE$10=Auxiliares!$C$2,'46-55'!AE$13=Auxiliares!$C$3),Auxiliares!$C16,IF(AND(AE$10=Auxiliares!$D$2,'46-55'!AE$13=Auxiliares!$D$3),Auxiliares!$D16,IF(AND(AE$10=Auxiliares!$E$2,'46-55'!AE$13=Auxiliares!$E$3),Auxiliares!$E16,Auxiliares!$F16)))</f>
        <v>#REF!</v>
      </c>
      <c r="AF71" s="27" t="e">
        <f>+IF(AND(AF$10=Auxiliares!$C$2,'46-55'!AF$13=Auxiliares!$C$3),Auxiliares!$C16,IF(AND(AF$10=Auxiliares!$D$2,'46-55'!AF$13=Auxiliares!$D$3),Auxiliares!$D16,IF(AND(AF$10=Auxiliares!$E$2,'46-55'!AF$13=Auxiliares!$E$3),Auxiliares!$E16,Auxiliares!$F16)))</f>
        <v>#REF!</v>
      </c>
      <c r="AG71" s="54" t="e">
        <f>+IF(AND(AG$10=Auxiliares!$C$2,'46-55'!AG$13=Auxiliares!$C$3),Auxiliares!$C16,IF(AND(AG$10=Auxiliares!$D$2,'46-55'!AG$13=Auxiliares!$D$3),Auxiliares!$D16,IF(AND(AG$10=Auxiliares!$E$2,'46-55'!AG$13=Auxiliares!$E$3),Auxiliares!$E16,Auxiliares!$F16)))</f>
        <v>#REF!</v>
      </c>
      <c r="AH71" s="70" t="e">
        <f>+IF(AND(AH$10=Auxiliares!$C$2,'46-55'!AH$13=Auxiliares!$C$3),Auxiliares!$C16,IF(AND(AH$10=Auxiliares!$D$2,'46-55'!AH$13=Auxiliares!$D$3),Auxiliares!$D16,IF(AND(AH$10=Auxiliares!$E$2,'46-55'!AH$13=Auxiliares!$E$3),Auxiliares!$E16,Auxiliares!$F16)))</f>
        <v>#REF!</v>
      </c>
      <c r="AI71" s="70" t="e">
        <f>+IF(AND(AI$10=Auxiliares!$C$2,'46-55'!AI$13=Auxiliares!$C$3),Auxiliares!$C16,IF(AND(AI$10=Auxiliares!$D$2,'46-55'!AI$13=Auxiliares!$D$3),Auxiliares!$D16,IF(AND(AI$10=Auxiliares!$E$2,'46-55'!AI$13=Auxiliares!$E$3),Auxiliares!$E16,Auxiliares!$F16)))</f>
        <v>#REF!</v>
      </c>
      <c r="AJ71" s="70" t="e">
        <f>+IF(AND(AJ$10=Auxiliares!$C$2,'46-55'!AJ$13=Auxiliares!$C$3),Auxiliares!$C16,IF(AND(AJ$10=Auxiliares!$D$2,'46-55'!AJ$13=Auxiliares!$D$3),Auxiliares!$D16,IF(AND(AJ$10=Auxiliares!$E$2,'46-55'!AJ$13=Auxiliares!$E$3),Auxiliares!$E16,Auxiliares!$F16)))</f>
        <v>#REF!</v>
      </c>
      <c r="AK71" s="54" t="e">
        <f>+IF(AND(AK$10=Auxiliares!$C$2,'46-55'!AK$13=Auxiliares!$C$3),Auxiliares!$C16,IF(AND(AK$10=Auxiliares!$D$2,'46-55'!AK$13=Auxiliares!$D$3),Auxiliares!$D16,IF(AND(AK$10=Auxiliares!$E$2,'46-55'!AK$13=Auxiliares!$E$3),Auxiliares!$E16,Auxiliares!$F16)))</f>
        <v>#REF!</v>
      </c>
      <c r="AL71" s="54" t="e">
        <f>+IF(AND(AL$10=Auxiliares!$C$2,'46-55'!AL$13=Auxiliares!$C$3),Auxiliares!$C16,IF(AND(AL$10=Auxiliares!$D$2,'46-55'!AL$13=Auxiliares!$D$3),Auxiliares!$D16,IF(AND(AL$10=Auxiliares!$E$2,'46-55'!AL$13=Auxiliares!$E$3),Auxiliares!$E16,Auxiliares!$F16)))</f>
        <v>#REF!</v>
      </c>
      <c r="AM71" s="70" t="e">
        <f>+IF(AND(AM$10=Auxiliares!$C$2,'46-55'!AM$13=Auxiliares!$C$3),Auxiliares!$C16,IF(AND(AM$10=Auxiliares!$D$2,'46-55'!AM$13=Auxiliares!$D$3),Auxiliares!$D16,IF(AND(AM$10=Auxiliares!$E$2,'46-55'!AM$13=Auxiliares!$E$3),Auxiliares!$E16,Auxiliares!$F16)))</f>
        <v>#REF!</v>
      </c>
      <c r="AN71" s="54" t="e">
        <f>+IF(AND(AN$10=Auxiliares!$C$2,'46-55'!AN$13=Auxiliares!$C$3),Auxiliares!$C16,IF(AND(AN$10=Auxiliares!$D$2,'46-55'!AN$13=Auxiliares!$D$3),Auxiliares!$D16,IF(AND(AN$10=Auxiliares!$E$2,'46-55'!AN$13=Auxiliares!$E$3),Auxiliares!$E16,Auxiliares!$F16)))</f>
        <v>#REF!</v>
      </c>
      <c r="AO71" s="27" t="e">
        <f>+IF(AND(AO$10=Auxiliares!$C$2,'46-55'!AO$13=Auxiliares!$C$3),Auxiliares!$C16,IF(AND(AO$10=Auxiliares!$D$2,'46-55'!AO$13=Auxiliares!$D$3),Auxiliares!$D16,IF(AND(AO$10=Auxiliares!$E$2,'46-55'!AO$13=Auxiliares!$E$3),Auxiliares!$E16,Auxiliares!$F16)))</f>
        <v>#REF!</v>
      </c>
      <c r="AP71" s="27" t="e">
        <f>+IF(AND(AP$10=Auxiliares!$C$2,'46-55'!AP$13=Auxiliares!$C$3),Auxiliares!$C16,IF(AND(AP$10=Auxiliares!$D$2,'46-55'!AP$13=Auxiliares!$D$3),Auxiliares!$D16,IF(AND(AP$10=Auxiliares!$E$2,'46-55'!AP$13=Auxiliares!$E$3),Auxiliares!$E16,Auxiliares!$F16)))</f>
        <v>#REF!</v>
      </c>
      <c r="AQ71" s="27" t="e">
        <f>+IF(AND(AQ$10=Auxiliares!$C$2,'46-55'!AQ$13=Auxiliares!$C$3),Auxiliares!$C16,IF(AND(AQ$10=Auxiliares!$D$2,'46-55'!AQ$13=Auxiliares!$D$3),Auxiliares!$D16,IF(AND(AQ$10=Auxiliares!$E$2,'46-55'!AQ$13=Auxiliares!$E$3),Auxiliares!$E16,Auxiliares!$F16)))</f>
        <v>#REF!</v>
      </c>
      <c r="AR71" s="54" t="e">
        <f>+IF(AND(AR$10=Auxiliares!$C$2,'46-55'!AR$13=Auxiliares!$C$3),Auxiliares!$C16,IF(AND(AR$10=Auxiliares!$D$2,'46-55'!AR$13=Auxiliares!$D$3),Auxiliares!$D16,IF(AND(AR$10=Auxiliares!$E$2,'46-55'!AR$13=Auxiliares!$E$3),Auxiliares!$E16,Auxiliares!$F16)))</f>
        <v>#REF!</v>
      </c>
      <c r="AS71" s="27" t="e">
        <f>+IF(AND(AS$10=Auxiliares!$C$2,'46-55'!AS$13=Auxiliares!$C$3),Auxiliares!$C16,IF(AND(AS$10=Auxiliares!$D$2,'46-55'!AS$13=Auxiliares!$D$3),Auxiliares!$D16,IF(AND(AS$10=Auxiliares!$E$2,'46-55'!AS$13=Auxiliares!$E$3),Auxiliares!$E16,Auxiliares!$F16)))</f>
        <v>#REF!</v>
      </c>
      <c r="AT71" s="54" t="e">
        <f>+IF(AND(AT$10=Auxiliares!$C$2,'46-55'!AT$13=Auxiliares!$C$3),Auxiliares!$C16,IF(AND(AT$10=Auxiliares!$D$2,'46-55'!AT$13=Auxiliares!$D$3),Auxiliares!$D16,IF(AND(AT$10=Auxiliares!$E$2,'46-55'!AT$13=Auxiliares!$E$3),Auxiliares!$E16,Auxiliares!$F16)))</f>
        <v>#REF!</v>
      </c>
      <c r="AU71" s="54" t="e">
        <f>+IF(AND(AU$10=Auxiliares!$C$2,'46-55'!AU$13=Auxiliares!$C$3),Auxiliares!$C16,IF(AND(AU$10=Auxiliares!$D$2,'46-55'!AU$13=Auxiliares!$D$3),Auxiliares!$D16,IF(AND(AU$10=Auxiliares!$E$2,'46-55'!AU$13=Auxiliares!$E$3),Auxiliares!$E16,Auxiliares!$F16)))</f>
        <v>#REF!</v>
      </c>
      <c r="AV71" s="54" t="e">
        <f>+IF(AND(AV$10=Auxiliares!$C$2,'46-55'!AV$13=Auxiliares!$C$3),Auxiliares!$C16,IF(AND(AV$10=Auxiliares!$D$2,'46-55'!AV$13=Auxiliares!$D$3),Auxiliares!$D16,IF(AND(AV$10=Auxiliares!$E$2,'46-55'!AV$13=Auxiliares!$E$3),Auxiliares!$E16,Auxiliares!$F16)))</f>
        <v>#REF!</v>
      </c>
      <c r="AW71" s="27" t="e">
        <f>+IF(AND(AW$10=Auxiliares!$C$2,'46-55'!AW$13=Auxiliares!$C$3),Auxiliares!$C16,IF(AND(AW$10=Auxiliares!$D$2,'46-55'!AW$13=Auxiliares!$D$3),Auxiliares!$D16,IF(AND(AW$10=Auxiliares!$E$2,'46-55'!AW$13=Auxiliares!$E$3),Auxiliares!$E16,Auxiliares!$F16)))</f>
        <v>#REF!</v>
      </c>
      <c r="AX71" s="27" t="e">
        <f>+IF(AND(AX$10=Auxiliares!$C$2,'46-55'!AX$13=Auxiliares!$C$3),Auxiliares!$C16,IF(AND(AX$10=Auxiliares!$D$2,'46-55'!AX$13=Auxiliares!$D$3),Auxiliares!$D16,IF(AND(AX$10=Auxiliares!$E$2,'46-55'!AX$13=Auxiliares!$E$3),Auxiliares!$E16,Auxiliares!$F16)))</f>
        <v>#REF!</v>
      </c>
      <c r="AY71" s="27" t="e">
        <f>+IF(AND(AY$10=Auxiliares!$C$2,'46-55'!AY$13=Auxiliares!$C$3),Auxiliares!$C16,IF(AND(AY$10=Auxiliares!$D$2,'46-55'!AY$13=Auxiliares!$D$3),Auxiliares!$D16,IF(AND(AY$10=Auxiliares!$E$2,'46-55'!AY$13=Auxiliares!$E$3),Auxiliares!$E16,Auxiliares!$F16)))</f>
        <v>#REF!</v>
      </c>
      <c r="AZ71" s="54" t="e">
        <f>+IF(AND(AZ$10=Auxiliares!$C$2,'46-55'!AZ$13=Auxiliares!$C$3),Auxiliares!$C16,IF(AND(AZ$10=Auxiliares!$D$2,'46-55'!AZ$13=Auxiliares!$D$3),Auxiliares!$D16,IF(AND(AZ$10=Auxiliares!$E$2,'46-55'!AZ$13=Auxiliares!$E$3),Auxiliares!$E16,Auxiliares!$F16)))</f>
        <v>#REF!</v>
      </c>
      <c r="BA71" s="27" t="e">
        <f>+IF(AND(BA$10=Auxiliares!$C$2,'46-55'!BA$13=Auxiliares!$C$3),Auxiliares!$C16,IF(AND(BA$10=Auxiliares!$D$2,'46-55'!BA$13=Auxiliares!$D$3),Auxiliares!$D16,IF(AND(BA$10=Auxiliares!$E$2,'46-55'!BA$13=Auxiliares!$E$3),Auxiliares!$E16,Auxiliares!$F16)))</f>
        <v>#REF!</v>
      </c>
      <c r="BB71" s="27" t="e">
        <f>+IF(AND(BB$10=Auxiliares!$C$2,'46-55'!BB$13=Auxiliares!$C$3),Auxiliares!$C16,IF(AND(BB$10=Auxiliares!$D$2,'46-55'!BB$13=Auxiliares!$D$3),Auxiliares!$D16,IF(AND(BB$10=Auxiliares!$E$2,'46-55'!BB$13=Auxiliares!$E$3),Auxiliares!$E16,Auxiliares!$F16)))</f>
        <v>#REF!</v>
      </c>
      <c r="BC71" s="27" t="e">
        <f>+IF(AND(BC$10=Auxiliares!$C$2,'46-55'!BC$13=Auxiliares!$C$3),Auxiliares!$C16,IF(AND(BC$10=Auxiliares!$D$2,'46-55'!BC$13=Auxiliares!$D$3),Auxiliares!$D16,IF(AND(BC$10=Auxiliares!$E$2,'46-55'!BC$13=Auxiliares!$E$3),Auxiliares!$E16,Auxiliares!$F16)))</f>
        <v>#REF!</v>
      </c>
      <c r="BD71" s="54" t="e">
        <f>+IF(AND(BD$10=Auxiliares!$C$2,'46-55'!BD$13=Auxiliares!$C$3),Auxiliares!$C16,IF(AND(BD$10=Auxiliares!$D$2,'46-55'!BD$13=Auxiliares!$D$3),Auxiliares!$D16,IF(AND(BD$10=Auxiliares!$E$2,'46-55'!BD$13=Auxiliares!$E$3),Auxiliares!$E16,Auxiliares!$F16)))</f>
        <v>#REF!</v>
      </c>
      <c r="BE71" s="27" t="e">
        <f>+IF(AND(BE$10=Auxiliares!$C$2,'46-55'!BE$13=Auxiliares!$C$3),Auxiliares!$C16,IF(AND(BE$10=Auxiliares!$D$2,'46-55'!BE$13=Auxiliares!$D$3),Auxiliares!$D16,IF(AND(BE$10=Auxiliares!$E$2,'46-55'!BE$13=Auxiliares!$E$3),Auxiliares!$E16,Auxiliares!$F16)))</f>
        <v>#REF!</v>
      </c>
      <c r="BF71" s="27" t="e">
        <f>+IF(AND(BF$10=Auxiliares!$C$2,'46-55'!BF$13=Auxiliares!$C$3),Auxiliares!$C16,IF(AND(BF$10=Auxiliares!$D$2,'46-55'!BF$13=Auxiliares!$D$3),Auxiliares!$D16,IF(AND(BF$10=Auxiliares!$E$2,'46-55'!BF$13=Auxiliares!$E$3),Auxiliares!$E16,Auxiliares!$F16)))</f>
        <v>#REF!</v>
      </c>
      <c r="BG71" s="27" t="e">
        <f>+IF(AND(BG$10=Auxiliares!$C$2,'46-55'!BG$13=Auxiliares!$C$3),Auxiliares!$C16,IF(AND(BG$10=Auxiliares!$D$2,'46-55'!BG$13=Auxiliares!$D$3),Auxiliares!$D16,IF(AND(BG$10=Auxiliares!$E$2,'46-55'!BG$13=Auxiliares!$E$3),Auxiliares!$E16,Auxiliares!$F16)))</f>
        <v>#REF!</v>
      </c>
      <c r="BH71" s="54" t="e">
        <f>+IF(AND(BH$10=Auxiliares!$C$2,'46-55'!BH$13=Auxiliares!$C$3),Auxiliares!$C16,IF(AND(BH$10=Auxiliares!$D$2,'46-55'!BH$13=Auxiliares!$D$3),Auxiliares!$D16,IF(AND(BH$10=Auxiliares!$E$2,'46-55'!BH$13=Auxiliares!$E$3),Auxiliares!$E16,Auxiliares!$F16)))</f>
        <v>#REF!</v>
      </c>
      <c r="BI71" s="27" t="e">
        <f>+IF(AND(BI$10=Auxiliares!$C$2,'46-55'!BI$13=Auxiliares!$C$3),Auxiliares!$C16,IF(AND(BI$10=Auxiliares!$D$2,'46-55'!BI$13=Auxiliares!$D$3),Auxiliares!$D16,IF(AND(BI$10=Auxiliares!$E$2,'46-55'!BI$13=Auxiliares!$E$3),Auxiliares!$E16,Auxiliares!$F16)))</f>
        <v>#REF!</v>
      </c>
      <c r="BJ71" s="27" t="e">
        <f>+IF(AND(BJ$10=Auxiliares!$C$2,'46-55'!BJ$13=Auxiliares!$C$3),Auxiliares!$C16,IF(AND(BJ$10=Auxiliares!$D$2,'46-55'!BJ$13=Auxiliares!$D$3),Auxiliares!$D16,IF(AND(BJ$10=Auxiliares!$E$2,'46-55'!BJ$13=Auxiliares!$E$3),Auxiliares!$E16,Auxiliares!$F16)))</f>
        <v>#REF!</v>
      </c>
      <c r="BK71" s="27" t="e">
        <f>+IF(AND(BK$10=Auxiliares!$C$2,'46-55'!BK$13=Auxiliares!$C$3),Auxiliares!$C16,IF(AND(BK$10=Auxiliares!$D$2,'46-55'!BK$13=Auxiliares!$D$3),Auxiliares!$D16,IF(AND(BK$10=Auxiliares!$E$2,'46-55'!BK$13=Auxiliares!$E$3),Auxiliares!$E16,Auxiliares!$F16)))</f>
        <v>#REF!</v>
      </c>
      <c r="BL71" s="54" t="e">
        <f>+IF(AND(BL$10=Auxiliares!$C$2,'46-55'!BL$13=Auxiliares!$C$3),Auxiliares!$C16,IF(AND(BL$10=Auxiliares!$D$2,'46-55'!BL$13=Auxiliares!$D$3),Auxiliares!$D16,IF(AND(BL$10=Auxiliares!$E$2,'46-55'!BL$13=Auxiliares!$E$3),Auxiliares!$E16,Auxiliares!$F16)))</f>
        <v>#REF!</v>
      </c>
      <c r="BM71" s="27" t="e">
        <f>+IF(AND(BM$10=Auxiliares!$C$2,'46-55'!BM$13=Auxiliares!$C$3),Auxiliares!$C16,IF(AND(BM$10=Auxiliares!$D$2,'46-55'!BM$13=Auxiliares!$D$3),Auxiliares!$D16,IF(AND(BM$10=Auxiliares!$E$2,'46-55'!BM$13=Auxiliares!$E$3),Auxiliares!$E16,Auxiliares!$F16)))</f>
        <v>#REF!</v>
      </c>
      <c r="BN71" s="54" t="e">
        <f>+IF(AND(BN$10=Auxiliares!$C$2,'46-55'!BN$13=Auxiliares!$C$3),Auxiliares!$C16,IF(AND(BN$10=Auxiliares!$D$2,'46-55'!BN$13=Auxiliares!$D$3),Auxiliares!$D16,IF(AND(BN$10=Auxiliares!$E$2,'46-55'!BN$13=Auxiliares!$E$3),Auxiliares!$E16,Auxiliares!$F16)))</f>
        <v>#REF!</v>
      </c>
      <c r="BO71" s="27" t="e">
        <f>+IF(AND(BO$10=Auxiliares!$C$2,'46-55'!BO$13=Auxiliares!$C$3),Auxiliares!$C16,IF(AND(BO$10=Auxiliares!$D$2,'46-55'!BO$13=Auxiliares!$D$3),Auxiliares!$D16,IF(AND(BO$10=Auxiliares!$E$2,'46-55'!BO$13=Auxiliares!$E$3),Auxiliares!$E16,Auxiliares!$F16)))</f>
        <v>#REF!</v>
      </c>
      <c r="BP71" s="54" t="e">
        <f>+IF(AND(BP$10=Auxiliares!$C$2,'46-55'!BP$13=Auxiliares!$C$3),Auxiliares!$C16,IF(AND(BP$10=Auxiliares!$D$2,'46-55'!BP$13=Auxiliares!$D$3),Auxiliares!$D16,IF(AND(BP$10=Auxiliares!$E$2,'46-55'!BP$13=Auxiliares!$E$3),Auxiliares!$E16,Auxiliares!$F16)))</f>
        <v>#REF!</v>
      </c>
      <c r="BQ71" s="27" t="e">
        <f>+IF(AND(BQ$10=Auxiliares!$C$2,'46-55'!BQ$13=Auxiliares!$C$3),Auxiliares!$C16,IF(AND(BQ$10=Auxiliares!$D$2,'46-55'!BQ$13=Auxiliares!$D$3),Auxiliares!$D16,IF(AND(BQ$10=Auxiliares!$E$2,'46-55'!BQ$13=Auxiliares!$E$3),Auxiliares!$E16,Auxiliares!$F16)))</f>
        <v>#REF!</v>
      </c>
      <c r="BR71" s="27" t="e">
        <f>+IF(AND(BR$10=Auxiliares!$C$2,'46-55'!BR$13=Auxiliares!$C$3),Auxiliares!$C16,IF(AND(BR$10=Auxiliares!$D$2,'46-55'!BR$13=Auxiliares!$D$3),Auxiliares!$D16,IF(AND(BR$10=Auxiliares!$E$2,'46-55'!BR$13=Auxiliares!$E$3),Auxiliares!$E16,Auxiliares!$F16)))</f>
        <v>#REF!</v>
      </c>
      <c r="BS71" s="27" t="e">
        <f>+IF(AND(BS$10=Auxiliares!$C$2,'46-55'!BS$13=Auxiliares!$C$3),Auxiliares!$C16,IF(AND(BS$10=Auxiliares!$D$2,'46-55'!BS$13=Auxiliares!$D$3),Auxiliares!$D16,IF(AND(BS$10=Auxiliares!$E$2,'46-55'!BS$13=Auxiliares!$E$3),Auxiliares!$E16,Auxiliares!$F16)))</f>
        <v>#REF!</v>
      </c>
      <c r="BT71" s="54" t="e">
        <f>+IF(AND(BT$10=Auxiliares!$C$2,'46-55'!BT$13=Auxiliares!$C$3),Auxiliares!$C16,IF(AND(BT$10=Auxiliares!$D$2,'46-55'!BT$13=Auxiliares!$D$3),Auxiliares!$D16,IF(AND(BT$10=Auxiliares!$E$2,'46-55'!BT$13=Auxiliares!$E$3),Auxiliares!$E16,Auxiliares!$F16)))</f>
        <v>#REF!</v>
      </c>
      <c r="BU71" s="27" t="e">
        <f>+IF(AND(BU$10=Auxiliares!$C$2,'46-55'!BU$13=Auxiliares!$C$3),Auxiliares!$C16,IF(AND(BU$10=Auxiliares!$D$2,'46-55'!BU$13=Auxiliares!$D$3),Auxiliares!$D16,IF(AND(BU$10=Auxiliares!$E$2,'46-55'!BU$13=Auxiliares!$E$3),Auxiliares!$E16,Auxiliares!$F16)))</f>
        <v>#REF!</v>
      </c>
      <c r="BV71" s="27" t="e">
        <f>+IF(AND(BV$10=Auxiliares!$C$2,'46-55'!BV$13=Auxiliares!$C$3),Auxiliares!$C16,IF(AND(BV$10=Auxiliares!$D$2,'46-55'!BV$13=Auxiliares!$D$3),Auxiliares!$D16,IF(AND(BV$10=Auxiliares!$E$2,'46-55'!BV$13=Auxiliares!$E$3),Auxiliares!$E16,Auxiliares!$F16)))</f>
        <v>#REF!</v>
      </c>
      <c r="BW71" s="27" t="e">
        <f>+IF(AND(BW$10=Auxiliares!$C$2,'46-55'!BW$13=Auxiliares!$C$3),Auxiliares!$C16,IF(AND(BW$10=Auxiliares!$D$2,'46-55'!BW$13=Auxiliares!$D$3),Auxiliares!$D16,IF(AND(BW$10=Auxiliares!$E$2,'46-55'!BW$13=Auxiliares!$E$3),Auxiliares!$E16,Auxiliares!$F16)))</f>
        <v>#REF!</v>
      </c>
      <c r="BX71" s="54" t="e">
        <f>+IF(AND(BX$10=Auxiliares!$C$2,'46-55'!BX$13=Auxiliares!$C$3),Auxiliares!$C16,IF(AND(BX$10=Auxiliares!$D$2,'46-55'!BX$13=Auxiliares!$D$3),Auxiliares!$D16,IF(AND(BX$10=Auxiliares!$E$2,'46-55'!BX$13=Auxiliares!$E$3),Auxiliares!$E16,Auxiliares!$F16)))</f>
        <v>#REF!</v>
      </c>
      <c r="BY71" s="27" t="e">
        <f>+IF(AND(BY$10=Auxiliares!$C$2,'46-55'!BY$13=Auxiliares!$C$3),Auxiliares!$C16,IF(AND(BY$10=Auxiliares!$D$2,'46-55'!BY$13=Auxiliares!$D$3),Auxiliares!$D16,IF(AND(BY$10=Auxiliares!$E$2,'46-55'!BY$13=Auxiliares!$E$3),Auxiliares!$E16,Auxiliares!$F16)))</f>
        <v>#REF!</v>
      </c>
      <c r="BZ71" s="27" t="e">
        <f>+IF(AND(BZ$10=Auxiliares!$C$2,'46-55'!BZ$13=Auxiliares!$C$3),Auxiliares!$C16,IF(AND(BZ$10=Auxiliares!$D$2,'46-55'!BZ$13=Auxiliares!$D$3),Auxiliares!$D16,IF(AND(BZ$10=Auxiliares!$E$2,'46-55'!BZ$13=Auxiliares!$E$3),Auxiliares!$E16,Auxiliares!$F16)))</f>
        <v>#REF!</v>
      </c>
      <c r="CA71" s="27" t="e">
        <f>+IF(AND(CA$10=Auxiliares!$C$2,'46-55'!CA$13=Auxiliares!$C$3),Auxiliares!$C16,IF(AND(CA$10=Auxiliares!$D$2,'46-55'!CA$13=Auxiliares!$D$3),Auxiliares!$D16,IF(AND(CA$10=Auxiliares!$E$2,'46-55'!CA$13=Auxiliares!$E$3),Auxiliares!$E16,Auxiliares!$F16)))</f>
        <v>#REF!</v>
      </c>
      <c r="CB71" s="54" t="e">
        <f>+IF(AND(CB$10=Auxiliares!$C$2,'46-55'!CB$13=Auxiliares!$C$3),Auxiliares!$C16,IF(AND(CB$10=Auxiliares!$D$2,'46-55'!CB$13=Auxiliares!$D$3),Auxiliares!$D16,IF(AND(CB$10=Auxiliares!$E$2,'46-55'!CB$13=Auxiliares!$E$3),Auxiliares!$E16,Auxiliares!$F16)))</f>
        <v>#REF!</v>
      </c>
      <c r="CC71" s="27" t="e">
        <f>+IF(AND(CC$10=Auxiliares!$C$2,'46-55'!CC$13=Auxiliares!$C$3),Auxiliares!$C16,IF(AND(CC$10=Auxiliares!$D$2,'46-55'!CC$13=Auxiliares!$D$3),Auxiliares!$D16,IF(AND(CC$10=Auxiliares!$E$2,'46-55'!CC$13=Auxiliares!$E$3),Auxiliares!$E16,Auxiliares!$F16)))</f>
        <v>#REF!</v>
      </c>
      <c r="CD71" s="54" t="e">
        <f>+IF(AND(CD$10=Auxiliares!$C$2,'46-55'!CD$13=Auxiliares!$C$3),Auxiliares!$C16,IF(AND(CD$10=Auxiliares!$D$2,'46-55'!CD$13=Auxiliares!$D$3),Auxiliares!$D16,IF(AND(CD$10=Auxiliares!$E$2,'46-55'!CD$13=Auxiliares!$E$3),Auxiliares!$E16,Auxiliares!$F16)))</f>
        <v>#REF!</v>
      </c>
      <c r="CE71" s="27" t="e">
        <f>+IF(AND(CE$10=Auxiliares!$C$2,'46-55'!CE$13=Auxiliares!$C$3),Auxiliares!$C16,IF(AND(CE$10=Auxiliares!$D$2,'46-55'!CE$13=Auxiliares!$D$3),Auxiliares!$D16,IF(AND(CE$10=Auxiliares!$E$2,'46-55'!CE$13=Auxiliares!$E$3),Auxiliares!$E16,Auxiliares!$F16)))</f>
        <v>#REF!</v>
      </c>
      <c r="CF71" s="54" t="e">
        <f>+IF(AND(CF$10=Auxiliares!$C$2,'46-55'!CF$13=Auxiliares!$C$3),Auxiliares!$C16,IF(AND(CF$10=Auxiliares!$D$2,'46-55'!CF$13=Auxiliares!$D$3),Auxiliares!$D16,IF(AND(CF$10=Auxiliares!$E$2,'46-55'!CF$13=Auxiliares!$E$3),Auxiliares!$E16,Auxiliares!$F16)))</f>
        <v>#REF!</v>
      </c>
      <c r="CG71" s="54" t="e">
        <f>+IF(AND(CG$10=Auxiliares!$C$2,'46-55'!CG$13=Auxiliares!$C$3),Auxiliares!$C16,IF(AND(CG$10=Auxiliares!$D$2,'46-55'!CG$13=Auxiliares!$D$3),Auxiliares!$D16,IF(AND(CG$10=Auxiliares!$E$2,'46-55'!CG$13=Auxiliares!$E$3),Auxiliares!$E16,Auxiliares!$F16)))</f>
        <v>#REF!</v>
      </c>
      <c r="CH71" s="27" t="e">
        <f>+IF(AND(CH$10=Auxiliares!$C$2,'46-55'!CH$13=Auxiliares!$C$3),Auxiliares!$C16,IF(AND(CH$10=Auxiliares!$D$2,'46-55'!CH$13=Auxiliares!$D$3),Auxiliares!$D16,IF(AND(CH$10=Auxiliares!$E$2,'46-55'!CH$13=Auxiliares!$E$3),Auxiliares!$E16,Auxiliares!$F16)))</f>
        <v>#REF!</v>
      </c>
      <c r="CI71" s="27" t="e">
        <f>+IF(AND(CI$10=Auxiliares!$C$2,'46-55'!CI$13=Auxiliares!$C$3),Auxiliares!$C16,IF(AND(CI$10=Auxiliares!$D$2,'46-55'!CI$13=Auxiliares!$D$3),Auxiliares!$D16,IF(AND(CI$10=Auxiliares!$E$2,'46-55'!CI$13=Auxiliares!$E$3),Auxiliares!$E16,Auxiliares!$F16)))</f>
        <v>#REF!</v>
      </c>
      <c r="CJ71" s="54" t="e">
        <f>+IF(AND(CJ$10=Auxiliares!$C$2,'46-55'!CJ$13=Auxiliares!$C$3),Auxiliares!$C16,IF(AND(CJ$10=Auxiliares!$D$2,'46-55'!CJ$13=Auxiliares!$D$3),Auxiliares!$D16,IF(AND(CJ$10=Auxiliares!$E$2,'46-55'!CJ$13=Auxiliares!$E$3),Auxiliares!$E16,Auxiliares!$F16)))</f>
        <v>#REF!</v>
      </c>
      <c r="CK71" s="27" t="e">
        <f>+IF(AND(CK$10=Auxiliares!$C$2,'46-55'!CK$13=Auxiliares!$C$3),Auxiliares!$C16,IF(AND(CK$10=Auxiliares!$D$2,'46-55'!CK$13=Auxiliares!$D$3),Auxiliares!$D16,IF(AND(CK$10=Auxiliares!$E$2,'46-55'!CK$13=Auxiliares!$E$3),Auxiliares!$E16,Auxiliares!$F16)))</f>
        <v>#REF!</v>
      </c>
      <c r="CL71" s="54" t="e">
        <f>+IF(AND(CL$10=Auxiliares!$C$2,'46-55'!CL$13=Auxiliares!$C$3),Auxiliares!$C16,IF(AND(CL$10=Auxiliares!$D$2,'46-55'!CL$13=Auxiliares!$D$3),Auxiliares!$D16,IF(AND(CL$10=Auxiliares!$E$2,'46-55'!CL$13=Auxiliares!$E$3),Auxiliares!$E16,Auxiliares!$F16)))</f>
        <v>#REF!</v>
      </c>
      <c r="CM71" s="27" t="e">
        <f>+IF(AND(CM$10=Auxiliares!$C$2,'46-55'!CM$13=Auxiliares!$C$3),Auxiliares!$C16,IF(AND(CM$10=Auxiliares!$D$2,'46-55'!CM$13=Auxiliares!$D$3),Auxiliares!$D16,IF(AND(CM$10=Auxiliares!$E$2,'46-55'!CM$13=Auxiliares!$E$3),Auxiliares!$E16,Auxiliares!$F16)))</f>
        <v>#REF!</v>
      </c>
      <c r="CN71" s="54" t="e">
        <f>+IF(AND(CN$10=Auxiliares!$C$2,'46-55'!CN$13=Auxiliares!$C$3),Auxiliares!$C16,IF(AND(CN$10=Auxiliares!$D$2,'46-55'!CN$13=Auxiliares!$D$3),Auxiliares!$D16,IF(AND(CN$10=Auxiliares!$E$2,'46-55'!CN$13=Auxiliares!$E$3),Auxiliares!$E16,Auxiliares!$F16)))</f>
        <v>#REF!</v>
      </c>
      <c r="CO71" s="27" t="e">
        <f>+IF(AND(CO$10=Auxiliares!$C$2,'46-55'!CO$13=Auxiliares!$C$3),Auxiliares!$C16,IF(AND(CO$10=Auxiliares!$D$2,'46-55'!CO$13=Auxiliares!$D$3),Auxiliares!$D16,IF(AND(CO$10=Auxiliares!$E$2,'46-55'!CO$13=Auxiliares!$E$3),Auxiliares!$E16,Auxiliares!$F16)))</f>
        <v>#REF!</v>
      </c>
      <c r="CP71" s="54" t="e">
        <f>+IF(AND(CP$10=Auxiliares!$C$2,'46-55'!CP$13=Auxiliares!$C$3),Auxiliares!$C16,IF(AND(CP$10=Auxiliares!$D$2,'46-55'!CP$13=Auxiliares!$D$3),Auxiliares!$D16,IF(AND(CP$10=Auxiliares!$E$2,'46-55'!CP$13=Auxiliares!$E$3),Auxiliares!$E16,Auxiliares!$F16)))</f>
        <v>#REF!</v>
      </c>
      <c r="CQ71" s="27" t="e">
        <f>+IF(AND(CQ$10=Auxiliares!$C$2,'46-55'!CQ$13=Auxiliares!$C$3),Auxiliares!$C16,IF(AND(CQ$10=Auxiliares!$D$2,'46-55'!CQ$13=Auxiliares!$D$3),Auxiliares!$D16,IF(AND(CQ$10=Auxiliares!$E$2,'46-55'!CQ$13=Auxiliares!$E$3),Auxiliares!$E16,Auxiliares!$F16)))</f>
        <v>#REF!</v>
      </c>
      <c r="CR71" s="27" t="e">
        <f>+IF(AND(CR$10=Auxiliares!$C$2,'46-55'!CR$13=Auxiliares!$C$3),Auxiliares!$C16,IF(AND(CR$10=Auxiliares!$D$2,'46-55'!CR$13=Auxiliares!$D$3),Auxiliares!$D16,IF(AND(CR$10=Auxiliares!$E$2,'46-55'!CR$13=Auxiliares!$E$3),Auxiliares!$E16,Auxiliares!$F16)))</f>
        <v>#REF!</v>
      </c>
      <c r="CS71" s="27" t="e">
        <f>+IF(AND(CS$10=Auxiliares!$C$2,'46-55'!CS$13=Auxiliares!$C$3),Auxiliares!$C16,IF(AND(CS$10=Auxiliares!$D$2,'46-55'!CS$13=Auxiliares!$D$3),Auxiliares!$D16,IF(AND(CS$10=Auxiliares!$E$2,'46-55'!CS$13=Auxiliares!$E$3),Auxiliares!$E16,Auxiliares!$F16)))</f>
        <v>#REF!</v>
      </c>
      <c r="CT71" s="27" t="e">
        <f>+IF(AND(CT$10=Auxiliares!$C$2,'46-55'!CT$13=Auxiliares!$C$3),Auxiliares!$C16,IF(AND(CT$10=Auxiliares!$D$2,'46-55'!CT$13=Auxiliares!$D$3),Auxiliares!$D16,IF(AND(CT$10=Auxiliares!$E$2,'46-55'!CT$13=Auxiliares!$E$3),Auxiliares!$E16,Auxiliares!$F16)))</f>
        <v>#REF!</v>
      </c>
      <c r="CU71" s="27" t="e">
        <f>+IF(AND(CU$10=Auxiliares!$C$2,'46-55'!CU$13=Auxiliares!$C$3),Auxiliares!$C16,IF(AND(CU$10=Auxiliares!$D$2,'46-55'!CU$13=Auxiliares!$D$3),Auxiliares!$D16,IF(AND(CU$10=Auxiliares!$E$2,'46-55'!CU$13=Auxiliares!$E$3),Auxiliares!$E16,Auxiliares!$F16)))</f>
        <v>#REF!</v>
      </c>
      <c r="CV71" s="27" t="e">
        <f>+IF(AND(CV$10=Auxiliares!$C$2,'46-55'!CV$13=Auxiliares!$C$3),Auxiliares!$C16,IF(AND(CV$10=Auxiliares!$D$2,'46-55'!CV$13=Auxiliares!$D$3),Auxiliares!$D16,IF(AND(CV$10=Auxiliares!$E$2,'46-55'!CV$13=Auxiliares!$E$3),Auxiliares!$E16,Auxiliares!$F16)))</f>
        <v>#REF!</v>
      </c>
      <c r="CW71" s="27" t="e">
        <f>+IF(AND(CW$10=Auxiliares!$C$2,'46-55'!CW$13=Auxiliares!$C$3),Auxiliares!$C16,IF(AND(CW$10=Auxiliares!$D$2,'46-55'!CW$13=Auxiliares!$D$3),Auxiliares!$D16,IF(AND(CW$10=Auxiliares!$E$2,'46-55'!CW$13=Auxiliares!$E$3),Auxiliares!$E16,Auxiliares!$F16)))</f>
        <v>#REF!</v>
      </c>
      <c r="CX71" s="27" t="e">
        <f>+IF(AND(CX$10=Auxiliares!$C$2,'46-55'!CX$13=Auxiliares!$C$3),Auxiliares!$C16,IF(AND(CX$10=Auxiliares!$D$2,'46-55'!CX$13=Auxiliares!$D$3),Auxiliares!$D16,IF(AND(CX$10=Auxiliares!$E$2,'46-55'!CX$13=Auxiliares!$E$3),Auxiliares!$E16,Auxiliares!$F16)))</f>
        <v>#REF!</v>
      </c>
      <c r="CY71" s="27" t="e">
        <f>+IF(AND(CY$10=Auxiliares!$C$2,'46-55'!CY$13=Auxiliares!$C$3),Auxiliares!$C16,IF(AND(CY$10=Auxiliares!$D$2,'46-55'!CY$13=Auxiliares!$D$3),Auxiliares!$D16,IF(AND(CY$10=Auxiliares!$E$2,'46-55'!CY$13=Auxiliares!$E$3),Auxiliares!$E16,Auxiliares!$F16)))</f>
        <v>#REF!</v>
      </c>
      <c r="CZ71" s="27" t="e">
        <f>+IF(AND(CZ$10=Auxiliares!$C$2,'46-55'!CZ$13=Auxiliares!$C$3),Auxiliares!$C16,IF(AND(CZ$10=Auxiliares!$D$2,'46-55'!CZ$13=Auxiliares!$D$3),Auxiliares!$D16,IF(AND(CZ$10=Auxiliares!$E$2,'46-55'!CZ$13=Auxiliares!$E$3),Auxiliares!$E16,Auxiliares!$F16)))</f>
        <v>#REF!</v>
      </c>
      <c r="DA71" s="27" t="e">
        <f>+IF(AND(DA$10=Auxiliares!$C$2,'46-55'!DA$13=Auxiliares!$C$3),Auxiliares!$C16,IF(AND(DA$10=Auxiliares!$D$2,'46-55'!DA$13=Auxiliares!$D$3),Auxiliares!$D16,IF(AND(DA$10=Auxiliares!$E$2,'46-55'!DA$13=Auxiliares!$E$3),Auxiliares!$E16,Auxiliares!$F16)))</f>
        <v>#REF!</v>
      </c>
      <c r="DB71" s="27" t="e">
        <f>+IF(AND(DB$10=Auxiliares!$C$2,'46-55'!DB$13=Auxiliares!$C$3),Auxiliares!$C16,IF(AND(DB$10=Auxiliares!$D$2,'46-55'!DB$13=Auxiliares!$D$3),Auxiliares!$D16,IF(AND(DB$10=Auxiliares!$E$2,'46-55'!DB$13=Auxiliares!$E$3),Auxiliares!$E16,Auxiliares!$F16)))</f>
        <v>#REF!</v>
      </c>
      <c r="DC71" s="27" t="e">
        <f>+IF(AND(DC$10=Auxiliares!$C$2,'46-55'!DC$13=Auxiliares!$C$3),Auxiliares!$C16,IF(AND(DC$10=Auxiliares!$D$2,'46-55'!DC$13=Auxiliares!$D$3),Auxiliares!$D16,IF(AND(DC$10=Auxiliares!$E$2,'46-55'!DC$13=Auxiliares!$E$3),Auxiliares!$E16,Auxiliares!$F16)))</f>
        <v>#REF!</v>
      </c>
      <c r="DD71" s="27" t="e">
        <f>+IF(AND(DD$10=Auxiliares!$C$2,'46-55'!DD$13=Auxiliares!$C$3),Auxiliares!$C16,IF(AND(DD$10=Auxiliares!$D$2,'46-55'!DD$13=Auxiliares!$D$3),Auxiliares!$D16,IF(AND(DD$10=Auxiliares!$E$2,'46-55'!DD$13=Auxiliares!$E$3),Auxiliares!$E16,Auxiliares!$F16)))</f>
        <v>#REF!</v>
      </c>
      <c r="DE71" s="27" t="e">
        <f>+IF(AND(DE$10=Auxiliares!$C$2,'46-55'!DE$13=Auxiliares!$C$3),Auxiliares!$C16,IF(AND(DE$10=Auxiliares!$D$2,'46-55'!DE$13=Auxiliares!$D$3),Auxiliares!$D16,IF(AND(DE$10=Auxiliares!$E$2,'46-55'!DE$13=Auxiliares!$E$3),Auxiliares!$E16,Auxiliares!$F16)))</f>
        <v>#REF!</v>
      </c>
      <c r="DF71" s="27">
        <f>+Auxiliares!$H16</f>
        <v>0</v>
      </c>
      <c r="DG71" s="27">
        <f>+Auxiliares!$H16</f>
        <v>0</v>
      </c>
      <c r="DH71" s="27">
        <f>+Auxiliares!$H16</f>
        <v>0</v>
      </c>
      <c r="DI71" s="27">
        <f>+Auxiliares!$H16</f>
        <v>0</v>
      </c>
      <c r="DJ71" s="27">
        <f>+Auxiliares!$H16</f>
        <v>0</v>
      </c>
      <c r="DK71" s="27">
        <f>+Auxiliares!$H16</f>
        <v>0</v>
      </c>
      <c r="DL71" s="27">
        <f>+Auxiliares!$H16</f>
        <v>0</v>
      </c>
    </row>
    <row r="72" spans="2:139">
      <c r="B72" s="1" t="s">
        <v>32</v>
      </c>
      <c r="C72" s="27">
        <f>+Auxiliares!C17</f>
        <v>0</v>
      </c>
      <c r="D72" s="27">
        <f t="shared" si="76"/>
        <v>0</v>
      </c>
      <c r="E72" s="27" t="e">
        <f>+IF(AND(E$10=Auxiliares!$C$2,'46-55'!E$13=Auxiliares!$C$3),Auxiliares!$C17,IF(AND(E$10=Auxiliares!$D$2,'46-55'!E$13=Auxiliares!$D$3),Auxiliares!$D17,IF(AND(E$10=Auxiliares!$E$2,'46-55'!E$13=Auxiliares!$E$3),Auxiliares!$E17,Auxiliares!$F17)))</f>
        <v>#REF!</v>
      </c>
      <c r="F72" s="27" t="e">
        <f>+IF(AND(F$10=Auxiliares!$C$2,'46-55'!F$13=Auxiliares!$C$3),Auxiliares!$C17,IF(AND(F$10=Auxiliares!$D$2,'46-55'!F$13=Auxiliares!$D$3),Auxiliares!$D17,IF(AND(F$10=Auxiliares!$E$2,'46-55'!F$13=Auxiliares!$E$3),Auxiliares!$E17,Auxiliares!$F17)))</f>
        <v>#REF!</v>
      </c>
      <c r="G72" s="27" t="e">
        <f>+IF(AND(G$10=Auxiliares!$C$2,'46-55'!G$13=Auxiliares!$C$3),Auxiliares!$C17,IF(AND(G$10=Auxiliares!$D$2,'46-55'!G$13=Auxiliares!$D$3),Auxiliares!$D17,IF(AND(G$10=Auxiliares!$E$2,'46-55'!G$13=Auxiliares!$E$3),Auxiliares!$E17,Auxiliares!$F17)))</f>
        <v>#REF!</v>
      </c>
      <c r="H72" s="27" t="e">
        <f>+IF(AND(H$10=Auxiliares!$C$2,'46-55'!H$13=Auxiliares!$C$3),Auxiliares!$C17,IF(AND(H$10=Auxiliares!$D$2,'46-55'!H$13=Auxiliares!$D$3),Auxiliares!$D17,IF(AND(H$10=Auxiliares!$E$2,'46-55'!H$13=Auxiliares!$E$3),Auxiliares!$E17,Auxiliares!$F17)))</f>
        <v>#REF!</v>
      </c>
      <c r="I72" s="27" t="e">
        <f>+IF(AND(I$10=Auxiliares!$C$2,'46-55'!I$13=Auxiliares!$C$3),Auxiliares!$C17,IF(AND(I$10=Auxiliares!$D$2,'46-55'!I$13=Auxiliares!$D$3),Auxiliares!$D17,IF(AND(I$10=Auxiliares!$E$2,'46-55'!I$13=Auxiliares!$E$3),Auxiliares!$E17,Auxiliares!$F17)))</f>
        <v>#REF!</v>
      </c>
      <c r="J72" s="27" t="e">
        <f>+IF(AND(J$10=Auxiliares!$C$2,'46-55'!J$13=Auxiliares!$C$3),Auxiliares!$C17,IF(AND(J$10=Auxiliares!$D$2,'46-55'!J$13=Auxiliares!$D$3),Auxiliares!$D17,IF(AND(J$10=Auxiliares!$E$2,'46-55'!J$13=Auxiliares!$E$3),Auxiliares!$E17,Auxiliares!$F17)))</f>
        <v>#REF!</v>
      </c>
      <c r="K72" s="27" t="e">
        <f>+IF(AND(K$10=Auxiliares!$C$2,'46-55'!K$13=Auxiliares!$C$3),Auxiliares!$C17,IF(AND(K$10=Auxiliares!$D$2,'46-55'!K$13=Auxiliares!$D$3),Auxiliares!$D17,IF(AND(K$10=Auxiliares!$E$2,'46-55'!K$13=Auxiliares!$E$3),Auxiliares!$E17,Auxiliares!$F17)))</f>
        <v>#REF!</v>
      </c>
      <c r="L72" s="27" t="e">
        <f>+IF(AND(L$10=Auxiliares!$C$2,'46-55'!L$13=Auxiliares!$C$3),Auxiliares!$C17,IF(AND(L$10=Auxiliares!$D$2,'46-55'!L$13=Auxiliares!$D$3),Auxiliares!$D17,IF(AND(L$10=Auxiliares!$E$2,'46-55'!L$13=Auxiliares!$E$3),Auxiliares!$E17,Auxiliares!$F17)))</f>
        <v>#REF!</v>
      </c>
      <c r="M72" s="27" t="e">
        <f>+IF(AND(M$10=Auxiliares!$C$2,'46-55'!M$13=Auxiliares!$C$3),Auxiliares!$C17,IF(AND(M$10=Auxiliares!$D$2,'46-55'!M$13=Auxiliares!$D$3),Auxiliares!$D17,IF(AND(M$10=Auxiliares!$E$2,'46-55'!M$13=Auxiliares!$E$3),Auxiliares!$E17,Auxiliares!$F17)))</f>
        <v>#REF!</v>
      </c>
      <c r="N72" s="27" t="e">
        <f>+IF(AND(N$10=Auxiliares!$C$2,'46-55'!N$13=Auxiliares!$C$3),Auxiliares!$C17,IF(AND(N$10=Auxiliares!$D$2,'46-55'!N$13=Auxiliares!$D$3),Auxiliares!$D17,IF(AND(N$10=Auxiliares!$E$2,'46-55'!N$13=Auxiliares!$E$3),Auxiliares!$E17,Auxiliares!$F17)))</f>
        <v>#REF!</v>
      </c>
      <c r="O72" s="27" t="e">
        <f>+IF(AND(O$10=Auxiliares!$C$2,'46-55'!O$13=Auxiliares!$C$3),Auxiliares!$C17,IF(AND(O$10=Auxiliares!$D$2,'46-55'!O$13=Auxiliares!$D$3),Auxiliares!$D17,IF(AND(O$10=Auxiliares!$E$2,'46-55'!O$13=Auxiliares!$E$3),Auxiliares!$E17,Auxiliares!$F17)))</f>
        <v>#REF!</v>
      </c>
      <c r="P72" s="27" t="e">
        <f>+IF(AND(P$10=Auxiliares!$C$2,'46-55'!P$13=Auxiliares!$C$3),Auxiliares!$C17,IF(AND(P$10=Auxiliares!$D$2,'46-55'!P$13=Auxiliares!$D$3),Auxiliares!$D17,IF(AND(P$10=Auxiliares!$E$2,'46-55'!P$13=Auxiliares!$E$3),Auxiliares!$E17,Auxiliares!$F17)))</f>
        <v>#REF!</v>
      </c>
      <c r="Q72" s="27" t="e">
        <f>+IF(AND(Q$10=Auxiliares!$C$2,'46-55'!Q$13=Auxiliares!$C$3),Auxiliares!$C17,IF(AND(Q$10=Auxiliares!$D$2,'46-55'!Q$13=Auxiliares!$D$3),Auxiliares!$D17,IF(AND(Q$10=Auxiliares!$E$2,'46-55'!Q$13=Auxiliares!$E$3),Auxiliares!$E17,Auxiliares!$F17)))</f>
        <v>#REF!</v>
      </c>
      <c r="R72" s="27" t="e">
        <f>+IF(AND(R$10=Auxiliares!$C$2,'46-55'!R$13=Auxiliares!$C$3),Auxiliares!$C17,IF(AND(R$10=Auxiliares!$D$2,'46-55'!R$13=Auxiliares!$D$3),Auxiliares!$D17,IF(AND(R$10=Auxiliares!$E$2,'46-55'!R$13=Auxiliares!$E$3),Auxiliares!$E17,Auxiliares!$F17)))</f>
        <v>#REF!</v>
      </c>
      <c r="S72" s="27" t="e">
        <f>+IF(AND(S$10=Auxiliares!$C$2,'46-55'!S$13=Auxiliares!$C$3),Auxiliares!$C17,IF(AND(S$10=Auxiliares!$D$2,'46-55'!S$13=Auxiliares!$D$3),Auxiliares!$D17,IF(AND(S$10=Auxiliares!$E$2,'46-55'!S$13=Auxiliares!$E$3),Auxiliares!$E17,Auxiliares!$F17)))</f>
        <v>#REF!</v>
      </c>
      <c r="T72" s="27" t="e">
        <f>+IF(AND(T$10=Auxiliares!$C$2,'46-55'!T$13=Auxiliares!$C$3),Auxiliares!$C17,IF(AND(T$10=Auxiliares!$D$2,'46-55'!T$13=Auxiliares!$D$3),Auxiliares!$D17,IF(AND(T$10=Auxiliares!$E$2,'46-55'!T$13=Auxiliares!$E$3),Auxiliares!$E17,Auxiliares!$F17)))</f>
        <v>#REF!</v>
      </c>
      <c r="U72" s="27" t="e">
        <f>+IF(AND(U$10=Auxiliares!$C$2,'46-55'!U$13=Auxiliares!$C$3),Auxiliares!$C17,IF(AND(U$10=Auxiliares!$D$2,'46-55'!U$13=Auxiliares!$D$3),Auxiliares!$D17,IF(AND(U$10=Auxiliares!$E$2,'46-55'!U$13=Auxiliares!$E$3),Auxiliares!$E17,Auxiliares!$F17)))</f>
        <v>#REF!</v>
      </c>
      <c r="V72" s="27" t="e">
        <f>+IF(AND(V$10=Auxiliares!$C$2,'46-55'!V$13=Auxiliares!$C$3),Auxiliares!$C17,IF(AND(V$10=Auxiliares!$D$2,'46-55'!V$13=Auxiliares!$D$3),Auxiliares!$D17,IF(AND(V$10=Auxiliares!$E$2,'46-55'!V$13=Auxiliares!$E$3),Auxiliares!$E17,Auxiliares!$F17)))</f>
        <v>#REF!</v>
      </c>
      <c r="W72" s="27" t="e">
        <f>+IF(AND(W$10=Auxiliares!$C$2,'46-55'!W$13=Auxiliares!$C$3),Auxiliares!$C17,IF(AND(W$10=Auxiliares!$D$2,'46-55'!W$13=Auxiliares!$D$3),Auxiliares!$D17,IF(AND(W$10=Auxiliares!$E$2,'46-55'!W$13=Auxiliares!$E$3),Auxiliares!$E17,Auxiliares!$F17)))</f>
        <v>#REF!</v>
      </c>
      <c r="X72" s="27" t="e">
        <f>+IF(AND(X$10=Auxiliares!$C$2,'46-55'!X$13=Auxiliares!$C$3),Auxiliares!$C17,IF(AND(X$10=Auxiliares!$D$2,'46-55'!X$13=Auxiliares!$D$3),Auxiliares!$D17,IF(AND(X$10=Auxiliares!$E$2,'46-55'!X$13=Auxiliares!$E$3),Auxiliares!$E17,Auxiliares!$F17)))</f>
        <v>#REF!</v>
      </c>
      <c r="Y72" s="27" t="e">
        <f>+IF(AND(Y$10=Auxiliares!$C$2,'46-55'!Y$13=Auxiliares!$C$3),Auxiliares!$C17,IF(AND(Y$10=Auxiliares!$D$2,'46-55'!Y$13=Auxiliares!$D$3),Auxiliares!$D17,IF(AND(Y$10=Auxiliares!$E$2,'46-55'!Y$13=Auxiliares!$E$3),Auxiliares!$E17,Auxiliares!$F17)))</f>
        <v>#REF!</v>
      </c>
      <c r="Z72" s="27" t="e">
        <f>+IF(AND(Z$10=Auxiliares!$C$2,'46-55'!Z$13=Auxiliares!$C$3),Auxiliares!$C17,IF(AND(Z$10=Auxiliares!$D$2,'46-55'!Z$13=Auxiliares!$D$3),Auxiliares!$D17,IF(AND(Z$10=Auxiliares!$E$2,'46-55'!Z$13=Auxiliares!$E$3),Auxiliares!$E17,Auxiliares!$F17)))</f>
        <v>#REF!</v>
      </c>
      <c r="AA72" s="27" t="e">
        <f>+IF(AND(AA$10=Auxiliares!$C$2,'46-55'!AA$13=Auxiliares!$C$3),Auxiliares!$C17,IF(AND(AA$10=Auxiliares!$D$2,'46-55'!AA$13=Auxiliares!$D$3),Auxiliares!$D17,IF(AND(AA$10=Auxiliares!$E$2,'46-55'!AA$13=Auxiliares!$E$3),Auxiliares!$E17,Auxiliares!$F17)))</f>
        <v>#REF!</v>
      </c>
      <c r="AB72" s="27" t="e">
        <f>+IF(AND(AB$10=Auxiliares!$C$2,'46-55'!AB$13=Auxiliares!$C$3),Auxiliares!$C17,IF(AND(AB$10=Auxiliares!$D$2,'46-55'!AB$13=Auxiliares!$D$3),Auxiliares!$D17,IF(AND(AB$10=Auxiliares!$E$2,'46-55'!AB$13=Auxiliares!$E$3),Auxiliares!$E17,Auxiliares!$F17)))</f>
        <v>#REF!</v>
      </c>
      <c r="AC72" s="27" t="e">
        <f>+IF(AND(AC$10=Auxiliares!$C$2,'46-55'!AC$13=Auxiliares!$C$3),Auxiliares!$C17,IF(AND(AC$10=Auxiliares!$D$2,'46-55'!AC$13=Auxiliares!$D$3),Auxiliares!$D17,IF(AND(AC$10=Auxiliares!$E$2,'46-55'!AC$13=Auxiliares!$E$3),Auxiliares!$E17,Auxiliares!$F17)))</f>
        <v>#REF!</v>
      </c>
      <c r="AD72" s="27" t="e">
        <f>+IF(AND(AD$10=Auxiliares!$C$2,'46-55'!AD$13=Auxiliares!$C$3),Auxiliares!$C17,IF(AND(AD$10=Auxiliares!$D$2,'46-55'!AD$13=Auxiliares!$D$3),Auxiliares!$D17,IF(AND(AD$10=Auxiliares!$E$2,'46-55'!AD$13=Auxiliares!$E$3),Auxiliares!$E17,Auxiliares!$F17)))</f>
        <v>#REF!</v>
      </c>
      <c r="AE72" s="27" t="e">
        <f>+IF(AND(AE$10=Auxiliares!$C$2,'46-55'!AE$13=Auxiliares!$C$3),Auxiliares!$C17,IF(AND(AE$10=Auxiliares!$D$2,'46-55'!AE$13=Auxiliares!$D$3),Auxiliares!$D17,IF(AND(AE$10=Auxiliares!$E$2,'46-55'!AE$13=Auxiliares!$E$3),Auxiliares!$E17,Auxiliares!$F17)))</f>
        <v>#REF!</v>
      </c>
      <c r="AF72" s="27" t="e">
        <f>+IF(AND(AF$10=Auxiliares!$C$2,'46-55'!AF$13=Auxiliares!$C$3),Auxiliares!$C17,IF(AND(AF$10=Auxiliares!$D$2,'46-55'!AF$13=Auxiliares!$D$3),Auxiliares!$D17,IF(AND(AF$10=Auxiliares!$E$2,'46-55'!AF$13=Auxiliares!$E$3),Auxiliares!$E17,Auxiliares!$F17)))</f>
        <v>#REF!</v>
      </c>
      <c r="AG72" s="54" t="e">
        <f>+IF(AND(AG$10=Auxiliares!$C$2,'46-55'!AG$13=Auxiliares!$C$3),Auxiliares!$C17,IF(AND(AG$10=Auxiliares!$D$2,'46-55'!AG$13=Auxiliares!$D$3),Auxiliares!$D17,IF(AND(AG$10=Auxiliares!$E$2,'46-55'!AG$13=Auxiliares!$E$3),Auxiliares!$E17,Auxiliares!$F17)))</f>
        <v>#REF!</v>
      </c>
      <c r="AH72" s="70" t="e">
        <f>+IF(AND(AH$10=Auxiliares!$C$2,'46-55'!AH$13=Auxiliares!$C$3),Auxiliares!$C17,IF(AND(AH$10=Auxiliares!$D$2,'46-55'!AH$13=Auxiliares!$D$3),Auxiliares!$D17,IF(AND(AH$10=Auxiliares!$E$2,'46-55'!AH$13=Auxiliares!$E$3),Auxiliares!$E17,Auxiliares!$F17)))</f>
        <v>#REF!</v>
      </c>
      <c r="AI72" s="70" t="e">
        <f>+IF(AND(AI$10=Auxiliares!$C$2,'46-55'!AI$13=Auxiliares!$C$3),Auxiliares!$C17,IF(AND(AI$10=Auxiliares!$D$2,'46-55'!AI$13=Auxiliares!$D$3),Auxiliares!$D17,IF(AND(AI$10=Auxiliares!$E$2,'46-55'!AI$13=Auxiliares!$E$3),Auxiliares!$E17,Auxiliares!$F17)))</f>
        <v>#REF!</v>
      </c>
      <c r="AJ72" s="70" t="e">
        <f>+IF(AND(AJ$10=Auxiliares!$C$2,'46-55'!AJ$13=Auxiliares!$C$3),Auxiliares!$C17,IF(AND(AJ$10=Auxiliares!$D$2,'46-55'!AJ$13=Auxiliares!$D$3),Auxiliares!$D17,IF(AND(AJ$10=Auxiliares!$E$2,'46-55'!AJ$13=Auxiliares!$E$3),Auxiliares!$E17,Auxiliares!$F17)))</f>
        <v>#REF!</v>
      </c>
      <c r="AK72" s="54" t="e">
        <f>+IF(AND(AK$10=Auxiliares!$C$2,'46-55'!AK$13=Auxiliares!$C$3),Auxiliares!$C17,IF(AND(AK$10=Auxiliares!$D$2,'46-55'!AK$13=Auxiliares!$D$3),Auxiliares!$D17,IF(AND(AK$10=Auxiliares!$E$2,'46-55'!AK$13=Auxiliares!$E$3),Auxiliares!$E17,Auxiliares!$F17)))</f>
        <v>#REF!</v>
      </c>
      <c r="AL72" s="54" t="e">
        <f>+IF(AND(AL$10=Auxiliares!$C$2,'46-55'!AL$13=Auxiliares!$C$3),Auxiliares!$C17,IF(AND(AL$10=Auxiliares!$D$2,'46-55'!AL$13=Auxiliares!$D$3),Auxiliares!$D17,IF(AND(AL$10=Auxiliares!$E$2,'46-55'!AL$13=Auxiliares!$E$3),Auxiliares!$E17,Auxiliares!$F17)))</f>
        <v>#REF!</v>
      </c>
      <c r="AM72" s="70" t="e">
        <f>+IF(AND(AM$10=Auxiliares!$C$2,'46-55'!AM$13=Auxiliares!$C$3),Auxiliares!$C17,IF(AND(AM$10=Auxiliares!$D$2,'46-55'!AM$13=Auxiliares!$D$3),Auxiliares!$D17,IF(AND(AM$10=Auxiliares!$E$2,'46-55'!AM$13=Auxiliares!$E$3),Auxiliares!$E17,Auxiliares!$F17)))</f>
        <v>#REF!</v>
      </c>
      <c r="AN72" s="54" t="e">
        <f>+IF(AND(AN$10=Auxiliares!$C$2,'46-55'!AN$13=Auxiliares!$C$3),Auxiliares!$C17,IF(AND(AN$10=Auxiliares!$D$2,'46-55'!AN$13=Auxiliares!$D$3),Auxiliares!$D17,IF(AND(AN$10=Auxiliares!$E$2,'46-55'!AN$13=Auxiliares!$E$3),Auxiliares!$E17,Auxiliares!$F17)))</f>
        <v>#REF!</v>
      </c>
      <c r="AO72" s="27" t="e">
        <f>+IF(AND(AO$10=Auxiliares!$C$2,'46-55'!AO$13=Auxiliares!$C$3),Auxiliares!$C17,IF(AND(AO$10=Auxiliares!$D$2,'46-55'!AO$13=Auxiliares!$D$3),Auxiliares!$D17,IF(AND(AO$10=Auxiliares!$E$2,'46-55'!AO$13=Auxiliares!$E$3),Auxiliares!$E17,Auxiliares!$F17)))</f>
        <v>#REF!</v>
      </c>
      <c r="AP72" s="27" t="e">
        <f>+IF(AND(AP$10=Auxiliares!$C$2,'46-55'!AP$13=Auxiliares!$C$3),Auxiliares!$C17,IF(AND(AP$10=Auxiliares!$D$2,'46-55'!AP$13=Auxiliares!$D$3),Auxiliares!$D17,IF(AND(AP$10=Auxiliares!$E$2,'46-55'!AP$13=Auxiliares!$E$3),Auxiliares!$E17,Auxiliares!$F17)))</f>
        <v>#REF!</v>
      </c>
      <c r="AQ72" s="27" t="e">
        <f>+IF(AND(AQ$10=Auxiliares!$C$2,'46-55'!AQ$13=Auxiliares!$C$3),Auxiliares!$C17,IF(AND(AQ$10=Auxiliares!$D$2,'46-55'!AQ$13=Auxiliares!$D$3),Auxiliares!$D17,IF(AND(AQ$10=Auxiliares!$E$2,'46-55'!AQ$13=Auxiliares!$E$3),Auxiliares!$E17,Auxiliares!$F17)))</f>
        <v>#REF!</v>
      </c>
      <c r="AR72" s="54" t="e">
        <f>+IF(AND(AR$10=Auxiliares!$C$2,'46-55'!AR$13=Auxiliares!$C$3),Auxiliares!$C17,IF(AND(AR$10=Auxiliares!$D$2,'46-55'!AR$13=Auxiliares!$D$3),Auxiliares!$D17,IF(AND(AR$10=Auxiliares!$E$2,'46-55'!AR$13=Auxiliares!$E$3),Auxiliares!$E17,Auxiliares!$F17)))</f>
        <v>#REF!</v>
      </c>
      <c r="AS72" s="27" t="e">
        <f>+IF(AND(AS$10=Auxiliares!$C$2,'46-55'!AS$13=Auxiliares!$C$3),Auxiliares!$C17,IF(AND(AS$10=Auxiliares!$D$2,'46-55'!AS$13=Auxiliares!$D$3),Auxiliares!$D17,IF(AND(AS$10=Auxiliares!$E$2,'46-55'!AS$13=Auxiliares!$E$3),Auxiliares!$E17,Auxiliares!$F17)))</f>
        <v>#REF!</v>
      </c>
      <c r="AT72" s="54" t="e">
        <f>+IF(AND(AT$10=Auxiliares!$C$2,'46-55'!AT$13=Auxiliares!$C$3),Auxiliares!$C17,IF(AND(AT$10=Auxiliares!$D$2,'46-55'!AT$13=Auxiliares!$D$3),Auxiliares!$D17,IF(AND(AT$10=Auxiliares!$E$2,'46-55'!AT$13=Auxiliares!$E$3),Auxiliares!$E17,Auxiliares!$F17)))</f>
        <v>#REF!</v>
      </c>
      <c r="AU72" s="54" t="e">
        <f>+IF(AND(AU$10=Auxiliares!$C$2,'46-55'!AU$13=Auxiliares!$C$3),Auxiliares!$C17,IF(AND(AU$10=Auxiliares!$D$2,'46-55'!AU$13=Auxiliares!$D$3),Auxiliares!$D17,IF(AND(AU$10=Auxiliares!$E$2,'46-55'!AU$13=Auxiliares!$E$3),Auxiliares!$E17,Auxiliares!$F17)))</f>
        <v>#REF!</v>
      </c>
      <c r="AV72" s="54" t="e">
        <f>+IF(AND(AV$10=Auxiliares!$C$2,'46-55'!AV$13=Auxiliares!$C$3),Auxiliares!$C17,IF(AND(AV$10=Auxiliares!$D$2,'46-55'!AV$13=Auxiliares!$D$3),Auxiliares!$D17,IF(AND(AV$10=Auxiliares!$E$2,'46-55'!AV$13=Auxiliares!$E$3),Auxiliares!$E17,Auxiliares!$F17)))</f>
        <v>#REF!</v>
      </c>
      <c r="AW72" s="27" t="e">
        <f>+IF(AND(AW$10=Auxiliares!$C$2,'46-55'!AW$13=Auxiliares!$C$3),Auxiliares!$C17,IF(AND(AW$10=Auxiliares!$D$2,'46-55'!AW$13=Auxiliares!$D$3),Auxiliares!$D17,IF(AND(AW$10=Auxiliares!$E$2,'46-55'!AW$13=Auxiliares!$E$3),Auxiliares!$E17,Auxiliares!$F17)))</f>
        <v>#REF!</v>
      </c>
      <c r="AX72" s="27" t="e">
        <f>+IF(AND(AX$10=Auxiliares!$C$2,'46-55'!AX$13=Auxiliares!$C$3),Auxiliares!$C17,IF(AND(AX$10=Auxiliares!$D$2,'46-55'!AX$13=Auxiliares!$D$3),Auxiliares!$D17,IF(AND(AX$10=Auxiliares!$E$2,'46-55'!AX$13=Auxiliares!$E$3),Auxiliares!$E17,Auxiliares!$F17)))</f>
        <v>#REF!</v>
      </c>
      <c r="AY72" s="27" t="e">
        <f>+IF(AND(AY$10=Auxiliares!$C$2,'46-55'!AY$13=Auxiliares!$C$3),Auxiliares!$C17,IF(AND(AY$10=Auxiliares!$D$2,'46-55'!AY$13=Auxiliares!$D$3),Auxiliares!$D17,IF(AND(AY$10=Auxiliares!$E$2,'46-55'!AY$13=Auxiliares!$E$3),Auxiliares!$E17,Auxiliares!$F17)))</f>
        <v>#REF!</v>
      </c>
      <c r="AZ72" s="54" t="e">
        <f>+IF(AND(AZ$10=Auxiliares!$C$2,'46-55'!AZ$13=Auxiliares!$C$3),Auxiliares!$C17,IF(AND(AZ$10=Auxiliares!$D$2,'46-55'!AZ$13=Auxiliares!$D$3),Auxiliares!$D17,IF(AND(AZ$10=Auxiliares!$E$2,'46-55'!AZ$13=Auxiliares!$E$3),Auxiliares!$E17,Auxiliares!$F17)))</f>
        <v>#REF!</v>
      </c>
      <c r="BA72" s="27" t="e">
        <f>+IF(AND(BA$10=Auxiliares!$C$2,'46-55'!BA$13=Auxiliares!$C$3),Auxiliares!$C17,IF(AND(BA$10=Auxiliares!$D$2,'46-55'!BA$13=Auxiliares!$D$3),Auxiliares!$D17,IF(AND(BA$10=Auxiliares!$E$2,'46-55'!BA$13=Auxiliares!$E$3),Auxiliares!$E17,Auxiliares!$F17)))</f>
        <v>#REF!</v>
      </c>
      <c r="BB72" s="27" t="e">
        <f>+IF(AND(BB$10=Auxiliares!$C$2,'46-55'!BB$13=Auxiliares!$C$3),Auxiliares!$C17,IF(AND(BB$10=Auxiliares!$D$2,'46-55'!BB$13=Auxiliares!$D$3),Auxiliares!$D17,IF(AND(BB$10=Auxiliares!$E$2,'46-55'!BB$13=Auxiliares!$E$3),Auxiliares!$E17,Auxiliares!$F17)))</f>
        <v>#REF!</v>
      </c>
      <c r="BC72" s="27" t="e">
        <f>+IF(AND(BC$10=Auxiliares!$C$2,'46-55'!BC$13=Auxiliares!$C$3),Auxiliares!$C17,IF(AND(BC$10=Auxiliares!$D$2,'46-55'!BC$13=Auxiliares!$D$3),Auxiliares!$D17,IF(AND(BC$10=Auxiliares!$E$2,'46-55'!BC$13=Auxiliares!$E$3),Auxiliares!$E17,Auxiliares!$F17)))</f>
        <v>#REF!</v>
      </c>
      <c r="BD72" s="54" t="e">
        <f>+IF(AND(BD$10=Auxiliares!$C$2,'46-55'!BD$13=Auxiliares!$C$3),Auxiliares!$C17,IF(AND(BD$10=Auxiliares!$D$2,'46-55'!BD$13=Auxiliares!$D$3),Auxiliares!$D17,IF(AND(BD$10=Auxiliares!$E$2,'46-55'!BD$13=Auxiliares!$E$3),Auxiliares!$E17,Auxiliares!$F17)))</f>
        <v>#REF!</v>
      </c>
      <c r="BE72" s="27" t="e">
        <f>+IF(AND(BE$10=Auxiliares!$C$2,'46-55'!BE$13=Auxiliares!$C$3),Auxiliares!$C17,IF(AND(BE$10=Auxiliares!$D$2,'46-55'!BE$13=Auxiliares!$D$3),Auxiliares!$D17,IF(AND(BE$10=Auxiliares!$E$2,'46-55'!BE$13=Auxiliares!$E$3),Auxiliares!$E17,Auxiliares!$F17)))</f>
        <v>#REF!</v>
      </c>
      <c r="BF72" s="27" t="e">
        <f>+IF(AND(BF$10=Auxiliares!$C$2,'46-55'!BF$13=Auxiliares!$C$3),Auxiliares!$C17,IF(AND(BF$10=Auxiliares!$D$2,'46-55'!BF$13=Auxiliares!$D$3),Auxiliares!$D17,IF(AND(BF$10=Auxiliares!$E$2,'46-55'!BF$13=Auxiliares!$E$3),Auxiliares!$E17,Auxiliares!$F17)))</f>
        <v>#REF!</v>
      </c>
      <c r="BG72" s="27" t="e">
        <f>+IF(AND(BG$10=Auxiliares!$C$2,'46-55'!BG$13=Auxiliares!$C$3),Auxiliares!$C17,IF(AND(BG$10=Auxiliares!$D$2,'46-55'!BG$13=Auxiliares!$D$3),Auxiliares!$D17,IF(AND(BG$10=Auxiliares!$E$2,'46-55'!BG$13=Auxiliares!$E$3),Auxiliares!$E17,Auxiliares!$F17)))</f>
        <v>#REF!</v>
      </c>
      <c r="BH72" s="54" t="e">
        <f>+IF(AND(BH$10=Auxiliares!$C$2,'46-55'!BH$13=Auxiliares!$C$3),Auxiliares!$C17,IF(AND(BH$10=Auxiliares!$D$2,'46-55'!BH$13=Auxiliares!$D$3),Auxiliares!$D17,IF(AND(BH$10=Auxiliares!$E$2,'46-55'!BH$13=Auxiliares!$E$3),Auxiliares!$E17,Auxiliares!$F17)))</f>
        <v>#REF!</v>
      </c>
      <c r="BI72" s="27" t="e">
        <f>+IF(AND(BI$10=Auxiliares!$C$2,'46-55'!BI$13=Auxiliares!$C$3),Auxiliares!$C17,IF(AND(BI$10=Auxiliares!$D$2,'46-55'!BI$13=Auxiliares!$D$3),Auxiliares!$D17,IF(AND(BI$10=Auxiliares!$E$2,'46-55'!BI$13=Auxiliares!$E$3),Auxiliares!$E17,Auxiliares!$F17)))</f>
        <v>#REF!</v>
      </c>
      <c r="BJ72" s="27" t="e">
        <f>+IF(AND(BJ$10=Auxiliares!$C$2,'46-55'!BJ$13=Auxiliares!$C$3),Auxiliares!$C17,IF(AND(BJ$10=Auxiliares!$D$2,'46-55'!BJ$13=Auxiliares!$D$3),Auxiliares!$D17,IF(AND(BJ$10=Auxiliares!$E$2,'46-55'!BJ$13=Auxiliares!$E$3),Auxiliares!$E17,Auxiliares!$F17)))</f>
        <v>#REF!</v>
      </c>
      <c r="BK72" s="27" t="e">
        <f>+IF(AND(BK$10=Auxiliares!$C$2,'46-55'!BK$13=Auxiliares!$C$3),Auxiliares!$C17,IF(AND(BK$10=Auxiliares!$D$2,'46-55'!BK$13=Auxiliares!$D$3),Auxiliares!$D17,IF(AND(BK$10=Auxiliares!$E$2,'46-55'!BK$13=Auxiliares!$E$3),Auxiliares!$E17,Auxiliares!$F17)))</f>
        <v>#REF!</v>
      </c>
      <c r="BL72" s="54" t="e">
        <f>+IF(AND(BL$10=Auxiliares!$C$2,'46-55'!BL$13=Auxiliares!$C$3),Auxiliares!$C17,IF(AND(BL$10=Auxiliares!$D$2,'46-55'!BL$13=Auxiliares!$D$3),Auxiliares!$D17,IF(AND(BL$10=Auxiliares!$E$2,'46-55'!BL$13=Auxiliares!$E$3),Auxiliares!$E17,Auxiliares!$F17)))</f>
        <v>#REF!</v>
      </c>
      <c r="BM72" s="27" t="e">
        <f>+IF(AND(BM$10=Auxiliares!$C$2,'46-55'!BM$13=Auxiliares!$C$3),Auxiliares!$C17,IF(AND(BM$10=Auxiliares!$D$2,'46-55'!BM$13=Auxiliares!$D$3),Auxiliares!$D17,IF(AND(BM$10=Auxiliares!$E$2,'46-55'!BM$13=Auxiliares!$E$3),Auxiliares!$E17,Auxiliares!$F17)))</f>
        <v>#REF!</v>
      </c>
      <c r="BN72" s="54" t="e">
        <f>+IF(AND(BN$10=Auxiliares!$C$2,'46-55'!BN$13=Auxiliares!$C$3),Auxiliares!$C17,IF(AND(BN$10=Auxiliares!$D$2,'46-55'!BN$13=Auxiliares!$D$3),Auxiliares!$D17,IF(AND(BN$10=Auxiliares!$E$2,'46-55'!BN$13=Auxiliares!$E$3),Auxiliares!$E17,Auxiliares!$F17)))</f>
        <v>#REF!</v>
      </c>
      <c r="BO72" s="27" t="e">
        <f>+IF(AND(BO$10=Auxiliares!$C$2,'46-55'!BO$13=Auxiliares!$C$3),Auxiliares!$C17,IF(AND(BO$10=Auxiliares!$D$2,'46-55'!BO$13=Auxiliares!$D$3),Auxiliares!$D17,IF(AND(BO$10=Auxiliares!$E$2,'46-55'!BO$13=Auxiliares!$E$3),Auxiliares!$E17,Auxiliares!$F17)))</f>
        <v>#REF!</v>
      </c>
      <c r="BP72" s="54" t="e">
        <f>+IF(AND(BP$10=Auxiliares!$C$2,'46-55'!BP$13=Auxiliares!$C$3),Auxiliares!$C17,IF(AND(BP$10=Auxiliares!$D$2,'46-55'!BP$13=Auxiliares!$D$3),Auxiliares!$D17,IF(AND(BP$10=Auxiliares!$E$2,'46-55'!BP$13=Auxiliares!$E$3),Auxiliares!$E17,Auxiliares!$F17)))</f>
        <v>#REF!</v>
      </c>
      <c r="BQ72" s="27" t="e">
        <f>+IF(AND(BQ$10=Auxiliares!$C$2,'46-55'!BQ$13=Auxiliares!$C$3),Auxiliares!$C17,IF(AND(BQ$10=Auxiliares!$D$2,'46-55'!BQ$13=Auxiliares!$D$3),Auxiliares!$D17,IF(AND(BQ$10=Auxiliares!$E$2,'46-55'!BQ$13=Auxiliares!$E$3),Auxiliares!$E17,Auxiliares!$F17)))</f>
        <v>#REF!</v>
      </c>
      <c r="BR72" s="27" t="e">
        <f>+IF(AND(BR$10=Auxiliares!$C$2,'46-55'!BR$13=Auxiliares!$C$3),Auxiliares!$C17,IF(AND(BR$10=Auxiliares!$D$2,'46-55'!BR$13=Auxiliares!$D$3),Auxiliares!$D17,IF(AND(BR$10=Auxiliares!$E$2,'46-55'!BR$13=Auxiliares!$E$3),Auxiliares!$E17,Auxiliares!$F17)))</f>
        <v>#REF!</v>
      </c>
      <c r="BS72" s="27" t="e">
        <f>+IF(AND(BS$10=Auxiliares!$C$2,'46-55'!BS$13=Auxiliares!$C$3),Auxiliares!$C17,IF(AND(BS$10=Auxiliares!$D$2,'46-55'!BS$13=Auxiliares!$D$3),Auxiliares!$D17,IF(AND(BS$10=Auxiliares!$E$2,'46-55'!BS$13=Auxiliares!$E$3),Auxiliares!$E17,Auxiliares!$F17)))</f>
        <v>#REF!</v>
      </c>
      <c r="BT72" s="54" t="e">
        <f>+IF(AND(BT$10=Auxiliares!$C$2,'46-55'!BT$13=Auxiliares!$C$3),Auxiliares!$C17,IF(AND(BT$10=Auxiliares!$D$2,'46-55'!BT$13=Auxiliares!$D$3),Auxiliares!$D17,IF(AND(BT$10=Auxiliares!$E$2,'46-55'!BT$13=Auxiliares!$E$3),Auxiliares!$E17,Auxiliares!$F17)))</f>
        <v>#REF!</v>
      </c>
      <c r="BU72" s="27" t="e">
        <f>+IF(AND(BU$10=Auxiliares!$C$2,'46-55'!BU$13=Auxiliares!$C$3),Auxiliares!$C17,IF(AND(BU$10=Auxiliares!$D$2,'46-55'!BU$13=Auxiliares!$D$3),Auxiliares!$D17,IF(AND(BU$10=Auxiliares!$E$2,'46-55'!BU$13=Auxiliares!$E$3),Auxiliares!$E17,Auxiliares!$F17)))</f>
        <v>#REF!</v>
      </c>
      <c r="BV72" s="27" t="e">
        <f>+IF(AND(BV$10=Auxiliares!$C$2,'46-55'!BV$13=Auxiliares!$C$3),Auxiliares!$C17,IF(AND(BV$10=Auxiliares!$D$2,'46-55'!BV$13=Auxiliares!$D$3),Auxiliares!$D17,IF(AND(BV$10=Auxiliares!$E$2,'46-55'!BV$13=Auxiliares!$E$3),Auxiliares!$E17,Auxiliares!$F17)))</f>
        <v>#REF!</v>
      </c>
      <c r="BW72" s="27" t="e">
        <f>+IF(AND(BW$10=Auxiliares!$C$2,'46-55'!BW$13=Auxiliares!$C$3),Auxiliares!$C17,IF(AND(BW$10=Auxiliares!$D$2,'46-55'!BW$13=Auxiliares!$D$3),Auxiliares!$D17,IF(AND(BW$10=Auxiliares!$E$2,'46-55'!BW$13=Auxiliares!$E$3),Auxiliares!$E17,Auxiliares!$F17)))</f>
        <v>#REF!</v>
      </c>
      <c r="BX72" s="54" t="e">
        <f>+IF(AND(BX$10=Auxiliares!$C$2,'46-55'!BX$13=Auxiliares!$C$3),Auxiliares!$C17,IF(AND(BX$10=Auxiliares!$D$2,'46-55'!BX$13=Auxiliares!$D$3),Auxiliares!$D17,IF(AND(BX$10=Auxiliares!$E$2,'46-55'!BX$13=Auxiliares!$E$3),Auxiliares!$E17,Auxiliares!$F17)))</f>
        <v>#REF!</v>
      </c>
      <c r="BY72" s="27" t="e">
        <f>+IF(AND(BY$10=Auxiliares!$C$2,'46-55'!BY$13=Auxiliares!$C$3),Auxiliares!$C17,IF(AND(BY$10=Auxiliares!$D$2,'46-55'!BY$13=Auxiliares!$D$3),Auxiliares!$D17,IF(AND(BY$10=Auxiliares!$E$2,'46-55'!BY$13=Auxiliares!$E$3),Auxiliares!$E17,Auxiliares!$F17)))</f>
        <v>#REF!</v>
      </c>
      <c r="BZ72" s="27" t="e">
        <f>+IF(AND(BZ$10=Auxiliares!$C$2,'46-55'!BZ$13=Auxiliares!$C$3),Auxiliares!$C17,IF(AND(BZ$10=Auxiliares!$D$2,'46-55'!BZ$13=Auxiliares!$D$3),Auxiliares!$D17,IF(AND(BZ$10=Auxiliares!$E$2,'46-55'!BZ$13=Auxiliares!$E$3),Auxiliares!$E17,Auxiliares!$F17)))</f>
        <v>#REF!</v>
      </c>
      <c r="CA72" s="27" t="e">
        <f>+IF(AND(CA$10=Auxiliares!$C$2,'46-55'!CA$13=Auxiliares!$C$3),Auxiliares!$C17,IF(AND(CA$10=Auxiliares!$D$2,'46-55'!CA$13=Auxiliares!$D$3),Auxiliares!$D17,IF(AND(CA$10=Auxiliares!$E$2,'46-55'!CA$13=Auxiliares!$E$3),Auxiliares!$E17,Auxiliares!$F17)))</f>
        <v>#REF!</v>
      </c>
      <c r="CB72" s="54" t="e">
        <f>+IF(AND(CB$10=Auxiliares!$C$2,'46-55'!CB$13=Auxiliares!$C$3),Auxiliares!$C17,IF(AND(CB$10=Auxiliares!$D$2,'46-55'!CB$13=Auxiliares!$D$3),Auxiliares!$D17,IF(AND(CB$10=Auxiliares!$E$2,'46-55'!CB$13=Auxiliares!$E$3),Auxiliares!$E17,Auxiliares!$F17)))</f>
        <v>#REF!</v>
      </c>
      <c r="CC72" s="27" t="e">
        <f>+IF(AND(CC$10=Auxiliares!$C$2,'46-55'!CC$13=Auxiliares!$C$3),Auxiliares!$C17,IF(AND(CC$10=Auxiliares!$D$2,'46-55'!CC$13=Auxiliares!$D$3),Auxiliares!$D17,IF(AND(CC$10=Auxiliares!$E$2,'46-55'!CC$13=Auxiliares!$E$3),Auxiliares!$E17,Auxiliares!$F17)))</f>
        <v>#REF!</v>
      </c>
      <c r="CD72" s="54" t="e">
        <f>+IF(AND(CD$10=Auxiliares!$C$2,'46-55'!CD$13=Auxiliares!$C$3),Auxiliares!$C17,IF(AND(CD$10=Auxiliares!$D$2,'46-55'!CD$13=Auxiliares!$D$3),Auxiliares!$D17,IF(AND(CD$10=Auxiliares!$E$2,'46-55'!CD$13=Auxiliares!$E$3),Auxiliares!$E17,Auxiliares!$F17)))</f>
        <v>#REF!</v>
      </c>
      <c r="CE72" s="27" t="e">
        <f>+IF(AND(CE$10=Auxiliares!$C$2,'46-55'!CE$13=Auxiliares!$C$3),Auxiliares!$C17,IF(AND(CE$10=Auxiliares!$D$2,'46-55'!CE$13=Auxiliares!$D$3),Auxiliares!$D17,IF(AND(CE$10=Auxiliares!$E$2,'46-55'!CE$13=Auxiliares!$E$3),Auxiliares!$E17,Auxiliares!$F17)))</f>
        <v>#REF!</v>
      </c>
      <c r="CF72" s="54" t="e">
        <f>+IF(AND(CF$10=Auxiliares!$C$2,'46-55'!CF$13=Auxiliares!$C$3),Auxiliares!$C17,IF(AND(CF$10=Auxiliares!$D$2,'46-55'!CF$13=Auxiliares!$D$3),Auxiliares!$D17,IF(AND(CF$10=Auxiliares!$E$2,'46-55'!CF$13=Auxiliares!$E$3),Auxiliares!$E17,Auxiliares!$F17)))</f>
        <v>#REF!</v>
      </c>
      <c r="CG72" s="54" t="e">
        <f>+IF(AND(CG$10=Auxiliares!$C$2,'46-55'!CG$13=Auxiliares!$C$3),Auxiliares!$C17,IF(AND(CG$10=Auxiliares!$D$2,'46-55'!CG$13=Auxiliares!$D$3),Auxiliares!$D17,IF(AND(CG$10=Auxiliares!$E$2,'46-55'!CG$13=Auxiliares!$E$3),Auxiliares!$E17,Auxiliares!$F17)))</f>
        <v>#REF!</v>
      </c>
      <c r="CH72" s="27" t="e">
        <f>+IF(AND(CH$10=Auxiliares!$C$2,'46-55'!CH$13=Auxiliares!$C$3),Auxiliares!$C17,IF(AND(CH$10=Auxiliares!$D$2,'46-55'!CH$13=Auxiliares!$D$3),Auxiliares!$D17,IF(AND(CH$10=Auxiliares!$E$2,'46-55'!CH$13=Auxiliares!$E$3),Auxiliares!$E17,Auxiliares!$F17)))</f>
        <v>#REF!</v>
      </c>
      <c r="CI72" s="27" t="e">
        <f>+IF(AND(CI$10=Auxiliares!$C$2,'46-55'!CI$13=Auxiliares!$C$3),Auxiliares!$C17,IF(AND(CI$10=Auxiliares!$D$2,'46-55'!CI$13=Auxiliares!$D$3),Auxiliares!$D17,IF(AND(CI$10=Auxiliares!$E$2,'46-55'!CI$13=Auxiliares!$E$3),Auxiliares!$E17,Auxiliares!$F17)))</f>
        <v>#REF!</v>
      </c>
      <c r="CJ72" s="54" t="e">
        <f>+IF(AND(CJ$10=Auxiliares!$C$2,'46-55'!CJ$13=Auxiliares!$C$3),Auxiliares!$C17,IF(AND(CJ$10=Auxiliares!$D$2,'46-55'!CJ$13=Auxiliares!$D$3),Auxiliares!$D17,IF(AND(CJ$10=Auxiliares!$E$2,'46-55'!CJ$13=Auxiliares!$E$3),Auxiliares!$E17,Auxiliares!$F17)))</f>
        <v>#REF!</v>
      </c>
      <c r="CK72" s="27" t="e">
        <f>+IF(AND(CK$10=Auxiliares!$C$2,'46-55'!CK$13=Auxiliares!$C$3),Auxiliares!$C17,IF(AND(CK$10=Auxiliares!$D$2,'46-55'!CK$13=Auxiliares!$D$3),Auxiliares!$D17,IF(AND(CK$10=Auxiliares!$E$2,'46-55'!CK$13=Auxiliares!$E$3),Auxiliares!$E17,Auxiliares!$F17)))</f>
        <v>#REF!</v>
      </c>
      <c r="CL72" s="54" t="e">
        <f>+IF(AND(CL$10=Auxiliares!$C$2,'46-55'!CL$13=Auxiliares!$C$3),Auxiliares!$C17,IF(AND(CL$10=Auxiliares!$D$2,'46-55'!CL$13=Auxiliares!$D$3),Auxiliares!$D17,IF(AND(CL$10=Auxiliares!$E$2,'46-55'!CL$13=Auxiliares!$E$3),Auxiliares!$E17,Auxiliares!$F17)))</f>
        <v>#REF!</v>
      </c>
      <c r="CM72" s="27" t="e">
        <f>+IF(AND(CM$10=Auxiliares!$C$2,'46-55'!CM$13=Auxiliares!$C$3),Auxiliares!$C17,IF(AND(CM$10=Auxiliares!$D$2,'46-55'!CM$13=Auxiliares!$D$3),Auxiliares!$D17,IF(AND(CM$10=Auxiliares!$E$2,'46-55'!CM$13=Auxiliares!$E$3),Auxiliares!$E17,Auxiliares!$F17)))</f>
        <v>#REF!</v>
      </c>
      <c r="CN72" s="54" t="e">
        <f>+IF(AND(CN$10=Auxiliares!$C$2,'46-55'!CN$13=Auxiliares!$C$3),Auxiliares!$C17,IF(AND(CN$10=Auxiliares!$D$2,'46-55'!CN$13=Auxiliares!$D$3),Auxiliares!$D17,IF(AND(CN$10=Auxiliares!$E$2,'46-55'!CN$13=Auxiliares!$E$3),Auxiliares!$E17,Auxiliares!$F17)))</f>
        <v>#REF!</v>
      </c>
      <c r="CO72" s="27" t="e">
        <f>+IF(AND(CO$10=Auxiliares!$C$2,'46-55'!CO$13=Auxiliares!$C$3),Auxiliares!$C17,IF(AND(CO$10=Auxiliares!$D$2,'46-55'!CO$13=Auxiliares!$D$3),Auxiliares!$D17,IF(AND(CO$10=Auxiliares!$E$2,'46-55'!CO$13=Auxiliares!$E$3),Auxiliares!$E17,Auxiliares!$F17)))</f>
        <v>#REF!</v>
      </c>
      <c r="CP72" s="54" t="e">
        <f>+IF(AND(CP$10=Auxiliares!$C$2,'46-55'!CP$13=Auxiliares!$C$3),Auxiliares!$C17,IF(AND(CP$10=Auxiliares!$D$2,'46-55'!CP$13=Auxiliares!$D$3),Auxiliares!$D17,IF(AND(CP$10=Auxiliares!$E$2,'46-55'!CP$13=Auxiliares!$E$3),Auxiliares!$E17,Auxiliares!$F17)))</f>
        <v>#REF!</v>
      </c>
      <c r="CQ72" s="27" t="e">
        <f>+IF(AND(CQ$10=Auxiliares!$C$2,'46-55'!CQ$13=Auxiliares!$C$3),Auxiliares!$C17,IF(AND(CQ$10=Auxiliares!$D$2,'46-55'!CQ$13=Auxiliares!$D$3),Auxiliares!$D17,IF(AND(CQ$10=Auxiliares!$E$2,'46-55'!CQ$13=Auxiliares!$E$3),Auxiliares!$E17,Auxiliares!$F17)))</f>
        <v>#REF!</v>
      </c>
      <c r="CR72" s="27" t="e">
        <f>+IF(AND(CR$10=Auxiliares!$C$2,'46-55'!CR$13=Auxiliares!$C$3),Auxiliares!$C17,IF(AND(CR$10=Auxiliares!$D$2,'46-55'!CR$13=Auxiliares!$D$3),Auxiliares!$D17,IF(AND(CR$10=Auxiliares!$E$2,'46-55'!CR$13=Auxiliares!$E$3),Auxiliares!$E17,Auxiliares!$F17)))</f>
        <v>#REF!</v>
      </c>
      <c r="CS72" s="27" t="e">
        <f>+IF(AND(CS$10=Auxiliares!$C$2,'46-55'!CS$13=Auxiliares!$C$3),Auxiliares!$C17,IF(AND(CS$10=Auxiliares!$D$2,'46-55'!CS$13=Auxiliares!$D$3),Auxiliares!$D17,IF(AND(CS$10=Auxiliares!$E$2,'46-55'!CS$13=Auxiliares!$E$3),Auxiliares!$E17,Auxiliares!$F17)))</f>
        <v>#REF!</v>
      </c>
      <c r="CT72" s="27" t="e">
        <f>+IF(AND(CT$10=Auxiliares!$C$2,'46-55'!CT$13=Auxiliares!$C$3),Auxiliares!$C17,IF(AND(CT$10=Auxiliares!$D$2,'46-55'!CT$13=Auxiliares!$D$3),Auxiliares!$D17,IF(AND(CT$10=Auxiliares!$E$2,'46-55'!CT$13=Auxiliares!$E$3),Auxiliares!$E17,Auxiliares!$F17)))</f>
        <v>#REF!</v>
      </c>
      <c r="CU72" s="27" t="e">
        <f>+IF(AND(CU$10=Auxiliares!$C$2,'46-55'!CU$13=Auxiliares!$C$3),Auxiliares!$C17,IF(AND(CU$10=Auxiliares!$D$2,'46-55'!CU$13=Auxiliares!$D$3),Auxiliares!$D17,IF(AND(CU$10=Auxiliares!$E$2,'46-55'!CU$13=Auxiliares!$E$3),Auxiliares!$E17,Auxiliares!$F17)))</f>
        <v>#REF!</v>
      </c>
      <c r="CV72" s="27" t="e">
        <f>+IF(AND(CV$10=Auxiliares!$C$2,'46-55'!CV$13=Auxiliares!$C$3),Auxiliares!$C17,IF(AND(CV$10=Auxiliares!$D$2,'46-55'!CV$13=Auxiliares!$D$3),Auxiliares!$D17,IF(AND(CV$10=Auxiliares!$E$2,'46-55'!CV$13=Auxiliares!$E$3),Auxiliares!$E17,Auxiliares!$F17)))</f>
        <v>#REF!</v>
      </c>
      <c r="CW72" s="27" t="e">
        <f>+IF(AND(CW$10=Auxiliares!$C$2,'46-55'!CW$13=Auxiliares!$C$3),Auxiliares!$C17,IF(AND(CW$10=Auxiliares!$D$2,'46-55'!CW$13=Auxiliares!$D$3),Auxiliares!$D17,IF(AND(CW$10=Auxiliares!$E$2,'46-55'!CW$13=Auxiliares!$E$3),Auxiliares!$E17,Auxiliares!$F17)))</f>
        <v>#REF!</v>
      </c>
      <c r="CX72" s="27" t="e">
        <f>+IF(AND(CX$10=Auxiliares!$C$2,'46-55'!CX$13=Auxiliares!$C$3),Auxiliares!$C17,IF(AND(CX$10=Auxiliares!$D$2,'46-55'!CX$13=Auxiliares!$D$3),Auxiliares!$D17,IF(AND(CX$10=Auxiliares!$E$2,'46-55'!CX$13=Auxiliares!$E$3),Auxiliares!$E17,Auxiliares!$F17)))</f>
        <v>#REF!</v>
      </c>
      <c r="CY72" s="27" t="e">
        <f>+IF(AND(CY$10=Auxiliares!$C$2,'46-55'!CY$13=Auxiliares!$C$3),Auxiliares!$C17,IF(AND(CY$10=Auxiliares!$D$2,'46-55'!CY$13=Auxiliares!$D$3),Auxiliares!$D17,IF(AND(CY$10=Auxiliares!$E$2,'46-55'!CY$13=Auxiliares!$E$3),Auxiliares!$E17,Auxiliares!$F17)))</f>
        <v>#REF!</v>
      </c>
      <c r="CZ72" s="27" t="e">
        <f>+IF(AND(CZ$10=Auxiliares!$C$2,'46-55'!CZ$13=Auxiliares!$C$3),Auxiliares!$C17,IF(AND(CZ$10=Auxiliares!$D$2,'46-55'!CZ$13=Auxiliares!$D$3),Auxiliares!$D17,IF(AND(CZ$10=Auxiliares!$E$2,'46-55'!CZ$13=Auxiliares!$E$3),Auxiliares!$E17,Auxiliares!$F17)))</f>
        <v>#REF!</v>
      </c>
      <c r="DA72" s="27" t="e">
        <f>+IF(AND(DA$10=Auxiliares!$C$2,'46-55'!DA$13=Auxiliares!$C$3),Auxiliares!$C17,IF(AND(DA$10=Auxiliares!$D$2,'46-55'!DA$13=Auxiliares!$D$3),Auxiliares!$D17,IF(AND(DA$10=Auxiliares!$E$2,'46-55'!DA$13=Auxiliares!$E$3),Auxiliares!$E17,Auxiliares!$F17)))</f>
        <v>#REF!</v>
      </c>
      <c r="DB72" s="27" t="e">
        <f>+IF(AND(DB$10=Auxiliares!$C$2,'46-55'!DB$13=Auxiliares!$C$3),Auxiliares!$C17,IF(AND(DB$10=Auxiliares!$D$2,'46-55'!DB$13=Auxiliares!$D$3),Auxiliares!$D17,IF(AND(DB$10=Auxiliares!$E$2,'46-55'!DB$13=Auxiliares!$E$3),Auxiliares!$E17,Auxiliares!$F17)))</f>
        <v>#REF!</v>
      </c>
      <c r="DC72" s="27" t="e">
        <f>+IF(AND(DC$10=Auxiliares!$C$2,'46-55'!DC$13=Auxiliares!$C$3),Auxiliares!$C17,IF(AND(DC$10=Auxiliares!$D$2,'46-55'!DC$13=Auxiliares!$D$3),Auxiliares!$D17,IF(AND(DC$10=Auxiliares!$E$2,'46-55'!DC$13=Auxiliares!$E$3),Auxiliares!$E17,Auxiliares!$F17)))</f>
        <v>#REF!</v>
      </c>
      <c r="DD72" s="27" t="e">
        <f>+IF(AND(DD$10=Auxiliares!$C$2,'46-55'!DD$13=Auxiliares!$C$3),Auxiliares!$C17,IF(AND(DD$10=Auxiliares!$D$2,'46-55'!DD$13=Auxiliares!$D$3),Auxiliares!$D17,IF(AND(DD$10=Auxiliares!$E$2,'46-55'!DD$13=Auxiliares!$E$3),Auxiliares!$E17,Auxiliares!$F17)))</f>
        <v>#REF!</v>
      </c>
      <c r="DE72" s="27" t="e">
        <f>+IF(AND(DE$10=Auxiliares!$C$2,'46-55'!DE$13=Auxiliares!$C$3),Auxiliares!$C17,IF(AND(DE$10=Auxiliares!$D$2,'46-55'!DE$13=Auxiliares!$D$3),Auxiliares!$D17,IF(AND(DE$10=Auxiliares!$E$2,'46-55'!DE$13=Auxiliares!$E$3),Auxiliares!$E17,Auxiliares!$F17)))</f>
        <v>#REF!</v>
      </c>
      <c r="DF72" s="27">
        <f>+Auxiliares!$H17</f>
        <v>4.7772302122095944E-4</v>
      </c>
      <c r="DG72" s="27">
        <f>+Auxiliares!$H17</f>
        <v>4.7772302122095944E-4</v>
      </c>
      <c r="DH72" s="27">
        <f>+Auxiliares!$H17</f>
        <v>4.7772302122095944E-4</v>
      </c>
      <c r="DI72" s="27">
        <f>+Auxiliares!$H17</f>
        <v>4.7772302122095944E-4</v>
      </c>
      <c r="DJ72" s="27">
        <f>+Auxiliares!$H17</f>
        <v>4.7772302122095944E-4</v>
      </c>
      <c r="DK72" s="27">
        <f>+Auxiliares!$H17</f>
        <v>4.7772302122095944E-4</v>
      </c>
      <c r="DL72" s="27">
        <f>+Auxiliares!$H17</f>
        <v>4.7772302122095944E-4</v>
      </c>
    </row>
    <row r="73" spans="2:139">
      <c r="B73" s="1" t="s">
        <v>40</v>
      </c>
      <c r="C73" s="27">
        <f>+Auxiliares!C18</f>
        <v>2.8E-3</v>
      </c>
      <c r="D73" s="27">
        <f t="shared" si="76"/>
        <v>2.8E-3</v>
      </c>
      <c r="E73" s="27" t="e">
        <f>+IF(AND(E$10=Auxiliares!$C$2,'46-55'!E$13=Auxiliares!$C$3),Auxiliares!$C18,IF(AND(E$10=Auxiliares!$D$2,'46-55'!E$13=Auxiliares!$D$3),Auxiliares!$D18,IF(AND(E$10=Auxiliares!$E$2,'46-55'!E$13=Auxiliares!$E$3),Auxiliares!$E18,Auxiliares!$F18)))</f>
        <v>#REF!</v>
      </c>
      <c r="F73" s="27" t="e">
        <f>+IF(AND(F$10=Auxiliares!$C$2,'46-55'!F$13=Auxiliares!$C$3),Auxiliares!$C18,IF(AND(F$10=Auxiliares!$D$2,'46-55'!F$13=Auxiliares!$D$3),Auxiliares!$D18,IF(AND(F$10=Auxiliares!$E$2,'46-55'!F$13=Auxiliares!$E$3),Auxiliares!$E18,Auxiliares!$F18)))</f>
        <v>#REF!</v>
      </c>
      <c r="G73" s="27" t="e">
        <f>+IF(AND(G$10=Auxiliares!$C$2,'46-55'!G$13=Auxiliares!$C$3),Auxiliares!$C18,IF(AND(G$10=Auxiliares!$D$2,'46-55'!G$13=Auxiliares!$D$3),Auxiliares!$D18,IF(AND(G$10=Auxiliares!$E$2,'46-55'!G$13=Auxiliares!$E$3),Auxiliares!$E18,Auxiliares!$F18)))</f>
        <v>#REF!</v>
      </c>
      <c r="H73" s="27" t="e">
        <f>+IF(AND(H$10=Auxiliares!$C$2,'46-55'!H$13=Auxiliares!$C$3),Auxiliares!$C18,IF(AND(H$10=Auxiliares!$D$2,'46-55'!H$13=Auxiliares!$D$3),Auxiliares!$D18,IF(AND(H$10=Auxiliares!$E$2,'46-55'!H$13=Auxiliares!$E$3),Auxiliares!$E18,Auxiliares!$F18)))</f>
        <v>#REF!</v>
      </c>
      <c r="I73" s="27" t="e">
        <f>+IF(AND(I$10=Auxiliares!$C$2,'46-55'!I$13=Auxiliares!$C$3),Auxiliares!$C18,IF(AND(I$10=Auxiliares!$D$2,'46-55'!I$13=Auxiliares!$D$3),Auxiliares!$D18,IF(AND(I$10=Auxiliares!$E$2,'46-55'!I$13=Auxiliares!$E$3),Auxiliares!$E18,Auxiliares!$F18)))</f>
        <v>#REF!</v>
      </c>
      <c r="J73" s="27" t="e">
        <f>+IF(AND(J$10=Auxiliares!$C$2,'46-55'!J$13=Auxiliares!$C$3),Auxiliares!$C18,IF(AND(J$10=Auxiliares!$D$2,'46-55'!J$13=Auxiliares!$D$3),Auxiliares!$D18,IF(AND(J$10=Auxiliares!$E$2,'46-55'!J$13=Auxiliares!$E$3),Auxiliares!$E18,Auxiliares!$F18)))</f>
        <v>#REF!</v>
      </c>
      <c r="K73" s="27" t="e">
        <f>+IF(AND(K$10=Auxiliares!$C$2,'46-55'!K$13=Auxiliares!$C$3),Auxiliares!$C18,IF(AND(K$10=Auxiliares!$D$2,'46-55'!K$13=Auxiliares!$D$3),Auxiliares!$D18,IF(AND(K$10=Auxiliares!$E$2,'46-55'!K$13=Auxiliares!$E$3),Auxiliares!$E18,Auxiliares!$F18)))</f>
        <v>#REF!</v>
      </c>
      <c r="L73" s="27" t="e">
        <f>+IF(AND(L$10=Auxiliares!$C$2,'46-55'!L$13=Auxiliares!$C$3),Auxiliares!$C18,IF(AND(L$10=Auxiliares!$D$2,'46-55'!L$13=Auxiliares!$D$3),Auxiliares!$D18,IF(AND(L$10=Auxiliares!$E$2,'46-55'!L$13=Auxiliares!$E$3),Auxiliares!$E18,Auxiliares!$F18)))</f>
        <v>#REF!</v>
      </c>
      <c r="M73" s="27" t="e">
        <f>+IF(AND(M$10=Auxiliares!$C$2,'46-55'!M$13=Auxiliares!$C$3),Auxiliares!$C18,IF(AND(M$10=Auxiliares!$D$2,'46-55'!M$13=Auxiliares!$D$3),Auxiliares!$D18,IF(AND(M$10=Auxiliares!$E$2,'46-55'!M$13=Auxiliares!$E$3),Auxiliares!$E18,Auxiliares!$F18)))</f>
        <v>#REF!</v>
      </c>
      <c r="N73" s="27" t="e">
        <f>+IF(AND(N$10=Auxiliares!$C$2,'46-55'!N$13=Auxiliares!$C$3),Auxiliares!$C18,IF(AND(N$10=Auxiliares!$D$2,'46-55'!N$13=Auxiliares!$D$3),Auxiliares!$D18,IF(AND(N$10=Auxiliares!$E$2,'46-55'!N$13=Auxiliares!$E$3),Auxiliares!$E18,Auxiliares!$F18)))</f>
        <v>#REF!</v>
      </c>
      <c r="O73" s="27" t="e">
        <f>+IF(AND(O$10=Auxiliares!$C$2,'46-55'!O$13=Auxiliares!$C$3),Auxiliares!$C18,IF(AND(O$10=Auxiliares!$D$2,'46-55'!O$13=Auxiliares!$D$3),Auxiliares!$D18,IF(AND(O$10=Auxiliares!$E$2,'46-55'!O$13=Auxiliares!$E$3),Auxiliares!$E18,Auxiliares!$F18)))</f>
        <v>#REF!</v>
      </c>
      <c r="P73" s="27" t="e">
        <f>+IF(AND(P$10=Auxiliares!$C$2,'46-55'!P$13=Auxiliares!$C$3),Auxiliares!$C18,IF(AND(P$10=Auxiliares!$D$2,'46-55'!P$13=Auxiliares!$D$3),Auxiliares!$D18,IF(AND(P$10=Auxiliares!$E$2,'46-55'!P$13=Auxiliares!$E$3),Auxiliares!$E18,Auxiliares!$F18)))</f>
        <v>#REF!</v>
      </c>
      <c r="Q73" s="27" t="e">
        <f>+IF(AND(Q$10=Auxiliares!$C$2,'46-55'!Q$13=Auxiliares!$C$3),Auxiliares!$C18,IF(AND(Q$10=Auxiliares!$D$2,'46-55'!Q$13=Auxiliares!$D$3),Auxiliares!$D18,IF(AND(Q$10=Auxiliares!$E$2,'46-55'!Q$13=Auxiliares!$E$3),Auxiliares!$E18,Auxiliares!$F18)))</f>
        <v>#REF!</v>
      </c>
      <c r="R73" s="27" t="e">
        <f>+IF(AND(R$10=Auxiliares!$C$2,'46-55'!R$13=Auxiliares!$C$3),Auxiliares!$C18,IF(AND(R$10=Auxiliares!$D$2,'46-55'!R$13=Auxiliares!$D$3),Auxiliares!$D18,IF(AND(R$10=Auxiliares!$E$2,'46-55'!R$13=Auxiliares!$E$3),Auxiliares!$E18,Auxiliares!$F18)))</f>
        <v>#REF!</v>
      </c>
      <c r="S73" s="27" t="e">
        <f>+IF(AND(S$10=Auxiliares!$C$2,'46-55'!S$13=Auxiliares!$C$3),Auxiliares!$C18,IF(AND(S$10=Auxiliares!$D$2,'46-55'!S$13=Auxiliares!$D$3),Auxiliares!$D18,IF(AND(S$10=Auxiliares!$E$2,'46-55'!S$13=Auxiliares!$E$3),Auxiliares!$E18,Auxiliares!$F18)))</f>
        <v>#REF!</v>
      </c>
      <c r="T73" s="27" t="e">
        <f>+IF(AND(T$10=Auxiliares!$C$2,'46-55'!T$13=Auxiliares!$C$3),Auxiliares!$C18,IF(AND(T$10=Auxiliares!$D$2,'46-55'!T$13=Auxiliares!$D$3),Auxiliares!$D18,IF(AND(T$10=Auxiliares!$E$2,'46-55'!T$13=Auxiliares!$E$3),Auxiliares!$E18,Auxiliares!$F18)))</f>
        <v>#REF!</v>
      </c>
      <c r="U73" s="27" t="e">
        <f>+IF(AND(U$10=Auxiliares!$C$2,'46-55'!U$13=Auxiliares!$C$3),Auxiliares!$C18,IF(AND(U$10=Auxiliares!$D$2,'46-55'!U$13=Auxiliares!$D$3),Auxiliares!$D18,IF(AND(U$10=Auxiliares!$E$2,'46-55'!U$13=Auxiliares!$E$3),Auxiliares!$E18,Auxiliares!$F18)))</f>
        <v>#REF!</v>
      </c>
      <c r="V73" s="27" t="e">
        <f>+IF(AND(V$10=Auxiliares!$C$2,'46-55'!V$13=Auxiliares!$C$3),Auxiliares!$C18,IF(AND(V$10=Auxiliares!$D$2,'46-55'!V$13=Auxiliares!$D$3),Auxiliares!$D18,IF(AND(V$10=Auxiliares!$E$2,'46-55'!V$13=Auxiliares!$E$3),Auxiliares!$E18,Auxiliares!$F18)))</f>
        <v>#REF!</v>
      </c>
      <c r="W73" s="27" t="e">
        <f>+IF(AND(W$10=Auxiliares!$C$2,'46-55'!W$13=Auxiliares!$C$3),Auxiliares!$C18,IF(AND(W$10=Auxiliares!$D$2,'46-55'!W$13=Auxiliares!$D$3),Auxiliares!$D18,IF(AND(W$10=Auxiliares!$E$2,'46-55'!W$13=Auxiliares!$E$3),Auxiliares!$E18,Auxiliares!$F18)))</f>
        <v>#REF!</v>
      </c>
      <c r="X73" s="27" t="e">
        <f>+IF(AND(X$10=Auxiliares!$C$2,'46-55'!X$13=Auxiliares!$C$3),Auxiliares!$C18,IF(AND(X$10=Auxiliares!$D$2,'46-55'!X$13=Auxiliares!$D$3),Auxiliares!$D18,IF(AND(X$10=Auxiliares!$E$2,'46-55'!X$13=Auxiliares!$E$3),Auxiliares!$E18,Auxiliares!$F18)))</f>
        <v>#REF!</v>
      </c>
      <c r="Y73" s="27" t="e">
        <f>+IF(AND(Y$10=Auxiliares!$C$2,'46-55'!Y$13=Auxiliares!$C$3),Auxiliares!$C18,IF(AND(Y$10=Auxiliares!$D$2,'46-55'!Y$13=Auxiliares!$D$3),Auxiliares!$D18,IF(AND(Y$10=Auxiliares!$E$2,'46-55'!Y$13=Auxiliares!$E$3),Auxiliares!$E18,Auxiliares!$F18)))</f>
        <v>#REF!</v>
      </c>
      <c r="Z73" s="27" t="e">
        <f>+IF(AND(Z$10=Auxiliares!$C$2,'46-55'!Z$13=Auxiliares!$C$3),Auxiliares!$C18,IF(AND(Z$10=Auxiliares!$D$2,'46-55'!Z$13=Auxiliares!$D$3),Auxiliares!$D18,IF(AND(Z$10=Auxiliares!$E$2,'46-55'!Z$13=Auxiliares!$E$3),Auxiliares!$E18,Auxiliares!$F18)))</f>
        <v>#REF!</v>
      </c>
      <c r="AA73" s="27" t="e">
        <f>+IF(AND(AA$10=Auxiliares!$C$2,'46-55'!AA$13=Auxiliares!$C$3),Auxiliares!$C18,IF(AND(AA$10=Auxiliares!$D$2,'46-55'!AA$13=Auxiliares!$D$3),Auxiliares!$D18,IF(AND(AA$10=Auxiliares!$E$2,'46-55'!AA$13=Auxiliares!$E$3),Auxiliares!$E18,Auxiliares!$F18)))</f>
        <v>#REF!</v>
      </c>
      <c r="AB73" s="27" t="e">
        <f>+IF(AND(AB$10=Auxiliares!$C$2,'46-55'!AB$13=Auxiliares!$C$3),Auxiliares!$C18,IF(AND(AB$10=Auxiliares!$D$2,'46-55'!AB$13=Auxiliares!$D$3),Auxiliares!$D18,IF(AND(AB$10=Auxiliares!$E$2,'46-55'!AB$13=Auxiliares!$E$3),Auxiliares!$E18,Auxiliares!$F18)))</f>
        <v>#REF!</v>
      </c>
      <c r="AC73" s="27" t="e">
        <f>+IF(AND(AC$10=Auxiliares!$C$2,'46-55'!AC$13=Auxiliares!$C$3),Auxiliares!$C18,IF(AND(AC$10=Auxiliares!$D$2,'46-55'!AC$13=Auxiliares!$D$3),Auxiliares!$D18,IF(AND(AC$10=Auxiliares!$E$2,'46-55'!AC$13=Auxiliares!$E$3),Auxiliares!$E18,Auxiliares!$F18)))</f>
        <v>#REF!</v>
      </c>
      <c r="AD73" s="27" t="e">
        <f>+IF(AND(AD$10=Auxiliares!$C$2,'46-55'!AD$13=Auxiliares!$C$3),Auxiliares!$C18,IF(AND(AD$10=Auxiliares!$D$2,'46-55'!AD$13=Auxiliares!$D$3),Auxiliares!$D18,IF(AND(AD$10=Auxiliares!$E$2,'46-55'!AD$13=Auxiliares!$E$3),Auxiliares!$E18,Auxiliares!$F18)))</f>
        <v>#REF!</v>
      </c>
      <c r="AE73" s="27" t="e">
        <f>+IF(AND(AE$10=Auxiliares!$C$2,'46-55'!AE$13=Auxiliares!$C$3),Auxiliares!$C18,IF(AND(AE$10=Auxiliares!$D$2,'46-55'!AE$13=Auxiliares!$D$3),Auxiliares!$D18,IF(AND(AE$10=Auxiliares!$E$2,'46-55'!AE$13=Auxiliares!$E$3),Auxiliares!$E18,Auxiliares!$F18)))</f>
        <v>#REF!</v>
      </c>
      <c r="AF73" s="27" t="e">
        <f>+IF(AND(AF$10=Auxiliares!$C$2,'46-55'!AF$13=Auxiliares!$C$3),Auxiliares!$C18,IF(AND(AF$10=Auxiliares!$D$2,'46-55'!AF$13=Auxiliares!$D$3),Auxiliares!$D18,IF(AND(AF$10=Auxiliares!$E$2,'46-55'!AF$13=Auxiliares!$E$3),Auxiliares!$E18,Auxiliares!$F18)))</f>
        <v>#REF!</v>
      </c>
      <c r="AG73" s="54" t="e">
        <f>+IF(AND(AG$10=Auxiliares!$C$2,'46-55'!AG$13=Auxiliares!$C$3),Auxiliares!$C18,IF(AND(AG$10=Auxiliares!$D$2,'46-55'!AG$13=Auxiliares!$D$3),Auxiliares!$D18,IF(AND(AG$10=Auxiliares!$E$2,'46-55'!AG$13=Auxiliares!$E$3),Auxiliares!$E18,Auxiliares!$F18)))</f>
        <v>#REF!</v>
      </c>
      <c r="AH73" s="70" t="e">
        <f>+IF(AND(AH$10=Auxiliares!$C$2,'46-55'!AH$13=Auxiliares!$C$3),Auxiliares!$C18,IF(AND(AH$10=Auxiliares!$D$2,'46-55'!AH$13=Auxiliares!$D$3),Auxiliares!$D18,IF(AND(AH$10=Auxiliares!$E$2,'46-55'!AH$13=Auxiliares!$E$3),Auxiliares!$E18,Auxiliares!$F18)))</f>
        <v>#REF!</v>
      </c>
      <c r="AI73" s="70" t="e">
        <f>+IF(AND(AI$10=Auxiliares!$C$2,'46-55'!AI$13=Auxiliares!$C$3),Auxiliares!$C18,IF(AND(AI$10=Auxiliares!$D$2,'46-55'!AI$13=Auxiliares!$D$3),Auxiliares!$D18,IF(AND(AI$10=Auxiliares!$E$2,'46-55'!AI$13=Auxiliares!$E$3),Auxiliares!$E18,Auxiliares!$F18)))</f>
        <v>#REF!</v>
      </c>
      <c r="AJ73" s="70" t="e">
        <f>+IF(AND(AJ$10=Auxiliares!$C$2,'46-55'!AJ$13=Auxiliares!$C$3),Auxiliares!$C18,IF(AND(AJ$10=Auxiliares!$D$2,'46-55'!AJ$13=Auxiliares!$D$3),Auxiliares!$D18,IF(AND(AJ$10=Auxiliares!$E$2,'46-55'!AJ$13=Auxiliares!$E$3),Auxiliares!$E18,Auxiliares!$F18)))</f>
        <v>#REF!</v>
      </c>
      <c r="AK73" s="54" t="e">
        <f>+IF(AND(AK$10=Auxiliares!$C$2,'46-55'!AK$13=Auxiliares!$C$3),Auxiliares!$C18,IF(AND(AK$10=Auxiliares!$D$2,'46-55'!AK$13=Auxiliares!$D$3),Auxiliares!$D18,IF(AND(AK$10=Auxiliares!$E$2,'46-55'!AK$13=Auxiliares!$E$3),Auxiliares!$E18,Auxiliares!$F18)))</f>
        <v>#REF!</v>
      </c>
      <c r="AL73" s="54" t="e">
        <f>+IF(AND(AL$10=Auxiliares!$C$2,'46-55'!AL$13=Auxiliares!$C$3),Auxiliares!$C18,IF(AND(AL$10=Auxiliares!$D$2,'46-55'!AL$13=Auxiliares!$D$3),Auxiliares!$D18,IF(AND(AL$10=Auxiliares!$E$2,'46-55'!AL$13=Auxiliares!$E$3),Auxiliares!$E18,Auxiliares!$F18)))</f>
        <v>#REF!</v>
      </c>
      <c r="AM73" s="70" t="e">
        <f>+IF(AND(AM$10=Auxiliares!$C$2,'46-55'!AM$13=Auxiliares!$C$3),Auxiliares!$C18,IF(AND(AM$10=Auxiliares!$D$2,'46-55'!AM$13=Auxiliares!$D$3),Auxiliares!$D18,IF(AND(AM$10=Auxiliares!$E$2,'46-55'!AM$13=Auxiliares!$E$3),Auxiliares!$E18,Auxiliares!$F18)))</f>
        <v>#REF!</v>
      </c>
      <c r="AN73" s="54" t="e">
        <f>+IF(AND(AN$10=Auxiliares!$C$2,'46-55'!AN$13=Auxiliares!$C$3),Auxiliares!$C18,IF(AND(AN$10=Auxiliares!$D$2,'46-55'!AN$13=Auxiliares!$D$3),Auxiliares!$D18,IF(AND(AN$10=Auxiliares!$E$2,'46-55'!AN$13=Auxiliares!$E$3),Auxiliares!$E18,Auxiliares!$F18)))</f>
        <v>#REF!</v>
      </c>
      <c r="AO73" s="27" t="e">
        <f>+IF(AND(AO$10=Auxiliares!$C$2,'46-55'!AO$13=Auxiliares!$C$3),Auxiliares!$C18,IF(AND(AO$10=Auxiliares!$D$2,'46-55'!AO$13=Auxiliares!$D$3),Auxiliares!$D18,IF(AND(AO$10=Auxiliares!$E$2,'46-55'!AO$13=Auxiliares!$E$3),Auxiliares!$E18,Auxiliares!$F18)))</f>
        <v>#REF!</v>
      </c>
      <c r="AP73" s="27" t="e">
        <f>+IF(AND(AP$10=Auxiliares!$C$2,'46-55'!AP$13=Auxiliares!$C$3),Auxiliares!$C18,IF(AND(AP$10=Auxiliares!$D$2,'46-55'!AP$13=Auxiliares!$D$3),Auxiliares!$D18,IF(AND(AP$10=Auxiliares!$E$2,'46-55'!AP$13=Auxiliares!$E$3),Auxiliares!$E18,Auxiliares!$F18)))</f>
        <v>#REF!</v>
      </c>
      <c r="AQ73" s="27" t="e">
        <f>+IF(AND(AQ$10=Auxiliares!$C$2,'46-55'!AQ$13=Auxiliares!$C$3),Auxiliares!$C18,IF(AND(AQ$10=Auxiliares!$D$2,'46-55'!AQ$13=Auxiliares!$D$3),Auxiliares!$D18,IF(AND(AQ$10=Auxiliares!$E$2,'46-55'!AQ$13=Auxiliares!$E$3),Auxiliares!$E18,Auxiliares!$F18)))</f>
        <v>#REF!</v>
      </c>
      <c r="AR73" s="54" t="e">
        <f>+IF(AND(AR$10=Auxiliares!$C$2,'46-55'!AR$13=Auxiliares!$C$3),Auxiliares!$C18,IF(AND(AR$10=Auxiliares!$D$2,'46-55'!AR$13=Auxiliares!$D$3),Auxiliares!$D18,IF(AND(AR$10=Auxiliares!$E$2,'46-55'!AR$13=Auxiliares!$E$3),Auxiliares!$E18,Auxiliares!$F18)))</f>
        <v>#REF!</v>
      </c>
      <c r="AS73" s="27" t="e">
        <f>+IF(AND(AS$10=Auxiliares!$C$2,'46-55'!AS$13=Auxiliares!$C$3),Auxiliares!$C18,IF(AND(AS$10=Auxiliares!$D$2,'46-55'!AS$13=Auxiliares!$D$3),Auxiliares!$D18,IF(AND(AS$10=Auxiliares!$E$2,'46-55'!AS$13=Auxiliares!$E$3),Auxiliares!$E18,Auxiliares!$F18)))</f>
        <v>#REF!</v>
      </c>
      <c r="AT73" s="54" t="e">
        <f>+IF(AND(AT$10=Auxiliares!$C$2,'46-55'!AT$13=Auxiliares!$C$3),Auxiliares!$C18,IF(AND(AT$10=Auxiliares!$D$2,'46-55'!AT$13=Auxiliares!$D$3),Auxiliares!$D18,IF(AND(AT$10=Auxiliares!$E$2,'46-55'!AT$13=Auxiliares!$E$3),Auxiliares!$E18,Auxiliares!$F18)))</f>
        <v>#REF!</v>
      </c>
      <c r="AU73" s="54" t="e">
        <f>+IF(AND(AU$10=Auxiliares!$C$2,'46-55'!AU$13=Auxiliares!$C$3),Auxiliares!$C18,IF(AND(AU$10=Auxiliares!$D$2,'46-55'!AU$13=Auxiliares!$D$3),Auxiliares!$D18,IF(AND(AU$10=Auxiliares!$E$2,'46-55'!AU$13=Auxiliares!$E$3),Auxiliares!$E18,Auxiliares!$F18)))</f>
        <v>#REF!</v>
      </c>
      <c r="AV73" s="54" t="e">
        <f>+IF(AND(AV$10=Auxiliares!$C$2,'46-55'!AV$13=Auxiliares!$C$3),Auxiliares!$C18,IF(AND(AV$10=Auxiliares!$D$2,'46-55'!AV$13=Auxiliares!$D$3),Auxiliares!$D18,IF(AND(AV$10=Auxiliares!$E$2,'46-55'!AV$13=Auxiliares!$E$3),Auxiliares!$E18,Auxiliares!$F18)))</f>
        <v>#REF!</v>
      </c>
      <c r="AW73" s="27" t="e">
        <f>+IF(AND(AW$10=Auxiliares!$C$2,'46-55'!AW$13=Auxiliares!$C$3),Auxiliares!$C18,IF(AND(AW$10=Auxiliares!$D$2,'46-55'!AW$13=Auxiliares!$D$3),Auxiliares!$D18,IF(AND(AW$10=Auxiliares!$E$2,'46-55'!AW$13=Auxiliares!$E$3),Auxiliares!$E18,Auxiliares!$F18)))</f>
        <v>#REF!</v>
      </c>
      <c r="AX73" s="27" t="e">
        <f>+IF(AND(AX$10=Auxiliares!$C$2,'46-55'!AX$13=Auxiliares!$C$3),Auxiliares!$C18,IF(AND(AX$10=Auxiliares!$D$2,'46-55'!AX$13=Auxiliares!$D$3),Auxiliares!$D18,IF(AND(AX$10=Auxiliares!$E$2,'46-55'!AX$13=Auxiliares!$E$3),Auxiliares!$E18,Auxiliares!$F18)))</f>
        <v>#REF!</v>
      </c>
      <c r="AY73" s="27" t="e">
        <f>+IF(AND(AY$10=Auxiliares!$C$2,'46-55'!AY$13=Auxiliares!$C$3),Auxiliares!$C18,IF(AND(AY$10=Auxiliares!$D$2,'46-55'!AY$13=Auxiliares!$D$3),Auxiliares!$D18,IF(AND(AY$10=Auxiliares!$E$2,'46-55'!AY$13=Auxiliares!$E$3),Auxiliares!$E18,Auxiliares!$F18)))</f>
        <v>#REF!</v>
      </c>
      <c r="AZ73" s="54" t="e">
        <f>+IF(AND(AZ$10=Auxiliares!$C$2,'46-55'!AZ$13=Auxiliares!$C$3),Auxiliares!$C18,IF(AND(AZ$10=Auxiliares!$D$2,'46-55'!AZ$13=Auxiliares!$D$3),Auxiliares!$D18,IF(AND(AZ$10=Auxiliares!$E$2,'46-55'!AZ$13=Auxiliares!$E$3),Auxiliares!$E18,Auxiliares!$F18)))</f>
        <v>#REF!</v>
      </c>
      <c r="BA73" s="27" t="e">
        <f>+IF(AND(BA$10=Auxiliares!$C$2,'46-55'!BA$13=Auxiliares!$C$3),Auxiliares!$C18,IF(AND(BA$10=Auxiliares!$D$2,'46-55'!BA$13=Auxiliares!$D$3),Auxiliares!$D18,IF(AND(BA$10=Auxiliares!$E$2,'46-55'!BA$13=Auxiliares!$E$3),Auxiliares!$E18,Auxiliares!$F18)))</f>
        <v>#REF!</v>
      </c>
      <c r="BB73" s="27" t="e">
        <f>+IF(AND(BB$10=Auxiliares!$C$2,'46-55'!BB$13=Auxiliares!$C$3),Auxiliares!$C18,IF(AND(BB$10=Auxiliares!$D$2,'46-55'!BB$13=Auxiliares!$D$3),Auxiliares!$D18,IF(AND(BB$10=Auxiliares!$E$2,'46-55'!BB$13=Auxiliares!$E$3),Auxiliares!$E18,Auxiliares!$F18)))</f>
        <v>#REF!</v>
      </c>
      <c r="BC73" s="27" t="e">
        <f>+IF(AND(BC$10=Auxiliares!$C$2,'46-55'!BC$13=Auxiliares!$C$3),Auxiliares!$C18,IF(AND(BC$10=Auxiliares!$D$2,'46-55'!BC$13=Auxiliares!$D$3),Auxiliares!$D18,IF(AND(BC$10=Auxiliares!$E$2,'46-55'!BC$13=Auxiliares!$E$3),Auxiliares!$E18,Auxiliares!$F18)))</f>
        <v>#REF!</v>
      </c>
      <c r="BD73" s="54" t="e">
        <f>+IF(AND(BD$10=Auxiliares!$C$2,'46-55'!BD$13=Auxiliares!$C$3),Auxiliares!$C18,IF(AND(BD$10=Auxiliares!$D$2,'46-55'!BD$13=Auxiliares!$D$3),Auxiliares!$D18,IF(AND(BD$10=Auxiliares!$E$2,'46-55'!BD$13=Auxiliares!$E$3),Auxiliares!$E18,Auxiliares!$F18)))</f>
        <v>#REF!</v>
      </c>
      <c r="BE73" s="27" t="e">
        <f>+IF(AND(BE$10=Auxiliares!$C$2,'46-55'!BE$13=Auxiliares!$C$3),Auxiliares!$C18,IF(AND(BE$10=Auxiliares!$D$2,'46-55'!BE$13=Auxiliares!$D$3),Auxiliares!$D18,IF(AND(BE$10=Auxiliares!$E$2,'46-55'!BE$13=Auxiliares!$E$3),Auxiliares!$E18,Auxiliares!$F18)))</f>
        <v>#REF!</v>
      </c>
      <c r="BF73" s="27" t="e">
        <f>+IF(AND(BF$10=Auxiliares!$C$2,'46-55'!BF$13=Auxiliares!$C$3),Auxiliares!$C18,IF(AND(BF$10=Auxiliares!$D$2,'46-55'!BF$13=Auxiliares!$D$3),Auxiliares!$D18,IF(AND(BF$10=Auxiliares!$E$2,'46-55'!BF$13=Auxiliares!$E$3),Auxiliares!$E18,Auxiliares!$F18)))</f>
        <v>#REF!</v>
      </c>
      <c r="BG73" s="27" t="e">
        <f>+IF(AND(BG$10=Auxiliares!$C$2,'46-55'!BG$13=Auxiliares!$C$3),Auxiliares!$C18,IF(AND(BG$10=Auxiliares!$D$2,'46-55'!BG$13=Auxiliares!$D$3),Auxiliares!$D18,IF(AND(BG$10=Auxiliares!$E$2,'46-55'!BG$13=Auxiliares!$E$3),Auxiliares!$E18,Auxiliares!$F18)))</f>
        <v>#REF!</v>
      </c>
      <c r="BH73" s="54" t="e">
        <f>+IF(AND(BH$10=Auxiliares!$C$2,'46-55'!BH$13=Auxiliares!$C$3),Auxiliares!$C18,IF(AND(BH$10=Auxiliares!$D$2,'46-55'!BH$13=Auxiliares!$D$3),Auxiliares!$D18,IF(AND(BH$10=Auxiliares!$E$2,'46-55'!BH$13=Auxiliares!$E$3),Auxiliares!$E18,Auxiliares!$F18)))</f>
        <v>#REF!</v>
      </c>
      <c r="BI73" s="27" t="e">
        <f>+IF(AND(BI$10=Auxiliares!$C$2,'46-55'!BI$13=Auxiliares!$C$3),Auxiliares!$C18,IF(AND(BI$10=Auxiliares!$D$2,'46-55'!BI$13=Auxiliares!$D$3),Auxiliares!$D18,IF(AND(BI$10=Auxiliares!$E$2,'46-55'!BI$13=Auxiliares!$E$3),Auxiliares!$E18,Auxiliares!$F18)))</f>
        <v>#REF!</v>
      </c>
      <c r="BJ73" s="27" t="e">
        <f>+IF(AND(BJ$10=Auxiliares!$C$2,'46-55'!BJ$13=Auxiliares!$C$3),Auxiliares!$C18,IF(AND(BJ$10=Auxiliares!$D$2,'46-55'!BJ$13=Auxiliares!$D$3),Auxiliares!$D18,IF(AND(BJ$10=Auxiliares!$E$2,'46-55'!BJ$13=Auxiliares!$E$3),Auxiliares!$E18,Auxiliares!$F18)))</f>
        <v>#REF!</v>
      </c>
      <c r="BK73" s="27" t="e">
        <f>+IF(AND(BK$10=Auxiliares!$C$2,'46-55'!BK$13=Auxiliares!$C$3),Auxiliares!$C18,IF(AND(BK$10=Auxiliares!$D$2,'46-55'!BK$13=Auxiliares!$D$3),Auxiliares!$D18,IF(AND(BK$10=Auxiliares!$E$2,'46-55'!BK$13=Auxiliares!$E$3),Auxiliares!$E18,Auxiliares!$F18)))</f>
        <v>#REF!</v>
      </c>
      <c r="BL73" s="54" t="e">
        <f>+IF(AND(BL$10=Auxiliares!$C$2,'46-55'!BL$13=Auxiliares!$C$3),Auxiliares!$C18,IF(AND(BL$10=Auxiliares!$D$2,'46-55'!BL$13=Auxiliares!$D$3),Auxiliares!$D18,IF(AND(BL$10=Auxiliares!$E$2,'46-55'!BL$13=Auxiliares!$E$3),Auxiliares!$E18,Auxiliares!$F18)))</f>
        <v>#REF!</v>
      </c>
      <c r="BM73" s="27" t="e">
        <f>+IF(AND(BM$10=Auxiliares!$C$2,'46-55'!BM$13=Auxiliares!$C$3),Auxiliares!$C18,IF(AND(BM$10=Auxiliares!$D$2,'46-55'!BM$13=Auxiliares!$D$3),Auxiliares!$D18,IF(AND(BM$10=Auxiliares!$E$2,'46-55'!BM$13=Auxiliares!$E$3),Auxiliares!$E18,Auxiliares!$F18)))</f>
        <v>#REF!</v>
      </c>
      <c r="BN73" s="54" t="e">
        <f>+IF(AND(BN$10=Auxiliares!$C$2,'46-55'!BN$13=Auxiliares!$C$3),Auxiliares!$C18,IF(AND(BN$10=Auxiliares!$D$2,'46-55'!BN$13=Auxiliares!$D$3),Auxiliares!$D18,IF(AND(BN$10=Auxiliares!$E$2,'46-55'!BN$13=Auxiliares!$E$3),Auxiliares!$E18,Auxiliares!$F18)))</f>
        <v>#REF!</v>
      </c>
      <c r="BO73" s="27" t="e">
        <f>+IF(AND(BO$10=Auxiliares!$C$2,'46-55'!BO$13=Auxiliares!$C$3),Auxiliares!$C18,IF(AND(BO$10=Auxiliares!$D$2,'46-55'!BO$13=Auxiliares!$D$3),Auxiliares!$D18,IF(AND(BO$10=Auxiliares!$E$2,'46-55'!BO$13=Auxiliares!$E$3),Auxiliares!$E18,Auxiliares!$F18)))</f>
        <v>#REF!</v>
      </c>
      <c r="BP73" s="54" t="e">
        <f>+IF(AND(BP$10=Auxiliares!$C$2,'46-55'!BP$13=Auxiliares!$C$3),Auxiliares!$C18,IF(AND(BP$10=Auxiliares!$D$2,'46-55'!BP$13=Auxiliares!$D$3),Auxiliares!$D18,IF(AND(BP$10=Auxiliares!$E$2,'46-55'!BP$13=Auxiliares!$E$3),Auxiliares!$E18,Auxiliares!$F18)))</f>
        <v>#REF!</v>
      </c>
      <c r="BQ73" s="27" t="e">
        <f>+IF(AND(BQ$10=Auxiliares!$C$2,'46-55'!BQ$13=Auxiliares!$C$3),Auxiliares!$C18,IF(AND(BQ$10=Auxiliares!$D$2,'46-55'!BQ$13=Auxiliares!$D$3),Auxiliares!$D18,IF(AND(BQ$10=Auxiliares!$E$2,'46-55'!BQ$13=Auxiliares!$E$3),Auxiliares!$E18,Auxiliares!$F18)))</f>
        <v>#REF!</v>
      </c>
      <c r="BR73" s="27" t="e">
        <f>+IF(AND(BR$10=Auxiliares!$C$2,'46-55'!BR$13=Auxiliares!$C$3),Auxiliares!$C18,IF(AND(BR$10=Auxiliares!$D$2,'46-55'!BR$13=Auxiliares!$D$3),Auxiliares!$D18,IF(AND(BR$10=Auxiliares!$E$2,'46-55'!BR$13=Auxiliares!$E$3),Auxiliares!$E18,Auxiliares!$F18)))</f>
        <v>#REF!</v>
      </c>
      <c r="BS73" s="27" t="e">
        <f>+IF(AND(BS$10=Auxiliares!$C$2,'46-55'!BS$13=Auxiliares!$C$3),Auxiliares!$C18,IF(AND(BS$10=Auxiliares!$D$2,'46-55'!BS$13=Auxiliares!$D$3),Auxiliares!$D18,IF(AND(BS$10=Auxiliares!$E$2,'46-55'!BS$13=Auxiliares!$E$3),Auxiliares!$E18,Auxiliares!$F18)))</f>
        <v>#REF!</v>
      </c>
      <c r="BT73" s="54" t="e">
        <f>+IF(AND(BT$10=Auxiliares!$C$2,'46-55'!BT$13=Auxiliares!$C$3),Auxiliares!$C18,IF(AND(BT$10=Auxiliares!$D$2,'46-55'!BT$13=Auxiliares!$D$3),Auxiliares!$D18,IF(AND(BT$10=Auxiliares!$E$2,'46-55'!BT$13=Auxiliares!$E$3),Auxiliares!$E18,Auxiliares!$F18)))</f>
        <v>#REF!</v>
      </c>
      <c r="BU73" s="27" t="e">
        <f>+IF(AND(BU$10=Auxiliares!$C$2,'46-55'!BU$13=Auxiliares!$C$3),Auxiliares!$C18,IF(AND(BU$10=Auxiliares!$D$2,'46-55'!BU$13=Auxiliares!$D$3),Auxiliares!$D18,IF(AND(BU$10=Auxiliares!$E$2,'46-55'!BU$13=Auxiliares!$E$3),Auxiliares!$E18,Auxiliares!$F18)))</f>
        <v>#REF!</v>
      </c>
      <c r="BV73" s="27" t="e">
        <f>+IF(AND(BV$10=Auxiliares!$C$2,'46-55'!BV$13=Auxiliares!$C$3),Auxiliares!$C18,IF(AND(BV$10=Auxiliares!$D$2,'46-55'!BV$13=Auxiliares!$D$3),Auxiliares!$D18,IF(AND(BV$10=Auxiliares!$E$2,'46-55'!BV$13=Auxiliares!$E$3),Auxiliares!$E18,Auxiliares!$F18)))</f>
        <v>#REF!</v>
      </c>
      <c r="BW73" s="27" t="e">
        <f>+IF(AND(BW$10=Auxiliares!$C$2,'46-55'!BW$13=Auxiliares!$C$3),Auxiliares!$C18,IF(AND(BW$10=Auxiliares!$D$2,'46-55'!BW$13=Auxiliares!$D$3),Auxiliares!$D18,IF(AND(BW$10=Auxiliares!$E$2,'46-55'!BW$13=Auxiliares!$E$3),Auxiliares!$E18,Auxiliares!$F18)))</f>
        <v>#REF!</v>
      </c>
      <c r="BX73" s="54" t="e">
        <f>+IF(AND(BX$10=Auxiliares!$C$2,'46-55'!BX$13=Auxiliares!$C$3),Auxiliares!$C18,IF(AND(BX$10=Auxiliares!$D$2,'46-55'!BX$13=Auxiliares!$D$3),Auxiliares!$D18,IF(AND(BX$10=Auxiliares!$E$2,'46-55'!BX$13=Auxiliares!$E$3),Auxiliares!$E18,Auxiliares!$F18)))</f>
        <v>#REF!</v>
      </c>
      <c r="BY73" s="27" t="e">
        <f>+IF(AND(BY$10=Auxiliares!$C$2,'46-55'!BY$13=Auxiliares!$C$3),Auxiliares!$C18,IF(AND(BY$10=Auxiliares!$D$2,'46-55'!BY$13=Auxiliares!$D$3),Auxiliares!$D18,IF(AND(BY$10=Auxiliares!$E$2,'46-55'!BY$13=Auxiliares!$E$3),Auxiliares!$E18,Auxiliares!$F18)))</f>
        <v>#REF!</v>
      </c>
      <c r="BZ73" s="27" t="e">
        <f>+IF(AND(BZ$10=Auxiliares!$C$2,'46-55'!BZ$13=Auxiliares!$C$3),Auxiliares!$C18,IF(AND(BZ$10=Auxiliares!$D$2,'46-55'!BZ$13=Auxiliares!$D$3),Auxiliares!$D18,IF(AND(BZ$10=Auxiliares!$E$2,'46-55'!BZ$13=Auxiliares!$E$3),Auxiliares!$E18,Auxiliares!$F18)))</f>
        <v>#REF!</v>
      </c>
      <c r="CA73" s="27" t="e">
        <f>+IF(AND(CA$10=Auxiliares!$C$2,'46-55'!CA$13=Auxiliares!$C$3),Auxiliares!$C18,IF(AND(CA$10=Auxiliares!$D$2,'46-55'!CA$13=Auxiliares!$D$3),Auxiliares!$D18,IF(AND(CA$10=Auxiliares!$E$2,'46-55'!CA$13=Auxiliares!$E$3),Auxiliares!$E18,Auxiliares!$F18)))</f>
        <v>#REF!</v>
      </c>
      <c r="CB73" s="54" t="e">
        <f>+IF(AND(CB$10=Auxiliares!$C$2,'46-55'!CB$13=Auxiliares!$C$3),Auxiliares!$C18,IF(AND(CB$10=Auxiliares!$D$2,'46-55'!CB$13=Auxiliares!$D$3),Auxiliares!$D18,IF(AND(CB$10=Auxiliares!$E$2,'46-55'!CB$13=Auxiliares!$E$3),Auxiliares!$E18,Auxiliares!$F18)))</f>
        <v>#REF!</v>
      </c>
      <c r="CC73" s="27" t="e">
        <f>+IF(AND(CC$10=Auxiliares!$C$2,'46-55'!CC$13=Auxiliares!$C$3),Auxiliares!$C18,IF(AND(CC$10=Auxiliares!$D$2,'46-55'!CC$13=Auxiliares!$D$3),Auxiliares!$D18,IF(AND(CC$10=Auxiliares!$E$2,'46-55'!CC$13=Auxiliares!$E$3),Auxiliares!$E18,Auxiliares!$F18)))</f>
        <v>#REF!</v>
      </c>
      <c r="CD73" s="54" t="e">
        <f>+IF(AND(CD$10=Auxiliares!$C$2,'46-55'!CD$13=Auxiliares!$C$3),Auxiliares!$C18,IF(AND(CD$10=Auxiliares!$D$2,'46-55'!CD$13=Auxiliares!$D$3),Auxiliares!$D18,IF(AND(CD$10=Auxiliares!$E$2,'46-55'!CD$13=Auxiliares!$E$3),Auxiliares!$E18,Auxiliares!$F18)))</f>
        <v>#REF!</v>
      </c>
      <c r="CE73" s="27" t="e">
        <f>+IF(AND(CE$10=Auxiliares!$C$2,'46-55'!CE$13=Auxiliares!$C$3),Auxiliares!$C18,IF(AND(CE$10=Auxiliares!$D$2,'46-55'!CE$13=Auxiliares!$D$3),Auxiliares!$D18,IF(AND(CE$10=Auxiliares!$E$2,'46-55'!CE$13=Auxiliares!$E$3),Auxiliares!$E18,Auxiliares!$F18)))</f>
        <v>#REF!</v>
      </c>
      <c r="CF73" s="54" t="e">
        <f>+IF(AND(CF$10=Auxiliares!$C$2,'46-55'!CF$13=Auxiliares!$C$3),Auxiliares!$C18,IF(AND(CF$10=Auxiliares!$D$2,'46-55'!CF$13=Auxiliares!$D$3),Auxiliares!$D18,IF(AND(CF$10=Auxiliares!$E$2,'46-55'!CF$13=Auxiliares!$E$3),Auxiliares!$E18,Auxiliares!$F18)))</f>
        <v>#REF!</v>
      </c>
      <c r="CG73" s="54" t="e">
        <f>+IF(AND(CG$10=Auxiliares!$C$2,'46-55'!CG$13=Auxiliares!$C$3),Auxiliares!$C18,IF(AND(CG$10=Auxiliares!$D$2,'46-55'!CG$13=Auxiliares!$D$3),Auxiliares!$D18,IF(AND(CG$10=Auxiliares!$E$2,'46-55'!CG$13=Auxiliares!$E$3),Auxiliares!$E18,Auxiliares!$F18)))</f>
        <v>#REF!</v>
      </c>
      <c r="CH73" s="27" t="e">
        <f>+IF(AND(CH$10=Auxiliares!$C$2,'46-55'!CH$13=Auxiliares!$C$3),Auxiliares!$C18,IF(AND(CH$10=Auxiliares!$D$2,'46-55'!CH$13=Auxiliares!$D$3),Auxiliares!$D18,IF(AND(CH$10=Auxiliares!$E$2,'46-55'!CH$13=Auxiliares!$E$3),Auxiliares!$E18,Auxiliares!$F18)))</f>
        <v>#REF!</v>
      </c>
      <c r="CI73" s="27" t="e">
        <f>+IF(AND(CI$10=Auxiliares!$C$2,'46-55'!CI$13=Auxiliares!$C$3),Auxiliares!$C18,IF(AND(CI$10=Auxiliares!$D$2,'46-55'!CI$13=Auxiliares!$D$3),Auxiliares!$D18,IF(AND(CI$10=Auxiliares!$E$2,'46-55'!CI$13=Auxiliares!$E$3),Auxiliares!$E18,Auxiliares!$F18)))</f>
        <v>#REF!</v>
      </c>
      <c r="CJ73" s="54" t="e">
        <f>+IF(AND(CJ$10=Auxiliares!$C$2,'46-55'!CJ$13=Auxiliares!$C$3),Auxiliares!$C18,IF(AND(CJ$10=Auxiliares!$D$2,'46-55'!CJ$13=Auxiliares!$D$3),Auxiliares!$D18,IF(AND(CJ$10=Auxiliares!$E$2,'46-55'!CJ$13=Auxiliares!$E$3),Auxiliares!$E18,Auxiliares!$F18)))</f>
        <v>#REF!</v>
      </c>
      <c r="CK73" s="27" t="e">
        <f>+IF(AND(CK$10=Auxiliares!$C$2,'46-55'!CK$13=Auxiliares!$C$3),Auxiliares!$C18,IF(AND(CK$10=Auxiliares!$D$2,'46-55'!CK$13=Auxiliares!$D$3),Auxiliares!$D18,IF(AND(CK$10=Auxiliares!$E$2,'46-55'!CK$13=Auxiliares!$E$3),Auxiliares!$E18,Auxiliares!$F18)))</f>
        <v>#REF!</v>
      </c>
      <c r="CL73" s="54" t="e">
        <f>+IF(AND(CL$10=Auxiliares!$C$2,'46-55'!CL$13=Auxiliares!$C$3),Auxiliares!$C18,IF(AND(CL$10=Auxiliares!$D$2,'46-55'!CL$13=Auxiliares!$D$3),Auxiliares!$D18,IF(AND(CL$10=Auxiliares!$E$2,'46-55'!CL$13=Auxiliares!$E$3),Auxiliares!$E18,Auxiliares!$F18)))</f>
        <v>#REF!</v>
      </c>
      <c r="CM73" s="27" t="e">
        <f>+IF(AND(CM$10=Auxiliares!$C$2,'46-55'!CM$13=Auxiliares!$C$3),Auxiliares!$C18,IF(AND(CM$10=Auxiliares!$D$2,'46-55'!CM$13=Auxiliares!$D$3),Auxiliares!$D18,IF(AND(CM$10=Auxiliares!$E$2,'46-55'!CM$13=Auxiliares!$E$3),Auxiliares!$E18,Auxiliares!$F18)))</f>
        <v>#REF!</v>
      </c>
      <c r="CN73" s="54" t="e">
        <f>+IF(AND(CN$10=Auxiliares!$C$2,'46-55'!CN$13=Auxiliares!$C$3),Auxiliares!$C18,IF(AND(CN$10=Auxiliares!$D$2,'46-55'!CN$13=Auxiliares!$D$3),Auxiliares!$D18,IF(AND(CN$10=Auxiliares!$E$2,'46-55'!CN$13=Auxiliares!$E$3),Auxiliares!$E18,Auxiliares!$F18)))</f>
        <v>#REF!</v>
      </c>
      <c r="CO73" s="27" t="e">
        <f>+IF(AND(CO$10=Auxiliares!$C$2,'46-55'!CO$13=Auxiliares!$C$3),Auxiliares!$C18,IF(AND(CO$10=Auxiliares!$D$2,'46-55'!CO$13=Auxiliares!$D$3),Auxiliares!$D18,IF(AND(CO$10=Auxiliares!$E$2,'46-55'!CO$13=Auxiliares!$E$3),Auxiliares!$E18,Auxiliares!$F18)))</f>
        <v>#REF!</v>
      </c>
      <c r="CP73" s="54" t="e">
        <f>+IF(AND(CP$10=Auxiliares!$C$2,'46-55'!CP$13=Auxiliares!$C$3),Auxiliares!$C18,IF(AND(CP$10=Auxiliares!$D$2,'46-55'!CP$13=Auxiliares!$D$3),Auxiliares!$D18,IF(AND(CP$10=Auxiliares!$E$2,'46-55'!CP$13=Auxiliares!$E$3),Auxiliares!$E18,Auxiliares!$F18)))</f>
        <v>#REF!</v>
      </c>
      <c r="CQ73" s="27" t="e">
        <f>+IF(AND(CQ$10=Auxiliares!$C$2,'46-55'!CQ$13=Auxiliares!$C$3),Auxiliares!$C18,IF(AND(CQ$10=Auxiliares!$D$2,'46-55'!CQ$13=Auxiliares!$D$3),Auxiliares!$D18,IF(AND(CQ$10=Auxiliares!$E$2,'46-55'!CQ$13=Auxiliares!$E$3),Auxiliares!$E18,Auxiliares!$F18)))</f>
        <v>#REF!</v>
      </c>
      <c r="CR73" s="27" t="e">
        <f>+IF(AND(CR$10=Auxiliares!$C$2,'46-55'!CR$13=Auxiliares!$C$3),Auxiliares!$C18,IF(AND(CR$10=Auxiliares!$D$2,'46-55'!CR$13=Auxiliares!$D$3),Auxiliares!$D18,IF(AND(CR$10=Auxiliares!$E$2,'46-55'!CR$13=Auxiliares!$E$3),Auxiliares!$E18,Auxiliares!$F18)))</f>
        <v>#REF!</v>
      </c>
      <c r="CS73" s="27" t="e">
        <f>+IF(AND(CS$10=Auxiliares!$C$2,'46-55'!CS$13=Auxiliares!$C$3),Auxiliares!$C18,IF(AND(CS$10=Auxiliares!$D$2,'46-55'!CS$13=Auxiliares!$D$3),Auxiliares!$D18,IF(AND(CS$10=Auxiliares!$E$2,'46-55'!CS$13=Auxiliares!$E$3),Auxiliares!$E18,Auxiliares!$F18)))</f>
        <v>#REF!</v>
      </c>
      <c r="CT73" s="27" t="e">
        <f>+IF(AND(CT$10=Auxiliares!$C$2,'46-55'!CT$13=Auxiliares!$C$3),Auxiliares!$C18,IF(AND(CT$10=Auxiliares!$D$2,'46-55'!CT$13=Auxiliares!$D$3),Auxiliares!$D18,IF(AND(CT$10=Auxiliares!$E$2,'46-55'!CT$13=Auxiliares!$E$3),Auxiliares!$E18,Auxiliares!$F18)))</f>
        <v>#REF!</v>
      </c>
      <c r="CU73" s="27" t="e">
        <f>+IF(AND(CU$10=Auxiliares!$C$2,'46-55'!CU$13=Auxiliares!$C$3),Auxiliares!$C18,IF(AND(CU$10=Auxiliares!$D$2,'46-55'!CU$13=Auxiliares!$D$3),Auxiliares!$D18,IF(AND(CU$10=Auxiliares!$E$2,'46-55'!CU$13=Auxiliares!$E$3),Auxiliares!$E18,Auxiliares!$F18)))</f>
        <v>#REF!</v>
      </c>
      <c r="CV73" s="27" t="e">
        <f>+IF(AND(CV$10=Auxiliares!$C$2,'46-55'!CV$13=Auxiliares!$C$3),Auxiliares!$C18,IF(AND(CV$10=Auxiliares!$D$2,'46-55'!CV$13=Auxiliares!$D$3),Auxiliares!$D18,IF(AND(CV$10=Auxiliares!$E$2,'46-55'!CV$13=Auxiliares!$E$3),Auxiliares!$E18,Auxiliares!$F18)))</f>
        <v>#REF!</v>
      </c>
      <c r="CW73" s="27" t="e">
        <f>+IF(AND(CW$10=Auxiliares!$C$2,'46-55'!CW$13=Auxiliares!$C$3),Auxiliares!$C18,IF(AND(CW$10=Auxiliares!$D$2,'46-55'!CW$13=Auxiliares!$D$3),Auxiliares!$D18,IF(AND(CW$10=Auxiliares!$E$2,'46-55'!CW$13=Auxiliares!$E$3),Auxiliares!$E18,Auxiliares!$F18)))</f>
        <v>#REF!</v>
      </c>
      <c r="CX73" s="27" t="e">
        <f>+IF(AND(CX$10=Auxiliares!$C$2,'46-55'!CX$13=Auxiliares!$C$3),Auxiliares!$C18,IF(AND(CX$10=Auxiliares!$D$2,'46-55'!CX$13=Auxiliares!$D$3),Auxiliares!$D18,IF(AND(CX$10=Auxiliares!$E$2,'46-55'!CX$13=Auxiliares!$E$3),Auxiliares!$E18,Auxiliares!$F18)))</f>
        <v>#REF!</v>
      </c>
      <c r="CY73" s="27" t="e">
        <f>+IF(AND(CY$10=Auxiliares!$C$2,'46-55'!CY$13=Auxiliares!$C$3),Auxiliares!$C18,IF(AND(CY$10=Auxiliares!$D$2,'46-55'!CY$13=Auxiliares!$D$3),Auxiliares!$D18,IF(AND(CY$10=Auxiliares!$E$2,'46-55'!CY$13=Auxiliares!$E$3),Auxiliares!$E18,Auxiliares!$F18)))</f>
        <v>#REF!</v>
      </c>
      <c r="CZ73" s="27" t="e">
        <f>+IF(AND(CZ$10=Auxiliares!$C$2,'46-55'!CZ$13=Auxiliares!$C$3),Auxiliares!$C18,IF(AND(CZ$10=Auxiliares!$D$2,'46-55'!CZ$13=Auxiliares!$D$3),Auxiliares!$D18,IF(AND(CZ$10=Auxiliares!$E$2,'46-55'!CZ$13=Auxiliares!$E$3),Auxiliares!$E18,Auxiliares!$F18)))</f>
        <v>#REF!</v>
      </c>
      <c r="DA73" s="27" t="e">
        <f>+IF(AND(DA$10=Auxiliares!$C$2,'46-55'!DA$13=Auxiliares!$C$3),Auxiliares!$C18,IF(AND(DA$10=Auxiliares!$D$2,'46-55'!DA$13=Auxiliares!$D$3),Auxiliares!$D18,IF(AND(DA$10=Auxiliares!$E$2,'46-55'!DA$13=Auxiliares!$E$3),Auxiliares!$E18,Auxiliares!$F18)))</f>
        <v>#REF!</v>
      </c>
      <c r="DB73" s="27" t="e">
        <f>+IF(AND(DB$10=Auxiliares!$C$2,'46-55'!DB$13=Auxiliares!$C$3),Auxiliares!$C18,IF(AND(DB$10=Auxiliares!$D$2,'46-55'!DB$13=Auxiliares!$D$3),Auxiliares!$D18,IF(AND(DB$10=Auxiliares!$E$2,'46-55'!DB$13=Auxiliares!$E$3),Auxiliares!$E18,Auxiliares!$F18)))</f>
        <v>#REF!</v>
      </c>
      <c r="DC73" s="27" t="e">
        <f>+IF(AND(DC$10=Auxiliares!$C$2,'46-55'!DC$13=Auxiliares!$C$3),Auxiliares!$C18,IF(AND(DC$10=Auxiliares!$D$2,'46-55'!DC$13=Auxiliares!$D$3),Auxiliares!$D18,IF(AND(DC$10=Auxiliares!$E$2,'46-55'!DC$13=Auxiliares!$E$3),Auxiliares!$E18,Auxiliares!$F18)))</f>
        <v>#REF!</v>
      </c>
      <c r="DD73" s="27" t="e">
        <f>+IF(AND(DD$10=Auxiliares!$C$2,'46-55'!DD$13=Auxiliares!$C$3),Auxiliares!$C18,IF(AND(DD$10=Auxiliares!$D$2,'46-55'!DD$13=Auxiliares!$D$3),Auxiliares!$D18,IF(AND(DD$10=Auxiliares!$E$2,'46-55'!DD$13=Auxiliares!$E$3),Auxiliares!$E18,Auxiliares!$F18)))</f>
        <v>#REF!</v>
      </c>
      <c r="DE73" s="27" t="e">
        <f>+IF(AND(DE$10=Auxiliares!$C$2,'46-55'!DE$13=Auxiliares!$C$3),Auxiliares!$C18,IF(AND(DE$10=Auxiliares!$D$2,'46-55'!DE$13=Auxiliares!$D$3),Auxiliares!$D18,IF(AND(DE$10=Auxiliares!$E$2,'46-55'!DE$13=Auxiliares!$E$3),Auxiliares!$E18,Auxiliares!$F18)))</f>
        <v>#REF!</v>
      </c>
      <c r="DF73" s="27">
        <f>+Auxiliares!$H18</f>
        <v>0</v>
      </c>
      <c r="DG73" s="27">
        <f>+Auxiliares!$H18</f>
        <v>0</v>
      </c>
      <c r="DH73" s="27">
        <f>+Auxiliares!$H18</f>
        <v>0</v>
      </c>
      <c r="DI73" s="27">
        <f>+Auxiliares!$H18</f>
        <v>0</v>
      </c>
      <c r="DJ73" s="27">
        <f>+Auxiliares!$H18</f>
        <v>0</v>
      </c>
      <c r="DK73" s="27">
        <f>+Auxiliares!$H18</f>
        <v>0</v>
      </c>
      <c r="DL73" s="27">
        <f>+Auxiliares!$H18</f>
        <v>0</v>
      </c>
      <c r="DV73" s="39">
        <f>+Auxiliares!$G18</f>
        <v>1.462445142376924E-3</v>
      </c>
      <c r="DW73" s="39">
        <f>+Auxiliares!$G18</f>
        <v>1.462445142376924E-3</v>
      </c>
      <c r="DX73" s="39"/>
      <c r="DY73" s="39">
        <f>+Auxiliares!$G18</f>
        <v>1.462445142376924E-3</v>
      </c>
      <c r="DZ73" s="39">
        <f>+Auxiliares!$G18</f>
        <v>1.462445142376924E-3</v>
      </c>
      <c r="EB73" s="39">
        <f>+Auxiliares!$G18</f>
        <v>1.462445142376924E-3</v>
      </c>
      <c r="EC73" s="39">
        <f>+Auxiliares!$G18</f>
        <v>1.462445142376924E-3</v>
      </c>
      <c r="ED73" s="39"/>
      <c r="EE73" s="39">
        <f>+Auxiliares!$G18</f>
        <v>1.462445142376924E-3</v>
      </c>
      <c r="EF73" s="39">
        <f>+Auxiliares!$G18</f>
        <v>1.462445142376924E-3</v>
      </c>
    </row>
    <row r="74" spans="2:139">
      <c r="B74" s="1" t="s">
        <v>41</v>
      </c>
      <c r="C74" s="27">
        <f>+Auxiliares!C19</f>
        <v>1.1584826427211777E-4</v>
      </c>
      <c r="D74" s="27">
        <f t="shared" si="76"/>
        <v>1.1584826427211777E-4</v>
      </c>
      <c r="E74" s="27" t="e">
        <f>+IF(AND(E$10=Auxiliares!$C$2,'46-55'!E$13=Auxiliares!$C$3),Auxiliares!$C19,IF(AND(E$10=Auxiliares!$D$2,'46-55'!E$13=Auxiliares!$D$3),Auxiliares!$D19,IF(AND(E$10=Auxiliares!$E$2,'46-55'!E$13=Auxiliares!$E$3),Auxiliares!$E19,Auxiliares!$F19)))</f>
        <v>#REF!</v>
      </c>
      <c r="F74" s="27" t="e">
        <f>+IF(AND(F$10=Auxiliares!$C$2,'46-55'!F$13=Auxiliares!$C$3),Auxiliares!$C19,IF(AND(F$10=Auxiliares!$D$2,'46-55'!F$13=Auxiliares!$D$3),Auxiliares!$D19,IF(AND(F$10=Auxiliares!$E$2,'46-55'!F$13=Auxiliares!$E$3),Auxiliares!$E19,Auxiliares!$F19)))</f>
        <v>#REF!</v>
      </c>
      <c r="G74" s="27" t="e">
        <f>+IF(AND(G$10=Auxiliares!$C$2,'46-55'!G$13=Auxiliares!$C$3),Auxiliares!$C19,IF(AND(G$10=Auxiliares!$D$2,'46-55'!G$13=Auxiliares!$D$3),Auxiliares!$D19,IF(AND(G$10=Auxiliares!$E$2,'46-55'!G$13=Auxiliares!$E$3),Auxiliares!$E19,Auxiliares!$F19)))</f>
        <v>#REF!</v>
      </c>
      <c r="H74" s="27" t="e">
        <f>+IF(AND(H$10=Auxiliares!$C$2,'46-55'!H$13=Auxiliares!$C$3),Auxiliares!$C19,IF(AND(H$10=Auxiliares!$D$2,'46-55'!H$13=Auxiliares!$D$3),Auxiliares!$D19,IF(AND(H$10=Auxiliares!$E$2,'46-55'!H$13=Auxiliares!$E$3),Auxiliares!$E19,Auxiliares!$F19)))</f>
        <v>#REF!</v>
      </c>
      <c r="I74" s="27" t="e">
        <f>+IF(AND(I$10=Auxiliares!$C$2,'46-55'!I$13=Auxiliares!$C$3),Auxiliares!$C19,IF(AND(I$10=Auxiliares!$D$2,'46-55'!I$13=Auxiliares!$D$3),Auxiliares!$D19,IF(AND(I$10=Auxiliares!$E$2,'46-55'!I$13=Auxiliares!$E$3),Auxiliares!$E19,Auxiliares!$F19)))</f>
        <v>#REF!</v>
      </c>
      <c r="J74" s="27" t="e">
        <f>+IF(AND(J$10=Auxiliares!$C$2,'46-55'!J$13=Auxiliares!$C$3),Auxiliares!$C19,IF(AND(J$10=Auxiliares!$D$2,'46-55'!J$13=Auxiliares!$D$3),Auxiliares!$D19,IF(AND(J$10=Auxiliares!$E$2,'46-55'!J$13=Auxiliares!$E$3),Auxiliares!$E19,Auxiliares!$F19)))</f>
        <v>#REF!</v>
      </c>
      <c r="K74" s="27" t="e">
        <f>+IF(AND(K$10=Auxiliares!$C$2,'46-55'!K$13=Auxiliares!$C$3),Auxiliares!$C19,IF(AND(K$10=Auxiliares!$D$2,'46-55'!K$13=Auxiliares!$D$3),Auxiliares!$D19,IF(AND(K$10=Auxiliares!$E$2,'46-55'!K$13=Auxiliares!$E$3),Auxiliares!$E19,Auxiliares!$F19)))</f>
        <v>#REF!</v>
      </c>
      <c r="L74" s="27" t="e">
        <f>+IF(AND(L$10=Auxiliares!$C$2,'46-55'!L$13=Auxiliares!$C$3),Auxiliares!$C19,IF(AND(L$10=Auxiliares!$D$2,'46-55'!L$13=Auxiliares!$D$3),Auxiliares!$D19,IF(AND(L$10=Auxiliares!$E$2,'46-55'!L$13=Auxiliares!$E$3),Auxiliares!$E19,Auxiliares!$F19)))</f>
        <v>#REF!</v>
      </c>
      <c r="M74" s="27" t="e">
        <f>+IF(AND(M$10=Auxiliares!$C$2,'46-55'!M$13=Auxiliares!$C$3),Auxiliares!$C19,IF(AND(M$10=Auxiliares!$D$2,'46-55'!M$13=Auxiliares!$D$3),Auxiliares!$D19,IF(AND(M$10=Auxiliares!$E$2,'46-55'!M$13=Auxiliares!$E$3),Auxiliares!$E19,Auxiliares!$F19)))</f>
        <v>#REF!</v>
      </c>
      <c r="N74" s="27" t="e">
        <f>+IF(AND(N$10=Auxiliares!$C$2,'46-55'!N$13=Auxiliares!$C$3),Auxiliares!$C19,IF(AND(N$10=Auxiliares!$D$2,'46-55'!N$13=Auxiliares!$D$3),Auxiliares!$D19,IF(AND(N$10=Auxiliares!$E$2,'46-55'!N$13=Auxiliares!$E$3),Auxiliares!$E19,Auxiliares!$F19)))</f>
        <v>#REF!</v>
      </c>
      <c r="O74" s="27" t="e">
        <f>+IF(AND(O$10=Auxiliares!$C$2,'46-55'!O$13=Auxiliares!$C$3),Auxiliares!$C19,IF(AND(O$10=Auxiliares!$D$2,'46-55'!O$13=Auxiliares!$D$3),Auxiliares!$D19,IF(AND(O$10=Auxiliares!$E$2,'46-55'!O$13=Auxiliares!$E$3),Auxiliares!$E19,Auxiliares!$F19)))</f>
        <v>#REF!</v>
      </c>
      <c r="P74" s="27" t="e">
        <f>+IF(AND(P$10=Auxiliares!$C$2,'46-55'!P$13=Auxiliares!$C$3),Auxiliares!$C19,IF(AND(P$10=Auxiliares!$D$2,'46-55'!P$13=Auxiliares!$D$3),Auxiliares!$D19,IF(AND(P$10=Auxiliares!$E$2,'46-55'!P$13=Auxiliares!$E$3),Auxiliares!$E19,Auxiliares!$F19)))</f>
        <v>#REF!</v>
      </c>
      <c r="Q74" s="27" t="e">
        <f>+IF(AND(Q$10=Auxiliares!$C$2,'46-55'!Q$13=Auxiliares!$C$3),Auxiliares!$C19,IF(AND(Q$10=Auxiliares!$D$2,'46-55'!Q$13=Auxiliares!$D$3),Auxiliares!$D19,IF(AND(Q$10=Auxiliares!$E$2,'46-55'!Q$13=Auxiliares!$E$3),Auxiliares!$E19,Auxiliares!$F19)))</f>
        <v>#REF!</v>
      </c>
      <c r="R74" s="27" t="e">
        <f>+IF(AND(R$10=Auxiliares!$C$2,'46-55'!R$13=Auxiliares!$C$3),Auxiliares!$C19,IF(AND(R$10=Auxiliares!$D$2,'46-55'!R$13=Auxiliares!$D$3),Auxiliares!$D19,IF(AND(R$10=Auxiliares!$E$2,'46-55'!R$13=Auxiliares!$E$3),Auxiliares!$E19,Auxiliares!$F19)))</f>
        <v>#REF!</v>
      </c>
      <c r="S74" s="27" t="e">
        <f>+IF(AND(S$10=Auxiliares!$C$2,'46-55'!S$13=Auxiliares!$C$3),Auxiliares!$C19,IF(AND(S$10=Auxiliares!$D$2,'46-55'!S$13=Auxiliares!$D$3),Auxiliares!$D19,IF(AND(S$10=Auxiliares!$E$2,'46-55'!S$13=Auxiliares!$E$3),Auxiliares!$E19,Auxiliares!$F19)))</f>
        <v>#REF!</v>
      </c>
      <c r="T74" s="27" t="e">
        <f>+IF(AND(T$10=Auxiliares!$C$2,'46-55'!T$13=Auxiliares!$C$3),Auxiliares!$C19,IF(AND(T$10=Auxiliares!$D$2,'46-55'!T$13=Auxiliares!$D$3),Auxiliares!$D19,IF(AND(T$10=Auxiliares!$E$2,'46-55'!T$13=Auxiliares!$E$3),Auxiliares!$E19,Auxiliares!$F19)))</f>
        <v>#REF!</v>
      </c>
      <c r="U74" s="27" t="e">
        <f>+IF(AND(U$10=Auxiliares!$C$2,'46-55'!U$13=Auxiliares!$C$3),Auxiliares!$C19,IF(AND(U$10=Auxiliares!$D$2,'46-55'!U$13=Auxiliares!$D$3),Auxiliares!$D19,IF(AND(U$10=Auxiliares!$E$2,'46-55'!U$13=Auxiliares!$E$3),Auxiliares!$E19,Auxiliares!$F19)))</f>
        <v>#REF!</v>
      </c>
      <c r="V74" s="27" t="e">
        <f>+IF(AND(V$10=Auxiliares!$C$2,'46-55'!V$13=Auxiliares!$C$3),Auxiliares!$C19,IF(AND(V$10=Auxiliares!$D$2,'46-55'!V$13=Auxiliares!$D$3),Auxiliares!$D19,IF(AND(V$10=Auxiliares!$E$2,'46-55'!V$13=Auxiliares!$E$3),Auxiliares!$E19,Auxiliares!$F19)))</f>
        <v>#REF!</v>
      </c>
      <c r="W74" s="27" t="e">
        <f>+IF(AND(W$10=Auxiliares!$C$2,'46-55'!W$13=Auxiliares!$C$3),Auxiliares!$C19,IF(AND(W$10=Auxiliares!$D$2,'46-55'!W$13=Auxiliares!$D$3),Auxiliares!$D19,IF(AND(W$10=Auxiliares!$E$2,'46-55'!W$13=Auxiliares!$E$3),Auxiliares!$E19,Auxiliares!$F19)))</f>
        <v>#REF!</v>
      </c>
      <c r="X74" s="27" t="e">
        <f>+IF(AND(X$10=Auxiliares!$C$2,'46-55'!X$13=Auxiliares!$C$3),Auxiliares!$C19,IF(AND(X$10=Auxiliares!$D$2,'46-55'!X$13=Auxiliares!$D$3),Auxiliares!$D19,IF(AND(X$10=Auxiliares!$E$2,'46-55'!X$13=Auxiliares!$E$3),Auxiliares!$E19,Auxiliares!$F19)))</f>
        <v>#REF!</v>
      </c>
      <c r="Y74" s="27" t="e">
        <f>+IF(AND(Y$10=Auxiliares!$C$2,'46-55'!Y$13=Auxiliares!$C$3),Auxiliares!$C19,IF(AND(Y$10=Auxiliares!$D$2,'46-55'!Y$13=Auxiliares!$D$3),Auxiliares!$D19,IF(AND(Y$10=Auxiliares!$E$2,'46-55'!Y$13=Auxiliares!$E$3),Auxiliares!$E19,Auxiliares!$F19)))</f>
        <v>#REF!</v>
      </c>
      <c r="Z74" s="27" t="e">
        <f>+IF(AND(Z$10=Auxiliares!$C$2,'46-55'!Z$13=Auxiliares!$C$3),Auxiliares!$C19,IF(AND(Z$10=Auxiliares!$D$2,'46-55'!Z$13=Auxiliares!$D$3),Auxiliares!$D19,IF(AND(Z$10=Auxiliares!$E$2,'46-55'!Z$13=Auxiliares!$E$3),Auxiliares!$E19,Auxiliares!$F19)))</f>
        <v>#REF!</v>
      </c>
      <c r="AA74" s="27" t="e">
        <f>+IF(AND(AA$10=Auxiliares!$C$2,'46-55'!AA$13=Auxiliares!$C$3),Auxiliares!$C19,IF(AND(AA$10=Auxiliares!$D$2,'46-55'!AA$13=Auxiliares!$D$3),Auxiliares!$D19,IF(AND(AA$10=Auxiliares!$E$2,'46-55'!AA$13=Auxiliares!$E$3),Auxiliares!$E19,Auxiliares!$F19)))</f>
        <v>#REF!</v>
      </c>
      <c r="AB74" s="27" t="e">
        <f>+IF(AND(AB$10=Auxiliares!$C$2,'46-55'!AB$13=Auxiliares!$C$3),Auxiliares!$C19,IF(AND(AB$10=Auxiliares!$D$2,'46-55'!AB$13=Auxiliares!$D$3),Auxiliares!$D19,IF(AND(AB$10=Auxiliares!$E$2,'46-55'!AB$13=Auxiliares!$E$3),Auxiliares!$E19,Auxiliares!$F19)))</f>
        <v>#REF!</v>
      </c>
      <c r="AC74" s="27" t="e">
        <f>+IF(AND(AC$10=Auxiliares!$C$2,'46-55'!AC$13=Auxiliares!$C$3),Auxiliares!$C19,IF(AND(AC$10=Auxiliares!$D$2,'46-55'!AC$13=Auxiliares!$D$3),Auxiliares!$D19,IF(AND(AC$10=Auxiliares!$E$2,'46-55'!AC$13=Auxiliares!$E$3),Auxiliares!$E19,Auxiliares!$F19)))</f>
        <v>#REF!</v>
      </c>
      <c r="AD74" s="27" t="e">
        <f>+IF(AND(AD$10=Auxiliares!$C$2,'46-55'!AD$13=Auxiliares!$C$3),Auxiliares!$C19,IF(AND(AD$10=Auxiliares!$D$2,'46-55'!AD$13=Auxiliares!$D$3),Auxiliares!$D19,IF(AND(AD$10=Auxiliares!$E$2,'46-55'!AD$13=Auxiliares!$E$3),Auxiliares!$E19,Auxiliares!$F19)))</f>
        <v>#REF!</v>
      </c>
      <c r="AE74" s="27" t="e">
        <f>+IF(AND(AE$10=Auxiliares!$C$2,'46-55'!AE$13=Auxiliares!$C$3),Auxiliares!$C19,IF(AND(AE$10=Auxiliares!$D$2,'46-55'!AE$13=Auxiliares!$D$3),Auxiliares!$D19,IF(AND(AE$10=Auxiliares!$E$2,'46-55'!AE$13=Auxiliares!$E$3),Auxiliares!$E19,Auxiliares!$F19)))</f>
        <v>#REF!</v>
      </c>
      <c r="AF74" s="27" t="e">
        <f>+IF(AND(AF$10=Auxiliares!$C$2,'46-55'!AF$13=Auxiliares!$C$3),Auxiliares!$C19,IF(AND(AF$10=Auxiliares!$D$2,'46-55'!AF$13=Auxiliares!$D$3),Auxiliares!$D19,IF(AND(AF$10=Auxiliares!$E$2,'46-55'!AF$13=Auxiliares!$E$3),Auxiliares!$E19,Auxiliares!$F19)))</f>
        <v>#REF!</v>
      </c>
      <c r="AG74" s="54" t="e">
        <f>+IF(AND(AG$10=Auxiliares!$C$2,'46-55'!AG$13=Auxiliares!$C$3),Auxiliares!$C19,IF(AND(AG$10=Auxiliares!$D$2,'46-55'!AG$13=Auxiliares!$D$3),Auxiliares!$D19,IF(AND(AG$10=Auxiliares!$E$2,'46-55'!AG$13=Auxiliares!$E$3),Auxiliares!$E19,Auxiliares!$F19)))</f>
        <v>#REF!</v>
      </c>
      <c r="AH74" s="70" t="e">
        <f>+IF(AND(AH$10=Auxiliares!$C$2,'46-55'!AH$13=Auxiliares!$C$3),Auxiliares!$C19,IF(AND(AH$10=Auxiliares!$D$2,'46-55'!AH$13=Auxiliares!$D$3),Auxiliares!$D19,IF(AND(AH$10=Auxiliares!$E$2,'46-55'!AH$13=Auxiliares!$E$3),Auxiliares!$E19,Auxiliares!$F19)))</f>
        <v>#REF!</v>
      </c>
      <c r="AI74" s="70" t="e">
        <f>+IF(AND(AI$10=Auxiliares!$C$2,'46-55'!AI$13=Auxiliares!$C$3),Auxiliares!$C19,IF(AND(AI$10=Auxiliares!$D$2,'46-55'!AI$13=Auxiliares!$D$3),Auxiliares!$D19,IF(AND(AI$10=Auxiliares!$E$2,'46-55'!AI$13=Auxiliares!$E$3),Auxiliares!$E19,Auxiliares!$F19)))</f>
        <v>#REF!</v>
      </c>
      <c r="AJ74" s="70" t="e">
        <f>+IF(AND(AJ$10=Auxiliares!$C$2,'46-55'!AJ$13=Auxiliares!$C$3),Auxiliares!$C19,IF(AND(AJ$10=Auxiliares!$D$2,'46-55'!AJ$13=Auxiliares!$D$3),Auxiliares!$D19,IF(AND(AJ$10=Auxiliares!$E$2,'46-55'!AJ$13=Auxiliares!$E$3),Auxiliares!$E19,Auxiliares!$F19)))</f>
        <v>#REF!</v>
      </c>
      <c r="AK74" s="54" t="e">
        <f>+IF(AND(AK$10=Auxiliares!$C$2,'46-55'!AK$13=Auxiliares!$C$3),Auxiliares!$C19,IF(AND(AK$10=Auxiliares!$D$2,'46-55'!AK$13=Auxiliares!$D$3),Auxiliares!$D19,IF(AND(AK$10=Auxiliares!$E$2,'46-55'!AK$13=Auxiliares!$E$3),Auxiliares!$E19,Auxiliares!$F19)))</f>
        <v>#REF!</v>
      </c>
      <c r="AL74" s="54" t="e">
        <f>+IF(AND(AL$10=Auxiliares!$C$2,'46-55'!AL$13=Auxiliares!$C$3),Auxiliares!$C19,IF(AND(AL$10=Auxiliares!$D$2,'46-55'!AL$13=Auxiliares!$D$3),Auxiliares!$D19,IF(AND(AL$10=Auxiliares!$E$2,'46-55'!AL$13=Auxiliares!$E$3),Auxiliares!$E19,Auxiliares!$F19)))</f>
        <v>#REF!</v>
      </c>
      <c r="AM74" s="70" t="e">
        <f>+IF(AND(AM$10=Auxiliares!$C$2,'46-55'!AM$13=Auxiliares!$C$3),Auxiliares!$C19,IF(AND(AM$10=Auxiliares!$D$2,'46-55'!AM$13=Auxiliares!$D$3),Auxiliares!$D19,IF(AND(AM$10=Auxiliares!$E$2,'46-55'!AM$13=Auxiliares!$E$3),Auxiliares!$E19,Auxiliares!$F19)))</f>
        <v>#REF!</v>
      </c>
      <c r="AN74" s="54" t="e">
        <f>+IF(AND(AN$10=Auxiliares!$C$2,'46-55'!AN$13=Auxiliares!$C$3),Auxiliares!$C19,IF(AND(AN$10=Auxiliares!$D$2,'46-55'!AN$13=Auxiliares!$D$3),Auxiliares!$D19,IF(AND(AN$10=Auxiliares!$E$2,'46-55'!AN$13=Auxiliares!$E$3),Auxiliares!$E19,Auxiliares!$F19)))</f>
        <v>#REF!</v>
      </c>
      <c r="AO74" s="27" t="e">
        <f>+IF(AND(AO$10=Auxiliares!$C$2,'46-55'!AO$13=Auxiliares!$C$3),Auxiliares!$C19,IF(AND(AO$10=Auxiliares!$D$2,'46-55'!AO$13=Auxiliares!$D$3),Auxiliares!$D19,IF(AND(AO$10=Auxiliares!$E$2,'46-55'!AO$13=Auxiliares!$E$3),Auxiliares!$E19,Auxiliares!$F19)))</f>
        <v>#REF!</v>
      </c>
      <c r="AP74" s="27" t="e">
        <f>+IF(AND(AP$10=Auxiliares!$C$2,'46-55'!AP$13=Auxiliares!$C$3),Auxiliares!$C19,IF(AND(AP$10=Auxiliares!$D$2,'46-55'!AP$13=Auxiliares!$D$3),Auxiliares!$D19,IF(AND(AP$10=Auxiliares!$E$2,'46-55'!AP$13=Auxiliares!$E$3),Auxiliares!$E19,Auxiliares!$F19)))</f>
        <v>#REF!</v>
      </c>
      <c r="AQ74" s="27" t="e">
        <f>+IF(AND(AQ$10=Auxiliares!$C$2,'46-55'!AQ$13=Auxiliares!$C$3),Auxiliares!$C19,IF(AND(AQ$10=Auxiliares!$D$2,'46-55'!AQ$13=Auxiliares!$D$3),Auxiliares!$D19,IF(AND(AQ$10=Auxiliares!$E$2,'46-55'!AQ$13=Auxiliares!$E$3),Auxiliares!$E19,Auxiliares!$F19)))</f>
        <v>#REF!</v>
      </c>
      <c r="AR74" s="54" t="e">
        <f>+IF(AND(AR$10=Auxiliares!$C$2,'46-55'!AR$13=Auxiliares!$C$3),Auxiliares!$C19,IF(AND(AR$10=Auxiliares!$D$2,'46-55'!AR$13=Auxiliares!$D$3),Auxiliares!$D19,IF(AND(AR$10=Auxiliares!$E$2,'46-55'!AR$13=Auxiliares!$E$3),Auxiliares!$E19,Auxiliares!$F19)))</f>
        <v>#REF!</v>
      </c>
      <c r="AS74" s="27" t="e">
        <f>+IF(AND(AS$10=Auxiliares!$C$2,'46-55'!AS$13=Auxiliares!$C$3),Auxiliares!$C19,IF(AND(AS$10=Auxiliares!$D$2,'46-55'!AS$13=Auxiliares!$D$3),Auxiliares!$D19,IF(AND(AS$10=Auxiliares!$E$2,'46-55'!AS$13=Auxiliares!$E$3),Auxiliares!$E19,Auxiliares!$F19)))</f>
        <v>#REF!</v>
      </c>
      <c r="AT74" s="54" t="e">
        <f>+IF(AND(AT$10=Auxiliares!$C$2,'46-55'!AT$13=Auxiliares!$C$3),Auxiliares!$C19,IF(AND(AT$10=Auxiliares!$D$2,'46-55'!AT$13=Auxiliares!$D$3),Auxiliares!$D19,IF(AND(AT$10=Auxiliares!$E$2,'46-55'!AT$13=Auxiliares!$E$3),Auxiliares!$E19,Auxiliares!$F19)))</f>
        <v>#REF!</v>
      </c>
      <c r="AU74" s="54" t="e">
        <f>+IF(AND(AU$10=Auxiliares!$C$2,'46-55'!AU$13=Auxiliares!$C$3),Auxiliares!$C19,IF(AND(AU$10=Auxiliares!$D$2,'46-55'!AU$13=Auxiliares!$D$3),Auxiliares!$D19,IF(AND(AU$10=Auxiliares!$E$2,'46-55'!AU$13=Auxiliares!$E$3),Auxiliares!$E19,Auxiliares!$F19)))</f>
        <v>#REF!</v>
      </c>
      <c r="AV74" s="54" t="e">
        <f>+IF(AND(AV$10=Auxiliares!$C$2,'46-55'!AV$13=Auxiliares!$C$3),Auxiliares!$C19,IF(AND(AV$10=Auxiliares!$D$2,'46-55'!AV$13=Auxiliares!$D$3),Auxiliares!$D19,IF(AND(AV$10=Auxiliares!$E$2,'46-55'!AV$13=Auxiliares!$E$3),Auxiliares!$E19,Auxiliares!$F19)))</f>
        <v>#REF!</v>
      </c>
      <c r="AW74" s="27" t="e">
        <f>+IF(AND(AW$10=Auxiliares!$C$2,'46-55'!AW$13=Auxiliares!$C$3),Auxiliares!$C19,IF(AND(AW$10=Auxiliares!$D$2,'46-55'!AW$13=Auxiliares!$D$3),Auxiliares!$D19,IF(AND(AW$10=Auxiliares!$E$2,'46-55'!AW$13=Auxiliares!$E$3),Auxiliares!$E19,Auxiliares!$F19)))</f>
        <v>#REF!</v>
      </c>
      <c r="AX74" s="27" t="e">
        <f>+IF(AND(AX$10=Auxiliares!$C$2,'46-55'!AX$13=Auxiliares!$C$3),Auxiliares!$C19,IF(AND(AX$10=Auxiliares!$D$2,'46-55'!AX$13=Auxiliares!$D$3),Auxiliares!$D19,IF(AND(AX$10=Auxiliares!$E$2,'46-55'!AX$13=Auxiliares!$E$3),Auxiliares!$E19,Auxiliares!$F19)))</f>
        <v>#REF!</v>
      </c>
      <c r="AY74" s="27" t="e">
        <f>+IF(AND(AY$10=Auxiliares!$C$2,'46-55'!AY$13=Auxiliares!$C$3),Auxiliares!$C19,IF(AND(AY$10=Auxiliares!$D$2,'46-55'!AY$13=Auxiliares!$D$3),Auxiliares!$D19,IF(AND(AY$10=Auxiliares!$E$2,'46-55'!AY$13=Auxiliares!$E$3),Auxiliares!$E19,Auxiliares!$F19)))</f>
        <v>#REF!</v>
      </c>
      <c r="AZ74" s="54" t="e">
        <f>+IF(AND(AZ$10=Auxiliares!$C$2,'46-55'!AZ$13=Auxiliares!$C$3),Auxiliares!$C19,IF(AND(AZ$10=Auxiliares!$D$2,'46-55'!AZ$13=Auxiliares!$D$3),Auxiliares!$D19,IF(AND(AZ$10=Auxiliares!$E$2,'46-55'!AZ$13=Auxiliares!$E$3),Auxiliares!$E19,Auxiliares!$F19)))</f>
        <v>#REF!</v>
      </c>
      <c r="BA74" s="27" t="e">
        <f>+IF(AND(BA$10=Auxiliares!$C$2,'46-55'!BA$13=Auxiliares!$C$3),Auxiliares!$C19,IF(AND(BA$10=Auxiliares!$D$2,'46-55'!BA$13=Auxiliares!$D$3),Auxiliares!$D19,IF(AND(BA$10=Auxiliares!$E$2,'46-55'!BA$13=Auxiliares!$E$3),Auxiliares!$E19,Auxiliares!$F19)))</f>
        <v>#REF!</v>
      </c>
      <c r="BB74" s="27" t="e">
        <f>+IF(AND(BB$10=Auxiliares!$C$2,'46-55'!BB$13=Auxiliares!$C$3),Auxiliares!$C19,IF(AND(BB$10=Auxiliares!$D$2,'46-55'!BB$13=Auxiliares!$D$3),Auxiliares!$D19,IF(AND(BB$10=Auxiliares!$E$2,'46-55'!BB$13=Auxiliares!$E$3),Auxiliares!$E19,Auxiliares!$F19)))</f>
        <v>#REF!</v>
      </c>
      <c r="BC74" s="27" t="e">
        <f>+IF(AND(BC$10=Auxiliares!$C$2,'46-55'!BC$13=Auxiliares!$C$3),Auxiliares!$C19,IF(AND(BC$10=Auxiliares!$D$2,'46-55'!BC$13=Auxiliares!$D$3),Auxiliares!$D19,IF(AND(BC$10=Auxiliares!$E$2,'46-55'!BC$13=Auxiliares!$E$3),Auxiliares!$E19,Auxiliares!$F19)))</f>
        <v>#REF!</v>
      </c>
      <c r="BD74" s="54" t="e">
        <f>+IF(AND(BD$10=Auxiliares!$C$2,'46-55'!BD$13=Auxiliares!$C$3),Auxiliares!$C19,IF(AND(BD$10=Auxiliares!$D$2,'46-55'!BD$13=Auxiliares!$D$3),Auxiliares!$D19,IF(AND(BD$10=Auxiliares!$E$2,'46-55'!BD$13=Auxiliares!$E$3),Auxiliares!$E19,Auxiliares!$F19)))</f>
        <v>#REF!</v>
      </c>
      <c r="BE74" s="27" t="e">
        <f>+IF(AND(BE$10=Auxiliares!$C$2,'46-55'!BE$13=Auxiliares!$C$3),Auxiliares!$C19,IF(AND(BE$10=Auxiliares!$D$2,'46-55'!BE$13=Auxiliares!$D$3),Auxiliares!$D19,IF(AND(BE$10=Auxiliares!$E$2,'46-55'!BE$13=Auxiliares!$E$3),Auxiliares!$E19,Auxiliares!$F19)))</f>
        <v>#REF!</v>
      </c>
      <c r="BF74" s="27" t="e">
        <f>+IF(AND(BF$10=Auxiliares!$C$2,'46-55'!BF$13=Auxiliares!$C$3),Auxiliares!$C19,IF(AND(BF$10=Auxiliares!$D$2,'46-55'!BF$13=Auxiliares!$D$3),Auxiliares!$D19,IF(AND(BF$10=Auxiliares!$E$2,'46-55'!BF$13=Auxiliares!$E$3),Auxiliares!$E19,Auxiliares!$F19)))</f>
        <v>#REF!</v>
      </c>
      <c r="BG74" s="27" t="e">
        <f>+IF(AND(BG$10=Auxiliares!$C$2,'46-55'!BG$13=Auxiliares!$C$3),Auxiliares!$C19,IF(AND(BG$10=Auxiliares!$D$2,'46-55'!BG$13=Auxiliares!$D$3),Auxiliares!$D19,IF(AND(BG$10=Auxiliares!$E$2,'46-55'!BG$13=Auxiliares!$E$3),Auxiliares!$E19,Auxiliares!$F19)))</f>
        <v>#REF!</v>
      </c>
      <c r="BH74" s="54" t="e">
        <f>+IF(AND(BH$10=Auxiliares!$C$2,'46-55'!BH$13=Auxiliares!$C$3),Auxiliares!$C19,IF(AND(BH$10=Auxiliares!$D$2,'46-55'!BH$13=Auxiliares!$D$3),Auxiliares!$D19,IF(AND(BH$10=Auxiliares!$E$2,'46-55'!BH$13=Auxiliares!$E$3),Auxiliares!$E19,Auxiliares!$F19)))</f>
        <v>#REF!</v>
      </c>
      <c r="BI74" s="27" t="e">
        <f>+IF(AND(BI$10=Auxiliares!$C$2,'46-55'!BI$13=Auxiliares!$C$3),Auxiliares!$C19,IF(AND(BI$10=Auxiliares!$D$2,'46-55'!BI$13=Auxiliares!$D$3),Auxiliares!$D19,IF(AND(BI$10=Auxiliares!$E$2,'46-55'!BI$13=Auxiliares!$E$3),Auxiliares!$E19,Auxiliares!$F19)))</f>
        <v>#REF!</v>
      </c>
      <c r="BJ74" s="27" t="e">
        <f>+IF(AND(BJ$10=Auxiliares!$C$2,'46-55'!BJ$13=Auxiliares!$C$3),Auxiliares!$C19,IF(AND(BJ$10=Auxiliares!$D$2,'46-55'!BJ$13=Auxiliares!$D$3),Auxiliares!$D19,IF(AND(BJ$10=Auxiliares!$E$2,'46-55'!BJ$13=Auxiliares!$E$3),Auxiliares!$E19,Auxiliares!$F19)))</f>
        <v>#REF!</v>
      </c>
      <c r="BK74" s="27" t="e">
        <f>+IF(AND(BK$10=Auxiliares!$C$2,'46-55'!BK$13=Auxiliares!$C$3),Auxiliares!$C19,IF(AND(BK$10=Auxiliares!$D$2,'46-55'!BK$13=Auxiliares!$D$3),Auxiliares!$D19,IF(AND(BK$10=Auxiliares!$E$2,'46-55'!BK$13=Auxiliares!$E$3),Auxiliares!$E19,Auxiliares!$F19)))</f>
        <v>#REF!</v>
      </c>
      <c r="BL74" s="54" t="e">
        <f>+IF(AND(BL$10=Auxiliares!$C$2,'46-55'!BL$13=Auxiliares!$C$3),Auxiliares!$C19,IF(AND(BL$10=Auxiliares!$D$2,'46-55'!BL$13=Auxiliares!$D$3),Auxiliares!$D19,IF(AND(BL$10=Auxiliares!$E$2,'46-55'!BL$13=Auxiliares!$E$3),Auxiliares!$E19,Auxiliares!$F19)))</f>
        <v>#REF!</v>
      </c>
      <c r="BM74" s="27" t="e">
        <f>+IF(AND(BM$10=Auxiliares!$C$2,'46-55'!BM$13=Auxiliares!$C$3),Auxiliares!$C19,IF(AND(BM$10=Auxiliares!$D$2,'46-55'!BM$13=Auxiliares!$D$3),Auxiliares!$D19,IF(AND(BM$10=Auxiliares!$E$2,'46-55'!BM$13=Auxiliares!$E$3),Auxiliares!$E19,Auxiliares!$F19)))</f>
        <v>#REF!</v>
      </c>
      <c r="BN74" s="54" t="e">
        <f>+IF(AND(BN$10=Auxiliares!$C$2,'46-55'!BN$13=Auxiliares!$C$3),Auxiliares!$C19,IF(AND(BN$10=Auxiliares!$D$2,'46-55'!BN$13=Auxiliares!$D$3),Auxiliares!$D19,IF(AND(BN$10=Auxiliares!$E$2,'46-55'!BN$13=Auxiliares!$E$3),Auxiliares!$E19,Auxiliares!$F19)))</f>
        <v>#REF!</v>
      </c>
      <c r="BO74" s="27" t="e">
        <f>+IF(AND(BO$10=Auxiliares!$C$2,'46-55'!BO$13=Auxiliares!$C$3),Auxiliares!$C19,IF(AND(BO$10=Auxiliares!$D$2,'46-55'!BO$13=Auxiliares!$D$3),Auxiliares!$D19,IF(AND(BO$10=Auxiliares!$E$2,'46-55'!BO$13=Auxiliares!$E$3),Auxiliares!$E19,Auxiliares!$F19)))</f>
        <v>#REF!</v>
      </c>
      <c r="BP74" s="54" t="e">
        <f>+IF(AND(BP$10=Auxiliares!$C$2,'46-55'!BP$13=Auxiliares!$C$3),Auxiliares!$C19,IF(AND(BP$10=Auxiliares!$D$2,'46-55'!BP$13=Auxiliares!$D$3),Auxiliares!$D19,IF(AND(BP$10=Auxiliares!$E$2,'46-55'!BP$13=Auxiliares!$E$3),Auxiliares!$E19,Auxiliares!$F19)))</f>
        <v>#REF!</v>
      </c>
      <c r="BQ74" s="27" t="e">
        <f>+IF(AND(BQ$10=Auxiliares!$C$2,'46-55'!BQ$13=Auxiliares!$C$3),Auxiliares!$C19,IF(AND(BQ$10=Auxiliares!$D$2,'46-55'!BQ$13=Auxiliares!$D$3),Auxiliares!$D19,IF(AND(BQ$10=Auxiliares!$E$2,'46-55'!BQ$13=Auxiliares!$E$3),Auxiliares!$E19,Auxiliares!$F19)))</f>
        <v>#REF!</v>
      </c>
      <c r="BR74" s="27" t="e">
        <f>+IF(AND(BR$10=Auxiliares!$C$2,'46-55'!BR$13=Auxiliares!$C$3),Auxiliares!$C19,IF(AND(BR$10=Auxiliares!$D$2,'46-55'!BR$13=Auxiliares!$D$3),Auxiliares!$D19,IF(AND(BR$10=Auxiliares!$E$2,'46-55'!BR$13=Auxiliares!$E$3),Auxiliares!$E19,Auxiliares!$F19)))</f>
        <v>#REF!</v>
      </c>
      <c r="BS74" s="27" t="e">
        <f>+IF(AND(BS$10=Auxiliares!$C$2,'46-55'!BS$13=Auxiliares!$C$3),Auxiliares!$C19,IF(AND(BS$10=Auxiliares!$D$2,'46-55'!BS$13=Auxiliares!$D$3),Auxiliares!$D19,IF(AND(BS$10=Auxiliares!$E$2,'46-55'!BS$13=Auxiliares!$E$3),Auxiliares!$E19,Auxiliares!$F19)))</f>
        <v>#REF!</v>
      </c>
      <c r="BT74" s="54" t="e">
        <f>+IF(AND(BT$10=Auxiliares!$C$2,'46-55'!BT$13=Auxiliares!$C$3),Auxiliares!$C19,IF(AND(BT$10=Auxiliares!$D$2,'46-55'!BT$13=Auxiliares!$D$3),Auxiliares!$D19,IF(AND(BT$10=Auxiliares!$E$2,'46-55'!BT$13=Auxiliares!$E$3),Auxiliares!$E19,Auxiliares!$F19)))</f>
        <v>#REF!</v>
      </c>
      <c r="BU74" s="27" t="e">
        <f>+IF(AND(BU$10=Auxiliares!$C$2,'46-55'!BU$13=Auxiliares!$C$3),Auxiliares!$C19,IF(AND(BU$10=Auxiliares!$D$2,'46-55'!BU$13=Auxiliares!$D$3),Auxiliares!$D19,IF(AND(BU$10=Auxiliares!$E$2,'46-55'!BU$13=Auxiliares!$E$3),Auxiliares!$E19,Auxiliares!$F19)))</f>
        <v>#REF!</v>
      </c>
      <c r="BV74" s="27" t="e">
        <f>+IF(AND(BV$10=Auxiliares!$C$2,'46-55'!BV$13=Auxiliares!$C$3),Auxiliares!$C19,IF(AND(BV$10=Auxiliares!$D$2,'46-55'!BV$13=Auxiliares!$D$3),Auxiliares!$D19,IF(AND(BV$10=Auxiliares!$E$2,'46-55'!BV$13=Auxiliares!$E$3),Auxiliares!$E19,Auxiliares!$F19)))</f>
        <v>#REF!</v>
      </c>
      <c r="BW74" s="27" t="e">
        <f>+IF(AND(BW$10=Auxiliares!$C$2,'46-55'!BW$13=Auxiliares!$C$3),Auxiliares!$C19,IF(AND(BW$10=Auxiliares!$D$2,'46-55'!BW$13=Auxiliares!$D$3),Auxiliares!$D19,IF(AND(BW$10=Auxiliares!$E$2,'46-55'!BW$13=Auxiliares!$E$3),Auxiliares!$E19,Auxiliares!$F19)))</f>
        <v>#REF!</v>
      </c>
      <c r="BX74" s="54" t="e">
        <f>+IF(AND(BX$10=Auxiliares!$C$2,'46-55'!BX$13=Auxiliares!$C$3),Auxiliares!$C19,IF(AND(BX$10=Auxiliares!$D$2,'46-55'!BX$13=Auxiliares!$D$3),Auxiliares!$D19,IF(AND(BX$10=Auxiliares!$E$2,'46-55'!BX$13=Auxiliares!$E$3),Auxiliares!$E19,Auxiliares!$F19)))</f>
        <v>#REF!</v>
      </c>
      <c r="BY74" s="27" t="e">
        <f>+IF(AND(BY$10=Auxiliares!$C$2,'46-55'!BY$13=Auxiliares!$C$3),Auxiliares!$C19,IF(AND(BY$10=Auxiliares!$D$2,'46-55'!BY$13=Auxiliares!$D$3),Auxiliares!$D19,IF(AND(BY$10=Auxiliares!$E$2,'46-55'!BY$13=Auxiliares!$E$3),Auxiliares!$E19,Auxiliares!$F19)))</f>
        <v>#REF!</v>
      </c>
      <c r="BZ74" s="27" t="e">
        <f>+IF(AND(BZ$10=Auxiliares!$C$2,'46-55'!BZ$13=Auxiliares!$C$3),Auxiliares!$C19,IF(AND(BZ$10=Auxiliares!$D$2,'46-55'!BZ$13=Auxiliares!$D$3),Auxiliares!$D19,IF(AND(BZ$10=Auxiliares!$E$2,'46-55'!BZ$13=Auxiliares!$E$3),Auxiliares!$E19,Auxiliares!$F19)))</f>
        <v>#REF!</v>
      </c>
      <c r="CA74" s="27" t="e">
        <f>+IF(AND(CA$10=Auxiliares!$C$2,'46-55'!CA$13=Auxiliares!$C$3),Auxiliares!$C19,IF(AND(CA$10=Auxiliares!$D$2,'46-55'!CA$13=Auxiliares!$D$3),Auxiliares!$D19,IF(AND(CA$10=Auxiliares!$E$2,'46-55'!CA$13=Auxiliares!$E$3),Auxiliares!$E19,Auxiliares!$F19)))</f>
        <v>#REF!</v>
      </c>
      <c r="CB74" s="54" t="e">
        <f>+IF(AND(CB$10=Auxiliares!$C$2,'46-55'!CB$13=Auxiliares!$C$3),Auxiliares!$C19,IF(AND(CB$10=Auxiliares!$D$2,'46-55'!CB$13=Auxiliares!$D$3),Auxiliares!$D19,IF(AND(CB$10=Auxiliares!$E$2,'46-55'!CB$13=Auxiliares!$E$3),Auxiliares!$E19,Auxiliares!$F19)))</f>
        <v>#REF!</v>
      </c>
      <c r="CC74" s="27" t="e">
        <f>+IF(AND(CC$10=Auxiliares!$C$2,'46-55'!CC$13=Auxiliares!$C$3),Auxiliares!$C19,IF(AND(CC$10=Auxiliares!$D$2,'46-55'!CC$13=Auxiliares!$D$3),Auxiliares!$D19,IF(AND(CC$10=Auxiliares!$E$2,'46-55'!CC$13=Auxiliares!$E$3),Auxiliares!$E19,Auxiliares!$F19)))</f>
        <v>#REF!</v>
      </c>
      <c r="CD74" s="54" t="e">
        <f>+IF(AND(CD$10=Auxiliares!$C$2,'46-55'!CD$13=Auxiliares!$C$3),Auxiliares!$C19,IF(AND(CD$10=Auxiliares!$D$2,'46-55'!CD$13=Auxiliares!$D$3),Auxiliares!$D19,IF(AND(CD$10=Auxiliares!$E$2,'46-55'!CD$13=Auxiliares!$E$3),Auxiliares!$E19,Auxiliares!$F19)))</f>
        <v>#REF!</v>
      </c>
      <c r="CE74" s="27" t="e">
        <f>+IF(AND(CE$10=Auxiliares!$C$2,'46-55'!CE$13=Auxiliares!$C$3),Auxiliares!$C19,IF(AND(CE$10=Auxiliares!$D$2,'46-55'!CE$13=Auxiliares!$D$3),Auxiliares!$D19,IF(AND(CE$10=Auxiliares!$E$2,'46-55'!CE$13=Auxiliares!$E$3),Auxiliares!$E19,Auxiliares!$F19)))</f>
        <v>#REF!</v>
      </c>
      <c r="CF74" s="54" t="e">
        <f>+IF(AND(CF$10=Auxiliares!$C$2,'46-55'!CF$13=Auxiliares!$C$3),Auxiliares!$C19,IF(AND(CF$10=Auxiliares!$D$2,'46-55'!CF$13=Auxiliares!$D$3),Auxiliares!$D19,IF(AND(CF$10=Auxiliares!$E$2,'46-55'!CF$13=Auxiliares!$E$3),Auxiliares!$E19,Auxiliares!$F19)))</f>
        <v>#REF!</v>
      </c>
      <c r="CG74" s="54" t="e">
        <f>+IF(AND(CG$10=Auxiliares!$C$2,'46-55'!CG$13=Auxiliares!$C$3),Auxiliares!$C19,IF(AND(CG$10=Auxiliares!$D$2,'46-55'!CG$13=Auxiliares!$D$3),Auxiliares!$D19,IF(AND(CG$10=Auxiliares!$E$2,'46-55'!CG$13=Auxiliares!$E$3),Auxiliares!$E19,Auxiliares!$F19)))</f>
        <v>#REF!</v>
      </c>
      <c r="CH74" s="27" t="e">
        <f>+IF(AND(CH$10=Auxiliares!$C$2,'46-55'!CH$13=Auxiliares!$C$3),Auxiliares!$C19,IF(AND(CH$10=Auxiliares!$D$2,'46-55'!CH$13=Auxiliares!$D$3),Auxiliares!$D19,IF(AND(CH$10=Auxiliares!$E$2,'46-55'!CH$13=Auxiliares!$E$3),Auxiliares!$E19,Auxiliares!$F19)))</f>
        <v>#REF!</v>
      </c>
      <c r="CI74" s="27" t="e">
        <f>+IF(AND(CI$10=Auxiliares!$C$2,'46-55'!CI$13=Auxiliares!$C$3),Auxiliares!$C19,IF(AND(CI$10=Auxiliares!$D$2,'46-55'!CI$13=Auxiliares!$D$3),Auxiliares!$D19,IF(AND(CI$10=Auxiliares!$E$2,'46-55'!CI$13=Auxiliares!$E$3),Auxiliares!$E19,Auxiliares!$F19)))</f>
        <v>#REF!</v>
      </c>
      <c r="CJ74" s="54" t="e">
        <f>+IF(AND(CJ$10=Auxiliares!$C$2,'46-55'!CJ$13=Auxiliares!$C$3),Auxiliares!$C19,IF(AND(CJ$10=Auxiliares!$D$2,'46-55'!CJ$13=Auxiliares!$D$3),Auxiliares!$D19,IF(AND(CJ$10=Auxiliares!$E$2,'46-55'!CJ$13=Auxiliares!$E$3),Auxiliares!$E19,Auxiliares!$F19)))</f>
        <v>#REF!</v>
      </c>
      <c r="CK74" s="27" t="e">
        <f>+IF(AND(CK$10=Auxiliares!$C$2,'46-55'!CK$13=Auxiliares!$C$3),Auxiliares!$C19,IF(AND(CK$10=Auxiliares!$D$2,'46-55'!CK$13=Auxiliares!$D$3),Auxiliares!$D19,IF(AND(CK$10=Auxiliares!$E$2,'46-55'!CK$13=Auxiliares!$E$3),Auxiliares!$E19,Auxiliares!$F19)))</f>
        <v>#REF!</v>
      </c>
      <c r="CL74" s="54" t="e">
        <f>+IF(AND(CL$10=Auxiliares!$C$2,'46-55'!CL$13=Auxiliares!$C$3),Auxiliares!$C19,IF(AND(CL$10=Auxiliares!$D$2,'46-55'!CL$13=Auxiliares!$D$3),Auxiliares!$D19,IF(AND(CL$10=Auxiliares!$E$2,'46-55'!CL$13=Auxiliares!$E$3),Auxiliares!$E19,Auxiliares!$F19)))</f>
        <v>#REF!</v>
      </c>
      <c r="CM74" s="27" t="e">
        <f>+IF(AND(CM$10=Auxiliares!$C$2,'46-55'!CM$13=Auxiliares!$C$3),Auxiliares!$C19,IF(AND(CM$10=Auxiliares!$D$2,'46-55'!CM$13=Auxiliares!$D$3),Auxiliares!$D19,IF(AND(CM$10=Auxiliares!$E$2,'46-55'!CM$13=Auxiliares!$E$3),Auxiliares!$E19,Auxiliares!$F19)))</f>
        <v>#REF!</v>
      </c>
      <c r="CN74" s="54" t="e">
        <f>+IF(AND(CN$10=Auxiliares!$C$2,'46-55'!CN$13=Auxiliares!$C$3),Auxiliares!$C19,IF(AND(CN$10=Auxiliares!$D$2,'46-55'!CN$13=Auxiliares!$D$3),Auxiliares!$D19,IF(AND(CN$10=Auxiliares!$E$2,'46-55'!CN$13=Auxiliares!$E$3),Auxiliares!$E19,Auxiliares!$F19)))</f>
        <v>#REF!</v>
      </c>
      <c r="CO74" s="27" t="e">
        <f>+IF(AND(CO$10=Auxiliares!$C$2,'46-55'!CO$13=Auxiliares!$C$3),Auxiliares!$C19,IF(AND(CO$10=Auxiliares!$D$2,'46-55'!CO$13=Auxiliares!$D$3),Auxiliares!$D19,IF(AND(CO$10=Auxiliares!$E$2,'46-55'!CO$13=Auxiliares!$E$3),Auxiliares!$E19,Auxiliares!$F19)))</f>
        <v>#REF!</v>
      </c>
      <c r="CP74" s="54" t="e">
        <f>+IF(AND(CP$10=Auxiliares!$C$2,'46-55'!CP$13=Auxiliares!$C$3),Auxiliares!$C19,IF(AND(CP$10=Auxiliares!$D$2,'46-55'!CP$13=Auxiliares!$D$3),Auxiliares!$D19,IF(AND(CP$10=Auxiliares!$E$2,'46-55'!CP$13=Auxiliares!$E$3),Auxiliares!$E19,Auxiliares!$F19)))</f>
        <v>#REF!</v>
      </c>
      <c r="CQ74" s="27" t="e">
        <f>+IF(AND(CQ$10=Auxiliares!$C$2,'46-55'!CQ$13=Auxiliares!$C$3),Auxiliares!$C19,IF(AND(CQ$10=Auxiliares!$D$2,'46-55'!CQ$13=Auxiliares!$D$3),Auxiliares!$D19,IF(AND(CQ$10=Auxiliares!$E$2,'46-55'!CQ$13=Auxiliares!$E$3),Auxiliares!$E19,Auxiliares!$F19)))</f>
        <v>#REF!</v>
      </c>
      <c r="CR74" s="27" t="e">
        <f>+IF(AND(CR$10=Auxiliares!$C$2,'46-55'!CR$13=Auxiliares!$C$3),Auxiliares!$C19,IF(AND(CR$10=Auxiliares!$D$2,'46-55'!CR$13=Auxiliares!$D$3),Auxiliares!$D19,IF(AND(CR$10=Auxiliares!$E$2,'46-55'!CR$13=Auxiliares!$E$3),Auxiliares!$E19,Auxiliares!$F19)))</f>
        <v>#REF!</v>
      </c>
      <c r="CS74" s="27" t="e">
        <f>+IF(AND(CS$10=Auxiliares!$C$2,'46-55'!CS$13=Auxiliares!$C$3),Auxiliares!$C19,IF(AND(CS$10=Auxiliares!$D$2,'46-55'!CS$13=Auxiliares!$D$3),Auxiliares!$D19,IF(AND(CS$10=Auxiliares!$E$2,'46-55'!CS$13=Auxiliares!$E$3),Auxiliares!$E19,Auxiliares!$F19)))</f>
        <v>#REF!</v>
      </c>
      <c r="CT74" s="27" t="e">
        <f>+IF(AND(CT$10=Auxiliares!$C$2,'46-55'!CT$13=Auxiliares!$C$3),Auxiliares!$C19,IF(AND(CT$10=Auxiliares!$D$2,'46-55'!CT$13=Auxiliares!$D$3),Auxiliares!$D19,IF(AND(CT$10=Auxiliares!$E$2,'46-55'!CT$13=Auxiliares!$E$3),Auxiliares!$E19,Auxiliares!$F19)))</f>
        <v>#REF!</v>
      </c>
      <c r="CU74" s="27" t="e">
        <f>+IF(AND(CU$10=Auxiliares!$C$2,'46-55'!CU$13=Auxiliares!$C$3),Auxiliares!$C19,IF(AND(CU$10=Auxiliares!$D$2,'46-55'!CU$13=Auxiliares!$D$3),Auxiliares!$D19,IF(AND(CU$10=Auxiliares!$E$2,'46-55'!CU$13=Auxiliares!$E$3),Auxiliares!$E19,Auxiliares!$F19)))</f>
        <v>#REF!</v>
      </c>
      <c r="CV74" s="27" t="e">
        <f>+IF(AND(CV$10=Auxiliares!$C$2,'46-55'!CV$13=Auxiliares!$C$3),Auxiliares!$C19,IF(AND(CV$10=Auxiliares!$D$2,'46-55'!CV$13=Auxiliares!$D$3),Auxiliares!$D19,IF(AND(CV$10=Auxiliares!$E$2,'46-55'!CV$13=Auxiliares!$E$3),Auxiliares!$E19,Auxiliares!$F19)))</f>
        <v>#REF!</v>
      </c>
      <c r="CW74" s="27" t="e">
        <f>+IF(AND(CW$10=Auxiliares!$C$2,'46-55'!CW$13=Auxiliares!$C$3),Auxiliares!$C19,IF(AND(CW$10=Auxiliares!$D$2,'46-55'!CW$13=Auxiliares!$D$3),Auxiliares!$D19,IF(AND(CW$10=Auxiliares!$E$2,'46-55'!CW$13=Auxiliares!$E$3),Auxiliares!$E19,Auxiliares!$F19)))</f>
        <v>#REF!</v>
      </c>
      <c r="CX74" s="27" t="e">
        <f>+IF(AND(CX$10=Auxiliares!$C$2,'46-55'!CX$13=Auxiliares!$C$3),Auxiliares!$C19,IF(AND(CX$10=Auxiliares!$D$2,'46-55'!CX$13=Auxiliares!$D$3),Auxiliares!$D19,IF(AND(CX$10=Auxiliares!$E$2,'46-55'!CX$13=Auxiliares!$E$3),Auxiliares!$E19,Auxiliares!$F19)))</f>
        <v>#REF!</v>
      </c>
      <c r="CY74" s="27" t="e">
        <f>+IF(AND(CY$10=Auxiliares!$C$2,'46-55'!CY$13=Auxiliares!$C$3),Auxiliares!$C19,IF(AND(CY$10=Auxiliares!$D$2,'46-55'!CY$13=Auxiliares!$D$3),Auxiliares!$D19,IF(AND(CY$10=Auxiliares!$E$2,'46-55'!CY$13=Auxiliares!$E$3),Auxiliares!$E19,Auxiliares!$F19)))</f>
        <v>#REF!</v>
      </c>
      <c r="CZ74" s="27" t="e">
        <f>+IF(AND(CZ$10=Auxiliares!$C$2,'46-55'!CZ$13=Auxiliares!$C$3),Auxiliares!$C19,IF(AND(CZ$10=Auxiliares!$D$2,'46-55'!CZ$13=Auxiliares!$D$3),Auxiliares!$D19,IF(AND(CZ$10=Auxiliares!$E$2,'46-55'!CZ$13=Auxiliares!$E$3),Auxiliares!$E19,Auxiliares!$F19)))</f>
        <v>#REF!</v>
      </c>
      <c r="DA74" s="27" t="e">
        <f>+IF(AND(DA$10=Auxiliares!$C$2,'46-55'!DA$13=Auxiliares!$C$3),Auxiliares!$C19,IF(AND(DA$10=Auxiliares!$D$2,'46-55'!DA$13=Auxiliares!$D$3),Auxiliares!$D19,IF(AND(DA$10=Auxiliares!$E$2,'46-55'!DA$13=Auxiliares!$E$3),Auxiliares!$E19,Auxiliares!$F19)))</f>
        <v>#REF!</v>
      </c>
      <c r="DB74" s="27" t="e">
        <f>+IF(AND(DB$10=Auxiliares!$C$2,'46-55'!DB$13=Auxiliares!$C$3),Auxiliares!$C19,IF(AND(DB$10=Auxiliares!$D$2,'46-55'!DB$13=Auxiliares!$D$3),Auxiliares!$D19,IF(AND(DB$10=Auxiliares!$E$2,'46-55'!DB$13=Auxiliares!$E$3),Auxiliares!$E19,Auxiliares!$F19)))</f>
        <v>#REF!</v>
      </c>
      <c r="DC74" s="27" t="e">
        <f>+IF(AND(DC$10=Auxiliares!$C$2,'46-55'!DC$13=Auxiliares!$C$3),Auxiliares!$C19,IF(AND(DC$10=Auxiliares!$D$2,'46-55'!DC$13=Auxiliares!$D$3),Auxiliares!$D19,IF(AND(DC$10=Auxiliares!$E$2,'46-55'!DC$13=Auxiliares!$E$3),Auxiliares!$E19,Auxiliares!$F19)))</f>
        <v>#REF!</v>
      </c>
      <c r="DD74" s="27" t="e">
        <f>+IF(AND(DD$10=Auxiliares!$C$2,'46-55'!DD$13=Auxiliares!$C$3),Auxiliares!$C19,IF(AND(DD$10=Auxiliares!$D$2,'46-55'!DD$13=Auxiliares!$D$3),Auxiliares!$D19,IF(AND(DD$10=Auxiliares!$E$2,'46-55'!DD$13=Auxiliares!$E$3),Auxiliares!$E19,Auxiliares!$F19)))</f>
        <v>#REF!</v>
      </c>
      <c r="DE74" s="27" t="e">
        <f>+IF(AND(DE$10=Auxiliares!$C$2,'46-55'!DE$13=Auxiliares!$C$3),Auxiliares!$C19,IF(AND(DE$10=Auxiliares!$D$2,'46-55'!DE$13=Auxiliares!$D$3),Auxiliares!$D19,IF(AND(DE$10=Auxiliares!$E$2,'46-55'!DE$13=Auxiliares!$E$3),Auxiliares!$E19,Auxiliares!$F19)))</f>
        <v>#REF!</v>
      </c>
      <c r="DF74" s="27">
        <f>+Auxiliares!$H19</f>
        <v>1.3901791712654134E-3</v>
      </c>
      <c r="DG74" s="27">
        <f>+Auxiliares!$H19</f>
        <v>1.3901791712654134E-3</v>
      </c>
      <c r="DH74" s="27">
        <f>+Auxiliares!$H19</f>
        <v>1.3901791712654134E-3</v>
      </c>
      <c r="DI74" s="27">
        <f>+Auxiliares!$H19</f>
        <v>1.3901791712654134E-3</v>
      </c>
      <c r="DJ74" s="27">
        <f>+Auxiliares!$H19</f>
        <v>1.3901791712654134E-3</v>
      </c>
      <c r="DK74" s="27">
        <f>+Auxiliares!$H19</f>
        <v>1.3901791712654134E-3</v>
      </c>
      <c r="DL74" s="27">
        <f>+Auxiliares!$H19</f>
        <v>1.3901791712654134E-3</v>
      </c>
      <c r="DV74" s="39">
        <f>+Auxiliares!$G19</f>
        <v>1.1584826427211777E-4</v>
      </c>
      <c r="DW74" s="39">
        <f>+Auxiliares!$G19</f>
        <v>1.1584826427211777E-4</v>
      </c>
      <c r="DX74" s="39"/>
      <c r="DY74" s="39">
        <f>+Auxiliares!$G19</f>
        <v>1.1584826427211777E-4</v>
      </c>
      <c r="DZ74" s="39">
        <f>+Auxiliares!$G19</f>
        <v>1.1584826427211777E-4</v>
      </c>
      <c r="EB74" s="39">
        <f>+Auxiliares!$G19</f>
        <v>1.1584826427211777E-4</v>
      </c>
      <c r="EC74" s="39">
        <f>+Auxiliares!$G19</f>
        <v>1.1584826427211777E-4</v>
      </c>
      <c r="ED74" s="39"/>
      <c r="EE74" s="39">
        <f>+Auxiliares!$G19</f>
        <v>1.1584826427211777E-4</v>
      </c>
      <c r="EF74" s="39">
        <f>+Auxiliares!$G19</f>
        <v>1.1584826427211777E-4</v>
      </c>
    </row>
    <row r="75" spans="2:139">
      <c r="B75" s="1" t="s">
        <v>39</v>
      </c>
      <c r="C75" s="27">
        <f>+Auxiliares!C20</f>
        <v>1.4060213994464492E-2</v>
      </c>
      <c r="D75" s="27">
        <f t="shared" si="76"/>
        <v>1.4060213994464492E-2</v>
      </c>
      <c r="E75" s="27" t="e">
        <f>+IF(AND(E$10=Auxiliares!$C$2,'46-55'!E$13=Auxiliares!$C$3),Auxiliares!$C20,IF(AND(E$10=Auxiliares!$D$2,'46-55'!E$13=Auxiliares!$D$3),Auxiliares!$D20,IF(AND(E$10=Auxiliares!$E$2,'46-55'!E$13=Auxiliares!$E$3),Auxiliares!$E20,Auxiliares!$F20)))</f>
        <v>#REF!</v>
      </c>
      <c r="F75" s="27" t="e">
        <f>+IF(AND(F$10=Auxiliares!$C$2,'46-55'!F$13=Auxiliares!$C$3),Auxiliares!$C20,IF(AND(F$10=Auxiliares!$D$2,'46-55'!F$13=Auxiliares!$D$3),Auxiliares!$D20,IF(AND(F$10=Auxiliares!$E$2,'46-55'!F$13=Auxiliares!$E$3),Auxiliares!$E20,Auxiliares!$F20)))</f>
        <v>#REF!</v>
      </c>
      <c r="G75" s="27" t="e">
        <f>+IF(AND(G$10=Auxiliares!$C$2,'46-55'!G$13=Auxiliares!$C$3),Auxiliares!$C20,IF(AND(G$10=Auxiliares!$D$2,'46-55'!G$13=Auxiliares!$D$3),Auxiliares!$D20,IF(AND(G$10=Auxiliares!$E$2,'46-55'!G$13=Auxiliares!$E$3),Auxiliares!$E20,Auxiliares!$F20)))</f>
        <v>#REF!</v>
      </c>
      <c r="H75" s="27" t="e">
        <f>+IF(AND(H$10=Auxiliares!$C$2,'46-55'!H$13=Auxiliares!$C$3),Auxiliares!$C20,IF(AND(H$10=Auxiliares!$D$2,'46-55'!H$13=Auxiliares!$D$3),Auxiliares!$D20,IF(AND(H$10=Auxiliares!$E$2,'46-55'!H$13=Auxiliares!$E$3),Auxiliares!$E20,Auxiliares!$F20)))</f>
        <v>#REF!</v>
      </c>
      <c r="I75" s="27" t="e">
        <f>+IF(AND(I$10=Auxiliares!$C$2,'46-55'!I$13=Auxiliares!$C$3),Auxiliares!$C20,IF(AND(I$10=Auxiliares!$D$2,'46-55'!I$13=Auxiliares!$D$3),Auxiliares!$D20,IF(AND(I$10=Auxiliares!$E$2,'46-55'!I$13=Auxiliares!$E$3),Auxiliares!$E20,Auxiliares!$F20)))</f>
        <v>#REF!</v>
      </c>
      <c r="J75" s="27" t="e">
        <f>+IF(AND(J$10=Auxiliares!$C$2,'46-55'!J$13=Auxiliares!$C$3),Auxiliares!$C20,IF(AND(J$10=Auxiliares!$D$2,'46-55'!J$13=Auxiliares!$D$3),Auxiliares!$D20,IF(AND(J$10=Auxiliares!$E$2,'46-55'!J$13=Auxiliares!$E$3),Auxiliares!$E20,Auxiliares!$F20)))</f>
        <v>#REF!</v>
      </c>
      <c r="K75" s="27" t="e">
        <f>+IF(AND(K$10=Auxiliares!$C$2,'46-55'!K$13=Auxiliares!$C$3),Auxiliares!$C20,IF(AND(K$10=Auxiliares!$D$2,'46-55'!K$13=Auxiliares!$D$3),Auxiliares!$D20,IF(AND(K$10=Auxiliares!$E$2,'46-55'!K$13=Auxiliares!$E$3),Auxiliares!$E20,Auxiliares!$F20)))</f>
        <v>#REF!</v>
      </c>
      <c r="L75" s="27" t="e">
        <f>+IF(AND(L$10=Auxiliares!$C$2,'46-55'!L$13=Auxiliares!$C$3),Auxiliares!$C20,IF(AND(L$10=Auxiliares!$D$2,'46-55'!L$13=Auxiliares!$D$3),Auxiliares!$D20,IF(AND(L$10=Auxiliares!$E$2,'46-55'!L$13=Auxiliares!$E$3),Auxiliares!$E20,Auxiliares!$F20)))</f>
        <v>#REF!</v>
      </c>
      <c r="M75" s="27" t="e">
        <f>+IF(AND(M$10=Auxiliares!$C$2,'46-55'!M$13=Auxiliares!$C$3),Auxiliares!$C20,IF(AND(M$10=Auxiliares!$D$2,'46-55'!M$13=Auxiliares!$D$3),Auxiliares!$D20,IF(AND(M$10=Auxiliares!$E$2,'46-55'!M$13=Auxiliares!$E$3),Auxiliares!$E20,Auxiliares!$F20)))</f>
        <v>#REF!</v>
      </c>
      <c r="N75" s="27" t="e">
        <f>+IF(AND(N$10=Auxiliares!$C$2,'46-55'!N$13=Auxiliares!$C$3),Auxiliares!$C20,IF(AND(N$10=Auxiliares!$D$2,'46-55'!N$13=Auxiliares!$D$3),Auxiliares!$D20,IF(AND(N$10=Auxiliares!$E$2,'46-55'!N$13=Auxiliares!$E$3),Auxiliares!$E20,Auxiliares!$F20)))</f>
        <v>#REF!</v>
      </c>
      <c r="O75" s="27" t="e">
        <f>+IF(AND(O$10=Auxiliares!$C$2,'46-55'!O$13=Auxiliares!$C$3),Auxiliares!$C20,IF(AND(O$10=Auxiliares!$D$2,'46-55'!O$13=Auxiliares!$D$3),Auxiliares!$D20,IF(AND(O$10=Auxiliares!$E$2,'46-55'!O$13=Auxiliares!$E$3),Auxiliares!$E20,Auxiliares!$F20)))</f>
        <v>#REF!</v>
      </c>
      <c r="P75" s="27" t="e">
        <f>+IF(AND(P$10=Auxiliares!$C$2,'46-55'!P$13=Auxiliares!$C$3),Auxiliares!$C20,IF(AND(P$10=Auxiliares!$D$2,'46-55'!P$13=Auxiliares!$D$3),Auxiliares!$D20,IF(AND(P$10=Auxiliares!$E$2,'46-55'!P$13=Auxiliares!$E$3),Auxiliares!$E20,Auxiliares!$F20)))</f>
        <v>#REF!</v>
      </c>
      <c r="Q75" s="27" t="e">
        <f>+IF(AND(Q$10=Auxiliares!$C$2,'46-55'!Q$13=Auxiliares!$C$3),Auxiliares!$C20,IF(AND(Q$10=Auxiliares!$D$2,'46-55'!Q$13=Auxiliares!$D$3),Auxiliares!$D20,IF(AND(Q$10=Auxiliares!$E$2,'46-55'!Q$13=Auxiliares!$E$3),Auxiliares!$E20,Auxiliares!$F20)))</f>
        <v>#REF!</v>
      </c>
      <c r="R75" s="27" t="e">
        <f>+IF(AND(R$10=Auxiliares!$C$2,'46-55'!R$13=Auxiliares!$C$3),Auxiliares!$C20,IF(AND(R$10=Auxiliares!$D$2,'46-55'!R$13=Auxiliares!$D$3),Auxiliares!$D20,IF(AND(R$10=Auxiliares!$E$2,'46-55'!R$13=Auxiliares!$E$3),Auxiliares!$E20,Auxiliares!$F20)))</f>
        <v>#REF!</v>
      </c>
      <c r="S75" s="27" t="e">
        <f>+IF(AND(S$10=Auxiliares!$C$2,'46-55'!S$13=Auxiliares!$C$3),Auxiliares!$C20,IF(AND(S$10=Auxiliares!$D$2,'46-55'!S$13=Auxiliares!$D$3),Auxiliares!$D20,IF(AND(S$10=Auxiliares!$E$2,'46-55'!S$13=Auxiliares!$E$3),Auxiliares!$E20,Auxiliares!$F20)))</f>
        <v>#REF!</v>
      </c>
      <c r="T75" s="27" t="e">
        <f>+IF(AND(T$10=Auxiliares!$C$2,'46-55'!T$13=Auxiliares!$C$3),Auxiliares!$C20,IF(AND(T$10=Auxiliares!$D$2,'46-55'!T$13=Auxiliares!$D$3),Auxiliares!$D20,IF(AND(T$10=Auxiliares!$E$2,'46-55'!T$13=Auxiliares!$E$3),Auxiliares!$E20,Auxiliares!$F20)))</f>
        <v>#REF!</v>
      </c>
      <c r="U75" s="27" t="e">
        <f>+IF(AND(U$10=Auxiliares!$C$2,'46-55'!U$13=Auxiliares!$C$3),Auxiliares!$C20,IF(AND(U$10=Auxiliares!$D$2,'46-55'!U$13=Auxiliares!$D$3),Auxiliares!$D20,IF(AND(U$10=Auxiliares!$E$2,'46-55'!U$13=Auxiliares!$E$3),Auxiliares!$E20,Auxiliares!$F20)))</f>
        <v>#REF!</v>
      </c>
      <c r="V75" s="27" t="e">
        <f>+IF(AND(V$10=Auxiliares!$C$2,'46-55'!V$13=Auxiliares!$C$3),Auxiliares!$C20,IF(AND(V$10=Auxiliares!$D$2,'46-55'!V$13=Auxiliares!$D$3),Auxiliares!$D20,IF(AND(V$10=Auxiliares!$E$2,'46-55'!V$13=Auxiliares!$E$3),Auxiliares!$E20,Auxiliares!$F20)))</f>
        <v>#REF!</v>
      </c>
      <c r="W75" s="27" t="e">
        <f>+IF(AND(W$10=Auxiliares!$C$2,'46-55'!W$13=Auxiliares!$C$3),Auxiliares!$C20,IF(AND(W$10=Auxiliares!$D$2,'46-55'!W$13=Auxiliares!$D$3),Auxiliares!$D20,IF(AND(W$10=Auxiliares!$E$2,'46-55'!W$13=Auxiliares!$E$3),Auxiliares!$E20,Auxiliares!$F20)))</f>
        <v>#REF!</v>
      </c>
      <c r="X75" s="27" t="e">
        <f>+IF(AND(X$10=Auxiliares!$C$2,'46-55'!X$13=Auxiliares!$C$3),Auxiliares!$C20,IF(AND(X$10=Auxiliares!$D$2,'46-55'!X$13=Auxiliares!$D$3),Auxiliares!$D20,IF(AND(X$10=Auxiliares!$E$2,'46-55'!X$13=Auxiliares!$E$3),Auxiliares!$E20,Auxiliares!$F20)))</f>
        <v>#REF!</v>
      </c>
      <c r="Y75" s="27" t="e">
        <f>+IF(AND(Y$10=Auxiliares!$C$2,'46-55'!Y$13=Auxiliares!$C$3),Auxiliares!$C20,IF(AND(Y$10=Auxiliares!$D$2,'46-55'!Y$13=Auxiliares!$D$3),Auxiliares!$D20,IF(AND(Y$10=Auxiliares!$E$2,'46-55'!Y$13=Auxiliares!$E$3),Auxiliares!$E20,Auxiliares!$F20)))</f>
        <v>#REF!</v>
      </c>
      <c r="Z75" s="27" t="e">
        <f>+IF(AND(Z$10=Auxiliares!$C$2,'46-55'!Z$13=Auxiliares!$C$3),Auxiliares!$C20,IF(AND(Z$10=Auxiliares!$D$2,'46-55'!Z$13=Auxiliares!$D$3),Auxiliares!$D20,IF(AND(Z$10=Auxiliares!$E$2,'46-55'!Z$13=Auxiliares!$E$3),Auxiliares!$E20,Auxiliares!$F20)))</f>
        <v>#REF!</v>
      </c>
      <c r="AA75" s="27" t="e">
        <f>+IF(AND(AA$10=Auxiliares!$C$2,'46-55'!AA$13=Auxiliares!$C$3),Auxiliares!$C20,IF(AND(AA$10=Auxiliares!$D$2,'46-55'!AA$13=Auxiliares!$D$3),Auxiliares!$D20,IF(AND(AA$10=Auxiliares!$E$2,'46-55'!AA$13=Auxiliares!$E$3),Auxiliares!$E20,Auxiliares!$F20)))</f>
        <v>#REF!</v>
      </c>
      <c r="AB75" s="27" t="e">
        <f>+IF(AND(AB$10=Auxiliares!$C$2,'46-55'!AB$13=Auxiliares!$C$3),Auxiliares!$C20,IF(AND(AB$10=Auxiliares!$D$2,'46-55'!AB$13=Auxiliares!$D$3),Auxiliares!$D20,IF(AND(AB$10=Auxiliares!$E$2,'46-55'!AB$13=Auxiliares!$E$3),Auxiliares!$E20,Auxiliares!$F20)))</f>
        <v>#REF!</v>
      </c>
      <c r="AC75" s="27" t="e">
        <f>+IF(AND(AC$10=Auxiliares!$C$2,'46-55'!AC$13=Auxiliares!$C$3),Auxiliares!$C20,IF(AND(AC$10=Auxiliares!$D$2,'46-55'!AC$13=Auxiliares!$D$3),Auxiliares!$D20,IF(AND(AC$10=Auxiliares!$E$2,'46-55'!AC$13=Auxiliares!$E$3),Auxiliares!$E20,Auxiliares!$F20)))</f>
        <v>#REF!</v>
      </c>
      <c r="AD75" s="27" t="e">
        <f>+IF(AND(AD$10=Auxiliares!$C$2,'46-55'!AD$13=Auxiliares!$C$3),Auxiliares!$C20,IF(AND(AD$10=Auxiliares!$D$2,'46-55'!AD$13=Auxiliares!$D$3),Auxiliares!$D20,IF(AND(AD$10=Auxiliares!$E$2,'46-55'!AD$13=Auxiliares!$E$3),Auxiliares!$E20,Auxiliares!$F20)))</f>
        <v>#REF!</v>
      </c>
      <c r="AE75" s="27" t="e">
        <f>+IF(AND(AE$10=Auxiliares!$C$2,'46-55'!AE$13=Auxiliares!$C$3),Auxiliares!$C20,IF(AND(AE$10=Auxiliares!$D$2,'46-55'!AE$13=Auxiliares!$D$3),Auxiliares!$D20,IF(AND(AE$10=Auxiliares!$E$2,'46-55'!AE$13=Auxiliares!$E$3),Auxiliares!$E20,Auxiliares!$F20)))</f>
        <v>#REF!</v>
      </c>
      <c r="AF75" s="27" t="e">
        <f>+IF(AND(AF$10=Auxiliares!$C$2,'46-55'!AF$13=Auxiliares!$C$3),Auxiliares!$C20,IF(AND(AF$10=Auxiliares!$D$2,'46-55'!AF$13=Auxiliares!$D$3),Auxiliares!$D20,IF(AND(AF$10=Auxiliares!$E$2,'46-55'!AF$13=Auxiliares!$E$3),Auxiliares!$E20,Auxiliares!$F20)))</f>
        <v>#REF!</v>
      </c>
      <c r="AG75" s="54" t="e">
        <f>+IF(AND(AG$10=Auxiliares!$C$2,'46-55'!AG$13=Auxiliares!$C$3),Auxiliares!$C20,IF(AND(AG$10=Auxiliares!$D$2,'46-55'!AG$13=Auxiliares!$D$3),Auxiliares!$D20,IF(AND(AG$10=Auxiliares!$E$2,'46-55'!AG$13=Auxiliares!$E$3),Auxiliares!$E20,Auxiliares!$F20)))</f>
        <v>#REF!</v>
      </c>
      <c r="AH75" s="70" t="e">
        <f>+IF(AND(AH$10=Auxiliares!$C$2,'46-55'!AH$13=Auxiliares!$C$3),Auxiliares!$C20,IF(AND(AH$10=Auxiliares!$D$2,'46-55'!AH$13=Auxiliares!$D$3),Auxiliares!$D20,IF(AND(AH$10=Auxiliares!$E$2,'46-55'!AH$13=Auxiliares!$E$3),Auxiliares!$E20,Auxiliares!$F20)))</f>
        <v>#REF!</v>
      </c>
      <c r="AI75" s="70" t="e">
        <f>+IF(AND(AI$10=Auxiliares!$C$2,'46-55'!AI$13=Auxiliares!$C$3),Auxiliares!$C20,IF(AND(AI$10=Auxiliares!$D$2,'46-55'!AI$13=Auxiliares!$D$3),Auxiliares!$D20,IF(AND(AI$10=Auxiliares!$E$2,'46-55'!AI$13=Auxiliares!$E$3),Auxiliares!$E20,Auxiliares!$F20)))</f>
        <v>#REF!</v>
      </c>
      <c r="AJ75" s="70" t="e">
        <f>+IF(AND(AJ$10=Auxiliares!$C$2,'46-55'!AJ$13=Auxiliares!$C$3),Auxiliares!$C20,IF(AND(AJ$10=Auxiliares!$D$2,'46-55'!AJ$13=Auxiliares!$D$3),Auxiliares!$D20,IF(AND(AJ$10=Auxiliares!$E$2,'46-55'!AJ$13=Auxiliares!$E$3),Auxiliares!$E20,Auxiliares!$F20)))</f>
        <v>#REF!</v>
      </c>
      <c r="AK75" s="54" t="e">
        <f>+IF(AND(AK$10=Auxiliares!$C$2,'46-55'!AK$13=Auxiliares!$C$3),Auxiliares!$C20,IF(AND(AK$10=Auxiliares!$D$2,'46-55'!AK$13=Auxiliares!$D$3),Auxiliares!$D20,IF(AND(AK$10=Auxiliares!$E$2,'46-55'!AK$13=Auxiliares!$E$3),Auxiliares!$E20,Auxiliares!$F20)))</f>
        <v>#REF!</v>
      </c>
      <c r="AL75" s="54" t="e">
        <f>+IF(AND(AL$10=Auxiliares!$C$2,'46-55'!AL$13=Auxiliares!$C$3),Auxiliares!$C20,IF(AND(AL$10=Auxiliares!$D$2,'46-55'!AL$13=Auxiliares!$D$3),Auxiliares!$D20,IF(AND(AL$10=Auxiliares!$E$2,'46-55'!AL$13=Auxiliares!$E$3),Auxiliares!$E20,Auxiliares!$F20)))</f>
        <v>#REF!</v>
      </c>
      <c r="AM75" s="70" t="e">
        <f>+IF(AND(AM$10=Auxiliares!$C$2,'46-55'!AM$13=Auxiliares!$C$3),Auxiliares!$C20,IF(AND(AM$10=Auxiliares!$D$2,'46-55'!AM$13=Auxiliares!$D$3),Auxiliares!$D20,IF(AND(AM$10=Auxiliares!$E$2,'46-55'!AM$13=Auxiliares!$E$3),Auxiliares!$E20,Auxiliares!$F20)))</f>
        <v>#REF!</v>
      </c>
      <c r="AN75" s="54" t="e">
        <f>+IF(AND(AN$10=Auxiliares!$C$2,'46-55'!AN$13=Auxiliares!$C$3),Auxiliares!$C20,IF(AND(AN$10=Auxiliares!$D$2,'46-55'!AN$13=Auxiliares!$D$3),Auxiliares!$D20,IF(AND(AN$10=Auxiliares!$E$2,'46-55'!AN$13=Auxiliares!$E$3),Auxiliares!$E20,Auxiliares!$F20)))</f>
        <v>#REF!</v>
      </c>
      <c r="AO75" s="27" t="e">
        <f>+IF(AND(AO$10=Auxiliares!$C$2,'46-55'!AO$13=Auxiliares!$C$3),Auxiliares!$C20,IF(AND(AO$10=Auxiliares!$D$2,'46-55'!AO$13=Auxiliares!$D$3),Auxiliares!$D20,IF(AND(AO$10=Auxiliares!$E$2,'46-55'!AO$13=Auxiliares!$E$3),Auxiliares!$E20,Auxiliares!$F20)))</f>
        <v>#REF!</v>
      </c>
      <c r="AP75" s="27" t="e">
        <f>+IF(AND(AP$10=Auxiliares!$C$2,'46-55'!AP$13=Auxiliares!$C$3),Auxiliares!$C20,IF(AND(AP$10=Auxiliares!$D$2,'46-55'!AP$13=Auxiliares!$D$3),Auxiliares!$D20,IF(AND(AP$10=Auxiliares!$E$2,'46-55'!AP$13=Auxiliares!$E$3),Auxiliares!$E20,Auxiliares!$F20)))</f>
        <v>#REF!</v>
      </c>
      <c r="AQ75" s="27" t="e">
        <f>+IF(AND(AQ$10=Auxiliares!$C$2,'46-55'!AQ$13=Auxiliares!$C$3),Auxiliares!$C20,IF(AND(AQ$10=Auxiliares!$D$2,'46-55'!AQ$13=Auxiliares!$D$3),Auxiliares!$D20,IF(AND(AQ$10=Auxiliares!$E$2,'46-55'!AQ$13=Auxiliares!$E$3),Auxiliares!$E20,Auxiliares!$F20)))</f>
        <v>#REF!</v>
      </c>
      <c r="AR75" s="54" t="e">
        <f>+IF(AND(AR$10=Auxiliares!$C$2,'46-55'!AR$13=Auxiliares!$C$3),Auxiliares!$C20,IF(AND(AR$10=Auxiliares!$D$2,'46-55'!AR$13=Auxiliares!$D$3),Auxiliares!$D20,IF(AND(AR$10=Auxiliares!$E$2,'46-55'!AR$13=Auxiliares!$E$3),Auxiliares!$E20,Auxiliares!$F20)))</f>
        <v>#REF!</v>
      </c>
      <c r="AS75" s="27" t="e">
        <f>+IF(AND(AS$10=Auxiliares!$C$2,'46-55'!AS$13=Auxiliares!$C$3),Auxiliares!$C20,IF(AND(AS$10=Auxiliares!$D$2,'46-55'!AS$13=Auxiliares!$D$3),Auxiliares!$D20,IF(AND(AS$10=Auxiliares!$E$2,'46-55'!AS$13=Auxiliares!$E$3),Auxiliares!$E20,Auxiliares!$F20)))</f>
        <v>#REF!</v>
      </c>
      <c r="AT75" s="54" t="e">
        <f>+IF(AND(AT$10=Auxiliares!$C$2,'46-55'!AT$13=Auxiliares!$C$3),Auxiliares!$C20,IF(AND(AT$10=Auxiliares!$D$2,'46-55'!AT$13=Auxiliares!$D$3),Auxiliares!$D20,IF(AND(AT$10=Auxiliares!$E$2,'46-55'!AT$13=Auxiliares!$E$3),Auxiliares!$E20,Auxiliares!$F20)))</f>
        <v>#REF!</v>
      </c>
      <c r="AU75" s="54" t="e">
        <f>+IF(AND(AU$10=Auxiliares!$C$2,'46-55'!AU$13=Auxiliares!$C$3),Auxiliares!$C20,IF(AND(AU$10=Auxiliares!$D$2,'46-55'!AU$13=Auxiliares!$D$3),Auxiliares!$D20,IF(AND(AU$10=Auxiliares!$E$2,'46-55'!AU$13=Auxiliares!$E$3),Auxiliares!$E20,Auxiliares!$F20)))</f>
        <v>#REF!</v>
      </c>
      <c r="AV75" s="54" t="e">
        <f>+IF(AND(AV$10=Auxiliares!$C$2,'46-55'!AV$13=Auxiliares!$C$3),Auxiliares!$C20,IF(AND(AV$10=Auxiliares!$D$2,'46-55'!AV$13=Auxiliares!$D$3),Auxiliares!$D20,IF(AND(AV$10=Auxiliares!$E$2,'46-55'!AV$13=Auxiliares!$E$3),Auxiliares!$E20,Auxiliares!$F20)))</f>
        <v>#REF!</v>
      </c>
      <c r="AW75" s="27" t="e">
        <f>+IF(AND(AW$10=Auxiliares!$C$2,'46-55'!AW$13=Auxiliares!$C$3),Auxiliares!$C20,IF(AND(AW$10=Auxiliares!$D$2,'46-55'!AW$13=Auxiliares!$D$3),Auxiliares!$D20,IF(AND(AW$10=Auxiliares!$E$2,'46-55'!AW$13=Auxiliares!$E$3),Auxiliares!$E20,Auxiliares!$F20)))</f>
        <v>#REF!</v>
      </c>
      <c r="AX75" s="27" t="e">
        <f>+IF(AND(AX$10=Auxiliares!$C$2,'46-55'!AX$13=Auxiliares!$C$3),Auxiliares!$C20,IF(AND(AX$10=Auxiliares!$D$2,'46-55'!AX$13=Auxiliares!$D$3),Auxiliares!$D20,IF(AND(AX$10=Auxiliares!$E$2,'46-55'!AX$13=Auxiliares!$E$3),Auxiliares!$E20,Auxiliares!$F20)))</f>
        <v>#REF!</v>
      </c>
      <c r="AY75" s="27" t="e">
        <f>+IF(AND(AY$10=Auxiliares!$C$2,'46-55'!AY$13=Auxiliares!$C$3),Auxiliares!$C20,IF(AND(AY$10=Auxiliares!$D$2,'46-55'!AY$13=Auxiliares!$D$3),Auxiliares!$D20,IF(AND(AY$10=Auxiliares!$E$2,'46-55'!AY$13=Auxiliares!$E$3),Auxiliares!$E20,Auxiliares!$F20)))</f>
        <v>#REF!</v>
      </c>
      <c r="AZ75" s="54" t="e">
        <f>+IF(AND(AZ$10=Auxiliares!$C$2,'46-55'!AZ$13=Auxiliares!$C$3),Auxiliares!$C20,IF(AND(AZ$10=Auxiliares!$D$2,'46-55'!AZ$13=Auxiliares!$D$3),Auxiliares!$D20,IF(AND(AZ$10=Auxiliares!$E$2,'46-55'!AZ$13=Auxiliares!$E$3),Auxiliares!$E20,Auxiliares!$F20)))</f>
        <v>#REF!</v>
      </c>
      <c r="BA75" s="27" t="e">
        <f>+IF(AND(BA$10=Auxiliares!$C$2,'46-55'!BA$13=Auxiliares!$C$3),Auxiliares!$C20,IF(AND(BA$10=Auxiliares!$D$2,'46-55'!BA$13=Auxiliares!$D$3),Auxiliares!$D20,IF(AND(BA$10=Auxiliares!$E$2,'46-55'!BA$13=Auxiliares!$E$3),Auxiliares!$E20,Auxiliares!$F20)))</f>
        <v>#REF!</v>
      </c>
      <c r="BB75" s="27" t="e">
        <f>+IF(AND(BB$10=Auxiliares!$C$2,'46-55'!BB$13=Auxiliares!$C$3),Auxiliares!$C20,IF(AND(BB$10=Auxiliares!$D$2,'46-55'!BB$13=Auxiliares!$D$3),Auxiliares!$D20,IF(AND(BB$10=Auxiliares!$E$2,'46-55'!BB$13=Auxiliares!$E$3),Auxiliares!$E20,Auxiliares!$F20)))</f>
        <v>#REF!</v>
      </c>
      <c r="BC75" s="27" t="e">
        <f>+IF(AND(BC$10=Auxiliares!$C$2,'46-55'!BC$13=Auxiliares!$C$3),Auxiliares!$C20,IF(AND(BC$10=Auxiliares!$D$2,'46-55'!BC$13=Auxiliares!$D$3),Auxiliares!$D20,IF(AND(BC$10=Auxiliares!$E$2,'46-55'!BC$13=Auxiliares!$E$3),Auxiliares!$E20,Auxiliares!$F20)))</f>
        <v>#REF!</v>
      </c>
      <c r="BD75" s="54" t="e">
        <f>+IF(AND(BD$10=Auxiliares!$C$2,'46-55'!BD$13=Auxiliares!$C$3),Auxiliares!$C20,IF(AND(BD$10=Auxiliares!$D$2,'46-55'!BD$13=Auxiliares!$D$3),Auxiliares!$D20,IF(AND(BD$10=Auxiliares!$E$2,'46-55'!BD$13=Auxiliares!$E$3),Auxiliares!$E20,Auxiliares!$F20)))</f>
        <v>#REF!</v>
      </c>
      <c r="BE75" s="27" t="e">
        <f>+IF(AND(BE$10=Auxiliares!$C$2,'46-55'!BE$13=Auxiliares!$C$3),Auxiliares!$C20,IF(AND(BE$10=Auxiliares!$D$2,'46-55'!BE$13=Auxiliares!$D$3),Auxiliares!$D20,IF(AND(BE$10=Auxiliares!$E$2,'46-55'!BE$13=Auxiliares!$E$3),Auxiliares!$E20,Auxiliares!$F20)))</f>
        <v>#REF!</v>
      </c>
      <c r="BF75" s="27" t="e">
        <f>+IF(AND(BF$10=Auxiliares!$C$2,'46-55'!BF$13=Auxiliares!$C$3),Auxiliares!$C20,IF(AND(BF$10=Auxiliares!$D$2,'46-55'!BF$13=Auxiliares!$D$3),Auxiliares!$D20,IF(AND(BF$10=Auxiliares!$E$2,'46-55'!BF$13=Auxiliares!$E$3),Auxiliares!$E20,Auxiliares!$F20)))</f>
        <v>#REF!</v>
      </c>
      <c r="BG75" s="27" t="e">
        <f>+IF(AND(BG$10=Auxiliares!$C$2,'46-55'!BG$13=Auxiliares!$C$3),Auxiliares!$C20,IF(AND(BG$10=Auxiliares!$D$2,'46-55'!BG$13=Auxiliares!$D$3),Auxiliares!$D20,IF(AND(BG$10=Auxiliares!$E$2,'46-55'!BG$13=Auxiliares!$E$3),Auxiliares!$E20,Auxiliares!$F20)))</f>
        <v>#REF!</v>
      </c>
      <c r="BH75" s="54" t="e">
        <f>+IF(AND(BH$10=Auxiliares!$C$2,'46-55'!BH$13=Auxiliares!$C$3),Auxiliares!$C20,IF(AND(BH$10=Auxiliares!$D$2,'46-55'!BH$13=Auxiliares!$D$3),Auxiliares!$D20,IF(AND(BH$10=Auxiliares!$E$2,'46-55'!BH$13=Auxiliares!$E$3),Auxiliares!$E20,Auxiliares!$F20)))</f>
        <v>#REF!</v>
      </c>
      <c r="BI75" s="27" t="e">
        <f>+IF(AND(BI$10=Auxiliares!$C$2,'46-55'!BI$13=Auxiliares!$C$3),Auxiliares!$C20,IF(AND(BI$10=Auxiliares!$D$2,'46-55'!BI$13=Auxiliares!$D$3),Auxiliares!$D20,IF(AND(BI$10=Auxiliares!$E$2,'46-55'!BI$13=Auxiliares!$E$3),Auxiliares!$E20,Auxiliares!$F20)))</f>
        <v>#REF!</v>
      </c>
      <c r="BJ75" s="27" t="e">
        <f>+IF(AND(BJ$10=Auxiliares!$C$2,'46-55'!BJ$13=Auxiliares!$C$3),Auxiliares!$C20,IF(AND(BJ$10=Auxiliares!$D$2,'46-55'!BJ$13=Auxiliares!$D$3),Auxiliares!$D20,IF(AND(BJ$10=Auxiliares!$E$2,'46-55'!BJ$13=Auxiliares!$E$3),Auxiliares!$E20,Auxiliares!$F20)))</f>
        <v>#REF!</v>
      </c>
      <c r="BK75" s="27" t="e">
        <f>+IF(AND(BK$10=Auxiliares!$C$2,'46-55'!BK$13=Auxiliares!$C$3),Auxiliares!$C20,IF(AND(BK$10=Auxiliares!$D$2,'46-55'!BK$13=Auxiliares!$D$3),Auxiliares!$D20,IF(AND(BK$10=Auxiliares!$E$2,'46-55'!BK$13=Auxiliares!$E$3),Auxiliares!$E20,Auxiliares!$F20)))</f>
        <v>#REF!</v>
      </c>
      <c r="BL75" s="54" t="e">
        <f>+IF(AND(BL$10=Auxiliares!$C$2,'46-55'!BL$13=Auxiliares!$C$3),Auxiliares!$C20,IF(AND(BL$10=Auxiliares!$D$2,'46-55'!BL$13=Auxiliares!$D$3),Auxiliares!$D20,IF(AND(BL$10=Auxiliares!$E$2,'46-55'!BL$13=Auxiliares!$E$3),Auxiliares!$E20,Auxiliares!$F20)))</f>
        <v>#REF!</v>
      </c>
      <c r="BM75" s="27" t="e">
        <f>+IF(AND(BM$10=Auxiliares!$C$2,'46-55'!BM$13=Auxiliares!$C$3),Auxiliares!$C20,IF(AND(BM$10=Auxiliares!$D$2,'46-55'!BM$13=Auxiliares!$D$3),Auxiliares!$D20,IF(AND(BM$10=Auxiliares!$E$2,'46-55'!BM$13=Auxiliares!$E$3),Auxiliares!$E20,Auxiliares!$F20)))</f>
        <v>#REF!</v>
      </c>
      <c r="BN75" s="54" t="e">
        <f>+IF(AND(BN$10=Auxiliares!$C$2,'46-55'!BN$13=Auxiliares!$C$3),Auxiliares!$C20,IF(AND(BN$10=Auxiliares!$D$2,'46-55'!BN$13=Auxiliares!$D$3),Auxiliares!$D20,IF(AND(BN$10=Auxiliares!$E$2,'46-55'!BN$13=Auxiliares!$E$3),Auxiliares!$E20,Auxiliares!$F20)))</f>
        <v>#REF!</v>
      </c>
      <c r="BO75" s="27" t="e">
        <f>+IF(AND(BO$10=Auxiliares!$C$2,'46-55'!BO$13=Auxiliares!$C$3),Auxiliares!$C20,IF(AND(BO$10=Auxiliares!$D$2,'46-55'!BO$13=Auxiliares!$D$3),Auxiliares!$D20,IF(AND(BO$10=Auxiliares!$E$2,'46-55'!BO$13=Auxiliares!$E$3),Auxiliares!$E20,Auxiliares!$F20)))</f>
        <v>#REF!</v>
      </c>
      <c r="BP75" s="54" t="e">
        <f>+IF(AND(BP$10=Auxiliares!$C$2,'46-55'!BP$13=Auxiliares!$C$3),Auxiliares!$C20,IF(AND(BP$10=Auxiliares!$D$2,'46-55'!BP$13=Auxiliares!$D$3),Auxiliares!$D20,IF(AND(BP$10=Auxiliares!$E$2,'46-55'!BP$13=Auxiliares!$E$3),Auxiliares!$E20,Auxiliares!$F20)))</f>
        <v>#REF!</v>
      </c>
      <c r="BQ75" s="27" t="e">
        <f>+IF(AND(BQ$10=Auxiliares!$C$2,'46-55'!BQ$13=Auxiliares!$C$3),Auxiliares!$C20,IF(AND(BQ$10=Auxiliares!$D$2,'46-55'!BQ$13=Auxiliares!$D$3),Auxiliares!$D20,IF(AND(BQ$10=Auxiliares!$E$2,'46-55'!BQ$13=Auxiliares!$E$3),Auxiliares!$E20,Auxiliares!$F20)))</f>
        <v>#REF!</v>
      </c>
      <c r="BR75" s="27" t="e">
        <f>+IF(AND(BR$10=Auxiliares!$C$2,'46-55'!BR$13=Auxiliares!$C$3),Auxiliares!$C20,IF(AND(BR$10=Auxiliares!$D$2,'46-55'!BR$13=Auxiliares!$D$3),Auxiliares!$D20,IF(AND(BR$10=Auxiliares!$E$2,'46-55'!BR$13=Auxiliares!$E$3),Auxiliares!$E20,Auxiliares!$F20)))</f>
        <v>#REF!</v>
      </c>
      <c r="BS75" s="27" t="e">
        <f>+IF(AND(BS$10=Auxiliares!$C$2,'46-55'!BS$13=Auxiliares!$C$3),Auxiliares!$C20,IF(AND(BS$10=Auxiliares!$D$2,'46-55'!BS$13=Auxiliares!$D$3),Auxiliares!$D20,IF(AND(BS$10=Auxiliares!$E$2,'46-55'!BS$13=Auxiliares!$E$3),Auxiliares!$E20,Auxiliares!$F20)))</f>
        <v>#REF!</v>
      </c>
      <c r="BT75" s="54" t="e">
        <f>+IF(AND(BT$10=Auxiliares!$C$2,'46-55'!BT$13=Auxiliares!$C$3),Auxiliares!$C20,IF(AND(BT$10=Auxiliares!$D$2,'46-55'!BT$13=Auxiliares!$D$3),Auxiliares!$D20,IF(AND(BT$10=Auxiliares!$E$2,'46-55'!BT$13=Auxiliares!$E$3),Auxiliares!$E20,Auxiliares!$F20)))</f>
        <v>#REF!</v>
      </c>
      <c r="BU75" s="27" t="e">
        <f>+IF(AND(BU$10=Auxiliares!$C$2,'46-55'!BU$13=Auxiliares!$C$3),Auxiliares!$C20,IF(AND(BU$10=Auxiliares!$D$2,'46-55'!BU$13=Auxiliares!$D$3),Auxiliares!$D20,IF(AND(BU$10=Auxiliares!$E$2,'46-55'!BU$13=Auxiliares!$E$3),Auxiliares!$E20,Auxiliares!$F20)))</f>
        <v>#REF!</v>
      </c>
      <c r="BV75" s="27" t="e">
        <f>+IF(AND(BV$10=Auxiliares!$C$2,'46-55'!BV$13=Auxiliares!$C$3),Auxiliares!$C20,IF(AND(BV$10=Auxiliares!$D$2,'46-55'!BV$13=Auxiliares!$D$3),Auxiliares!$D20,IF(AND(BV$10=Auxiliares!$E$2,'46-55'!BV$13=Auxiliares!$E$3),Auxiliares!$E20,Auxiliares!$F20)))</f>
        <v>#REF!</v>
      </c>
      <c r="BW75" s="27" t="e">
        <f>+IF(AND(BW$10=Auxiliares!$C$2,'46-55'!BW$13=Auxiliares!$C$3),Auxiliares!$C20,IF(AND(BW$10=Auxiliares!$D$2,'46-55'!BW$13=Auxiliares!$D$3),Auxiliares!$D20,IF(AND(BW$10=Auxiliares!$E$2,'46-55'!BW$13=Auxiliares!$E$3),Auxiliares!$E20,Auxiliares!$F20)))</f>
        <v>#REF!</v>
      </c>
      <c r="BX75" s="54" t="e">
        <f>+IF(AND(BX$10=Auxiliares!$C$2,'46-55'!BX$13=Auxiliares!$C$3),Auxiliares!$C20,IF(AND(BX$10=Auxiliares!$D$2,'46-55'!BX$13=Auxiliares!$D$3),Auxiliares!$D20,IF(AND(BX$10=Auxiliares!$E$2,'46-55'!BX$13=Auxiliares!$E$3),Auxiliares!$E20,Auxiliares!$F20)))</f>
        <v>#REF!</v>
      </c>
      <c r="BY75" s="27" t="e">
        <f>+IF(AND(BY$10=Auxiliares!$C$2,'46-55'!BY$13=Auxiliares!$C$3),Auxiliares!$C20,IF(AND(BY$10=Auxiliares!$D$2,'46-55'!BY$13=Auxiliares!$D$3),Auxiliares!$D20,IF(AND(BY$10=Auxiliares!$E$2,'46-55'!BY$13=Auxiliares!$E$3),Auxiliares!$E20,Auxiliares!$F20)))</f>
        <v>#REF!</v>
      </c>
      <c r="BZ75" s="27" t="e">
        <f>+IF(AND(BZ$10=Auxiliares!$C$2,'46-55'!BZ$13=Auxiliares!$C$3),Auxiliares!$C20,IF(AND(BZ$10=Auxiliares!$D$2,'46-55'!BZ$13=Auxiliares!$D$3),Auxiliares!$D20,IF(AND(BZ$10=Auxiliares!$E$2,'46-55'!BZ$13=Auxiliares!$E$3),Auxiliares!$E20,Auxiliares!$F20)))</f>
        <v>#REF!</v>
      </c>
      <c r="CA75" s="27" t="e">
        <f>+IF(AND(CA$10=Auxiliares!$C$2,'46-55'!CA$13=Auxiliares!$C$3),Auxiliares!$C20,IF(AND(CA$10=Auxiliares!$D$2,'46-55'!CA$13=Auxiliares!$D$3),Auxiliares!$D20,IF(AND(CA$10=Auxiliares!$E$2,'46-55'!CA$13=Auxiliares!$E$3),Auxiliares!$E20,Auxiliares!$F20)))</f>
        <v>#REF!</v>
      </c>
      <c r="CB75" s="54" t="e">
        <f>+IF(AND(CB$10=Auxiliares!$C$2,'46-55'!CB$13=Auxiliares!$C$3),Auxiliares!$C20,IF(AND(CB$10=Auxiliares!$D$2,'46-55'!CB$13=Auxiliares!$D$3),Auxiliares!$D20,IF(AND(CB$10=Auxiliares!$E$2,'46-55'!CB$13=Auxiliares!$E$3),Auxiliares!$E20,Auxiliares!$F20)))</f>
        <v>#REF!</v>
      </c>
      <c r="CC75" s="27" t="e">
        <f>+IF(AND(CC$10=Auxiliares!$C$2,'46-55'!CC$13=Auxiliares!$C$3),Auxiliares!$C20,IF(AND(CC$10=Auxiliares!$D$2,'46-55'!CC$13=Auxiliares!$D$3),Auxiliares!$D20,IF(AND(CC$10=Auxiliares!$E$2,'46-55'!CC$13=Auxiliares!$E$3),Auxiliares!$E20,Auxiliares!$F20)))</f>
        <v>#REF!</v>
      </c>
      <c r="CD75" s="54" t="e">
        <f>+IF(AND(CD$10=Auxiliares!$C$2,'46-55'!CD$13=Auxiliares!$C$3),Auxiliares!$C20,IF(AND(CD$10=Auxiliares!$D$2,'46-55'!CD$13=Auxiliares!$D$3),Auxiliares!$D20,IF(AND(CD$10=Auxiliares!$E$2,'46-55'!CD$13=Auxiliares!$E$3),Auxiliares!$E20,Auxiliares!$F20)))</f>
        <v>#REF!</v>
      </c>
      <c r="CE75" s="27" t="e">
        <f>+IF(AND(CE$10=Auxiliares!$C$2,'46-55'!CE$13=Auxiliares!$C$3),Auxiliares!$C20,IF(AND(CE$10=Auxiliares!$D$2,'46-55'!CE$13=Auxiliares!$D$3),Auxiliares!$D20,IF(AND(CE$10=Auxiliares!$E$2,'46-55'!CE$13=Auxiliares!$E$3),Auxiliares!$E20,Auxiliares!$F20)))</f>
        <v>#REF!</v>
      </c>
      <c r="CF75" s="54" t="e">
        <f>+IF(AND(CF$10=Auxiliares!$C$2,'46-55'!CF$13=Auxiliares!$C$3),Auxiliares!$C20,IF(AND(CF$10=Auxiliares!$D$2,'46-55'!CF$13=Auxiliares!$D$3),Auxiliares!$D20,IF(AND(CF$10=Auxiliares!$E$2,'46-55'!CF$13=Auxiliares!$E$3),Auxiliares!$E20,Auxiliares!$F20)))</f>
        <v>#REF!</v>
      </c>
      <c r="CG75" s="54" t="e">
        <f>+IF(AND(CG$10=Auxiliares!$C$2,'46-55'!CG$13=Auxiliares!$C$3),Auxiliares!$C20,IF(AND(CG$10=Auxiliares!$D$2,'46-55'!CG$13=Auxiliares!$D$3),Auxiliares!$D20,IF(AND(CG$10=Auxiliares!$E$2,'46-55'!CG$13=Auxiliares!$E$3),Auxiliares!$E20,Auxiliares!$F20)))</f>
        <v>#REF!</v>
      </c>
      <c r="CH75" s="27" t="e">
        <f>+IF(AND(CH$10=Auxiliares!$C$2,'46-55'!CH$13=Auxiliares!$C$3),Auxiliares!$C20,IF(AND(CH$10=Auxiliares!$D$2,'46-55'!CH$13=Auxiliares!$D$3),Auxiliares!$D20,IF(AND(CH$10=Auxiliares!$E$2,'46-55'!CH$13=Auxiliares!$E$3),Auxiliares!$E20,Auxiliares!$F20)))</f>
        <v>#REF!</v>
      </c>
      <c r="CI75" s="27" t="e">
        <f>+IF(AND(CI$10=Auxiliares!$C$2,'46-55'!CI$13=Auxiliares!$C$3),Auxiliares!$C20,IF(AND(CI$10=Auxiliares!$D$2,'46-55'!CI$13=Auxiliares!$D$3),Auxiliares!$D20,IF(AND(CI$10=Auxiliares!$E$2,'46-55'!CI$13=Auxiliares!$E$3),Auxiliares!$E20,Auxiliares!$F20)))</f>
        <v>#REF!</v>
      </c>
      <c r="CJ75" s="54" t="e">
        <f>+IF(AND(CJ$10=Auxiliares!$C$2,'46-55'!CJ$13=Auxiliares!$C$3),Auxiliares!$C20,IF(AND(CJ$10=Auxiliares!$D$2,'46-55'!CJ$13=Auxiliares!$D$3),Auxiliares!$D20,IF(AND(CJ$10=Auxiliares!$E$2,'46-55'!CJ$13=Auxiliares!$E$3),Auxiliares!$E20,Auxiliares!$F20)))</f>
        <v>#REF!</v>
      </c>
      <c r="CK75" s="27" t="e">
        <f>+IF(AND(CK$10=Auxiliares!$C$2,'46-55'!CK$13=Auxiliares!$C$3),Auxiliares!$C20,IF(AND(CK$10=Auxiliares!$D$2,'46-55'!CK$13=Auxiliares!$D$3),Auxiliares!$D20,IF(AND(CK$10=Auxiliares!$E$2,'46-55'!CK$13=Auxiliares!$E$3),Auxiliares!$E20,Auxiliares!$F20)))</f>
        <v>#REF!</v>
      </c>
      <c r="CL75" s="54" t="e">
        <f>+IF(AND(CL$10=Auxiliares!$C$2,'46-55'!CL$13=Auxiliares!$C$3),Auxiliares!$C20,IF(AND(CL$10=Auxiliares!$D$2,'46-55'!CL$13=Auxiliares!$D$3),Auxiliares!$D20,IF(AND(CL$10=Auxiliares!$E$2,'46-55'!CL$13=Auxiliares!$E$3),Auxiliares!$E20,Auxiliares!$F20)))</f>
        <v>#REF!</v>
      </c>
      <c r="CM75" s="27" t="e">
        <f>+IF(AND(CM$10=Auxiliares!$C$2,'46-55'!CM$13=Auxiliares!$C$3),Auxiliares!$C20,IF(AND(CM$10=Auxiliares!$D$2,'46-55'!CM$13=Auxiliares!$D$3),Auxiliares!$D20,IF(AND(CM$10=Auxiliares!$E$2,'46-55'!CM$13=Auxiliares!$E$3),Auxiliares!$E20,Auxiliares!$F20)))</f>
        <v>#REF!</v>
      </c>
      <c r="CN75" s="54" t="e">
        <f>+IF(AND(CN$10=Auxiliares!$C$2,'46-55'!CN$13=Auxiliares!$C$3),Auxiliares!$C20,IF(AND(CN$10=Auxiliares!$D$2,'46-55'!CN$13=Auxiliares!$D$3),Auxiliares!$D20,IF(AND(CN$10=Auxiliares!$E$2,'46-55'!CN$13=Auxiliares!$E$3),Auxiliares!$E20,Auxiliares!$F20)))</f>
        <v>#REF!</v>
      </c>
      <c r="CO75" s="27" t="e">
        <f>+IF(AND(CO$10=Auxiliares!$C$2,'46-55'!CO$13=Auxiliares!$C$3),Auxiliares!$C20,IF(AND(CO$10=Auxiliares!$D$2,'46-55'!CO$13=Auxiliares!$D$3),Auxiliares!$D20,IF(AND(CO$10=Auxiliares!$E$2,'46-55'!CO$13=Auxiliares!$E$3),Auxiliares!$E20,Auxiliares!$F20)))</f>
        <v>#REF!</v>
      </c>
      <c r="CP75" s="54" t="e">
        <f>+IF(AND(CP$10=Auxiliares!$C$2,'46-55'!CP$13=Auxiliares!$C$3),Auxiliares!$C20,IF(AND(CP$10=Auxiliares!$D$2,'46-55'!CP$13=Auxiliares!$D$3),Auxiliares!$D20,IF(AND(CP$10=Auxiliares!$E$2,'46-55'!CP$13=Auxiliares!$E$3),Auxiliares!$E20,Auxiliares!$F20)))</f>
        <v>#REF!</v>
      </c>
      <c r="CQ75" s="27" t="e">
        <f>+IF(AND(CQ$10=Auxiliares!$C$2,'46-55'!CQ$13=Auxiliares!$C$3),Auxiliares!$C20,IF(AND(CQ$10=Auxiliares!$D$2,'46-55'!CQ$13=Auxiliares!$D$3),Auxiliares!$D20,IF(AND(CQ$10=Auxiliares!$E$2,'46-55'!CQ$13=Auxiliares!$E$3),Auxiliares!$E20,Auxiliares!$F20)))</f>
        <v>#REF!</v>
      </c>
      <c r="CR75" s="27" t="e">
        <f>+IF(AND(CR$10=Auxiliares!$C$2,'46-55'!CR$13=Auxiliares!$C$3),Auxiliares!$C20,IF(AND(CR$10=Auxiliares!$D$2,'46-55'!CR$13=Auxiliares!$D$3),Auxiliares!$D20,IF(AND(CR$10=Auxiliares!$E$2,'46-55'!CR$13=Auxiliares!$E$3),Auxiliares!$E20,Auxiliares!$F20)))</f>
        <v>#REF!</v>
      </c>
      <c r="CS75" s="27" t="e">
        <f>+IF(AND(CS$10=Auxiliares!$C$2,'46-55'!CS$13=Auxiliares!$C$3),Auxiliares!$C20,IF(AND(CS$10=Auxiliares!$D$2,'46-55'!CS$13=Auxiliares!$D$3),Auxiliares!$D20,IF(AND(CS$10=Auxiliares!$E$2,'46-55'!CS$13=Auxiliares!$E$3),Auxiliares!$E20,Auxiliares!$F20)))</f>
        <v>#REF!</v>
      </c>
      <c r="CT75" s="27" t="e">
        <f>+IF(AND(CT$10=Auxiliares!$C$2,'46-55'!CT$13=Auxiliares!$C$3),Auxiliares!$C20,IF(AND(CT$10=Auxiliares!$D$2,'46-55'!CT$13=Auxiliares!$D$3),Auxiliares!$D20,IF(AND(CT$10=Auxiliares!$E$2,'46-55'!CT$13=Auxiliares!$E$3),Auxiliares!$E20,Auxiliares!$F20)))</f>
        <v>#REF!</v>
      </c>
      <c r="CU75" s="27" t="e">
        <f>+IF(AND(CU$10=Auxiliares!$C$2,'46-55'!CU$13=Auxiliares!$C$3),Auxiliares!$C20,IF(AND(CU$10=Auxiliares!$D$2,'46-55'!CU$13=Auxiliares!$D$3),Auxiliares!$D20,IF(AND(CU$10=Auxiliares!$E$2,'46-55'!CU$13=Auxiliares!$E$3),Auxiliares!$E20,Auxiliares!$F20)))</f>
        <v>#REF!</v>
      </c>
      <c r="CV75" s="27" t="e">
        <f>+IF(AND(CV$10=Auxiliares!$C$2,'46-55'!CV$13=Auxiliares!$C$3),Auxiliares!$C20,IF(AND(CV$10=Auxiliares!$D$2,'46-55'!CV$13=Auxiliares!$D$3),Auxiliares!$D20,IF(AND(CV$10=Auxiliares!$E$2,'46-55'!CV$13=Auxiliares!$E$3),Auxiliares!$E20,Auxiliares!$F20)))</f>
        <v>#REF!</v>
      </c>
      <c r="CW75" s="27" t="e">
        <f>+IF(AND(CW$10=Auxiliares!$C$2,'46-55'!CW$13=Auxiliares!$C$3),Auxiliares!$C20,IF(AND(CW$10=Auxiliares!$D$2,'46-55'!CW$13=Auxiliares!$D$3),Auxiliares!$D20,IF(AND(CW$10=Auxiliares!$E$2,'46-55'!CW$13=Auxiliares!$E$3),Auxiliares!$E20,Auxiliares!$F20)))</f>
        <v>#REF!</v>
      </c>
      <c r="CX75" s="27" t="e">
        <f>+IF(AND(CX$10=Auxiliares!$C$2,'46-55'!CX$13=Auxiliares!$C$3),Auxiliares!$C20,IF(AND(CX$10=Auxiliares!$D$2,'46-55'!CX$13=Auxiliares!$D$3),Auxiliares!$D20,IF(AND(CX$10=Auxiliares!$E$2,'46-55'!CX$13=Auxiliares!$E$3),Auxiliares!$E20,Auxiliares!$F20)))</f>
        <v>#REF!</v>
      </c>
      <c r="CY75" s="27" t="e">
        <f>+IF(AND(CY$10=Auxiliares!$C$2,'46-55'!CY$13=Auxiliares!$C$3),Auxiliares!$C20,IF(AND(CY$10=Auxiliares!$D$2,'46-55'!CY$13=Auxiliares!$D$3),Auxiliares!$D20,IF(AND(CY$10=Auxiliares!$E$2,'46-55'!CY$13=Auxiliares!$E$3),Auxiliares!$E20,Auxiliares!$F20)))</f>
        <v>#REF!</v>
      </c>
      <c r="CZ75" s="27" t="e">
        <f>+IF(AND(CZ$10=Auxiliares!$C$2,'46-55'!CZ$13=Auxiliares!$C$3),Auxiliares!$C20,IF(AND(CZ$10=Auxiliares!$D$2,'46-55'!CZ$13=Auxiliares!$D$3),Auxiliares!$D20,IF(AND(CZ$10=Auxiliares!$E$2,'46-55'!CZ$13=Auxiliares!$E$3),Auxiliares!$E20,Auxiliares!$F20)))</f>
        <v>#REF!</v>
      </c>
      <c r="DA75" s="27" t="e">
        <f>+IF(AND(DA$10=Auxiliares!$C$2,'46-55'!DA$13=Auxiliares!$C$3),Auxiliares!$C20,IF(AND(DA$10=Auxiliares!$D$2,'46-55'!DA$13=Auxiliares!$D$3),Auxiliares!$D20,IF(AND(DA$10=Auxiliares!$E$2,'46-55'!DA$13=Auxiliares!$E$3),Auxiliares!$E20,Auxiliares!$F20)))</f>
        <v>#REF!</v>
      </c>
      <c r="DB75" s="27" t="e">
        <f>+IF(AND(DB$10=Auxiliares!$C$2,'46-55'!DB$13=Auxiliares!$C$3),Auxiliares!$C20,IF(AND(DB$10=Auxiliares!$D$2,'46-55'!DB$13=Auxiliares!$D$3),Auxiliares!$D20,IF(AND(DB$10=Auxiliares!$E$2,'46-55'!DB$13=Auxiliares!$E$3),Auxiliares!$E20,Auxiliares!$F20)))</f>
        <v>#REF!</v>
      </c>
      <c r="DC75" s="27" t="e">
        <f>+IF(AND(DC$10=Auxiliares!$C$2,'46-55'!DC$13=Auxiliares!$C$3),Auxiliares!$C20,IF(AND(DC$10=Auxiliares!$D$2,'46-55'!DC$13=Auxiliares!$D$3),Auxiliares!$D20,IF(AND(DC$10=Auxiliares!$E$2,'46-55'!DC$13=Auxiliares!$E$3),Auxiliares!$E20,Auxiliares!$F20)))</f>
        <v>#REF!</v>
      </c>
      <c r="DD75" s="27" t="e">
        <f>+IF(AND(DD$10=Auxiliares!$C$2,'46-55'!DD$13=Auxiliares!$C$3),Auxiliares!$C20,IF(AND(DD$10=Auxiliares!$D$2,'46-55'!DD$13=Auxiliares!$D$3),Auxiliares!$D20,IF(AND(DD$10=Auxiliares!$E$2,'46-55'!DD$13=Auxiliares!$E$3),Auxiliares!$E20,Auxiliares!$F20)))</f>
        <v>#REF!</v>
      </c>
      <c r="DE75" s="27" t="e">
        <f>+IF(AND(DE$10=Auxiliares!$C$2,'46-55'!DE$13=Auxiliares!$C$3),Auxiliares!$C20,IF(AND(DE$10=Auxiliares!$D$2,'46-55'!DE$13=Auxiliares!$D$3),Auxiliares!$D20,IF(AND(DE$10=Auxiliares!$E$2,'46-55'!DE$13=Auxiliares!$E$3),Auxiliares!$E20,Auxiliares!$F20)))</f>
        <v>#REF!</v>
      </c>
      <c r="DF75" s="27">
        <f>+Auxiliares!$H20</f>
        <v>0</v>
      </c>
      <c r="DG75" s="27">
        <f>+Auxiliares!$H20</f>
        <v>0</v>
      </c>
      <c r="DH75" s="27">
        <f>+Auxiliares!$H20</f>
        <v>0</v>
      </c>
      <c r="DI75" s="27">
        <f>+Auxiliares!$H20</f>
        <v>0</v>
      </c>
      <c r="DJ75" s="27">
        <f>+Auxiliares!$H20</f>
        <v>0</v>
      </c>
      <c r="DK75" s="27">
        <f>+Auxiliares!$H20</f>
        <v>0</v>
      </c>
      <c r="DL75" s="27">
        <f>+Auxiliares!$H20</f>
        <v>0</v>
      </c>
      <c r="DV75" s="39">
        <f>+Auxiliares!$G20</f>
        <v>1.3446442937230505E-3</v>
      </c>
      <c r="DW75" s="39">
        <f>+Auxiliares!$G20</f>
        <v>1.3446442937230505E-3</v>
      </c>
      <c r="DX75" s="39"/>
      <c r="DY75" s="39">
        <f>+Auxiliares!$G20</f>
        <v>1.3446442937230505E-3</v>
      </c>
      <c r="DZ75" s="39">
        <f>+Auxiliares!$G20</f>
        <v>1.3446442937230505E-3</v>
      </c>
      <c r="EB75" s="39">
        <f>+Auxiliares!$G20</f>
        <v>1.3446442937230505E-3</v>
      </c>
      <c r="EC75" s="39">
        <f>+Auxiliares!$G20</f>
        <v>1.3446442937230505E-3</v>
      </c>
      <c r="ED75" s="39"/>
      <c r="EE75" s="39">
        <f>+Auxiliares!$G20</f>
        <v>1.3446442937230505E-3</v>
      </c>
      <c r="EF75" s="39">
        <f>+Auxiliares!$G20</f>
        <v>1.3446442937230505E-3</v>
      </c>
    </row>
    <row r="76" spans="2:139">
      <c r="B76" s="1" t="str">
        <f>+B49</f>
        <v>GAP 10%</v>
      </c>
      <c r="BE76" s="1" t="e">
        <f>+BE75/6</f>
        <v>#REF!</v>
      </c>
      <c r="BI76" s="1" t="e">
        <f>+BI75/6</f>
        <v>#REF!</v>
      </c>
      <c r="BU76" s="1" t="e">
        <f>+BU75/6</f>
        <v>#REF!</v>
      </c>
      <c r="BY76" s="1" t="e">
        <f>+BY75/6</f>
        <v>#REF!</v>
      </c>
      <c r="DV76" s="39">
        <f>+Auxiliares!$G21</f>
        <v>1.001001001001001E-3</v>
      </c>
      <c r="DW76" s="39">
        <f>+Auxiliares!$G21</f>
        <v>1.001001001001001E-3</v>
      </c>
      <c r="DX76" s="39"/>
      <c r="DY76" s="39">
        <f>+Auxiliares!$G21</f>
        <v>1.001001001001001E-3</v>
      </c>
      <c r="DZ76" s="39">
        <f>+Auxiliares!$G21</f>
        <v>1.001001001001001E-3</v>
      </c>
      <c r="EB76" s="39">
        <f>+Auxiliares!$G21</f>
        <v>1.001001001001001E-3</v>
      </c>
      <c r="EC76" s="39">
        <f>+Auxiliares!$G21</f>
        <v>1.001001001001001E-3</v>
      </c>
      <c r="ED76" s="39"/>
      <c r="EE76" s="39">
        <f>+Auxiliares!$G21</f>
        <v>1.001001001001001E-3</v>
      </c>
      <c r="EF76" s="39">
        <f>+Auxiliares!$G21</f>
        <v>1.001001001001001E-3</v>
      </c>
    </row>
    <row r="77" spans="2:139">
      <c r="B77" s="1" t="s">
        <v>87</v>
      </c>
      <c r="BT77" s="93">
        <f>+Auxiliares!G22</f>
        <v>8.3410750275924792E-5</v>
      </c>
      <c r="BU77" s="39">
        <f>+BT77</f>
        <v>8.3410750275924792E-5</v>
      </c>
      <c r="BV77" s="39">
        <f>+BU77</f>
        <v>8.3410750275924792E-5</v>
      </c>
      <c r="BW77" s="39">
        <f>+BV77</f>
        <v>8.3410750275924792E-5</v>
      </c>
      <c r="CB77" s="94">
        <f>+BT77</f>
        <v>8.3410750275924792E-5</v>
      </c>
      <c r="CC77" s="39">
        <f>+CB77</f>
        <v>8.3410750275924792E-5</v>
      </c>
      <c r="CG77" s="94">
        <f>+CC77</f>
        <v>8.3410750275924792E-5</v>
      </c>
      <c r="CI77" s="39">
        <f>+CG77</f>
        <v>8.3410750275924792E-5</v>
      </c>
      <c r="CJ77" s="94">
        <f>+CF77</f>
        <v>0</v>
      </c>
      <c r="CK77" s="39">
        <f>+CI77</f>
        <v>8.3410750275924792E-5</v>
      </c>
      <c r="CL77" s="94">
        <f>+CF77</f>
        <v>0</v>
      </c>
      <c r="CM77" s="39">
        <f>+CI77</f>
        <v>8.3410750275924792E-5</v>
      </c>
      <c r="DV77" s="39">
        <f>+Auxiliares!$G22</f>
        <v>8.3410750275924792E-5</v>
      </c>
      <c r="DW77" s="39">
        <f>+Auxiliares!$G22</f>
        <v>8.3410750275924792E-5</v>
      </c>
      <c r="DX77" s="39"/>
      <c r="DY77" s="39">
        <f>+Auxiliares!$G22</f>
        <v>8.3410750275924792E-5</v>
      </c>
      <c r="DZ77" s="39">
        <f>+Auxiliares!$G22</f>
        <v>8.3410750275924792E-5</v>
      </c>
      <c r="EB77" s="39">
        <f>+Auxiliares!$G22</f>
        <v>8.3410750275924792E-5</v>
      </c>
      <c r="EC77" s="39">
        <f>+Auxiliares!$G22</f>
        <v>8.3410750275924792E-5</v>
      </c>
      <c r="ED77" s="39"/>
      <c r="EE77" s="39">
        <f>+Auxiliares!$G22</f>
        <v>8.3410750275924792E-5</v>
      </c>
      <c r="EF77" s="39">
        <f>+Auxiliares!$G22</f>
        <v>8.3410750275924792E-5</v>
      </c>
    </row>
    <row r="78" spans="2:139">
      <c r="B78" s="1" t="str">
        <f>+B51</f>
        <v>Hurto de bienes propios del Vehículo</v>
      </c>
      <c r="CB78" s="53"/>
      <c r="DV78" s="39"/>
      <c r="DW78" s="39"/>
      <c r="DX78" s="39"/>
      <c r="DY78" s="39"/>
      <c r="DZ78" s="39"/>
      <c r="EB78" s="39"/>
      <c r="EC78" s="39"/>
      <c r="ED78" s="39"/>
      <c r="EE78" s="39"/>
      <c r="EF78" s="39"/>
      <c r="EH78" s="1">
        <f>+Auxiliares!G23</f>
        <v>1.3936061018250399E-3</v>
      </c>
      <c r="EI78" s="1">
        <f>+EH78</f>
        <v>1.3936061018250399E-3</v>
      </c>
    </row>
    <row r="79" spans="2:139">
      <c r="B79" s="1" t="str">
        <f>+B52</f>
        <v>Hurto de bienes de tecnología</v>
      </c>
      <c r="DV79" s="39"/>
      <c r="DW79" s="39"/>
      <c r="DX79" s="39"/>
      <c r="DY79" s="39"/>
      <c r="DZ79" s="39"/>
      <c r="EB79" s="39"/>
      <c r="EC79" s="39"/>
      <c r="ED79" s="39"/>
      <c r="EE79" s="39"/>
      <c r="EF79" s="39"/>
      <c r="EH79" s="1">
        <f>+Auxiliares!G24</f>
        <v>1.3936061018250399E-3</v>
      </c>
      <c r="EI79" s="1">
        <f>+EH79</f>
        <v>1.3936061018250399E-3</v>
      </c>
    </row>
    <row r="80" spans="2:139">
      <c r="B80" s="1" t="str">
        <f>+B53</f>
        <v>Hurto Otros bienes materiales</v>
      </c>
      <c r="DV80" s="39"/>
      <c r="DW80" s="39"/>
      <c r="DX80" s="39"/>
      <c r="DY80" s="39"/>
      <c r="DZ80" s="39"/>
      <c r="EB80" s="39"/>
      <c r="EC80" s="39"/>
      <c r="ED80" s="39"/>
      <c r="EE80" s="39"/>
      <c r="EF80" s="39"/>
      <c r="EH80" s="1">
        <f>+Auxiliares!G25</f>
        <v>1.3936061018250399E-3</v>
      </c>
      <c r="EI80" s="1">
        <f>+EH80</f>
        <v>1.3936061018250399E-3</v>
      </c>
    </row>
    <row r="81" spans="2:139">
      <c r="B81" s="60" t="s">
        <v>102</v>
      </c>
      <c r="AG81" s="53">
        <v>1.6875E-3</v>
      </c>
      <c r="AH81" s="69">
        <v>1.6875E-3</v>
      </c>
      <c r="AI81" s="69">
        <v>1.6875E-3</v>
      </c>
      <c r="AJ81" s="69">
        <v>1.6875E-3</v>
      </c>
      <c r="AK81" s="53">
        <v>1.6875E-3</v>
      </c>
      <c r="AL81" s="53">
        <v>1.6875E-3</v>
      </c>
      <c r="AM81" s="69">
        <v>1.6875E-3</v>
      </c>
      <c r="AN81" s="6">
        <v>1.6875E-3</v>
      </c>
      <c r="AO81" s="1">
        <v>1.6875E-3</v>
      </c>
      <c r="AP81" s="1">
        <v>1.6875E-3</v>
      </c>
      <c r="AQ81" s="1">
        <v>1.6875E-3</v>
      </c>
      <c r="AR81" s="64" t="e">
        <f>+#REF!</f>
        <v>#REF!</v>
      </c>
      <c r="AS81" s="59" t="e">
        <f>+#REF!</f>
        <v>#REF!</v>
      </c>
      <c r="AT81" s="53">
        <v>1.6875E-3</v>
      </c>
      <c r="AU81" s="59">
        <v>1.6875E-3</v>
      </c>
      <c r="AV81" s="6">
        <v>1.6875E-3</v>
      </c>
      <c r="AW81" s="1">
        <v>1.6875E-3</v>
      </c>
      <c r="AX81" s="1">
        <v>1.6875E-3</v>
      </c>
      <c r="AY81" s="1">
        <v>1.6875E-3</v>
      </c>
      <c r="BD81" s="6">
        <v>1.6875E-3</v>
      </c>
      <c r="BE81" s="1">
        <v>1.6875E-3</v>
      </c>
      <c r="BF81" s="1">
        <v>1.6875E-3</v>
      </c>
      <c r="BG81" s="1">
        <v>1.6875E-3</v>
      </c>
      <c r="BH81" s="6">
        <v>1.6875E-3</v>
      </c>
      <c r="BI81" s="1">
        <v>1.6875E-3</v>
      </c>
      <c r="BJ81" s="1">
        <v>1.6875E-3</v>
      </c>
      <c r="BK81" s="1">
        <v>1.6875E-3</v>
      </c>
      <c r="BL81" s="6">
        <v>1.6875E-3</v>
      </c>
      <c r="BM81" s="1">
        <v>1.6875E-3</v>
      </c>
      <c r="BN81" s="6">
        <v>1.6875E-3</v>
      </c>
      <c r="BO81" s="1">
        <v>1.6875E-3</v>
      </c>
      <c r="BT81" s="6">
        <v>1.6875E-3</v>
      </c>
      <c r="BU81" s="1">
        <v>1.6875E-3</v>
      </c>
      <c r="BV81" s="1">
        <v>1.6875E-3</v>
      </c>
      <c r="BW81" s="1">
        <v>1.6875E-3</v>
      </c>
      <c r="BX81" s="6">
        <v>1.6875E-3</v>
      </c>
      <c r="BY81" s="1">
        <v>1.6875E-3</v>
      </c>
      <c r="BZ81" s="1">
        <v>1.6875E-3</v>
      </c>
      <c r="CA81" s="1">
        <v>1.6875E-3</v>
      </c>
      <c r="CB81" s="6">
        <v>1.6875E-3</v>
      </c>
      <c r="CC81" s="1">
        <v>1.6875E-3</v>
      </c>
      <c r="CD81" s="6">
        <v>1.6875E-3</v>
      </c>
      <c r="CE81" s="1">
        <v>1.6875E-3</v>
      </c>
      <c r="CF81" s="6">
        <v>1.6875E-3</v>
      </c>
      <c r="CG81" s="6">
        <v>1.6875E-3</v>
      </c>
      <c r="CH81" s="59">
        <v>1.6875E-3</v>
      </c>
      <c r="CI81" s="59">
        <v>1.6875E-3</v>
      </c>
      <c r="CJ81" s="6">
        <v>1.6875E-3</v>
      </c>
      <c r="CK81" s="59">
        <v>1.6875E-3</v>
      </c>
      <c r="CL81" s="6">
        <v>1.6875E-3</v>
      </c>
      <c r="CM81" s="59">
        <v>1.6875E-3</v>
      </c>
      <c r="CN81" s="6">
        <v>1.6875E-3</v>
      </c>
      <c r="CO81" s="1">
        <v>1.6875E-3</v>
      </c>
      <c r="DV81" s="39"/>
      <c r="DW81" s="39"/>
      <c r="DX81" s="39"/>
      <c r="DY81" s="39"/>
      <c r="DZ81" s="39"/>
      <c r="EB81" s="39"/>
      <c r="EC81" s="39"/>
      <c r="ED81" s="39"/>
      <c r="EE81" s="39"/>
      <c r="EF81" s="39"/>
    </row>
    <row r="82" spans="2:139">
      <c r="B82" s="60" t="s">
        <v>104</v>
      </c>
      <c r="AG82" s="53">
        <v>3.5E-4</v>
      </c>
      <c r="AH82" s="69">
        <v>3.5E-4</v>
      </c>
      <c r="AI82" s="69">
        <v>3.5E-4</v>
      </c>
      <c r="AJ82" s="69">
        <v>3.5E-4</v>
      </c>
      <c r="AK82" s="53">
        <v>3.5E-4</v>
      </c>
      <c r="AL82" s="53">
        <v>3.5E-4</v>
      </c>
      <c r="AM82" s="69">
        <v>3.5E-4</v>
      </c>
      <c r="AN82" s="6">
        <v>3.5E-4</v>
      </c>
      <c r="AO82" s="1">
        <v>3.5E-4</v>
      </c>
      <c r="AP82" s="1">
        <v>3.5E-4</v>
      </c>
      <c r="AQ82" s="1">
        <v>3.5E-4</v>
      </c>
      <c r="AR82" s="45">
        <v>3.5E-4</v>
      </c>
      <c r="AS82" s="45">
        <v>3.5E-4</v>
      </c>
      <c r="AT82" s="53">
        <v>3.5E-4</v>
      </c>
      <c r="AU82" s="45">
        <v>3.5E-4</v>
      </c>
      <c r="AV82" s="6">
        <v>3.5E-4</v>
      </c>
      <c r="AW82" s="1">
        <v>3.5E-4</v>
      </c>
      <c r="AX82" s="1">
        <v>3.5E-4</v>
      </c>
      <c r="AY82" s="1">
        <v>3.5E-4</v>
      </c>
      <c r="BD82" s="6">
        <v>3.5E-4</v>
      </c>
      <c r="BE82" s="1">
        <v>3.5E-4</v>
      </c>
      <c r="BF82" s="1">
        <v>3.5E-4</v>
      </c>
      <c r="BG82" s="1">
        <v>3.5E-4</v>
      </c>
      <c r="BH82" s="6">
        <v>3.5E-4</v>
      </c>
      <c r="BI82" s="1">
        <v>3.5E-4</v>
      </c>
      <c r="BJ82" s="1">
        <v>3.5E-4</v>
      </c>
      <c r="BK82" s="1">
        <v>3.5E-4</v>
      </c>
      <c r="BL82" s="6">
        <v>3.5E-4</v>
      </c>
      <c r="BM82" s="1">
        <v>3.5E-4</v>
      </c>
      <c r="BN82" s="6">
        <v>3.5E-4</v>
      </c>
      <c r="BO82" s="1">
        <v>3.5E-4</v>
      </c>
      <c r="BT82" s="6">
        <v>3.5E-4</v>
      </c>
      <c r="BU82" s="1">
        <v>3.5E-4</v>
      </c>
      <c r="BV82" s="1">
        <v>3.5E-4</v>
      </c>
      <c r="BW82" s="1">
        <v>3.5E-4</v>
      </c>
      <c r="BX82" s="6">
        <v>3.5E-4</v>
      </c>
      <c r="BY82" s="1">
        <v>3.5E-4</v>
      </c>
      <c r="BZ82" s="1">
        <v>3.5E-4</v>
      </c>
      <c r="CA82" s="1">
        <v>3.5E-4</v>
      </c>
      <c r="CB82" s="6">
        <v>3.5E-4</v>
      </c>
      <c r="CC82" s="1">
        <v>3.5E-4</v>
      </c>
      <c r="CD82" s="6">
        <v>3.5E-4</v>
      </c>
      <c r="CE82" s="1">
        <v>3.5E-4</v>
      </c>
      <c r="CF82" s="6">
        <v>3.5E-4</v>
      </c>
      <c r="CG82" s="6">
        <v>3.5E-4</v>
      </c>
      <c r="CH82" s="1">
        <v>3.5E-4</v>
      </c>
      <c r="CI82" s="1">
        <v>3.5E-4</v>
      </c>
      <c r="CJ82" s="6">
        <v>3.5E-4</v>
      </c>
      <c r="CK82" s="1">
        <v>3.5E-4</v>
      </c>
      <c r="CL82" s="6">
        <v>3.5E-4</v>
      </c>
      <c r="CM82" s="1">
        <v>3.5E-4</v>
      </c>
      <c r="CN82" s="6">
        <v>3.5E-4</v>
      </c>
      <c r="CO82" s="1">
        <v>3.5E-4</v>
      </c>
      <c r="DV82" s="39"/>
      <c r="DW82" s="39"/>
      <c r="DX82" s="39"/>
      <c r="DY82" s="39"/>
      <c r="DZ82" s="39"/>
      <c r="EB82" s="39"/>
      <c r="EC82" s="39"/>
      <c r="ED82" s="39"/>
      <c r="EE82" s="39"/>
      <c r="EF82" s="39"/>
    </row>
    <row r="83" spans="2:139">
      <c r="B83" s="60" t="s">
        <v>105</v>
      </c>
      <c r="AG83" s="53">
        <v>2.4594794784135971E-5</v>
      </c>
      <c r="AH83" s="69">
        <v>2.4594794784135971E-5</v>
      </c>
      <c r="AI83" s="69">
        <v>2.4594794784135971E-5</v>
      </c>
      <c r="AJ83" s="69">
        <v>2.4594794784135971E-5</v>
      </c>
      <c r="AK83" s="53">
        <v>2.4594794784135971E-5</v>
      </c>
      <c r="AL83" s="53">
        <v>2.4594794784135971E-5</v>
      </c>
      <c r="AM83" s="69">
        <v>2.4594794784135971E-5</v>
      </c>
      <c r="AN83" s="6">
        <v>2.4594794784135971E-5</v>
      </c>
      <c r="AO83" s="1">
        <v>2.4594794784135971E-5</v>
      </c>
      <c r="AP83" s="1">
        <v>2.4594794784135971E-5</v>
      </c>
      <c r="AQ83" s="1">
        <v>2.4594794784135971E-5</v>
      </c>
      <c r="AR83" s="45">
        <v>2.4594794784135971E-5</v>
      </c>
      <c r="AS83" s="45">
        <v>2.4594794784135971E-5</v>
      </c>
      <c r="AT83" s="53">
        <v>2.4594794784135971E-5</v>
      </c>
      <c r="AU83" s="45">
        <v>2.4594794784135971E-5</v>
      </c>
      <c r="AV83" s="6">
        <v>2.4594794784135971E-5</v>
      </c>
      <c r="AW83" s="1">
        <v>2.4594794784135971E-5</v>
      </c>
      <c r="AX83" s="1">
        <v>2.4594794784135971E-5</v>
      </c>
      <c r="AY83" s="1">
        <v>2.4594794784135971E-5</v>
      </c>
      <c r="BD83" s="6">
        <v>2.4594794784135971E-5</v>
      </c>
      <c r="BE83" s="1">
        <v>2.4594794784135971E-5</v>
      </c>
      <c r="BF83" s="1">
        <v>2.4594794784135971E-5</v>
      </c>
      <c r="BG83" s="1">
        <v>2.4594794784135971E-5</v>
      </c>
      <c r="BH83" s="6">
        <v>2.4594794784135971E-5</v>
      </c>
      <c r="BI83" s="1">
        <v>2.4594794784135971E-5</v>
      </c>
      <c r="BJ83" s="1">
        <v>2.4594794784135971E-5</v>
      </c>
      <c r="BK83" s="1">
        <v>2.4594794784135971E-5</v>
      </c>
      <c r="BL83" s="6">
        <v>2.4594794784135971E-5</v>
      </c>
      <c r="BM83" s="1">
        <v>2.4594794784135971E-5</v>
      </c>
      <c r="BN83" s="6">
        <v>2.4594794784135971E-5</v>
      </c>
      <c r="BO83" s="1">
        <v>2.4594794784135971E-5</v>
      </c>
      <c r="BT83" s="6">
        <v>2.4594794784135971E-5</v>
      </c>
      <c r="BU83" s="1">
        <v>2.4594794784135971E-5</v>
      </c>
      <c r="BV83" s="1">
        <v>2.4594794784135971E-5</v>
      </c>
      <c r="BW83" s="1">
        <v>2.4594794784135971E-5</v>
      </c>
      <c r="BX83" s="6">
        <v>2.4594794784135971E-5</v>
      </c>
      <c r="BY83" s="1">
        <v>2.4594794784135971E-5</v>
      </c>
      <c r="BZ83" s="1">
        <v>2.4594794784135971E-5</v>
      </c>
      <c r="CA83" s="1">
        <v>2.4594794784135971E-5</v>
      </c>
      <c r="CB83" s="6">
        <v>2.4594794784135971E-5</v>
      </c>
      <c r="CC83" s="1">
        <v>2.4594794784135971E-5</v>
      </c>
      <c r="CD83" s="6">
        <v>2.4594794784135971E-5</v>
      </c>
      <c r="CE83" s="1">
        <v>2.4594794784135971E-5</v>
      </c>
      <c r="CF83" s="6">
        <v>2.4594794784135971E-5</v>
      </c>
      <c r="CG83" s="6">
        <v>2.4594794784135971E-5</v>
      </c>
      <c r="CH83" s="1">
        <v>2.4594794784135971E-5</v>
      </c>
      <c r="CI83" s="1">
        <v>2.4594794784135971E-5</v>
      </c>
      <c r="CJ83" s="6">
        <v>2.4594794784135971E-5</v>
      </c>
      <c r="CK83" s="1">
        <v>2.4594794784135971E-5</v>
      </c>
      <c r="CL83" s="6">
        <v>2.4594794784135971E-5</v>
      </c>
      <c r="CM83" s="1">
        <v>2.4594794784135971E-5</v>
      </c>
      <c r="CN83" s="6">
        <v>2.4594794784135971E-5</v>
      </c>
      <c r="CO83" s="1">
        <v>2.4594794784135971E-5</v>
      </c>
      <c r="DV83" s="39"/>
      <c r="DW83" s="39"/>
      <c r="DX83" s="39"/>
      <c r="DY83" s="39"/>
      <c r="DZ83" s="39"/>
      <c r="EB83" s="39"/>
      <c r="EC83" s="39"/>
      <c r="ED83" s="39"/>
      <c r="EE83" s="39"/>
      <c r="EF83" s="39"/>
    </row>
    <row r="84" spans="2:139">
      <c r="B84" s="60" t="s">
        <v>106</v>
      </c>
      <c r="AG84" s="53">
        <v>7.81461E-5</v>
      </c>
      <c r="AH84" s="69">
        <v>7.81461E-5</v>
      </c>
      <c r="AI84" s="69">
        <v>7.81461E-5</v>
      </c>
      <c r="AJ84" s="69">
        <v>7.81461E-5</v>
      </c>
      <c r="AK84" s="53">
        <v>7.81461E-5</v>
      </c>
      <c r="AL84" s="53">
        <v>7.81461E-5</v>
      </c>
      <c r="AM84" s="69">
        <v>7.81461E-5</v>
      </c>
      <c r="AN84" s="6">
        <v>7.81461E-5</v>
      </c>
      <c r="AO84" s="1">
        <v>7.81461E-5</v>
      </c>
      <c r="AP84" s="1">
        <v>7.81461E-5</v>
      </c>
      <c r="AQ84" s="1">
        <v>7.81461E-5</v>
      </c>
      <c r="AR84" s="45">
        <v>7.81461E-5</v>
      </c>
      <c r="AS84" s="45">
        <v>7.81461E-5</v>
      </c>
      <c r="AT84" s="53">
        <v>7.81461E-5</v>
      </c>
      <c r="AU84" s="45">
        <v>7.81461E-5</v>
      </c>
      <c r="AV84" s="6">
        <v>7.81461E-5</v>
      </c>
      <c r="AW84" s="1">
        <v>7.81461E-5</v>
      </c>
      <c r="AX84" s="1">
        <v>7.81461E-5</v>
      </c>
      <c r="AY84" s="1">
        <v>7.81461E-5</v>
      </c>
      <c r="BD84" s="6">
        <v>7.81461E-5</v>
      </c>
      <c r="BE84" s="1">
        <v>7.81461E-5</v>
      </c>
      <c r="BF84" s="1">
        <v>7.81461E-5</v>
      </c>
      <c r="BG84" s="1">
        <v>7.81461E-5</v>
      </c>
      <c r="BH84" s="6">
        <v>7.81461E-5</v>
      </c>
      <c r="BI84" s="1">
        <v>7.81461E-5</v>
      </c>
      <c r="BJ84" s="1">
        <v>7.81461E-5</v>
      </c>
      <c r="BK84" s="1">
        <v>7.81461E-5</v>
      </c>
      <c r="BL84" s="6">
        <v>7.81461E-5</v>
      </c>
      <c r="BM84" s="1">
        <v>7.81461E-5</v>
      </c>
      <c r="BN84" s="6">
        <v>7.81461E-5</v>
      </c>
      <c r="BO84" s="1">
        <v>7.81461E-5</v>
      </c>
      <c r="BT84" s="6">
        <v>7.81461E-5</v>
      </c>
      <c r="BU84" s="1">
        <v>7.81461E-5</v>
      </c>
      <c r="BV84" s="1">
        <v>7.81461E-5</v>
      </c>
      <c r="BW84" s="1">
        <v>7.81461E-5</v>
      </c>
      <c r="BX84" s="6">
        <v>7.81461E-5</v>
      </c>
      <c r="BY84" s="1">
        <v>7.81461E-5</v>
      </c>
      <c r="BZ84" s="1">
        <v>7.81461E-5</v>
      </c>
      <c r="CA84" s="1">
        <v>7.81461E-5</v>
      </c>
      <c r="CB84" s="6">
        <v>7.81461E-5</v>
      </c>
      <c r="CC84" s="1">
        <v>7.81461E-5</v>
      </c>
      <c r="CD84" s="6">
        <v>7.81461E-5</v>
      </c>
      <c r="CE84" s="1">
        <v>7.81461E-5</v>
      </c>
      <c r="CF84" s="6">
        <v>7.81461E-5</v>
      </c>
      <c r="CG84" s="6">
        <v>7.81461E-5</v>
      </c>
      <c r="CH84" s="1">
        <v>7.81461E-5</v>
      </c>
      <c r="CI84" s="1">
        <v>7.81461E-5</v>
      </c>
      <c r="CJ84" s="6">
        <v>7.81461E-5</v>
      </c>
      <c r="CK84" s="1">
        <v>7.81461E-5</v>
      </c>
      <c r="CL84" s="6">
        <v>7.81461E-5</v>
      </c>
      <c r="CM84" s="1">
        <v>7.81461E-5</v>
      </c>
      <c r="CN84" s="6">
        <v>7.81461E-5</v>
      </c>
      <c r="CO84" s="1">
        <v>7.81461E-5</v>
      </c>
      <c r="DV84" s="39"/>
      <c r="DW84" s="39"/>
      <c r="DX84" s="39"/>
      <c r="DY84" s="39"/>
      <c r="DZ84" s="39"/>
      <c r="EB84" s="39"/>
      <c r="EC84" s="39"/>
      <c r="ED84" s="39"/>
      <c r="EE84" s="39"/>
      <c r="EF84" s="39"/>
    </row>
    <row r="85" spans="2:139">
      <c r="B85" s="62"/>
      <c r="DV85" s="39"/>
      <c r="DW85" s="39"/>
      <c r="DX85" s="39"/>
      <c r="DY85" s="39"/>
      <c r="DZ85" s="39"/>
      <c r="EB85" s="39"/>
      <c r="EC85" s="39"/>
      <c r="ED85" s="39"/>
      <c r="EE85" s="39"/>
      <c r="EF85" s="39"/>
    </row>
    <row r="87" spans="2:139">
      <c r="B87" s="1" t="s">
        <v>79</v>
      </c>
    </row>
    <row r="88" spans="2:139">
      <c r="B88" s="2" t="s">
        <v>13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24">
        <v>1</v>
      </c>
      <c r="AH88" s="24">
        <v>1</v>
      </c>
      <c r="AI88" s="24">
        <v>1</v>
      </c>
      <c r="AJ88" s="24">
        <v>1</v>
      </c>
      <c r="AK88" s="24">
        <v>1</v>
      </c>
      <c r="AL88" s="24">
        <v>1</v>
      </c>
      <c r="AM88" s="87">
        <v>0.5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6">
        <v>1</v>
      </c>
      <c r="BA88" s="1">
        <v>1</v>
      </c>
      <c r="BB88" s="1">
        <v>1</v>
      </c>
      <c r="BC88" s="1">
        <v>1</v>
      </c>
      <c r="BD88" s="22">
        <f>+BD30</f>
        <v>0.8</v>
      </c>
      <c r="BE88" s="1">
        <f>+BD88</f>
        <v>0.8</v>
      </c>
      <c r="BF88" s="1">
        <f>+BE88</f>
        <v>0.8</v>
      </c>
      <c r="BG88" s="1">
        <f>+BF88</f>
        <v>0.8</v>
      </c>
      <c r="BH88" s="22">
        <f>+BH30</f>
        <v>0.8</v>
      </c>
      <c r="BI88" s="1">
        <f>+BH88</f>
        <v>0.8</v>
      </c>
      <c r="BJ88" s="1">
        <f>+BI88</f>
        <v>0.8</v>
      </c>
      <c r="BK88" s="1">
        <f>+BJ88</f>
        <v>0.8</v>
      </c>
      <c r="BL88" s="1">
        <f>+BG88</f>
        <v>0.8</v>
      </c>
      <c r="BM88" s="1">
        <f>+BL88</f>
        <v>0.8</v>
      </c>
      <c r="BN88" s="1">
        <f>+BI88</f>
        <v>0.8</v>
      </c>
      <c r="BO88" s="1">
        <f>+BN88</f>
        <v>0.8</v>
      </c>
      <c r="BP88" s="6">
        <v>1.4</v>
      </c>
      <c r="BQ88" s="6">
        <f t="shared" ref="BQ88:CD88" si="77">+BP88</f>
        <v>1.4</v>
      </c>
      <c r="BR88" s="6">
        <f t="shared" si="77"/>
        <v>1.4</v>
      </c>
      <c r="BS88" s="6">
        <f t="shared" si="77"/>
        <v>1.4</v>
      </c>
      <c r="BT88" s="6">
        <f t="shared" si="77"/>
        <v>1.4</v>
      </c>
      <c r="BU88" s="6">
        <f t="shared" si="77"/>
        <v>1.4</v>
      </c>
      <c r="BV88" s="6">
        <f t="shared" si="77"/>
        <v>1.4</v>
      </c>
      <c r="BW88" s="6">
        <f t="shared" si="77"/>
        <v>1.4</v>
      </c>
      <c r="BX88" s="6">
        <f t="shared" si="77"/>
        <v>1.4</v>
      </c>
      <c r="BY88" s="6">
        <f t="shared" si="77"/>
        <v>1.4</v>
      </c>
      <c r="BZ88" s="6">
        <f t="shared" si="77"/>
        <v>1.4</v>
      </c>
      <c r="CA88" s="6">
        <f t="shared" si="77"/>
        <v>1.4</v>
      </c>
      <c r="CB88" s="6">
        <f t="shared" si="77"/>
        <v>1.4</v>
      </c>
      <c r="CC88" s="6">
        <f t="shared" si="77"/>
        <v>1.4</v>
      </c>
      <c r="CD88" s="6">
        <f t="shared" si="77"/>
        <v>1.4</v>
      </c>
      <c r="CE88" s="6">
        <f>+CD88</f>
        <v>1.4</v>
      </c>
      <c r="CF88" s="1">
        <v>1</v>
      </c>
      <c r="CG88" s="6">
        <v>1.8</v>
      </c>
      <c r="CH88" s="1">
        <f>+CG88</f>
        <v>1.8</v>
      </c>
      <c r="CI88" s="1">
        <f>+CH88</f>
        <v>1.8</v>
      </c>
      <c r="CJ88" s="6">
        <v>1.8</v>
      </c>
      <c r="CK88" s="1">
        <f>+CJ88</f>
        <v>1.8</v>
      </c>
      <c r="CL88" s="6">
        <v>1.8</v>
      </c>
      <c r="CM88" s="1">
        <f>+CL88</f>
        <v>1.8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V88" s="1">
        <v>1</v>
      </c>
      <c r="DW88" s="1">
        <v>1</v>
      </c>
      <c r="DY88" s="1">
        <v>1</v>
      </c>
      <c r="DZ88" s="1">
        <v>1</v>
      </c>
      <c r="EB88" s="1">
        <v>1</v>
      </c>
      <c r="EC88" s="1">
        <v>1</v>
      </c>
      <c r="EE88" s="1">
        <v>1</v>
      </c>
      <c r="EF88" s="1">
        <v>1</v>
      </c>
      <c r="EH88" s="1">
        <v>1</v>
      </c>
      <c r="EI88" s="1">
        <v>1</v>
      </c>
    </row>
    <row r="89" spans="2:139">
      <c r="B89" s="2" t="s">
        <v>8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6">
        <v>1.2449999999999999</v>
      </c>
      <c r="AH89" s="24">
        <v>1.2449999999999999</v>
      </c>
      <c r="AI89" s="24">
        <v>1.2449999999999999</v>
      </c>
      <c r="AJ89" s="24">
        <v>1.2449999999999999</v>
      </c>
      <c r="AK89" s="24">
        <v>1.2449999999999999</v>
      </c>
      <c r="AL89" s="6">
        <v>1.2449999999999999</v>
      </c>
      <c r="AM89" s="24">
        <v>1.2449999999999999</v>
      </c>
      <c r="AN89" s="6">
        <v>1</v>
      </c>
      <c r="AO89" s="1">
        <v>1</v>
      </c>
      <c r="AP89" s="1">
        <v>1</v>
      </c>
      <c r="AQ89" s="1">
        <v>1</v>
      </c>
      <c r="AR89" s="6">
        <v>1.2449999999999999</v>
      </c>
      <c r="AS89" s="1">
        <v>1.2449999999999999</v>
      </c>
      <c r="AT89" s="6">
        <v>1.2449999999999999</v>
      </c>
      <c r="AU89" s="6">
        <v>1</v>
      </c>
      <c r="AV89" s="6">
        <v>1</v>
      </c>
      <c r="AW89" s="1">
        <v>1</v>
      </c>
      <c r="AX89" s="1">
        <v>1</v>
      </c>
      <c r="AY89" s="1">
        <v>1</v>
      </c>
      <c r="AZ89" s="6">
        <v>1</v>
      </c>
      <c r="BA89" s="1">
        <v>1</v>
      </c>
      <c r="BB89" s="1">
        <v>1</v>
      </c>
      <c r="BC89" s="1">
        <v>1</v>
      </c>
      <c r="BD89" s="6">
        <v>1</v>
      </c>
      <c r="BE89" s="1">
        <v>1</v>
      </c>
      <c r="BF89" s="1">
        <v>1</v>
      </c>
      <c r="BG89" s="1">
        <v>1</v>
      </c>
      <c r="BH89" s="6">
        <v>1</v>
      </c>
      <c r="BI89" s="1">
        <v>1</v>
      </c>
      <c r="BJ89" s="1">
        <v>1</v>
      </c>
      <c r="BK89" s="1">
        <v>1</v>
      </c>
      <c r="BL89" s="6">
        <v>1</v>
      </c>
      <c r="BM89" s="1">
        <v>1</v>
      </c>
      <c r="BN89" s="6">
        <v>1</v>
      </c>
      <c r="BO89" s="1">
        <v>1</v>
      </c>
      <c r="BP89" s="6">
        <v>1</v>
      </c>
      <c r="BQ89" s="1">
        <v>1</v>
      </c>
      <c r="BR89" s="1">
        <v>1</v>
      </c>
      <c r="BS89" s="1">
        <v>1</v>
      </c>
      <c r="BT89" s="6">
        <v>1</v>
      </c>
      <c r="BU89" s="1">
        <v>1</v>
      </c>
      <c r="BV89" s="1">
        <v>1</v>
      </c>
      <c r="BW89" s="1">
        <v>1</v>
      </c>
      <c r="BX89" s="6">
        <v>1</v>
      </c>
      <c r="BY89" s="1">
        <v>1</v>
      </c>
      <c r="BZ89" s="1">
        <v>1</v>
      </c>
      <c r="CA89" s="1">
        <v>1</v>
      </c>
      <c r="CB89" s="6">
        <v>1</v>
      </c>
      <c r="CC89" s="1">
        <v>1</v>
      </c>
      <c r="CD89" s="6">
        <v>1</v>
      </c>
      <c r="CE89" s="1">
        <v>1</v>
      </c>
      <c r="CF89" s="6">
        <v>1</v>
      </c>
      <c r="CG89" s="6">
        <v>1</v>
      </c>
      <c r="CH89" s="1">
        <v>1.2449999999999999</v>
      </c>
      <c r="CI89" s="1">
        <v>1.2449999999999999</v>
      </c>
      <c r="CJ89" s="6">
        <v>1</v>
      </c>
      <c r="CK89" s="1">
        <v>1.2449999999999999</v>
      </c>
      <c r="CL89" s="6">
        <v>1</v>
      </c>
      <c r="CM89" s="1">
        <v>1.2449999999999999</v>
      </c>
      <c r="CN89" s="6">
        <v>1</v>
      </c>
      <c r="CO89" s="1">
        <v>1</v>
      </c>
      <c r="CP89" s="6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V89" s="1">
        <v>1</v>
      </c>
      <c r="DW89" s="1">
        <v>1</v>
      </c>
      <c r="DY89" s="1">
        <v>1</v>
      </c>
      <c r="DZ89" s="1">
        <v>1</v>
      </c>
      <c r="EB89" s="1">
        <v>1</v>
      </c>
      <c r="EC89" s="1">
        <v>1</v>
      </c>
      <c r="EE89" s="1">
        <v>1</v>
      </c>
      <c r="EF89" s="1">
        <v>1</v>
      </c>
      <c r="EH89" s="1">
        <v>1</v>
      </c>
      <c r="EI89" s="1">
        <v>1</v>
      </c>
    </row>
    <row r="90" spans="2:139">
      <c r="B90" s="2" t="s">
        <v>9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6">
        <v>1.2449999999999999</v>
      </c>
      <c r="AH90" s="24">
        <v>1.2449999999999999</v>
      </c>
      <c r="AI90" s="24">
        <v>1.2449999999999999</v>
      </c>
      <c r="AJ90" s="24">
        <v>1.2449999999999999</v>
      </c>
      <c r="AK90" s="24">
        <v>1.2449999999999999</v>
      </c>
      <c r="AL90" s="6">
        <v>1.2449999999999999</v>
      </c>
      <c r="AM90" s="24">
        <v>1.2449999999999999</v>
      </c>
      <c r="AN90" s="6">
        <v>1</v>
      </c>
      <c r="AO90" s="1">
        <v>1</v>
      </c>
      <c r="AP90" s="1">
        <v>1</v>
      </c>
      <c r="AQ90" s="1">
        <v>1</v>
      </c>
      <c r="AR90" s="6">
        <v>1.2449999999999999</v>
      </c>
      <c r="AS90" s="1">
        <v>1.2449999999999999</v>
      </c>
      <c r="AT90" s="6">
        <v>1.2449999999999999</v>
      </c>
      <c r="AU90" s="6">
        <v>1</v>
      </c>
      <c r="AV90" s="6">
        <v>1</v>
      </c>
      <c r="AW90" s="1">
        <v>1</v>
      </c>
      <c r="AX90" s="1">
        <v>1</v>
      </c>
      <c r="AY90" s="1">
        <v>1</v>
      </c>
      <c r="AZ90" s="6">
        <v>1</v>
      </c>
      <c r="BA90" s="1">
        <v>1</v>
      </c>
      <c r="BB90" s="1">
        <v>1</v>
      </c>
      <c r="BC90" s="1">
        <v>1</v>
      </c>
      <c r="BD90" s="6">
        <v>1</v>
      </c>
      <c r="BE90" s="1">
        <v>1</v>
      </c>
      <c r="BF90" s="1">
        <v>1</v>
      </c>
      <c r="BG90" s="1">
        <v>1</v>
      </c>
      <c r="BH90" s="6">
        <v>1</v>
      </c>
      <c r="BI90" s="1">
        <v>1</v>
      </c>
      <c r="BJ90" s="1">
        <v>1</v>
      </c>
      <c r="BK90" s="1">
        <v>1</v>
      </c>
      <c r="BL90" s="6">
        <v>1</v>
      </c>
      <c r="BM90" s="1">
        <v>1</v>
      </c>
      <c r="BN90" s="6">
        <v>1</v>
      </c>
      <c r="BO90" s="1">
        <v>1</v>
      </c>
      <c r="BP90" s="6">
        <v>1</v>
      </c>
      <c r="BQ90" s="1">
        <v>1</v>
      </c>
      <c r="BR90" s="1">
        <v>1</v>
      </c>
      <c r="BS90" s="1">
        <v>1</v>
      </c>
      <c r="BT90" s="6">
        <v>1</v>
      </c>
      <c r="BU90" s="1">
        <v>1</v>
      </c>
      <c r="BV90" s="1">
        <v>1</v>
      </c>
      <c r="BW90" s="1">
        <v>1</v>
      </c>
      <c r="BX90" s="6">
        <v>1</v>
      </c>
      <c r="BY90" s="1">
        <v>1</v>
      </c>
      <c r="BZ90" s="1">
        <v>1</v>
      </c>
      <c r="CA90" s="1">
        <v>1</v>
      </c>
      <c r="CB90" s="6">
        <v>1</v>
      </c>
      <c r="CC90" s="1">
        <v>1</v>
      </c>
      <c r="CD90" s="6">
        <v>1</v>
      </c>
      <c r="CE90" s="1">
        <v>1</v>
      </c>
      <c r="CF90" s="6">
        <v>1</v>
      </c>
      <c r="CG90" s="6">
        <v>1</v>
      </c>
      <c r="CH90" s="1">
        <v>1.2449999999999999</v>
      </c>
      <c r="CI90" s="1">
        <v>1.2449999999999999</v>
      </c>
      <c r="CJ90" s="6">
        <v>1</v>
      </c>
      <c r="CK90" s="1">
        <v>1.2449999999999999</v>
      </c>
      <c r="CL90" s="6">
        <v>1</v>
      </c>
      <c r="CM90" s="1">
        <v>1.2449999999999999</v>
      </c>
      <c r="CN90" s="6">
        <v>1</v>
      </c>
      <c r="CO90" s="1">
        <v>1</v>
      </c>
      <c r="CP90" s="6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V90" s="1">
        <v>1</v>
      </c>
      <c r="DW90" s="1">
        <v>1</v>
      </c>
      <c r="DY90" s="1">
        <v>1</v>
      </c>
      <c r="DZ90" s="1">
        <v>1</v>
      </c>
      <c r="EB90" s="1">
        <v>1</v>
      </c>
      <c r="EC90" s="1">
        <v>1</v>
      </c>
      <c r="EE90" s="1">
        <v>1</v>
      </c>
      <c r="EF90" s="1">
        <v>1</v>
      </c>
      <c r="EH90" s="1">
        <v>1</v>
      </c>
      <c r="EI90" s="1">
        <v>1</v>
      </c>
    </row>
    <row r="91" spans="2:139">
      <c r="B91" s="2" t="s">
        <v>10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6">
        <v>1.2449999999999999</v>
      </c>
      <c r="AH91" s="24">
        <v>1.2449999999999999</v>
      </c>
      <c r="AI91" s="24">
        <v>1.2449999999999999</v>
      </c>
      <c r="AJ91" s="24">
        <v>1.2449999999999999</v>
      </c>
      <c r="AK91" s="24">
        <v>1.2449999999999999</v>
      </c>
      <c r="AL91" s="6">
        <v>1.2449999999999999</v>
      </c>
      <c r="AM91" s="24">
        <v>1.2449999999999999</v>
      </c>
      <c r="AN91" s="6">
        <v>1</v>
      </c>
      <c r="AO91" s="1">
        <v>1</v>
      </c>
      <c r="AP91" s="1">
        <v>1</v>
      </c>
      <c r="AQ91" s="1">
        <v>1</v>
      </c>
      <c r="AR91" s="6">
        <v>1.2449999999999999</v>
      </c>
      <c r="AS91" s="1">
        <v>1.2449999999999999</v>
      </c>
      <c r="AT91" s="6">
        <v>1.2449999999999999</v>
      </c>
      <c r="AU91" s="6">
        <v>1</v>
      </c>
      <c r="AV91" s="6">
        <v>1</v>
      </c>
      <c r="AW91" s="1">
        <v>1</v>
      </c>
      <c r="AX91" s="1">
        <v>1</v>
      </c>
      <c r="AY91" s="1">
        <v>1</v>
      </c>
      <c r="AZ91" s="6">
        <v>1</v>
      </c>
      <c r="BA91" s="1">
        <v>1</v>
      </c>
      <c r="BB91" s="1">
        <v>1</v>
      </c>
      <c r="BC91" s="1">
        <v>1</v>
      </c>
      <c r="BD91" s="6">
        <v>1</v>
      </c>
      <c r="BE91" s="1">
        <v>1</v>
      </c>
      <c r="BF91" s="1">
        <v>1</v>
      </c>
      <c r="BG91" s="1">
        <v>1</v>
      </c>
      <c r="BH91" s="6">
        <v>1</v>
      </c>
      <c r="BI91" s="1">
        <v>1</v>
      </c>
      <c r="BJ91" s="1">
        <v>1</v>
      </c>
      <c r="BK91" s="1">
        <v>1</v>
      </c>
      <c r="BL91" s="6">
        <v>1</v>
      </c>
      <c r="BM91" s="1">
        <v>1</v>
      </c>
      <c r="BN91" s="6">
        <v>1</v>
      </c>
      <c r="BO91" s="1">
        <v>1</v>
      </c>
      <c r="BP91" s="6">
        <v>1</v>
      </c>
      <c r="BQ91" s="1">
        <v>1</v>
      </c>
      <c r="BR91" s="1">
        <v>1</v>
      </c>
      <c r="BS91" s="1">
        <v>1</v>
      </c>
      <c r="BT91" s="6">
        <v>1</v>
      </c>
      <c r="BU91" s="1">
        <v>1</v>
      </c>
      <c r="BV91" s="1">
        <v>1</v>
      </c>
      <c r="BW91" s="1">
        <v>1</v>
      </c>
      <c r="BX91" s="6">
        <v>1</v>
      </c>
      <c r="BY91" s="1">
        <v>1</v>
      </c>
      <c r="BZ91" s="1">
        <v>1</v>
      </c>
      <c r="CA91" s="1">
        <v>1</v>
      </c>
      <c r="CB91" s="6">
        <v>1</v>
      </c>
      <c r="CC91" s="1">
        <v>1</v>
      </c>
      <c r="CD91" s="6">
        <v>1</v>
      </c>
      <c r="CE91" s="1">
        <v>1</v>
      </c>
      <c r="CF91" s="6">
        <v>1</v>
      </c>
      <c r="CG91" s="6">
        <v>1</v>
      </c>
      <c r="CH91" s="1">
        <v>1.2449999999999999</v>
      </c>
      <c r="CI91" s="1">
        <v>1.2449999999999999</v>
      </c>
      <c r="CJ91" s="6">
        <v>1</v>
      </c>
      <c r="CK91" s="1">
        <v>1.2449999999999999</v>
      </c>
      <c r="CL91" s="6">
        <v>1</v>
      </c>
      <c r="CM91" s="1">
        <v>1.2449999999999999</v>
      </c>
      <c r="CN91" s="6">
        <v>1</v>
      </c>
      <c r="CO91" s="1">
        <v>1</v>
      </c>
      <c r="CP91" s="6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V91" s="1">
        <v>1</v>
      </c>
      <c r="DW91" s="1">
        <v>1</v>
      </c>
      <c r="DY91" s="1">
        <v>1</v>
      </c>
      <c r="DZ91" s="1">
        <v>1</v>
      </c>
      <c r="EB91" s="1">
        <v>1</v>
      </c>
      <c r="EC91" s="1">
        <v>1</v>
      </c>
      <c r="EE91" s="1">
        <v>1</v>
      </c>
      <c r="EF91" s="1">
        <v>1</v>
      </c>
      <c r="EH91" s="1">
        <v>1</v>
      </c>
      <c r="EI91" s="1">
        <v>1</v>
      </c>
    </row>
    <row r="92" spans="2:139">
      <c r="B92" s="2" t="s">
        <v>11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6">
        <v>1.2449999999999999</v>
      </c>
      <c r="AH92" s="24">
        <v>1.2449999999999999</v>
      </c>
      <c r="AI92" s="24">
        <v>1.2449999999999999</v>
      </c>
      <c r="AJ92" s="24">
        <v>1.2449999999999999</v>
      </c>
      <c r="AK92" s="24">
        <v>1.2449999999999999</v>
      </c>
      <c r="AL92" s="6">
        <v>1.2449999999999999</v>
      </c>
      <c r="AM92" s="24">
        <v>1.2449999999999999</v>
      </c>
      <c r="AN92" s="6">
        <v>1</v>
      </c>
      <c r="AO92" s="1">
        <v>1</v>
      </c>
      <c r="AP92" s="1">
        <v>1</v>
      </c>
      <c r="AQ92" s="1">
        <v>1</v>
      </c>
      <c r="AR92" s="6">
        <v>1.2449999999999999</v>
      </c>
      <c r="AS92" s="1">
        <v>1.2449999999999999</v>
      </c>
      <c r="AT92" s="6">
        <v>1.2449999999999999</v>
      </c>
      <c r="AU92" s="6">
        <v>1</v>
      </c>
      <c r="AV92" s="6">
        <v>1</v>
      </c>
      <c r="AW92" s="1">
        <v>1</v>
      </c>
      <c r="AX92" s="1">
        <v>1</v>
      </c>
      <c r="AY92" s="1">
        <v>1</v>
      </c>
      <c r="AZ92" s="6">
        <v>1</v>
      </c>
      <c r="BA92" s="1">
        <v>1</v>
      </c>
      <c r="BB92" s="1">
        <v>1</v>
      </c>
      <c r="BC92" s="1">
        <v>1</v>
      </c>
      <c r="BD92" s="6">
        <v>1</v>
      </c>
      <c r="BE92" s="1">
        <v>1</v>
      </c>
      <c r="BF92" s="1">
        <v>1</v>
      </c>
      <c r="BG92" s="1">
        <v>1</v>
      </c>
      <c r="BH92" s="6">
        <v>1</v>
      </c>
      <c r="BI92" s="1">
        <v>1</v>
      </c>
      <c r="BJ92" s="1">
        <v>1</v>
      </c>
      <c r="BK92" s="1">
        <v>1</v>
      </c>
      <c r="BL92" s="6">
        <v>1</v>
      </c>
      <c r="BM92" s="1">
        <v>1</v>
      </c>
      <c r="BN92" s="6">
        <v>1</v>
      </c>
      <c r="BO92" s="1">
        <v>1</v>
      </c>
      <c r="BP92" s="6">
        <v>1</v>
      </c>
      <c r="BQ92" s="1">
        <v>1</v>
      </c>
      <c r="BR92" s="1">
        <v>1</v>
      </c>
      <c r="BS92" s="1">
        <v>1</v>
      </c>
      <c r="BT92" s="6">
        <v>1</v>
      </c>
      <c r="BU92" s="1">
        <v>1</v>
      </c>
      <c r="BV92" s="1">
        <v>1</v>
      </c>
      <c r="BW92" s="1">
        <v>1</v>
      </c>
      <c r="BX92" s="6">
        <v>1</v>
      </c>
      <c r="BY92" s="1">
        <v>1</v>
      </c>
      <c r="BZ92" s="1">
        <v>1</v>
      </c>
      <c r="CA92" s="1">
        <v>1</v>
      </c>
      <c r="CB92" s="6">
        <v>1</v>
      </c>
      <c r="CC92" s="1">
        <v>1</v>
      </c>
      <c r="CD92" s="6">
        <v>1</v>
      </c>
      <c r="CE92" s="1">
        <v>1</v>
      </c>
      <c r="CF92" s="6">
        <v>1</v>
      </c>
      <c r="CG92" s="6">
        <v>1</v>
      </c>
      <c r="CH92" s="1">
        <v>1.2449999999999999</v>
      </c>
      <c r="CI92" s="1">
        <v>1.2449999999999999</v>
      </c>
      <c r="CJ92" s="6">
        <v>1</v>
      </c>
      <c r="CK92" s="1">
        <v>1.2449999999999999</v>
      </c>
      <c r="CL92" s="6">
        <v>1</v>
      </c>
      <c r="CM92" s="1">
        <v>1.2449999999999999</v>
      </c>
      <c r="CN92" s="6">
        <v>1</v>
      </c>
      <c r="CO92" s="1">
        <v>1</v>
      </c>
      <c r="CP92" s="6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V92" s="1">
        <v>1</v>
      </c>
      <c r="DW92" s="1">
        <v>1</v>
      </c>
      <c r="DY92" s="1">
        <v>1</v>
      </c>
      <c r="DZ92" s="1">
        <v>1</v>
      </c>
      <c r="EB92" s="1">
        <v>1</v>
      </c>
      <c r="EC92" s="1">
        <v>1</v>
      </c>
      <c r="EE92" s="1">
        <v>1</v>
      </c>
      <c r="EF92" s="1">
        <v>1</v>
      </c>
      <c r="EH92" s="1">
        <v>1</v>
      </c>
      <c r="EI92" s="1">
        <v>1</v>
      </c>
    </row>
    <row r="93" spans="2:139">
      <c r="B93" s="2" t="s">
        <v>12</v>
      </c>
      <c r="C93" s="1">
        <v>0.8</v>
      </c>
      <c r="D93" s="1">
        <v>0.8</v>
      </c>
      <c r="E93" s="1">
        <v>0.8</v>
      </c>
      <c r="F93" s="1">
        <v>0.8</v>
      </c>
      <c r="G93" s="1">
        <v>0.8</v>
      </c>
      <c r="H93" s="1">
        <v>0.8</v>
      </c>
      <c r="I93" s="1">
        <v>0.8</v>
      </c>
      <c r="J93" s="1">
        <v>0.8</v>
      </c>
      <c r="K93" s="1">
        <v>0.8</v>
      </c>
      <c r="L93" s="1">
        <v>0.8</v>
      </c>
      <c r="M93" s="1">
        <v>0.8</v>
      </c>
      <c r="N93" s="1">
        <v>0.8</v>
      </c>
      <c r="O93" s="1">
        <v>0.8</v>
      </c>
      <c r="P93" s="1">
        <v>0.8</v>
      </c>
      <c r="Q93" s="1">
        <v>0.8</v>
      </c>
      <c r="R93" s="1">
        <v>0.8</v>
      </c>
      <c r="S93" s="1">
        <v>0.8</v>
      </c>
      <c r="T93" s="1">
        <v>0.8</v>
      </c>
      <c r="U93" s="1">
        <v>0.8</v>
      </c>
      <c r="V93" s="1">
        <v>0.8</v>
      </c>
      <c r="W93" s="1">
        <v>0.8</v>
      </c>
      <c r="X93" s="1">
        <v>0.8</v>
      </c>
      <c r="Y93" s="1">
        <v>0.8</v>
      </c>
      <c r="Z93" s="1">
        <v>0.8</v>
      </c>
      <c r="AA93" s="1">
        <v>0.8</v>
      </c>
      <c r="AB93" s="1">
        <v>0.8</v>
      </c>
      <c r="AC93" s="1">
        <v>0.8</v>
      </c>
      <c r="AD93" s="1">
        <v>0.8</v>
      </c>
      <c r="AE93" s="1">
        <v>0.8</v>
      </c>
      <c r="AF93" s="1">
        <v>0.8</v>
      </c>
      <c r="AG93" s="6">
        <v>0.8</v>
      </c>
      <c r="AH93" s="24">
        <v>0.8</v>
      </c>
      <c r="AI93" s="24">
        <v>0.8</v>
      </c>
      <c r="AJ93" s="24">
        <v>0.8</v>
      </c>
      <c r="AK93" s="24">
        <v>0.8</v>
      </c>
      <c r="AL93" s="6">
        <v>0.8</v>
      </c>
      <c r="AM93" s="24">
        <v>0.8</v>
      </c>
      <c r="AN93" s="6">
        <v>0.8</v>
      </c>
      <c r="AO93" s="1">
        <v>0.8</v>
      </c>
      <c r="AP93" s="1">
        <v>0.8</v>
      </c>
      <c r="AQ93" s="1">
        <v>0.8</v>
      </c>
      <c r="AR93" s="6">
        <v>0.8</v>
      </c>
      <c r="AS93" s="1">
        <v>0.8</v>
      </c>
      <c r="AT93" s="6">
        <v>0.8</v>
      </c>
      <c r="AU93" s="6">
        <v>0.8</v>
      </c>
      <c r="AV93" s="6">
        <v>0.8</v>
      </c>
      <c r="AW93" s="1">
        <v>0.8</v>
      </c>
      <c r="AX93" s="1">
        <v>0.8</v>
      </c>
      <c r="AY93" s="1">
        <v>0.8</v>
      </c>
      <c r="AZ93" s="6">
        <v>0.8</v>
      </c>
      <c r="BA93" s="1">
        <v>0.8</v>
      </c>
      <c r="BB93" s="1">
        <v>0.8</v>
      </c>
      <c r="BC93" s="1">
        <v>0.8</v>
      </c>
      <c r="BD93" s="6">
        <v>0.8</v>
      </c>
      <c r="BE93" s="1">
        <v>0.8</v>
      </c>
      <c r="BF93" s="1">
        <v>0.8</v>
      </c>
      <c r="BG93" s="1">
        <v>0.8</v>
      </c>
      <c r="BH93" s="6">
        <v>0.8</v>
      </c>
      <c r="BI93" s="1">
        <v>0.8</v>
      </c>
      <c r="BJ93" s="1">
        <v>0.8</v>
      </c>
      <c r="BK93" s="1">
        <v>0.8</v>
      </c>
      <c r="BL93" s="6">
        <v>0.8</v>
      </c>
      <c r="BM93" s="1">
        <v>0.8</v>
      </c>
      <c r="BN93" s="6">
        <v>0.8</v>
      </c>
      <c r="BO93" s="1">
        <v>0.8</v>
      </c>
      <c r="BP93" s="6">
        <v>0.8</v>
      </c>
      <c r="BQ93" s="1">
        <v>0.8</v>
      </c>
      <c r="BR93" s="1">
        <v>0.8</v>
      </c>
      <c r="BS93" s="1">
        <v>0.8</v>
      </c>
      <c r="BT93" s="6">
        <v>0.8</v>
      </c>
      <c r="BU93" s="1">
        <v>0.8</v>
      </c>
      <c r="BV93" s="1">
        <v>0.8</v>
      </c>
      <c r="BW93" s="1">
        <v>0.8</v>
      </c>
      <c r="BX93" s="6">
        <v>0.8</v>
      </c>
      <c r="BY93" s="1">
        <v>0.8</v>
      </c>
      <c r="BZ93" s="1">
        <v>0.8</v>
      </c>
      <c r="CA93" s="1">
        <v>0.8</v>
      </c>
      <c r="CB93" s="6">
        <v>0.8</v>
      </c>
      <c r="CC93" s="1">
        <v>0.8</v>
      </c>
      <c r="CD93" s="6">
        <v>0.8</v>
      </c>
      <c r="CE93" s="1">
        <v>0.8</v>
      </c>
      <c r="CF93" s="6">
        <v>0.8</v>
      </c>
      <c r="CG93" s="6">
        <v>0.8</v>
      </c>
      <c r="CH93" s="1">
        <v>0.8</v>
      </c>
      <c r="CI93" s="1">
        <v>0.8</v>
      </c>
      <c r="CJ93" s="6">
        <v>0.8</v>
      </c>
      <c r="CK93" s="1">
        <v>0.8</v>
      </c>
      <c r="CL93" s="6">
        <v>0.8</v>
      </c>
      <c r="CM93" s="1">
        <v>0.8</v>
      </c>
      <c r="CN93" s="6">
        <v>0.8</v>
      </c>
      <c r="CO93" s="1">
        <v>0.8</v>
      </c>
      <c r="CP93" s="6">
        <v>0.8</v>
      </c>
      <c r="CQ93" s="1">
        <v>0.8</v>
      </c>
      <c r="CR93" s="1">
        <v>0.8</v>
      </c>
      <c r="CS93" s="1">
        <v>0.8</v>
      </c>
      <c r="CT93" s="1">
        <v>0.8</v>
      </c>
      <c r="CU93" s="1">
        <v>0.8</v>
      </c>
      <c r="CV93" s="1">
        <v>0.8</v>
      </c>
      <c r="CW93" s="1">
        <v>0.8</v>
      </c>
      <c r="CX93" s="1">
        <v>0.8</v>
      </c>
      <c r="CY93" s="1">
        <v>0.8</v>
      </c>
      <c r="CZ93" s="1">
        <v>0.8</v>
      </c>
      <c r="DA93" s="1">
        <v>0.8</v>
      </c>
      <c r="DB93" s="1">
        <v>0.8</v>
      </c>
      <c r="DC93" s="1">
        <v>0.8</v>
      </c>
      <c r="DD93" s="1">
        <v>0.8</v>
      </c>
      <c r="DE93" s="1">
        <v>0.8</v>
      </c>
      <c r="DF93" s="1">
        <v>0.8</v>
      </c>
      <c r="DG93" s="1">
        <v>0.8</v>
      </c>
      <c r="DH93" s="1">
        <v>0.8</v>
      </c>
      <c r="DI93" s="1">
        <v>0.8</v>
      </c>
      <c r="DJ93" s="1">
        <v>0.8</v>
      </c>
      <c r="DK93" s="1">
        <v>0.8</v>
      </c>
      <c r="DL93" s="1">
        <v>0.8</v>
      </c>
      <c r="DV93" s="1">
        <v>1</v>
      </c>
      <c r="DW93" s="1">
        <v>1</v>
      </c>
      <c r="DY93" s="1">
        <v>1</v>
      </c>
      <c r="DZ93" s="1">
        <v>1</v>
      </c>
      <c r="EB93" s="1">
        <v>1</v>
      </c>
      <c r="EC93" s="1">
        <v>1</v>
      </c>
      <c r="EE93" s="1">
        <v>1</v>
      </c>
      <c r="EF93" s="1">
        <v>1</v>
      </c>
      <c r="EH93" s="1">
        <v>1</v>
      </c>
      <c r="EI93" s="1">
        <v>1</v>
      </c>
    </row>
    <row r="94" spans="2:139">
      <c r="B94" s="2" t="s">
        <v>19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6">
        <v>1</v>
      </c>
      <c r="AH94" s="24">
        <v>1</v>
      </c>
      <c r="AI94" s="24">
        <v>1</v>
      </c>
      <c r="AJ94" s="24">
        <v>1</v>
      </c>
      <c r="AK94" s="24">
        <v>1</v>
      </c>
      <c r="AL94" s="6">
        <v>1</v>
      </c>
      <c r="AM94" s="24">
        <v>1</v>
      </c>
      <c r="AN94" s="6">
        <v>1</v>
      </c>
      <c r="AO94" s="1">
        <v>1</v>
      </c>
      <c r="AP94" s="1">
        <v>1</v>
      </c>
      <c r="AQ94" s="1">
        <v>1</v>
      </c>
      <c r="AR94" s="6">
        <v>1</v>
      </c>
      <c r="AS94" s="1">
        <v>1</v>
      </c>
      <c r="AT94" s="6">
        <v>1</v>
      </c>
      <c r="AU94" s="6">
        <v>1</v>
      </c>
      <c r="AV94" s="6">
        <v>1</v>
      </c>
      <c r="AW94" s="1">
        <v>1</v>
      </c>
      <c r="AX94" s="1">
        <v>1</v>
      </c>
      <c r="AY94" s="1">
        <v>1</v>
      </c>
      <c r="AZ94" s="6">
        <v>1</v>
      </c>
      <c r="BA94" s="1">
        <v>1</v>
      </c>
      <c r="BB94" s="1">
        <v>1</v>
      </c>
      <c r="BC94" s="1">
        <v>1</v>
      </c>
      <c r="BD94" s="6">
        <v>1</v>
      </c>
      <c r="BE94" s="1">
        <v>1</v>
      </c>
      <c r="BF94" s="1">
        <v>1</v>
      </c>
      <c r="BG94" s="1">
        <v>1</v>
      </c>
      <c r="BH94" s="6">
        <v>1</v>
      </c>
      <c r="BI94" s="1">
        <v>1</v>
      </c>
      <c r="BJ94" s="1">
        <v>1</v>
      </c>
      <c r="BK94" s="1">
        <v>1</v>
      </c>
      <c r="BL94" s="6">
        <v>1</v>
      </c>
      <c r="BM94" s="1">
        <v>1</v>
      </c>
      <c r="BN94" s="6">
        <v>1</v>
      </c>
      <c r="BO94" s="1">
        <v>1</v>
      </c>
      <c r="BP94" s="6">
        <v>1</v>
      </c>
      <c r="BQ94" s="1">
        <v>1</v>
      </c>
      <c r="BR94" s="1">
        <v>1</v>
      </c>
      <c r="BS94" s="1">
        <v>1</v>
      </c>
      <c r="BT94" s="6">
        <v>1</v>
      </c>
      <c r="BU94" s="1">
        <v>1</v>
      </c>
      <c r="BV94" s="1">
        <v>1</v>
      </c>
      <c r="BW94" s="1">
        <v>1</v>
      </c>
      <c r="BX94" s="6">
        <v>1</v>
      </c>
      <c r="BY94" s="1">
        <v>1</v>
      </c>
      <c r="BZ94" s="1">
        <v>1</v>
      </c>
      <c r="CA94" s="1">
        <v>1</v>
      </c>
      <c r="CB94" s="6">
        <v>1</v>
      </c>
      <c r="CC94" s="1">
        <v>1</v>
      </c>
      <c r="CD94" s="6">
        <v>1</v>
      </c>
      <c r="CE94" s="1">
        <v>1</v>
      </c>
      <c r="CF94" s="6">
        <v>1</v>
      </c>
      <c r="CG94" s="6">
        <v>1</v>
      </c>
      <c r="CH94" s="1">
        <v>1</v>
      </c>
      <c r="CI94" s="1">
        <v>1</v>
      </c>
      <c r="CJ94" s="6">
        <v>1</v>
      </c>
      <c r="CK94" s="1">
        <v>1</v>
      </c>
      <c r="CL94" s="6">
        <v>1</v>
      </c>
      <c r="CM94" s="1">
        <v>1</v>
      </c>
      <c r="CN94" s="6">
        <v>1</v>
      </c>
      <c r="CO94" s="1">
        <v>1</v>
      </c>
      <c r="CP94" s="6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V94" s="1">
        <v>1</v>
      </c>
      <c r="DW94" s="1">
        <v>1</v>
      </c>
      <c r="DY94" s="1">
        <v>1</v>
      </c>
      <c r="DZ94" s="1">
        <v>1</v>
      </c>
      <c r="EB94" s="1">
        <v>1</v>
      </c>
      <c r="EC94" s="1">
        <v>1</v>
      </c>
      <c r="EE94" s="1">
        <v>1</v>
      </c>
      <c r="EF94" s="1">
        <v>1</v>
      </c>
      <c r="EH94" s="1">
        <v>0.5</v>
      </c>
      <c r="EI94" s="1">
        <v>0.5</v>
      </c>
    </row>
    <row r="95" spans="2:139">
      <c r="B95" s="2" t="s">
        <v>20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6">
        <v>1</v>
      </c>
      <c r="AH95" s="24">
        <v>1</v>
      </c>
      <c r="AI95" s="24">
        <v>1</v>
      </c>
      <c r="AJ95" s="24">
        <v>1</v>
      </c>
      <c r="AK95" s="24">
        <v>1</v>
      </c>
      <c r="AL95" s="6">
        <v>1</v>
      </c>
      <c r="AM95" s="24">
        <v>1</v>
      </c>
      <c r="AN95" s="6">
        <v>1</v>
      </c>
      <c r="AO95" s="1">
        <v>1</v>
      </c>
      <c r="AP95" s="1">
        <v>1</v>
      </c>
      <c r="AQ95" s="1">
        <v>1</v>
      </c>
      <c r="AR95" s="6">
        <v>1</v>
      </c>
      <c r="AS95" s="1">
        <v>1</v>
      </c>
      <c r="AT95" s="6">
        <v>1</v>
      </c>
      <c r="AU95" s="6">
        <v>1</v>
      </c>
      <c r="AV95" s="6">
        <v>1</v>
      </c>
      <c r="AW95" s="1">
        <v>1</v>
      </c>
      <c r="AX95" s="1">
        <v>1</v>
      </c>
      <c r="AY95" s="1">
        <v>1</v>
      </c>
      <c r="AZ95" s="6">
        <v>1</v>
      </c>
      <c r="BA95" s="1">
        <v>1</v>
      </c>
      <c r="BB95" s="1">
        <v>1</v>
      </c>
      <c r="BC95" s="1">
        <v>1</v>
      </c>
      <c r="BD95" s="6">
        <v>1</v>
      </c>
      <c r="BE95" s="1">
        <v>1</v>
      </c>
      <c r="BF95" s="1">
        <v>1</v>
      </c>
      <c r="BG95" s="1">
        <v>1</v>
      </c>
      <c r="BH95" s="6">
        <v>1</v>
      </c>
      <c r="BI95" s="1">
        <v>1</v>
      </c>
      <c r="BJ95" s="1">
        <v>1</v>
      </c>
      <c r="BK95" s="1">
        <v>1</v>
      </c>
      <c r="BL95" s="6">
        <v>1</v>
      </c>
      <c r="BM95" s="1">
        <v>1</v>
      </c>
      <c r="BN95" s="6">
        <v>1</v>
      </c>
      <c r="BO95" s="1">
        <v>1</v>
      </c>
      <c r="BP95" s="6">
        <v>1</v>
      </c>
      <c r="BQ95" s="1">
        <v>1</v>
      </c>
      <c r="BR95" s="1">
        <v>1</v>
      </c>
      <c r="BS95" s="1">
        <v>1</v>
      </c>
      <c r="BT95" s="6">
        <v>1</v>
      </c>
      <c r="BU95" s="1">
        <v>1</v>
      </c>
      <c r="BV95" s="1">
        <v>1</v>
      </c>
      <c r="BW95" s="1">
        <v>1</v>
      </c>
      <c r="BX95" s="6">
        <v>1</v>
      </c>
      <c r="BY95" s="1">
        <v>1</v>
      </c>
      <c r="BZ95" s="1">
        <v>1</v>
      </c>
      <c r="CA95" s="1">
        <v>1</v>
      </c>
      <c r="CB95" s="6">
        <v>1</v>
      </c>
      <c r="CC95" s="1">
        <v>1</v>
      </c>
      <c r="CD95" s="6">
        <v>1</v>
      </c>
      <c r="CE95" s="1">
        <v>1</v>
      </c>
      <c r="CF95" s="6">
        <v>1</v>
      </c>
      <c r="CG95" s="6">
        <v>1</v>
      </c>
      <c r="CH95" s="1">
        <v>1</v>
      </c>
      <c r="CI95" s="1">
        <v>1</v>
      </c>
      <c r="CJ95" s="6">
        <v>1</v>
      </c>
      <c r="CK95" s="1">
        <v>1</v>
      </c>
      <c r="CL95" s="6">
        <v>1</v>
      </c>
      <c r="CM95" s="1">
        <v>1</v>
      </c>
      <c r="CN95" s="6">
        <v>1</v>
      </c>
      <c r="CO95" s="1">
        <v>1</v>
      </c>
      <c r="CP95" s="6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V95" s="1">
        <v>1</v>
      </c>
      <c r="DW95" s="1">
        <v>1</v>
      </c>
      <c r="DY95" s="1">
        <v>1</v>
      </c>
      <c r="DZ95" s="1">
        <v>1</v>
      </c>
      <c r="EB95" s="1">
        <v>1</v>
      </c>
      <c r="EC95" s="1">
        <v>1</v>
      </c>
      <c r="EE95" s="1">
        <v>1</v>
      </c>
      <c r="EF95" s="1">
        <v>1</v>
      </c>
      <c r="EH95" s="1">
        <v>1</v>
      </c>
      <c r="EI95" s="1">
        <v>1</v>
      </c>
    </row>
    <row r="96" spans="2:139">
      <c r="B96" s="2" t="s">
        <v>21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6">
        <v>1</v>
      </c>
      <c r="AH96" s="24">
        <v>1</v>
      </c>
      <c r="AI96" s="24">
        <v>1</v>
      </c>
      <c r="AJ96" s="24">
        <v>1</v>
      </c>
      <c r="AK96" s="24">
        <v>1</v>
      </c>
      <c r="AL96" s="6">
        <v>1</v>
      </c>
      <c r="AM96" s="24">
        <v>1</v>
      </c>
      <c r="AN96" s="6">
        <v>1</v>
      </c>
      <c r="AO96" s="1">
        <v>1</v>
      </c>
      <c r="AP96" s="1">
        <v>1</v>
      </c>
      <c r="AQ96" s="1">
        <v>1</v>
      </c>
      <c r="AR96" s="6">
        <v>1</v>
      </c>
      <c r="AS96" s="1">
        <v>1</v>
      </c>
      <c r="AT96" s="6">
        <v>1</v>
      </c>
      <c r="AU96" s="6">
        <v>1</v>
      </c>
      <c r="AV96" s="6">
        <v>1</v>
      </c>
      <c r="AW96" s="1">
        <v>1</v>
      </c>
      <c r="AX96" s="1">
        <v>1</v>
      </c>
      <c r="AY96" s="1">
        <v>1</v>
      </c>
      <c r="AZ96" s="6">
        <v>1</v>
      </c>
      <c r="BA96" s="1">
        <v>1</v>
      </c>
      <c r="BB96" s="1">
        <v>1</v>
      </c>
      <c r="BC96" s="1">
        <v>1</v>
      </c>
      <c r="BD96" s="6">
        <v>1</v>
      </c>
      <c r="BE96" s="1">
        <v>1</v>
      </c>
      <c r="BF96" s="1">
        <v>1</v>
      </c>
      <c r="BG96" s="1">
        <v>1</v>
      </c>
      <c r="BH96" s="6">
        <v>1</v>
      </c>
      <c r="BI96" s="1">
        <v>1</v>
      </c>
      <c r="BJ96" s="1">
        <v>1</v>
      </c>
      <c r="BK96" s="1">
        <v>1</v>
      </c>
      <c r="BL96" s="6">
        <v>1</v>
      </c>
      <c r="BM96" s="1">
        <v>1</v>
      </c>
      <c r="BN96" s="6">
        <v>1</v>
      </c>
      <c r="BO96" s="1">
        <v>1</v>
      </c>
      <c r="BP96" s="6">
        <v>1</v>
      </c>
      <c r="BQ96" s="1">
        <v>1</v>
      </c>
      <c r="BR96" s="1">
        <v>1</v>
      </c>
      <c r="BS96" s="1">
        <v>1</v>
      </c>
      <c r="BT96" s="6">
        <v>1</v>
      </c>
      <c r="BU96" s="1">
        <v>1</v>
      </c>
      <c r="BV96" s="1">
        <v>1</v>
      </c>
      <c r="BW96" s="1">
        <v>1</v>
      </c>
      <c r="BX96" s="6">
        <v>1</v>
      </c>
      <c r="BY96" s="1">
        <v>1</v>
      </c>
      <c r="BZ96" s="1">
        <v>1</v>
      </c>
      <c r="CA96" s="1">
        <v>1</v>
      </c>
      <c r="CB96" s="6">
        <v>1</v>
      </c>
      <c r="CC96" s="1">
        <v>1</v>
      </c>
      <c r="CD96" s="6">
        <v>1</v>
      </c>
      <c r="CE96" s="1">
        <v>1</v>
      </c>
      <c r="CF96" s="6">
        <v>1</v>
      </c>
      <c r="CG96" s="6">
        <v>1</v>
      </c>
      <c r="CH96" s="1">
        <v>1</v>
      </c>
      <c r="CI96" s="1">
        <v>1</v>
      </c>
      <c r="CJ96" s="6">
        <v>1</v>
      </c>
      <c r="CK96" s="1">
        <v>1</v>
      </c>
      <c r="CL96" s="6">
        <v>1</v>
      </c>
      <c r="CM96" s="1">
        <v>1</v>
      </c>
      <c r="CN96" s="6">
        <v>1</v>
      </c>
      <c r="CO96" s="1">
        <v>1</v>
      </c>
      <c r="CP96" s="6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V96" s="1">
        <v>1</v>
      </c>
      <c r="DW96" s="1">
        <v>1</v>
      </c>
      <c r="DY96" s="1">
        <v>1</v>
      </c>
      <c r="DZ96" s="1">
        <v>1</v>
      </c>
      <c r="EB96" s="1">
        <v>1</v>
      </c>
      <c r="EC96" s="1">
        <v>1</v>
      </c>
      <c r="EE96" s="1">
        <v>1</v>
      </c>
      <c r="EF96" s="1">
        <v>1</v>
      </c>
      <c r="EH96" s="1">
        <v>1</v>
      </c>
      <c r="EI96" s="1">
        <v>1</v>
      </c>
    </row>
    <row r="97" spans="2:139">
      <c r="B97" s="2" t="s">
        <v>22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6">
        <v>1</v>
      </c>
      <c r="AH97" s="24">
        <v>1</v>
      </c>
      <c r="AI97" s="24">
        <v>1</v>
      </c>
      <c r="AJ97" s="24">
        <v>1</v>
      </c>
      <c r="AK97" s="24">
        <v>1</v>
      </c>
      <c r="AL97" s="6">
        <v>1</v>
      </c>
      <c r="AM97" s="24">
        <v>1</v>
      </c>
      <c r="AN97" s="6">
        <v>1</v>
      </c>
      <c r="AO97" s="1">
        <v>1</v>
      </c>
      <c r="AP97" s="1">
        <v>1</v>
      </c>
      <c r="AQ97" s="1">
        <v>1</v>
      </c>
      <c r="AR97" s="6">
        <v>1</v>
      </c>
      <c r="AS97" s="1">
        <v>1</v>
      </c>
      <c r="AT97" s="6">
        <v>1</v>
      </c>
      <c r="AU97" s="6">
        <v>1</v>
      </c>
      <c r="AV97" s="6">
        <v>1</v>
      </c>
      <c r="AW97" s="1">
        <v>1</v>
      </c>
      <c r="AX97" s="1">
        <v>1</v>
      </c>
      <c r="AY97" s="1">
        <v>1</v>
      </c>
      <c r="AZ97" s="6">
        <v>1</v>
      </c>
      <c r="BA97" s="1">
        <v>1</v>
      </c>
      <c r="BB97" s="1">
        <v>1</v>
      </c>
      <c r="BC97" s="1">
        <v>1</v>
      </c>
      <c r="BD97" s="6">
        <v>1</v>
      </c>
      <c r="BE97" s="1">
        <v>1</v>
      </c>
      <c r="BF97" s="1">
        <v>1</v>
      </c>
      <c r="BG97" s="1">
        <v>1</v>
      </c>
      <c r="BH97" s="6">
        <v>1</v>
      </c>
      <c r="BI97" s="1">
        <v>1</v>
      </c>
      <c r="BJ97" s="1">
        <v>1</v>
      </c>
      <c r="BK97" s="1">
        <v>1</v>
      </c>
      <c r="BL97" s="6">
        <v>1</v>
      </c>
      <c r="BM97" s="1">
        <v>1</v>
      </c>
      <c r="BN97" s="6">
        <v>1</v>
      </c>
      <c r="BO97" s="1">
        <v>1</v>
      </c>
      <c r="BP97" s="6">
        <v>1</v>
      </c>
      <c r="BQ97" s="1">
        <v>1</v>
      </c>
      <c r="BR97" s="1">
        <v>1</v>
      </c>
      <c r="BS97" s="1">
        <v>1</v>
      </c>
      <c r="BT97" s="6">
        <v>1</v>
      </c>
      <c r="BU97" s="1">
        <v>1</v>
      </c>
      <c r="BV97" s="1">
        <v>1</v>
      </c>
      <c r="BW97" s="1">
        <v>1</v>
      </c>
      <c r="BX97" s="6">
        <v>1</v>
      </c>
      <c r="BY97" s="1">
        <v>1</v>
      </c>
      <c r="BZ97" s="1">
        <v>1</v>
      </c>
      <c r="CA97" s="1">
        <v>1</v>
      </c>
      <c r="CB97" s="6">
        <v>1</v>
      </c>
      <c r="CC97" s="1">
        <v>1</v>
      </c>
      <c r="CD97" s="6">
        <v>1</v>
      </c>
      <c r="CE97" s="1">
        <v>1</v>
      </c>
      <c r="CF97" s="6">
        <v>1</v>
      </c>
      <c r="CG97" s="6">
        <v>1</v>
      </c>
      <c r="CH97" s="1">
        <v>1</v>
      </c>
      <c r="CI97" s="1">
        <v>1</v>
      </c>
      <c r="CJ97" s="6">
        <v>1</v>
      </c>
      <c r="CK97" s="1">
        <v>1</v>
      </c>
      <c r="CL97" s="6">
        <v>1</v>
      </c>
      <c r="CM97" s="1">
        <v>1</v>
      </c>
      <c r="CN97" s="6">
        <v>1</v>
      </c>
      <c r="CO97" s="1">
        <v>1</v>
      </c>
      <c r="CP97" s="6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V97" s="1">
        <v>1</v>
      </c>
      <c r="DW97" s="1">
        <v>1</v>
      </c>
      <c r="DY97" s="1">
        <v>1</v>
      </c>
      <c r="DZ97" s="1">
        <v>1</v>
      </c>
      <c r="EB97" s="1">
        <v>1</v>
      </c>
      <c r="EC97" s="1">
        <v>1</v>
      </c>
      <c r="EE97" s="1">
        <v>1</v>
      </c>
      <c r="EF97" s="1">
        <v>1</v>
      </c>
      <c r="EH97" s="1">
        <v>1</v>
      </c>
      <c r="EI97" s="1">
        <v>1</v>
      </c>
    </row>
    <row r="98" spans="2:139">
      <c r="B98" s="2" t="s">
        <v>23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6">
        <v>1</v>
      </c>
      <c r="AH98" s="24">
        <v>1</v>
      </c>
      <c r="AI98" s="24">
        <v>1</v>
      </c>
      <c r="AJ98" s="24">
        <v>1</v>
      </c>
      <c r="AK98" s="24">
        <v>1</v>
      </c>
      <c r="AL98" s="6">
        <v>1</v>
      </c>
      <c r="AM98" s="24">
        <v>1</v>
      </c>
      <c r="AN98" s="6">
        <v>1</v>
      </c>
      <c r="AO98" s="1">
        <v>1</v>
      </c>
      <c r="AP98" s="1">
        <v>1</v>
      </c>
      <c r="AQ98" s="1">
        <v>1</v>
      </c>
      <c r="AR98" s="6">
        <v>1</v>
      </c>
      <c r="AS98" s="1">
        <v>1</v>
      </c>
      <c r="AT98" s="6">
        <v>1</v>
      </c>
      <c r="AU98" s="6">
        <v>1</v>
      </c>
      <c r="AV98" s="6">
        <v>1</v>
      </c>
      <c r="AW98" s="1">
        <v>1</v>
      </c>
      <c r="AX98" s="1">
        <v>1</v>
      </c>
      <c r="AY98" s="1">
        <v>1</v>
      </c>
      <c r="AZ98" s="6">
        <v>1</v>
      </c>
      <c r="BA98" s="1">
        <v>1</v>
      </c>
      <c r="BB98" s="1">
        <v>1</v>
      </c>
      <c r="BC98" s="1">
        <v>1</v>
      </c>
      <c r="BD98" s="6">
        <v>1</v>
      </c>
      <c r="BE98" s="1">
        <v>1</v>
      </c>
      <c r="BF98" s="1">
        <v>1</v>
      </c>
      <c r="BG98" s="1">
        <v>1</v>
      </c>
      <c r="BH98" s="6">
        <v>1</v>
      </c>
      <c r="BI98" s="1">
        <v>1</v>
      </c>
      <c r="BJ98" s="1">
        <v>1</v>
      </c>
      <c r="BK98" s="1">
        <v>1</v>
      </c>
      <c r="BL98" s="6">
        <v>1</v>
      </c>
      <c r="BM98" s="1">
        <v>1</v>
      </c>
      <c r="BN98" s="6">
        <v>1</v>
      </c>
      <c r="BO98" s="1">
        <v>1</v>
      </c>
      <c r="BP98" s="6">
        <v>1</v>
      </c>
      <c r="BQ98" s="1">
        <v>1</v>
      </c>
      <c r="BR98" s="1">
        <v>1</v>
      </c>
      <c r="BS98" s="1">
        <v>1</v>
      </c>
      <c r="BT98" s="6">
        <v>1</v>
      </c>
      <c r="BU98" s="1">
        <v>1</v>
      </c>
      <c r="BV98" s="1">
        <v>1</v>
      </c>
      <c r="BW98" s="1">
        <v>1</v>
      </c>
      <c r="BX98" s="6">
        <v>1</v>
      </c>
      <c r="BY98" s="1">
        <v>1</v>
      </c>
      <c r="BZ98" s="1">
        <v>1</v>
      </c>
      <c r="CA98" s="1">
        <v>1</v>
      </c>
      <c r="CB98" s="6">
        <v>1</v>
      </c>
      <c r="CC98" s="1">
        <v>1</v>
      </c>
      <c r="CD98" s="6">
        <v>1</v>
      </c>
      <c r="CE98" s="1">
        <v>1</v>
      </c>
      <c r="CF98" s="6">
        <v>1</v>
      </c>
      <c r="CG98" s="6">
        <v>1</v>
      </c>
      <c r="CH98" s="1">
        <v>1</v>
      </c>
      <c r="CI98" s="1">
        <v>1</v>
      </c>
      <c r="CJ98" s="6">
        <v>1</v>
      </c>
      <c r="CK98" s="1">
        <v>1</v>
      </c>
      <c r="CL98" s="6">
        <v>1</v>
      </c>
      <c r="CM98" s="1">
        <v>1</v>
      </c>
      <c r="CN98" s="6">
        <v>1</v>
      </c>
      <c r="CO98" s="1">
        <v>1</v>
      </c>
      <c r="CP98" s="6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V98" s="1">
        <v>1</v>
      </c>
      <c r="DW98" s="1">
        <v>1</v>
      </c>
      <c r="DY98" s="1">
        <v>1</v>
      </c>
      <c r="DZ98" s="1">
        <v>1</v>
      </c>
      <c r="EB98" s="1">
        <v>1</v>
      </c>
      <c r="EC98" s="1">
        <v>1</v>
      </c>
      <c r="EE98" s="1">
        <v>1</v>
      </c>
      <c r="EF98" s="1">
        <v>1</v>
      </c>
      <c r="EH98" s="1">
        <v>1</v>
      </c>
      <c r="EI98" s="1">
        <v>1</v>
      </c>
    </row>
    <row r="99" spans="2:139">
      <c r="B99" s="2" t="s">
        <v>24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6">
        <v>1</v>
      </c>
      <c r="AH99" s="24">
        <v>1</v>
      </c>
      <c r="AI99" s="24">
        <v>1</v>
      </c>
      <c r="AJ99" s="24">
        <v>1</v>
      </c>
      <c r="AK99" s="24">
        <v>1</v>
      </c>
      <c r="AL99" s="6">
        <v>1</v>
      </c>
      <c r="AM99" s="24">
        <v>1</v>
      </c>
      <c r="AN99" s="6">
        <v>1</v>
      </c>
      <c r="AO99" s="1">
        <v>1</v>
      </c>
      <c r="AP99" s="1">
        <v>1</v>
      </c>
      <c r="AQ99" s="1">
        <v>1</v>
      </c>
      <c r="AR99" s="6">
        <v>1</v>
      </c>
      <c r="AS99" s="1">
        <v>1</v>
      </c>
      <c r="AT99" s="6">
        <v>1</v>
      </c>
      <c r="AU99" s="6">
        <v>1</v>
      </c>
      <c r="AV99" s="6">
        <v>1</v>
      </c>
      <c r="AW99" s="1">
        <v>1</v>
      </c>
      <c r="AX99" s="1">
        <v>1</v>
      </c>
      <c r="AY99" s="1">
        <v>1</v>
      </c>
      <c r="AZ99" s="6">
        <v>1</v>
      </c>
      <c r="BA99" s="1">
        <v>1</v>
      </c>
      <c r="BB99" s="1">
        <v>1</v>
      </c>
      <c r="BC99" s="1">
        <v>1</v>
      </c>
      <c r="BD99" s="6">
        <v>1</v>
      </c>
      <c r="BE99" s="1">
        <v>1</v>
      </c>
      <c r="BF99" s="1">
        <v>1</v>
      </c>
      <c r="BG99" s="1">
        <v>1</v>
      </c>
      <c r="BH99" s="6">
        <v>1</v>
      </c>
      <c r="BI99" s="1">
        <v>1</v>
      </c>
      <c r="BJ99" s="1">
        <v>1</v>
      </c>
      <c r="BK99" s="1">
        <v>1</v>
      </c>
      <c r="BL99" s="6">
        <v>1</v>
      </c>
      <c r="BM99" s="1">
        <v>1</v>
      </c>
      <c r="BN99" s="6">
        <v>1</v>
      </c>
      <c r="BO99" s="1">
        <v>1</v>
      </c>
      <c r="BP99" s="6">
        <v>1</v>
      </c>
      <c r="BQ99" s="1">
        <v>1</v>
      </c>
      <c r="BR99" s="1">
        <v>1</v>
      </c>
      <c r="BS99" s="1">
        <v>1</v>
      </c>
      <c r="BT99" s="6">
        <v>1</v>
      </c>
      <c r="BU99" s="1">
        <v>1</v>
      </c>
      <c r="BV99" s="1">
        <v>1</v>
      </c>
      <c r="BW99" s="1">
        <v>1</v>
      </c>
      <c r="BX99" s="6">
        <v>1</v>
      </c>
      <c r="BY99" s="1">
        <v>1</v>
      </c>
      <c r="BZ99" s="1">
        <v>1</v>
      </c>
      <c r="CA99" s="1">
        <v>1</v>
      </c>
      <c r="CB99" s="6">
        <v>1</v>
      </c>
      <c r="CC99" s="1">
        <v>1</v>
      </c>
      <c r="CD99" s="6">
        <v>1</v>
      </c>
      <c r="CE99" s="1">
        <v>1</v>
      </c>
      <c r="CF99" s="6">
        <v>1</v>
      </c>
      <c r="CG99" s="6">
        <v>1</v>
      </c>
      <c r="CH99" s="1">
        <v>1</v>
      </c>
      <c r="CI99" s="1">
        <v>1</v>
      </c>
      <c r="CJ99" s="6">
        <v>1</v>
      </c>
      <c r="CK99" s="1">
        <v>1</v>
      </c>
      <c r="CL99" s="6">
        <v>1</v>
      </c>
      <c r="CM99" s="1">
        <v>1</v>
      </c>
      <c r="CN99" s="6">
        <v>1</v>
      </c>
      <c r="CO99" s="1">
        <v>1</v>
      </c>
      <c r="CP99" s="6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V99" s="1">
        <v>1</v>
      </c>
      <c r="DW99" s="1">
        <v>1</v>
      </c>
      <c r="DY99" s="1">
        <v>1</v>
      </c>
      <c r="DZ99" s="1">
        <v>1</v>
      </c>
      <c r="EB99" s="1">
        <v>1</v>
      </c>
      <c r="EC99" s="1">
        <v>1</v>
      </c>
      <c r="EE99" s="1">
        <v>1</v>
      </c>
      <c r="EF99" s="1">
        <v>1</v>
      </c>
      <c r="EH99" s="1">
        <v>1</v>
      </c>
      <c r="EI99" s="1">
        <v>1</v>
      </c>
    </row>
    <row r="100" spans="2:139">
      <c r="B100" s="1" t="s">
        <v>32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6">
        <v>1</v>
      </c>
      <c r="AH100" s="24">
        <v>1</v>
      </c>
      <c r="AI100" s="24">
        <v>1</v>
      </c>
      <c r="AJ100" s="24">
        <v>1</v>
      </c>
      <c r="AK100" s="24">
        <v>1</v>
      </c>
      <c r="AL100" s="6">
        <v>1</v>
      </c>
      <c r="AM100" s="24">
        <v>1</v>
      </c>
      <c r="AN100" s="6">
        <v>1</v>
      </c>
      <c r="AO100" s="1">
        <v>1</v>
      </c>
      <c r="AP100" s="1">
        <v>1</v>
      </c>
      <c r="AQ100" s="1">
        <v>1</v>
      </c>
      <c r="AR100" s="6">
        <v>1</v>
      </c>
      <c r="AS100" s="1">
        <v>1</v>
      </c>
      <c r="AT100" s="6">
        <v>1</v>
      </c>
      <c r="AU100" s="6">
        <v>1</v>
      </c>
      <c r="AV100" s="6">
        <v>1</v>
      </c>
      <c r="AW100" s="1">
        <v>1</v>
      </c>
      <c r="AX100" s="1">
        <v>1</v>
      </c>
      <c r="AY100" s="1">
        <v>1</v>
      </c>
      <c r="AZ100" s="6">
        <v>1</v>
      </c>
      <c r="BA100" s="1">
        <v>1</v>
      </c>
      <c r="BB100" s="1">
        <v>1</v>
      </c>
      <c r="BC100" s="1">
        <v>1</v>
      </c>
      <c r="BD100" s="6">
        <v>1</v>
      </c>
      <c r="BE100" s="1">
        <v>1</v>
      </c>
      <c r="BF100" s="1">
        <v>1</v>
      </c>
      <c r="BG100" s="1">
        <v>1</v>
      </c>
      <c r="BH100" s="6">
        <v>1</v>
      </c>
      <c r="BI100" s="1">
        <v>1</v>
      </c>
      <c r="BJ100" s="1">
        <v>1</v>
      </c>
      <c r="BK100" s="1">
        <v>1</v>
      </c>
      <c r="BL100" s="6">
        <v>1</v>
      </c>
      <c r="BM100" s="1">
        <v>1</v>
      </c>
      <c r="BN100" s="6">
        <v>1</v>
      </c>
      <c r="BO100" s="1">
        <v>1</v>
      </c>
      <c r="BP100" s="6">
        <v>1</v>
      </c>
      <c r="BQ100" s="1">
        <v>1</v>
      </c>
      <c r="BR100" s="1">
        <v>1</v>
      </c>
      <c r="BS100" s="1">
        <v>1</v>
      </c>
      <c r="BT100" s="6">
        <v>1</v>
      </c>
      <c r="BU100" s="1">
        <v>1</v>
      </c>
      <c r="BV100" s="1">
        <v>1</v>
      </c>
      <c r="BW100" s="1">
        <v>1</v>
      </c>
      <c r="BX100" s="6">
        <v>1</v>
      </c>
      <c r="BY100" s="1">
        <v>1</v>
      </c>
      <c r="BZ100" s="1">
        <v>1</v>
      </c>
      <c r="CA100" s="1">
        <v>1</v>
      </c>
      <c r="CB100" s="6">
        <v>1</v>
      </c>
      <c r="CC100" s="1">
        <v>1</v>
      </c>
      <c r="CD100" s="6">
        <v>1</v>
      </c>
      <c r="CE100" s="1">
        <v>1</v>
      </c>
      <c r="CF100" s="6">
        <v>1</v>
      </c>
      <c r="CG100" s="6">
        <v>1</v>
      </c>
      <c r="CH100" s="1">
        <v>1</v>
      </c>
      <c r="CI100" s="1">
        <v>1</v>
      </c>
      <c r="CJ100" s="6">
        <v>1</v>
      </c>
      <c r="CK100" s="1">
        <v>1</v>
      </c>
      <c r="CL100" s="6">
        <v>1</v>
      </c>
      <c r="CM100" s="1">
        <v>1</v>
      </c>
      <c r="CN100" s="6">
        <v>1</v>
      </c>
      <c r="CO100" s="1">
        <v>1</v>
      </c>
      <c r="CP100" s="6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V100" s="1">
        <v>1</v>
      </c>
      <c r="DW100" s="1">
        <v>1</v>
      </c>
      <c r="DY100" s="1">
        <v>1</v>
      </c>
      <c r="DZ100" s="1">
        <v>1</v>
      </c>
      <c r="EB100" s="1">
        <v>1</v>
      </c>
      <c r="EC100" s="1">
        <v>1</v>
      </c>
      <c r="EE100" s="1">
        <v>1</v>
      </c>
      <c r="EF100" s="1">
        <v>1</v>
      </c>
      <c r="EH100" s="1">
        <v>1</v>
      </c>
      <c r="EI100" s="1">
        <v>1</v>
      </c>
    </row>
    <row r="101" spans="2:139">
      <c r="B101" s="1" t="s">
        <v>40</v>
      </c>
      <c r="C101" s="1">
        <v>0.8</v>
      </c>
      <c r="D101" s="1">
        <v>0.8</v>
      </c>
      <c r="E101" s="1">
        <v>0.8</v>
      </c>
      <c r="F101" s="1">
        <v>0.8</v>
      </c>
      <c r="G101" s="1">
        <v>0.8</v>
      </c>
      <c r="H101" s="1">
        <v>0.8</v>
      </c>
      <c r="I101" s="1">
        <v>0.8</v>
      </c>
      <c r="J101" s="1">
        <v>0.8</v>
      </c>
      <c r="K101" s="1">
        <v>0.8</v>
      </c>
      <c r="L101" s="1">
        <v>0.8</v>
      </c>
      <c r="M101" s="1">
        <v>0.8</v>
      </c>
      <c r="N101" s="1">
        <v>0.8</v>
      </c>
      <c r="O101" s="1">
        <v>0.8</v>
      </c>
      <c r="P101" s="1">
        <v>0.8</v>
      </c>
      <c r="Q101" s="1">
        <v>0.8</v>
      </c>
      <c r="R101" s="1">
        <v>0.8</v>
      </c>
      <c r="S101" s="1">
        <v>0.8</v>
      </c>
      <c r="T101" s="1">
        <v>0.8</v>
      </c>
      <c r="U101" s="1">
        <v>0.8</v>
      </c>
      <c r="V101" s="1">
        <v>0.8</v>
      </c>
      <c r="W101" s="1">
        <v>0.8</v>
      </c>
      <c r="X101" s="1">
        <v>0.8</v>
      </c>
      <c r="Y101" s="1">
        <v>0.8</v>
      </c>
      <c r="Z101" s="1">
        <v>0.8</v>
      </c>
      <c r="AA101" s="1">
        <v>0.8</v>
      </c>
      <c r="AB101" s="1">
        <v>0.8</v>
      </c>
      <c r="AC101" s="26">
        <v>0.54272748637021395</v>
      </c>
      <c r="AD101" s="26">
        <v>0.54272748637021395</v>
      </c>
      <c r="AE101" s="26">
        <v>0.54272748637021395</v>
      </c>
      <c r="AF101" s="26">
        <v>1</v>
      </c>
      <c r="AG101" s="56">
        <v>0.54272748637021395</v>
      </c>
      <c r="AH101" s="71">
        <v>0.54272748637021395</v>
      </c>
      <c r="AI101" s="71">
        <v>0.54272748637021395</v>
      </c>
      <c r="AJ101" s="71">
        <v>0.54272748637021395</v>
      </c>
      <c r="AK101" s="71">
        <v>0.54272748637021395</v>
      </c>
      <c r="AL101" s="56">
        <v>0.54272748637021395</v>
      </c>
      <c r="AM101" s="71">
        <v>0.54272748637021395</v>
      </c>
      <c r="AN101" s="56">
        <v>0.54272748637021395</v>
      </c>
      <c r="AO101" s="26">
        <v>0.54272748637021395</v>
      </c>
      <c r="AP101" s="26">
        <v>0.54272748637021395</v>
      </c>
      <c r="AQ101" s="26">
        <v>0.54272748637021395</v>
      </c>
      <c r="AR101" s="56">
        <v>0.54272748637021395</v>
      </c>
      <c r="AS101" s="26">
        <v>1</v>
      </c>
      <c r="AT101" s="56">
        <v>0.54272748637021395</v>
      </c>
      <c r="AU101" s="56">
        <v>0.54272748637021395</v>
      </c>
      <c r="AV101" s="56">
        <v>0.54272748637021395</v>
      </c>
      <c r="AW101" s="26">
        <v>0.54272748637021395</v>
      </c>
      <c r="AX101" s="26">
        <v>0.54272748637021395</v>
      </c>
      <c r="AY101" s="26">
        <v>1</v>
      </c>
      <c r="AZ101" s="56">
        <v>0.54272748637021395</v>
      </c>
      <c r="BA101" s="26">
        <v>0.54272748637021395</v>
      </c>
      <c r="BB101" s="26">
        <v>0.54272748637021395</v>
      </c>
      <c r="BC101" s="26">
        <v>1</v>
      </c>
      <c r="BD101" s="56">
        <v>0.54272748637021395</v>
      </c>
      <c r="BE101" s="26">
        <v>0.54272748637021395</v>
      </c>
      <c r="BF101" s="26">
        <v>0.54272748637021395</v>
      </c>
      <c r="BG101" s="26">
        <v>1</v>
      </c>
      <c r="BH101" s="56">
        <v>0.54272748637021395</v>
      </c>
      <c r="BI101" s="26">
        <v>0.54272748637021395</v>
      </c>
      <c r="BJ101" s="26">
        <v>0.54272748637021395</v>
      </c>
      <c r="BK101" s="26">
        <v>1</v>
      </c>
      <c r="BL101" s="56">
        <v>0.54272748637021395</v>
      </c>
      <c r="BM101" s="26">
        <v>0.54272748637021395</v>
      </c>
      <c r="BN101" s="56">
        <v>0.54272748637021395</v>
      </c>
      <c r="BO101" s="26">
        <v>0.54272748637021395</v>
      </c>
      <c r="BP101" s="56">
        <v>0.54272748637021395</v>
      </c>
      <c r="BQ101" s="26">
        <v>0.54272748637021395</v>
      </c>
      <c r="BR101" s="26">
        <v>0.54272748637021395</v>
      </c>
      <c r="BS101" s="26">
        <v>1</v>
      </c>
      <c r="BT101" s="56">
        <v>0.54272748637021395</v>
      </c>
      <c r="BU101" s="26">
        <v>0.54272748637021395</v>
      </c>
      <c r="BV101" s="26">
        <v>0.54272748637021395</v>
      </c>
      <c r="BW101" s="26">
        <v>1</v>
      </c>
      <c r="BX101" s="56">
        <v>0.54272748637021395</v>
      </c>
      <c r="BY101" s="26">
        <v>0.54272748637021395</v>
      </c>
      <c r="BZ101" s="26">
        <v>0.54272748637021395</v>
      </c>
      <c r="CA101" s="26">
        <v>1</v>
      </c>
      <c r="CB101" s="56">
        <v>0.54272748637021395</v>
      </c>
      <c r="CC101" s="26">
        <v>0.54272748637021395</v>
      </c>
      <c r="CD101" s="56">
        <v>0.54272748637021395</v>
      </c>
      <c r="CE101" s="26">
        <v>0.54272748637021395</v>
      </c>
      <c r="CF101" s="56">
        <v>0.54272748637021395</v>
      </c>
      <c r="CG101" s="56">
        <v>0.54272748637021395</v>
      </c>
      <c r="CH101" s="26">
        <v>0.54272748637021395</v>
      </c>
      <c r="CI101" s="26">
        <v>1</v>
      </c>
      <c r="CJ101" s="56">
        <v>0.54272748637021395</v>
      </c>
      <c r="CK101" s="26">
        <v>1</v>
      </c>
      <c r="CL101" s="56">
        <v>0.54272748637021395</v>
      </c>
      <c r="CM101" s="26">
        <v>1</v>
      </c>
      <c r="CN101" s="56">
        <v>0.54272748637021395</v>
      </c>
      <c r="CO101" s="26">
        <v>0.54272748637021395</v>
      </c>
      <c r="CP101" s="56">
        <v>0.54272748637021395</v>
      </c>
      <c r="CQ101" s="26">
        <v>0.54272748637021395</v>
      </c>
      <c r="CR101" s="26">
        <v>0.54272748637021395</v>
      </c>
      <c r="CS101" s="26">
        <v>0.54272748637021395</v>
      </c>
      <c r="CT101" s="1">
        <v>0.8</v>
      </c>
      <c r="CU101" s="1">
        <v>0.8</v>
      </c>
      <c r="CV101" s="1">
        <v>0.8</v>
      </c>
      <c r="CW101" s="1">
        <v>0.8</v>
      </c>
      <c r="CX101" s="1">
        <v>0.8</v>
      </c>
      <c r="CY101" s="1">
        <v>0.8</v>
      </c>
      <c r="CZ101" s="1">
        <v>0.8</v>
      </c>
      <c r="DA101" s="1">
        <v>0.8</v>
      </c>
      <c r="DB101" s="1">
        <v>0.8</v>
      </c>
      <c r="DC101" s="1">
        <v>0.8</v>
      </c>
      <c r="DD101" s="1">
        <v>0.8</v>
      </c>
      <c r="DE101" s="1">
        <v>0.8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V101" s="1">
        <v>1</v>
      </c>
      <c r="DW101" s="1">
        <v>1</v>
      </c>
      <c r="DY101" s="1">
        <v>1</v>
      </c>
      <c r="DZ101" s="1">
        <v>1</v>
      </c>
      <c r="EB101" s="1">
        <v>1</v>
      </c>
      <c r="EC101" s="1">
        <v>1</v>
      </c>
      <c r="EE101" s="1">
        <v>1</v>
      </c>
      <c r="EF101" s="1">
        <v>1</v>
      </c>
      <c r="EH101" s="1">
        <v>1</v>
      </c>
      <c r="EI101" s="1">
        <v>1</v>
      </c>
    </row>
    <row r="102" spans="2:139">
      <c r="B102" s="1" t="s">
        <v>41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6">
        <v>1</v>
      </c>
      <c r="AH102" s="24">
        <v>1</v>
      </c>
      <c r="AI102" s="24">
        <v>1</v>
      </c>
      <c r="AJ102" s="24">
        <v>1</v>
      </c>
      <c r="AK102" s="24">
        <v>1</v>
      </c>
      <c r="AL102" s="6">
        <v>1</v>
      </c>
      <c r="AM102" s="24">
        <v>1</v>
      </c>
      <c r="AN102" s="6">
        <v>1</v>
      </c>
      <c r="AO102" s="1">
        <v>1</v>
      </c>
      <c r="AP102" s="1">
        <v>1</v>
      </c>
      <c r="AQ102" s="1">
        <v>1</v>
      </c>
      <c r="AR102" s="6">
        <v>1</v>
      </c>
      <c r="AS102" s="1">
        <v>1</v>
      </c>
      <c r="AT102" s="6">
        <v>1</v>
      </c>
      <c r="AU102" s="6">
        <v>1</v>
      </c>
      <c r="AV102" s="6">
        <v>1</v>
      </c>
      <c r="AW102" s="1">
        <v>1</v>
      </c>
      <c r="AX102" s="1">
        <v>1</v>
      </c>
      <c r="AY102" s="1">
        <v>1</v>
      </c>
      <c r="AZ102" s="6">
        <v>1</v>
      </c>
      <c r="BA102" s="1">
        <v>1</v>
      </c>
      <c r="BB102" s="1">
        <v>1</v>
      </c>
      <c r="BC102" s="1">
        <v>1</v>
      </c>
      <c r="BD102" s="6">
        <v>1</v>
      </c>
      <c r="BE102" s="1">
        <v>1</v>
      </c>
      <c r="BF102" s="1">
        <v>1</v>
      </c>
      <c r="BG102" s="1">
        <v>1</v>
      </c>
      <c r="BH102" s="6">
        <v>1</v>
      </c>
      <c r="BI102" s="1">
        <v>1</v>
      </c>
      <c r="BJ102" s="1">
        <v>1</v>
      </c>
      <c r="BK102" s="1">
        <v>1</v>
      </c>
      <c r="BL102" s="6">
        <v>1</v>
      </c>
      <c r="BM102" s="1">
        <v>1</v>
      </c>
      <c r="BN102" s="6">
        <v>1</v>
      </c>
      <c r="BO102" s="1">
        <v>1</v>
      </c>
      <c r="BP102" s="6">
        <v>1</v>
      </c>
      <c r="BQ102" s="1">
        <v>1</v>
      </c>
      <c r="BR102" s="1">
        <v>1</v>
      </c>
      <c r="BS102" s="1">
        <v>1</v>
      </c>
      <c r="BT102" s="6">
        <v>1</v>
      </c>
      <c r="BU102" s="1">
        <v>1</v>
      </c>
      <c r="BV102" s="1">
        <v>1</v>
      </c>
      <c r="BW102" s="1">
        <v>1</v>
      </c>
      <c r="BX102" s="6">
        <v>1</v>
      </c>
      <c r="BY102" s="1">
        <v>1</v>
      </c>
      <c r="BZ102" s="1">
        <v>1</v>
      </c>
      <c r="CA102" s="1">
        <v>1</v>
      </c>
      <c r="CB102" s="6">
        <v>1</v>
      </c>
      <c r="CC102" s="1">
        <v>1</v>
      </c>
      <c r="CD102" s="6">
        <v>1</v>
      </c>
      <c r="CE102" s="1">
        <v>1</v>
      </c>
      <c r="CF102" s="6">
        <v>1</v>
      </c>
      <c r="CG102" s="6">
        <v>1</v>
      </c>
      <c r="CH102" s="1">
        <v>1</v>
      </c>
      <c r="CI102" s="1">
        <v>1</v>
      </c>
      <c r="CJ102" s="6">
        <v>1</v>
      </c>
      <c r="CK102" s="1">
        <v>1</v>
      </c>
      <c r="CL102" s="6">
        <v>1</v>
      </c>
      <c r="CM102" s="1">
        <v>1</v>
      </c>
      <c r="CN102" s="6">
        <v>1</v>
      </c>
      <c r="CO102" s="1">
        <v>1</v>
      </c>
      <c r="CP102" s="6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V102" s="1">
        <v>1</v>
      </c>
      <c r="DW102" s="1">
        <v>1</v>
      </c>
      <c r="DY102" s="1">
        <v>1</v>
      </c>
      <c r="DZ102" s="1">
        <v>1</v>
      </c>
      <c r="EB102" s="1">
        <v>1</v>
      </c>
      <c r="EC102" s="1">
        <v>1</v>
      </c>
      <c r="EE102" s="1">
        <v>1</v>
      </c>
      <c r="EF102" s="1">
        <v>1</v>
      </c>
      <c r="EH102" s="1">
        <v>1</v>
      </c>
      <c r="EI102" s="1">
        <v>1</v>
      </c>
    </row>
    <row r="103" spans="2:139">
      <c r="B103" s="1" t="s">
        <v>39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6">
        <v>1</v>
      </c>
      <c r="AH103" s="24">
        <v>1</v>
      </c>
      <c r="AI103" s="24">
        <v>1</v>
      </c>
      <c r="AJ103" s="24">
        <v>1</v>
      </c>
      <c r="AK103" s="24">
        <v>1</v>
      </c>
      <c r="AL103" s="6">
        <v>1</v>
      </c>
      <c r="AM103" s="24">
        <v>1</v>
      </c>
      <c r="AN103" s="6">
        <v>1</v>
      </c>
      <c r="AO103" s="1">
        <v>1</v>
      </c>
      <c r="AP103" s="1">
        <v>1</v>
      </c>
      <c r="AQ103" s="1">
        <v>1</v>
      </c>
      <c r="AR103" s="6">
        <v>1</v>
      </c>
      <c r="AS103" s="1">
        <v>1</v>
      </c>
      <c r="AT103" s="6">
        <v>1</v>
      </c>
      <c r="AU103" s="6">
        <v>1</v>
      </c>
      <c r="AV103" s="6">
        <v>1</v>
      </c>
      <c r="AW103" s="1">
        <v>1</v>
      </c>
      <c r="AX103" s="1">
        <v>1</v>
      </c>
      <c r="AY103" s="1">
        <v>1</v>
      </c>
      <c r="AZ103" s="6">
        <v>1</v>
      </c>
      <c r="BA103" s="1">
        <v>1</v>
      </c>
      <c r="BB103" s="1">
        <v>1</v>
      </c>
      <c r="BC103" s="1">
        <v>1</v>
      </c>
      <c r="BD103" s="6">
        <v>1</v>
      </c>
      <c r="BE103" s="1">
        <v>1</v>
      </c>
      <c r="BF103" s="1">
        <v>1</v>
      </c>
      <c r="BG103" s="1">
        <v>1</v>
      </c>
      <c r="BH103" s="6">
        <v>1</v>
      </c>
      <c r="BI103" s="1">
        <v>1</v>
      </c>
      <c r="BJ103" s="1">
        <v>1</v>
      </c>
      <c r="BK103" s="1">
        <v>1</v>
      </c>
      <c r="BL103" s="6">
        <v>1</v>
      </c>
      <c r="BM103" s="1">
        <v>1</v>
      </c>
      <c r="BN103" s="6">
        <v>1</v>
      </c>
      <c r="BO103" s="1">
        <v>1</v>
      </c>
      <c r="BP103" s="6">
        <v>1</v>
      </c>
      <c r="BQ103" s="1">
        <v>1</v>
      </c>
      <c r="BR103" s="1">
        <v>1</v>
      </c>
      <c r="BS103" s="1">
        <v>1</v>
      </c>
      <c r="BT103" s="6">
        <v>1</v>
      </c>
      <c r="BU103" s="1">
        <v>1</v>
      </c>
      <c r="BV103" s="1">
        <v>1</v>
      </c>
      <c r="BW103" s="1">
        <v>1</v>
      </c>
      <c r="BX103" s="6">
        <v>1</v>
      </c>
      <c r="BY103" s="1">
        <v>1</v>
      </c>
      <c r="BZ103" s="1">
        <v>1</v>
      </c>
      <c r="CA103" s="1">
        <v>1</v>
      </c>
      <c r="CB103" s="6">
        <v>1</v>
      </c>
      <c r="CC103" s="1">
        <v>1</v>
      </c>
      <c r="CD103" s="6">
        <v>1</v>
      </c>
      <c r="CE103" s="1">
        <v>1</v>
      </c>
      <c r="CF103" s="6">
        <v>1</v>
      </c>
      <c r="CG103" s="6">
        <v>1</v>
      </c>
      <c r="CH103" s="1">
        <v>1</v>
      </c>
      <c r="CI103" s="1">
        <v>1</v>
      </c>
      <c r="CJ103" s="6">
        <v>1</v>
      </c>
      <c r="CK103" s="1">
        <v>1</v>
      </c>
      <c r="CL103" s="6">
        <v>1</v>
      </c>
      <c r="CM103" s="1">
        <v>1</v>
      </c>
      <c r="CN103" s="6">
        <v>1</v>
      </c>
      <c r="CO103" s="1">
        <v>1</v>
      </c>
      <c r="CP103" s="6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V103" s="1">
        <v>1</v>
      </c>
      <c r="DW103" s="1">
        <v>1</v>
      </c>
      <c r="DY103" s="1">
        <v>1</v>
      </c>
      <c r="DZ103" s="1">
        <v>1</v>
      </c>
      <c r="EB103" s="1">
        <v>1</v>
      </c>
      <c r="EC103" s="1">
        <v>1</v>
      </c>
      <c r="EE103" s="1">
        <v>1</v>
      </c>
      <c r="EF103" s="1">
        <v>1</v>
      </c>
      <c r="EH103" s="1">
        <v>1</v>
      </c>
      <c r="EI103" s="1">
        <v>1</v>
      </c>
    </row>
    <row r="104" spans="2:139">
      <c r="B104" s="1" t="str">
        <f>+B76</f>
        <v>GAP 10%</v>
      </c>
      <c r="AU104" s="6">
        <v>1</v>
      </c>
      <c r="BT104" s="6">
        <v>1</v>
      </c>
      <c r="BU104" s="6">
        <v>1</v>
      </c>
      <c r="BV104" s="6">
        <v>1</v>
      </c>
      <c r="BW104" s="6">
        <v>1</v>
      </c>
      <c r="BX104" s="6">
        <v>1</v>
      </c>
      <c r="BY104" s="6">
        <v>1</v>
      </c>
      <c r="BZ104" s="6">
        <v>1</v>
      </c>
      <c r="CA104" s="6">
        <v>1</v>
      </c>
      <c r="CB104" s="6">
        <v>1</v>
      </c>
      <c r="CC104" s="6">
        <v>1</v>
      </c>
      <c r="CD104" s="6">
        <v>1</v>
      </c>
      <c r="CE104" s="6">
        <v>1</v>
      </c>
      <c r="CF104" s="6">
        <v>1</v>
      </c>
      <c r="CG104" s="6">
        <v>1</v>
      </c>
      <c r="CH104" s="6">
        <v>1</v>
      </c>
      <c r="CI104" s="6">
        <v>1</v>
      </c>
      <c r="CJ104" s="6">
        <v>1</v>
      </c>
      <c r="CK104" s="6">
        <v>1</v>
      </c>
      <c r="CL104" s="6">
        <v>1</v>
      </c>
      <c r="CM104" s="6">
        <v>1</v>
      </c>
      <c r="DV104" s="1">
        <v>1</v>
      </c>
      <c r="DW104" s="1">
        <v>1</v>
      </c>
      <c r="DY104" s="1">
        <v>1</v>
      </c>
      <c r="DZ104" s="1">
        <v>1</v>
      </c>
      <c r="EB104" s="1">
        <v>1</v>
      </c>
      <c r="EC104" s="1">
        <v>1</v>
      </c>
      <c r="EE104" s="1">
        <v>1</v>
      </c>
      <c r="EF104" s="1">
        <v>1</v>
      </c>
      <c r="EH104" s="1">
        <v>1</v>
      </c>
      <c r="EI104" s="1">
        <v>1</v>
      </c>
    </row>
    <row r="105" spans="2:139">
      <c r="B105" s="1" t="s">
        <v>87</v>
      </c>
      <c r="AU105" s="6">
        <v>1</v>
      </c>
      <c r="BT105" s="6">
        <v>1.8</v>
      </c>
      <c r="BU105" s="6">
        <f>+BT105</f>
        <v>1.8</v>
      </c>
      <c r="BV105" s="6">
        <f t="shared" ref="BV105:CH105" si="78">+BU105</f>
        <v>1.8</v>
      </c>
      <c r="BW105" s="6">
        <f t="shared" si="78"/>
        <v>1.8</v>
      </c>
      <c r="BX105" s="6">
        <f t="shared" si="78"/>
        <v>1.8</v>
      </c>
      <c r="BY105" s="6">
        <f t="shared" si="78"/>
        <v>1.8</v>
      </c>
      <c r="BZ105" s="6">
        <f t="shared" si="78"/>
        <v>1.8</v>
      </c>
      <c r="CA105" s="6">
        <f t="shared" si="78"/>
        <v>1.8</v>
      </c>
      <c r="CB105" s="6">
        <f t="shared" si="78"/>
        <v>1.8</v>
      </c>
      <c r="CC105" s="6">
        <f t="shared" si="78"/>
        <v>1.8</v>
      </c>
      <c r="CD105" s="6">
        <f t="shared" si="78"/>
        <v>1.8</v>
      </c>
      <c r="CE105" s="6">
        <f t="shared" si="78"/>
        <v>1.8</v>
      </c>
      <c r="CF105" s="6">
        <f t="shared" si="78"/>
        <v>1.8</v>
      </c>
      <c r="CG105" s="6">
        <v>2</v>
      </c>
      <c r="CH105" s="6">
        <f t="shared" si="78"/>
        <v>2</v>
      </c>
      <c r="CI105" s="6">
        <f>+CH105</f>
        <v>2</v>
      </c>
      <c r="CJ105" s="6">
        <v>2</v>
      </c>
      <c r="CK105" s="6">
        <f>+CJ105</f>
        <v>2</v>
      </c>
      <c r="CL105" s="6">
        <v>2</v>
      </c>
      <c r="CM105" s="6">
        <f>+CL105</f>
        <v>2</v>
      </c>
      <c r="DV105" s="1">
        <v>1</v>
      </c>
      <c r="DW105" s="1">
        <v>1</v>
      </c>
      <c r="DY105" s="1">
        <v>1</v>
      </c>
      <c r="DZ105" s="1">
        <v>1</v>
      </c>
      <c r="EB105" s="1">
        <v>1</v>
      </c>
      <c r="EC105" s="1">
        <v>1</v>
      </c>
      <c r="EE105" s="1">
        <v>1</v>
      </c>
      <c r="EF105" s="1">
        <v>1</v>
      </c>
      <c r="EH105" s="1">
        <v>1</v>
      </c>
      <c r="EI105" s="1">
        <v>1</v>
      </c>
    </row>
    <row r="106" spans="2:139">
      <c r="B106" s="1" t="str">
        <f>+B78</f>
        <v>Hurto de bienes propios del Vehículo</v>
      </c>
      <c r="L106" s="2"/>
      <c r="AU106" s="6">
        <v>1</v>
      </c>
      <c r="EH106" s="1">
        <v>1</v>
      </c>
      <c r="EI106" s="1">
        <v>1</v>
      </c>
    </row>
    <row r="107" spans="2:139">
      <c r="B107" s="1" t="str">
        <f>+B79</f>
        <v>Hurto de bienes de tecnología</v>
      </c>
      <c r="L107" s="2"/>
      <c r="AU107" s="6">
        <v>1</v>
      </c>
      <c r="EH107" s="1">
        <v>1</v>
      </c>
      <c r="EI107" s="1">
        <v>1</v>
      </c>
    </row>
    <row r="108" spans="2:139">
      <c r="B108" s="1" t="str">
        <f>+B80</f>
        <v>Hurto Otros bienes materiales</v>
      </c>
      <c r="J108" s="29"/>
      <c r="L108" s="2"/>
      <c r="AU108" s="6">
        <v>1</v>
      </c>
      <c r="EH108" s="1">
        <v>1</v>
      </c>
      <c r="EI108" s="1">
        <v>1</v>
      </c>
    </row>
    <row r="109" spans="2:139">
      <c r="B109" s="60" t="s">
        <v>102</v>
      </c>
      <c r="J109" s="29"/>
      <c r="L109" s="2"/>
      <c r="AG109" s="6">
        <v>1</v>
      </c>
      <c r="AH109" s="24">
        <v>1</v>
      </c>
      <c r="AI109" s="24">
        <v>1</v>
      </c>
      <c r="AJ109" s="24">
        <v>1</v>
      </c>
      <c r="AK109" s="6">
        <v>1</v>
      </c>
      <c r="AL109" s="6">
        <v>1</v>
      </c>
      <c r="AM109" s="24">
        <v>1</v>
      </c>
      <c r="AR109" s="6">
        <v>1</v>
      </c>
      <c r="AS109" s="1">
        <v>1</v>
      </c>
      <c r="AT109" s="6">
        <v>1</v>
      </c>
      <c r="AU109" s="6">
        <v>1</v>
      </c>
      <c r="CH109" s="1">
        <v>1</v>
      </c>
      <c r="CI109" s="1">
        <v>1</v>
      </c>
      <c r="CK109" s="1">
        <v>1</v>
      </c>
      <c r="CM109" s="1">
        <v>1</v>
      </c>
    </row>
    <row r="110" spans="2:139">
      <c r="B110" s="60" t="s">
        <v>104</v>
      </c>
      <c r="J110" s="29"/>
      <c r="L110" s="2"/>
      <c r="AG110" s="6">
        <v>1</v>
      </c>
      <c r="AH110" s="24">
        <v>1</v>
      </c>
      <c r="AI110" s="24">
        <v>1</v>
      </c>
      <c r="AJ110" s="24">
        <v>1</v>
      </c>
      <c r="AK110" s="6">
        <v>1</v>
      </c>
      <c r="AL110" s="6">
        <v>1</v>
      </c>
      <c r="AM110" s="24">
        <v>1</v>
      </c>
      <c r="AR110" s="6">
        <v>1</v>
      </c>
      <c r="AS110" s="1">
        <v>1</v>
      </c>
      <c r="AT110" s="6">
        <v>1</v>
      </c>
      <c r="AU110" s="6">
        <v>1</v>
      </c>
    </row>
    <row r="111" spans="2:139">
      <c r="B111" s="60" t="s">
        <v>105</v>
      </c>
      <c r="J111" s="29"/>
      <c r="L111" s="2"/>
      <c r="AG111" s="6">
        <v>1</v>
      </c>
      <c r="AH111" s="24">
        <v>1</v>
      </c>
      <c r="AI111" s="24">
        <v>1</v>
      </c>
      <c r="AJ111" s="24">
        <v>1</v>
      </c>
      <c r="AK111" s="6">
        <v>1</v>
      </c>
      <c r="AL111" s="6">
        <v>1</v>
      </c>
      <c r="AM111" s="24">
        <v>1</v>
      </c>
      <c r="AR111" s="6">
        <v>1</v>
      </c>
      <c r="AS111" s="1">
        <v>1</v>
      </c>
      <c r="AT111" s="6">
        <v>1</v>
      </c>
      <c r="AU111" s="6">
        <v>1</v>
      </c>
    </row>
    <row r="112" spans="2:139">
      <c r="B112" s="60" t="s">
        <v>106</v>
      </c>
      <c r="J112" s="29"/>
      <c r="L112" s="2"/>
      <c r="AG112" s="6">
        <v>1</v>
      </c>
      <c r="AH112" s="24">
        <v>1</v>
      </c>
      <c r="AI112" s="24">
        <v>1</v>
      </c>
      <c r="AJ112" s="24">
        <v>1</v>
      </c>
      <c r="AK112" s="6">
        <v>1</v>
      </c>
      <c r="AL112" s="6">
        <v>1</v>
      </c>
      <c r="AM112" s="24">
        <v>1</v>
      </c>
      <c r="AR112" s="6">
        <v>1</v>
      </c>
      <c r="AS112" s="1">
        <v>1</v>
      </c>
      <c r="AT112" s="6">
        <v>1</v>
      </c>
      <c r="AU112" s="6">
        <v>1</v>
      </c>
    </row>
    <row r="113" spans="2:139">
      <c r="J113" s="29"/>
      <c r="L113" s="2"/>
    </row>
    <row r="114" spans="2:139">
      <c r="J114" s="29"/>
      <c r="L114" s="2"/>
    </row>
    <row r="115" spans="2:139">
      <c r="B115" s="3" t="str">
        <f t="shared" ref="B115:B133" si="79">+B88</f>
        <v>Detección de Cáncer</v>
      </c>
      <c r="J115" s="28"/>
      <c r="L115" s="2"/>
      <c r="DY115" s="37">
        <f t="shared" ref="DY115:DY132" si="80">+DY33*DY60*DY88</f>
        <v>0</v>
      </c>
      <c r="EE115" s="37">
        <f t="shared" ref="EE115:EE132" si="81">+EE33*EE60*EE88</f>
        <v>0</v>
      </c>
      <c r="EH115" s="37">
        <f t="shared" ref="EH115:EI136" si="82">+EH33*EH60*EH88</f>
        <v>0</v>
      </c>
      <c r="EI115" s="37">
        <f t="shared" si="82"/>
        <v>0</v>
      </c>
    </row>
    <row r="116" spans="2:139">
      <c r="B116" s="3" t="str">
        <f t="shared" si="79"/>
        <v>USO INDEBIDO</v>
      </c>
      <c r="J116" s="28"/>
      <c r="DY116" s="37">
        <f t="shared" si="80"/>
        <v>0</v>
      </c>
      <c r="EE116" s="37">
        <f t="shared" si="81"/>
        <v>0</v>
      </c>
      <c r="EH116" s="37">
        <f t="shared" si="82"/>
        <v>0</v>
      </c>
      <c r="EI116" s="37">
        <f t="shared" si="82"/>
        <v>0</v>
      </c>
    </row>
    <row r="117" spans="2:139">
      <c r="B117" s="3" t="str">
        <f t="shared" si="79"/>
        <v>UTILIZA.FORZADA</v>
      </c>
      <c r="J117" s="28"/>
      <c r="DY117" s="37">
        <f t="shared" si="80"/>
        <v>0</v>
      </c>
      <c r="EE117" s="37">
        <f t="shared" si="81"/>
        <v>0</v>
      </c>
      <c r="EH117" s="37">
        <f t="shared" si="82"/>
        <v>0</v>
      </c>
      <c r="EI117" s="37">
        <f t="shared" si="82"/>
        <v>0</v>
      </c>
    </row>
    <row r="118" spans="2:139">
      <c r="B118" s="3" t="str">
        <f t="shared" si="79"/>
        <v>ATRACOENCAJERO</v>
      </c>
      <c r="J118" s="28"/>
      <c r="DY118" s="37">
        <f t="shared" si="80"/>
        <v>0</v>
      </c>
      <c r="EE118" s="37">
        <f t="shared" si="81"/>
        <v>0</v>
      </c>
      <c r="EH118" s="37">
        <f t="shared" si="82"/>
        <v>0</v>
      </c>
      <c r="EI118" s="37">
        <f t="shared" si="82"/>
        <v>0</v>
      </c>
    </row>
    <row r="119" spans="2:139">
      <c r="B119" s="3" t="str">
        <f t="shared" si="79"/>
        <v>ATRACOCAJELECTR</v>
      </c>
      <c r="J119" s="28"/>
      <c r="DY119" s="37">
        <f t="shared" si="80"/>
        <v>0</v>
      </c>
      <c r="EE119" s="37">
        <f t="shared" si="81"/>
        <v>0</v>
      </c>
      <c r="EH119" s="37">
        <f t="shared" si="82"/>
        <v>0</v>
      </c>
      <c r="EI119" s="37">
        <f t="shared" si="82"/>
        <v>0</v>
      </c>
    </row>
    <row r="120" spans="2:139">
      <c r="B120" s="3" t="str">
        <f t="shared" si="79"/>
        <v>Renta libre destinación por Cáncer</v>
      </c>
      <c r="J120" s="28"/>
      <c r="DY120" s="37">
        <f t="shared" si="80"/>
        <v>0</v>
      </c>
      <c r="EE120" s="37">
        <f t="shared" si="81"/>
        <v>0</v>
      </c>
      <c r="EH120" s="37">
        <f t="shared" si="82"/>
        <v>0</v>
      </c>
      <c r="EI120" s="37">
        <f t="shared" si="82"/>
        <v>0</v>
      </c>
    </row>
    <row r="121" spans="2:139">
      <c r="B121" s="3" t="str">
        <f t="shared" si="79"/>
        <v>MUERTE ACCIDENT</v>
      </c>
      <c r="J121" s="28"/>
      <c r="DY121" s="37">
        <f t="shared" si="80"/>
        <v>89.608627324011948</v>
      </c>
      <c r="EE121" s="37">
        <f t="shared" si="81"/>
        <v>89.608627324011948</v>
      </c>
      <c r="EH121" s="37">
        <f t="shared" si="82"/>
        <v>351.77505726585747</v>
      </c>
      <c r="EI121" s="37">
        <f t="shared" si="82"/>
        <v>351.77505726585747</v>
      </c>
    </row>
    <row r="122" spans="2:139">
      <c r="B122" s="3" t="str">
        <f t="shared" si="79"/>
        <v>COMPRA  PROTEG.</v>
      </c>
      <c r="J122" s="28"/>
      <c r="DY122" s="37">
        <f t="shared" si="80"/>
        <v>0</v>
      </c>
      <c r="EE122" s="37">
        <f t="shared" si="81"/>
        <v>0</v>
      </c>
      <c r="EH122" s="37">
        <f t="shared" si="82"/>
        <v>0</v>
      </c>
      <c r="EI122" s="37">
        <f t="shared" si="82"/>
        <v>0</v>
      </c>
    </row>
    <row r="123" spans="2:139">
      <c r="B123" s="3" t="str">
        <f t="shared" si="79"/>
        <v>REPO.DOCUMENTOS</v>
      </c>
      <c r="DY123" s="37">
        <f t="shared" si="80"/>
        <v>0</v>
      </c>
      <c r="EE123" s="37">
        <f t="shared" si="81"/>
        <v>0</v>
      </c>
      <c r="EH123" s="37">
        <f t="shared" si="82"/>
        <v>0</v>
      </c>
      <c r="EI123" s="37">
        <f t="shared" si="82"/>
        <v>0</v>
      </c>
    </row>
    <row r="124" spans="2:139">
      <c r="B124" s="3" t="str">
        <f t="shared" si="79"/>
        <v>REPO.LLAVES</v>
      </c>
      <c r="DY124" s="37">
        <f t="shared" si="80"/>
        <v>0</v>
      </c>
      <c r="EE124" s="37">
        <f t="shared" si="81"/>
        <v>0</v>
      </c>
      <c r="EH124" s="37">
        <f t="shared" si="82"/>
        <v>0</v>
      </c>
      <c r="EI124" s="37">
        <f t="shared" si="82"/>
        <v>0</v>
      </c>
    </row>
    <row r="125" spans="2:139">
      <c r="B125" s="3" t="str">
        <f t="shared" si="79"/>
        <v>REPOSICIONBOLSO</v>
      </c>
      <c r="DY125" s="37">
        <f t="shared" si="80"/>
        <v>0</v>
      </c>
      <c r="EE125" s="37">
        <f t="shared" si="81"/>
        <v>0</v>
      </c>
      <c r="EH125" s="37">
        <f t="shared" si="82"/>
        <v>0</v>
      </c>
      <c r="EI125" s="37">
        <f t="shared" si="82"/>
        <v>0</v>
      </c>
    </row>
    <row r="126" spans="2:139">
      <c r="B126" s="3" t="str">
        <f t="shared" si="79"/>
        <v>GARANTIA EXTEN.</v>
      </c>
      <c r="DY126" s="37">
        <f t="shared" si="80"/>
        <v>0</v>
      </c>
      <c r="EE126" s="37">
        <f t="shared" si="81"/>
        <v>0</v>
      </c>
      <c r="EH126" s="37">
        <f t="shared" si="82"/>
        <v>0</v>
      </c>
      <c r="EI126" s="37">
        <f t="shared" si="82"/>
        <v>0</v>
      </c>
    </row>
    <row r="127" spans="2:139">
      <c r="B127" s="3" t="str">
        <f t="shared" si="79"/>
        <v>HURTO DE CONTENIDOS HOGAR</v>
      </c>
      <c r="DY127" s="37">
        <f t="shared" si="80"/>
        <v>0</v>
      </c>
      <c r="EE127" s="37">
        <f t="shared" si="81"/>
        <v>0</v>
      </c>
      <c r="EH127" s="37">
        <f t="shared" si="82"/>
        <v>0</v>
      </c>
      <c r="EI127" s="37">
        <f t="shared" si="82"/>
        <v>0</v>
      </c>
    </row>
    <row r="128" spans="2:139">
      <c r="B128" s="3" t="str">
        <f t="shared" si="79"/>
        <v>Desempleo</v>
      </c>
      <c r="DY128" s="37">
        <f t="shared" si="80"/>
        <v>0</v>
      </c>
      <c r="EE128" s="37">
        <f t="shared" si="81"/>
        <v>0</v>
      </c>
      <c r="EH128" s="37">
        <f t="shared" si="82"/>
        <v>0</v>
      </c>
      <c r="EI128" s="37">
        <f t="shared" si="82"/>
        <v>0</v>
      </c>
    </row>
    <row r="129" spans="2:139">
      <c r="B129" s="3" t="str">
        <f t="shared" si="79"/>
        <v>EG</v>
      </c>
      <c r="DY129" s="37">
        <f t="shared" si="80"/>
        <v>1475.5173405384883</v>
      </c>
      <c r="EE129" s="37">
        <f t="shared" si="81"/>
        <v>1475.5173405384883</v>
      </c>
      <c r="EH129" s="37">
        <f t="shared" si="82"/>
        <v>0</v>
      </c>
      <c r="EI129" s="37">
        <f t="shared" si="82"/>
        <v>0</v>
      </c>
    </row>
    <row r="130" spans="2:139">
      <c r="B130" s="3" t="str">
        <f t="shared" si="79"/>
        <v>ITT</v>
      </c>
      <c r="DY130" s="37">
        <f t="shared" si="80"/>
        <v>7193.0236812641051</v>
      </c>
      <c r="EE130" s="37">
        <f t="shared" si="81"/>
        <v>7193.0236812641051</v>
      </c>
      <c r="EH130" s="37">
        <f t="shared" si="82"/>
        <v>0</v>
      </c>
      <c r="EI130" s="37">
        <f t="shared" si="82"/>
        <v>0</v>
      </c>
    </row>
    <row r="131" spans="2:139">
      <c r="B131" s="3" t="str">
        <f t="shared" si="79"/>
        <v>GAP 10%</v>
      </c>
      <c r="DY131" s="37">
        <f t="shared" si="80"/>
        <v>3499.0688688688692</v>
      </c>
      <c r="EE131" s="37">
        <f t="shared" si="81"/>
        <v>3499.0688688688692</v>
      </c>
      <c r="EH131" s="37">
        <f t="shared" si="82"/>
        <v>0</v>
      </c>
      <c r="EI131" s="37">
        <f t="shared" si="82"/>
        <v>0</v>
      </c>
    </row>
    <row r="132" spans="2:139">
      <c r="B132" s="3" t="str">
        <f t="shared" si="79"/>
        <v>Cancer masculino/femenino</v>
      </c>
      <c r="DY132" s="37">
        <f t="shared" si="80"/>
        <v>88.531040432309297</v>
      </c>
      <c r="EE132" s="37">
        <f t="shared" si="81"/>
        <v>834.10750275924795</v>
      </c>
      <c r="EH132" s="37">
        <f t="shared" si="82"/>
        <v>0</v>
      </c>
      <c r="EI132" s="37">
        <f t="shared" si="82"/>
        <v>0</v>
      </c>
    </row>
    <row r="133" spans="2:139">
      <c r="B133" s="3" t="str">
        <f t="shared" si="79"/>
        <v>Hurto de bienes propios del Vehículo</v>
      </c>
      <c r="DY133" s="37">
        <f>+DY58*DY86*DY106</f>
        <v>0</v>
      </c>
      <c r="EE133" s="37">
        <f>+EE58*EE86*EE106</f>
        <v>0</v>
      </c>
      <c r="EH133" s="37">
        <f t="shared" si="82"/>
        <v>1045.20457636878</v>
      </c>
      <c r="EI133" s="37">
        <f t="shared" si="82"/>
        <v>1045.20457636878</v>
      </c>
    </row>
    <row r="134" spans="2:139">
      <c r="B134" s="3"/>
      <c r="DY134" s="37"/>
      <c r="EE134" s="37"/>
      <c r="EH134" s="37">
        <f t="shared" si="82"/>
        <v>1393.6061018250398</v>
      </c>
      <c r="EI134" s="37">
        <f t="shared" si="82"/>
        <v>1393.6061018250398</v>
      </c>
    </row>
    <row r="135" spans="2:139">
      <c r="B135" s="3"/>
      <c r="DY135" s="37"/>
      <c r="EE135" s="37"/>
      <c r="EH135" s="37">
        <f t="shared" si="82"/>
        <v>1045.20457636878</v>
      </c>
      <c r="EI135" s="37">
        <f t="shared" si="82"/>
        <v>1045.20457636878</v>
      </c>
    </row>
    <row r="136" spans="2:139">
      <c r="DY136" s="37">
        <f>+DY59*DY87*DY107</f>
        <v>0</v>
      </c>
      <c r="EE136" s="37">
        <f>+EE59*EE87*EE107</f>
        <v>0</v>
      </c>
      <c r="EH136" s="37">
        <f t="shared" si="82"/>
        <v>0</v>
      </c>
      <c r="EI136" s="37">
        <f t="shared" si="82"/>
        <v>0</v>
      </c>
    </row>
    <row r="137" spans="2:139">
      <c r="B137" s="3"/>
    </row>
    <row r="138" spans="2:139">
      <c r="B138" s="3" t="s">
        <v>92</v>
      </c>
      <c r="DY138" s="21">
        <f>+(DY129+DY130+DY132)/SUM(DY115:DY136)*0.19</f>
        <v>0.13477056892740988</v>
      </c>
      <c r="EE138" s="21">
        <f>+(EE129+EE130+EE132)/SUM(EE115:EE136)*0.19</f>
        <v>0.13791599237574115</v>
      </c>
      <c r="EH138" s="21">
        <f>+(EH129+EH130+EH121+EH132)/SUM(EH115:EH136)*0.19</f>
        <v>1.7424638848063806E-2</v>
      </c>
      <c r="EI138" s="21">
        <f>+(EI129+EI130+EI121+EI132)/SUM(EI115:EI136)*0.19</f>
        <v>1.7424638848063806E-2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4" zoomScale="90" zoomScaleNormal="90" workbookViewId="0">
      <selection activeCell="E34" sqref="E34"/>
    </sheetView>
  </sheetViews>
  <sheetFormatPr baseColWidth="10" defaultColWidth="11.42578125" defaultRowHeight="15"/>
  <cols>
    <col min="1" max="1" width="21" style="1" bestFit="1" customWidth="1"/>
    <col min="2" max="2" width="33.28515625" style="1" bestFit="1" customWidth="1"/>
    <col min="3" max="3" width="20.140625" style="1" bestFit="1" customWidth="1"/>
    <col min="4" max="4" width="11.42578125" style="1"/>
    <col min="5" max="5" width="21" style="1" bestFit="1" customWidth="1"/>
    <col min="6" max="6" width="8.5703125" style="1" bestFit="1" customWidth="1"/>
    <col min="7" max="7" width="12" style="1" bestFit="1" customWidth="1"/>
    <col min="8" max="16384" width="11.42578125" style="1"/>
  </cols>
  <sheetData>
    <row r="1" spans="1:13">
      <c r="C1" s="1" t="s">
        <v>199</v>
      </c>
    </row>
    <row r="2" spans="1:13">
      <c r="C2" s="1" t="s">
        <v>5</v>
      </c>
      <c r="D2" s="1" t="s">
        <v>6</v>
      </c>
      <c r="E2" s="1" t="s">
        <v>5</v>
      </c>
      <c r="F2" s="1" t="s">
        <v>6</v>
      </c>
      <c r="G2" s="1" t="s">
        <v>83</v>
      </c>
      <c r="H2" s="1" t="s">
        <v>30</v>
      </c>
    </row>
    <row r="3" spans="1:13">
      <c r="C3" s="1" t="s">
        <v>565</v>
      </c>
      <c r="D3" s="1" t="s">
        <v>565</v>
      </c>
      <c r="E3" s="1" t="e">
        <f>+Tarificador!#REF!</f>
        <v>#REF!</v>
      </c>
      <c r="F3" s="1" t="e">
        <f>+E3</f>
        <v>#REF!</v>
      </c>
    </row>
    <row r="4" spans="1:13">
      <c r="C4" s="1" t="str">
        <f>+C2&amp;C3</f>
        <v>CuentasPDV</v>
      </c>
      <c r="D4" s="1" t="str">
        <f t="shared" ref="D4:F4" si="0">+D2&amp;D3</f>
        <v>TarjetasPDV</v>
      </c>
      <c r="E4" s="1" t="e">
        <f t="shared" si="0"/>
        <v>#REF!</v>
      </c>
      <c r="F4" s="1" t="e">
        <f t="shared" si="0"/>
        <v>#REF!</v>
      </c>
    </row>
    <row r="5" spans="1:13">
      <c r="B5" s="2" t="s">
        <v>13</v>
      </c>
      <c r="C5" s="402">
        <f>+[6]Pricing_propuesta_FINAL!$C$48</f>
        <v>2.0404831212349748E-4</v>
      </c>
      <c r="D5" s="402">
        <f>+[6]Pricing_propuesta_FINAL!$C$48</f>
        <v>2.0404831212349748E-4</v>
      </c>
      <c r="E5" s="402">
        <f>+[6]Pricing_propuesta_FINAL!$C$48</f>
        <v>2.0404831212349748E-4</v>
      </c>
      <c r="F5" s="402">
        <f>+[6]Pricing_propuesta_FINAL!$C$48</f>
        <v>2.0404831212349748E-4</v>
      </c>
      <c r="H5" s="39">
        <f>+F5</f>
        <v>2.0404831212349748E-4</v>
      </c>
      <c r="J5" s="27">
        <v>2.0404831212349748E-4</v>
      </c>
      <c r="K5" s="27">
        <v>2.0404831212349748E-4</v>
      </c>
      <c r="L5" s="27">
        <v>2.0404831212349748E-4</v>
      </c>
      <c r="M5" s="27">
        <v>2.0404831212349748E-4</v>
      </c>
    </row>
    <row r="6" spans="1:13">
      <c r="A6" s="79" t="s">
        <v>8</v>
      </c>
      <c r="B6" s="50" t="s">
        <v>8</v>
      </c>
      <c r="C6" s="402">
        <f>+[6]Pricing_propuesta1Combo!F45</f>
        <v>8.8053779303719475E-5</v>
      </c>
      <c r="D6" s="402">
        <f>+[6]Pricing_propuesta1Combo!C45</f>
        <v>8.8053779303719475E-5</v>
      </c>
      <c r="E6" s="402">
        <f>+[6]Pricing_propuesta1Combo!L45</f>
        <v>8.8053779303719475E-5</v>
      </c>
      <c r="F6" s="402">
        <f>+[6]Pricing_propuesta1Combo!I45</f>
        <v>8.8053779303719475E-5</v>
      </c>
      <c r="I6" s="27"/>
      <c r="J6" s="27">
        <v>8.8053779303719475E-5</v>
      </c>
      <c r="K6" s="27">
        <v>8.8053779303719475E-5</v>
      </c>
      <c r="L6" s="27">
        <v>8.8053779303719475E-5</v>
      </c>
      <c r="M6" s="27">
        <v>8.8053779303719475E-5</v>
      </c>
    </row>
    <row r="7" spans="1:13">
      <c r="A7" s="80" t="s">
        <v>9</v>
      </c>
      <c r="B7" s="105" t="s">
        <v>9</v>
      </c>
      <c r="C7" s="404">
        <f>+[6]Pricing_propuesta1Combo!F46</f>
        <v>8.8053779303719475E-5</v>
      </c>
      <c r="D7" s="404">
        <f>+[6]Pricing_propuesta1Combo!C46</f>
        <v>8.8053779303719475E-5</v>
      </c>
      <c r="E7" s="404">
        <f>+[6]Pricing_propuesta1Combo!L46</f>
        <v>8.8053779303719475E-5</v>
      </c>
      <c r="F7" s="404">
        <f>+[6]Pricing_propuesta1Combo!I46</f>
        <v>8.8053779303719475E-5</v>
      </c>
      <c r="I7" s="27"/>
      <c r="J7" s="27">
        <v>8.8053779303719475E-5</v>
      </c>
      <c r="K7" s="27">
        <v>8.8053779303719475E-5</v>
      </c>
      <c r="L7" s="27">
        <v>8.8053779303719475E-5</v>
      </c>
      <c r="M7" s="27">
        <v>8.8053779303719475E-5</v>
      </c>
    </row>
    <row r="8" spans="1:13">
      <c r="A8" s="79" t="s">
        <v>10</v>
      </c>
      <c r="B8" s="50" t="s">
        <v>10</v>
      </c>
      <c r="C8" s="402">
        <f>+[6]Pricing_propuesta1Combo!F47</f>
        <v>2.5527172368752659E-3</v>
      </c>
      <c r="D8" s="402">
        <f>+[6]Pricing_propuesta1Combo!C47*0.75</f>
        <v>3.7799855609308108E-4</v>
      </c>
      <c r="E8" s="402">
        <f>+[6]Pricing_propuesta1Combo!L47</f>
        <v>5.6205564139474938E-4</v>
      </c>
      <c r="F8" s="402">
        <f>+[6]Pricing_propuesta1Combo!I47</f>
        <v>3.8334167878087541E-4</v>
      </c>
      <c r="I8" s="27"/>
      <c r="J8" s="27">
        <v>2.5527172368752659E-3</v>
      </c>
      <c r="K8" s="27">
        <v>5.0399807479077478E-4</v>
      </c>
      <c r="L8" s="27">
        <v>5.6205564139474938E-4</v>
      </c>
      <c r="M8" s="27">
        <v>3.8334167878087541E-4</v>
      </c>
    </row>
    <row r="9" spans="1:13">
      <c r="A9" s="80" t="s">
        <v>11</v>
      </c>
      <c r="B9" s="105" t="s">
        <v>11</v>
      </c>
      <c r="C9" s="404">
        <f>+[6]Pricing_propuesta1Combo!F48</f>
        <v>2.5527172368752659E-3</v>
      </c>
      <c r="D9" s="404">
        <f>+[6]Pricing_propuesta1Combo!C48*0.75</f>
        <v>3.7799855609308108E-4</v>
      </c>
      <c r="E9" s="404">
        <f>+[6]Pricing_propuesta1Combo!L48</f>
        <v>5.6205564139474938E-4</v>
      </c>
      <c r="F9" s="404">
        <f>+[6]Pricing_propuesta1Combo!I48</f>
        <v>3.8334167878087541E-4</v>
      </c>
      <c r="I9" s="27"/>
      <c r="J9" s="27">
        <v>2.5527172368752659E-3</v>
      </c>
      <c r="K9" s="27">
        <v>5.0399807479077478E-4</v>
      </c>
      <c r="L9" s="27">
        <v>5.6205564139474938E-4</v>
      </c>
      <c r="M9" s="27">
        <v>3.8334167878087541E-4</v>
      </c>
    </row>
    <row r="10" spans="1:13">
      <c r="B10" s="2" t="s">
        <v>12</v>
      </c>
      <c r="C10" s="403">
        <f>+C5</f>
        <v>2.0404831212349748E-4</v>
      </c>
      <c r="D10" s="403">
        <f t="shared" ref="D10:F10" si="1">+D5</f>
        <v>2.0404831212349748E-4</v>
      </c>
      <c r="E10" s="403">
        <f t="shared" si="1"/>
        <v>2.0404831212349748E-4</v>
      </c>
      <c r="F10" s="403">
        <f t="shared" si="1"/>
        <v>2.0404831212349748E-4</v>
      </c>
      <c r="H10" s="39">
        <f>+H5</f>
        <v>2.0404831212349748E-4</v>
      </c>
      <c r="J10" s="27">
        <v>2.0404831212349748E-4</v>
      </c>
      <c r="K10" s="27">
        <v>2.0404831212349748E-4</v>
      </c>
      <c r="L10" s="27">
        <v>2.0404831212349748E-4</v>
      </c>
      <c r="M10" s="27">
        <v>2.0404831212349748E-4</v>
      </c>
    </row>
    <row r="11" spans="1:13">
      <c r="B11" s="2" t="s">
        <v>19</v>
      </c>
      <c r="C11" s="403">
        <f>+[6]Pricing_propuesta1Combo!$C$44</f>
        <v>1.4071002290634299E-5</v>
      </c>
      <c r="D11" s="403">
        <f>+[6]Pricing_propuesta1Combo!$C$44</f>
        <v>1.4071002290634299E-5</v>
      </c>
      <c r="E11" s="403">
        <f>+[6]Pricing_propuesta1Combo!$C$44</f>
        <v>1.4071002290634299E-5</v>
      </c>
      <c r="F11" s="403">
        <f>+[6]Pricing_propuesta1Combo!$C$44</f>
        <v>1.4071002290634299E-5</v>
      </c>
      <c r="G11" s="27">
        <f>+[6]Pricing_propuesta1Combo!$C$44</f>
        <v>1.4071002290634299E-5</v>
      </c>
      <c r="H11" s="39">
        <f>+G11</f>
        <v>1.4071002290634299E-5</v>
      </c>
      <c r="J11" s="27">
        <v>1.4071002290634299E-5</v>
      </c>
      <c r="K11" s="27">
        <v>1.4071002290634299E-5</v>
      </c>
      <c r="L11" s="27">
        <v>1.4071002290634299E-5</v>
      </c>
      <c r="M11" s="27">
        <v>1.4071002290634299E-5</v>
      </c>
    </row>
    <row r="12" spans="1:13">
      <c r="A12" s="81" t="s">
        <v>20</v>
      </c>
      <c r="B12" s="2" t="s">
        <v>20</v>
      </c>
      <c r="C12" s="403">
        <f>+[6]Pricing_propuesta1Combo!F49</f>
        <v>4.1345673204043107E-5</v>
      </c>
      <c r="D12" s="403">
        <f>+[6]Pricing_propuesta1Combo!C49</f>
        <v>4.1345673204043107E-5</v>
      </c>
      <c r="E12" s="403">
        <f>+[6]Pricing_propuesta1Combo!L49</f>
        <v>4.1345673204043107E-5</v>
      </c>
      <c r="F12" s="403">
        <f>+[6]Pricing_propuesta1Combo!I49</f>
        <v>4.1345673204043107E-5</v>
      </c>
      <c r="H12" s="27"/>
      <c r="I12" s="27"/>
      <c r="J12" s="27">
        <v>4.1345673204043107E-5</v>
      </c>
      <c r="K12" s="27">
        <v>4.1345673204043107E-5</v>
      </c>
      <c r="L12" s="27">
        <v>4.1345673204043107E-5</v>
      </c>
      <c r="M12" s="27">
        <v>4.1345673204043107E-5</v>
      </c>
    </row>
    <row r="13" spans="1:13">
      <c r="A13" s="79" t="s">
        <v>21</v>
      </c>
      <c r="B13" s="50" t="s">
        <v>21</v>
      </c>
      <c r="C13" s="402">
        <f>+'[6]retencion Nuevos'!J40</f>
        <v>5.4549182082244581E-3</v>
      </c>
      <c r="D13" s="402">
        <f>+[6]Pricing_propuesta1Combo!C50</f>
        <v>2.3425330696138945E-3</v>
      </c>
      <c r="E13" s="402">
        <f>+[6]Pricing_propuesta1Combo!L50</f>
        <v>3.1109863197784069E-3</v>
      </c>
      <c r="F13" s="402">
        <f>+[6]Pricing_propuesta1Combo!I50</f>
        <v>1.5695307808425698E-3</v>
      </c>
      <c r="H13" s="27"/>
      <c r="I13" s="27"/>
      <c r="J13" s="27">
        <v>5.4549182082244581E-3</v>
      </c>
      <c r="K13" s="27">
        <v>2.3425330696138945E-3</v>
      </c>
      <c r="L13" s="27">
        <v>3.1109863197784069E-3</v>
      </c>
      <c r="M13" s="27">
        <v>1.5695307808425698E-3</v>
      </c>
    </row>
    <row r="14" spans="1:13">
      <c r="A14" s="81" t="s">
        <v>22</v>
      </c>
      <c r="B14" s="48" t="s">
        <v>22</v>
      </c>
      <c r="C14" s="403">
        <f>+'[6]retencion Nuevos'!J41</f>
        <v>5.4549182082244581E-3</v>
      </c>
      <c r="D14" s="403">
        <f>+[6]Pricing_propuesta1Combo!C51</f>
        <v>2.3425330696138945E-3</v>
      </c>
      <c r="E14" s="403">
        <f>+[6]Pricing_propuesta1Combo!L51</f>
        <v>3.1109863197784069E-3</v>
      </c>
      <c r="F14" s="403">
        <f>+[6]Pricing_propuesta1Combo!I51</f>
        <v>1.5695307808425698E-3</v>
      </c>
      <c r="H14" s="27"/>
      <c r="I14" s="27"/>
      <c r="J14" s="27">
        <v>5.4549182082244581E-3</v>
      </c>
      <c r="K14" s="27">
        <v>2.3425330696138945E-3</v>
      </c>
      <c r="L14" s="27">
        <v>3.1109863197784069E-3</v>
      </c>
      <c r="M14" s="27">
        <v>1.5695307808425698E-3</v>
      </c>
    </row>
    <row r="15" spans="1:13">
      <c r="A15" s="80" t="s">
        <v>23</v>
      </c>
      <c r="B15" s="105" t="s">
        <v>23</v>
      </c>
      <c r="C15" s="404">
        <f>+'[6]retencion Nuevos'!J42</f>
        <v>5.4549182082244581E-3</v>
      </c>
      <c r="D15" s="404">
        <f>+[6]Pricing_propuesta1Combo!C52</f>
        <v>2.3425330696138945E-3</v>
      </c>
      <c r="E15" s="404">
        <f>+[6]Pricing_propuesta1Combo!L52</f>
        <v>3.1109863197784069E-3</v>
      </c>
      <c r="F15" s="404">
        <f>+[6]Pricing_propuesta1Combo!I52</f>
        <v>1.5695307808425698E-3</v>
      </c>
      <c r="H15" s="27"/>
      <c r="I15" s="27"/>
      <c r="J15" s="27">
        <v>5.4549182082244581E-3</v>
      </c>
      <c r="K15" s="27">
        <v>2.3425330696138945E-3</v>
      </c>
      <c r="L15" s="27">
        <v>3.1109863197784069E-3</v>
      </c>
      <c r="M15" s="27">
        <v>1.5695307808425698E-3</v>
      </c>
    </row>
    <row r="16" spans="1:13">
      <c r="A16" s="80" t="s">
        <v>24</v>
      </c>
      <c r="B16" s="2" t="s">
        <v>24</v>
      </c>
      <c r="C16" s="404">
        <f>+[6]Pricing_propuesta1Combo!F53</f>
        <v>3.6660826968101017E-6</v>
      </c>
      <c r="D16" s="404">
        <f>+[6]Pricing_propuesta1Combo!C53</f>
        <v>3.6660826968101017E-6</v>
      </c>
      <c r="E16" s="404">
        <f>+[6]Pricing_propuesta1Combo!L53</f>
        <v>3.6660826968101017E-6</v>
      </c>
      <c r="F16" s="404">
        <f>+[6]Pricing_propuesta1Combo!I53</f>
        <v>3.6660826968101017E-6</v>
      </c>
      <c r="H16" s="27"/>
      <c r="I16" s="27"/>
      <c r="J16" s="27">
        <v>3.6660826968101017E-6</v>
      </c>
      <c r="K16" s="27">
        <v>3.6660826968101017E-6</v>
      </c>
      <c r="L16" s="27">
        <v>3.6660826968101017E-6</v>
      </c>
      <c r="M16" s="27">
        <v>3.6660826968101017E-6</v>
      </c>
    </row>
    <row r="17" spans="1:8">
      <c r="B17" s="1" t="s">
        <v>32</v>
      </c>
      <c r="C17" s="27"/>
      <c r="D17" s="27"/>
      <c r="E17" s="27"/>
      <c r="F17" s="27"/>
      <c r="H17" s="35">
        <f>0.57%/12/(1-0.57%)</f>
        <v>4.7772302122095944E-4</v>
      </c>
    </row>
    <row r="18" spans="1:8">
      <c r="A18" s="39">
        <f>+C18</f>
        <v>2.8E-3</v>
      </c>
      <c r="B18" s="95" t="s">
        <v>40</v>
      </c>
      <c r="C18" s="96">
        <v>2.8E-3</v>
      </c>
      <c r="D18" s="96">
        <f>+[7]Stress!I27</f>
        <v>3.0790440576050331E-3</v>
      </c>
      <c r="E18" s="96">
        <f>+C18</f>
        <v>2.8E-3</v>
      </c>
      <c r="F18" s="96">
        <f>+D18</f>
        <v>3.0790440576050331E-3</v>
      </c>
      <c r="G18" s="97">
        <f>+[8]Frequency!$L$19</f>
        <v>1.462445142376924E-3</v>
      </c>
    </row>
    <row r="19" spans="1:8">
      <c r="A19" s="39">
        <f>+D18</f>
        <v>3.0790440576050331E-3</v>
      </c>
      <c r="B19" s="98" t="s">
        <v>41</v>
      </c>
      <c r="C19" s="99">
        <f>+[9]Hoja1!$M$40*3</f>
        <v>1.1584826427211777E-4</v>
      </c>
      <c r="D19" s="99">
        <f>+C19</f>
        <v>1.1584826427211777E-4</v>
      </c>
      <c r="E19" s="99">
        <f t="shared" ref="E19:G19" si="2">+D19</f>
        <v>1.1584826427211777E-4</v>
      </c>
      <c r="F19" s="99">
        <f t="shared" si="2"/>
        <v>1.1584826427211777E-4</v>
      </c>
      <c r="G19" s="99">
        <f t="shared" si="2"/>
        <v>1.1584826427211777E-4</v>
      </c>
      <c r="H19" s="35">
        <f>12*G19</f>
        <v>1.3901791712654134E-3</v>
      </c>
    </row>
    <row r="20" spans="1:8">
      <c r="B20" s="95" t="s">
        <v>39</v>
      </c>
      <c r="C20" s="96">
        <f>+'[6]Pricing_propuesta IUTD TC'!$F$55</f>
        <v>1.4060213994464492E-2</v>
      </c>
      <c r="D20" s="96">
        <f>+C20</f>
        <v>1.4060213994464492E-2</v>
      </c>
      <c r="E20" s="96">
        <f>+C20</f>
        <v>1.4060213994464492E-2</v>
      </c>
      <c r="F20" s="96">
        <f t="shared" ref="F20" si="3">+D20</f>
        <v>1.4060213994464492E-2</v>
      </c>
      <c r="G20" s="97">
        <f>+[8]Frequency!$L$20</f>
        <v>1.3446442937230505E-3</v>
      </c>
    </row>
    <row r="21" spans="1:8">
      <c r="B21" s="1" t="s">
        <v>84</v>
      </c>
      <c r="G21" s="27">
        <f>1.2%/12/(1-1.2%/12)</f>
        <v>1.001001001001001E-3</v>
      </c>
    </row>
    <row r="22" spans="1:8">
      <c r="B22" s="1" t="s">
        <v>87</v>
      </c>
      <c r="G22" s="27">
        <f>+G19*0.72</f>
        <v>8.3410750275924792E-5</v>
      </c>
    </row>
    <row r="23" spans="1:8">
      <c r="B23" s="1" t="s">
        <v>99</v>
      </c>
      <c r="G23" s="27">
        <f>0.0167/12/(1-0.0167/12)</f>
        <v>1.3936061018250399E-3</v>
      </c>
    </row>
    <row r="24" spans="1:8">
      <c r="B24" s="1" t="s">
        <v>100</v>
      </c>
      <c r="G24" s="27">
        <f t="shared" ref="G24:G25" si="4">0.0167/12/(1-0.0167/12)</f>
        <v>1.3936061018250399E-3</v>
      </c>
    </row>
    <row r="25" spans="1:8">
      <c r="B25" s="1" t="s">
        <v>101</v>
      </c>
      <c r="G25" s="27">
        <f t="shared" si="4"/>
        <v>1.3936061018250399E-3</v>
      </c>
    </row>
    <row r="29" spans="1:8">
      <c r="A29" s="413" t="s">
        <v>563</v>
      </c>
      <c r="B29" s="413" t="s">
        <v>528</v>
      </c>
      <c r="C29" s="413" t="s">
        <v>529</v>
      </c>
      <c r="E29" s="411" t="s">
        <v>532</v>
      </c>
      <c r="F29" s="412" t="s">
        <v>535</v>
      </c>
    </row>
    <row r="30" spans="1:8">
      <c r="A30" s="4" t="s">
        <v>40</v>
      </c>
      <c r="B30" s="18" t="s">
        <v>530</v>
      </c>
      <c r="C30" s="18" t="s">
        <v>651</v>
      </c>
      <c r="E30" s="18" t="s">
        <v>40</v>
      </c>
      <c r="F30" s="18">
        <v>1.19</v>
      </c>
    </row>
    <row r="31" spans="1:8">
      <c r="A31" s="6" t="s">
        <v>534</v>
      </c>
      <c r="B31" s="204" t="s">
        <v>649</v>
      </c>
      <c r="C31" s="204" t="s">
        <v>652</v>
      </c>
      <c r="E31" s="204" t="s">
        <v>534</v>
      </c>
      <c r="F31" s="204">
        <v>1.19</v>
      </c>
    </row>
    <row r="32" spans="1:8">
      <c r="A32" s="6" t="s">
        <v>533</v>
      </c>
      <c r="B32" s="204"/>
      <c r="C32" s="204" t="s">
        <v>653</v>
      </c>
      <c r="E32" s="204" t="s">
        <v>533</v>
      </c>
      <c r="F32" s="204">
        <v>1</v>
      </c>
    </row>
    <row r="33" spans="1:6">
      <c r="A33" s="6" t="s">
        <v>564</v>
      </c>
      <c r="B33" s="18" t="s">
        <v>650</v>
      </c>
      <c r="C33" s="204"/>
      <c r="E33" s="204" t="s">
        <v>661</v>
      </c>
      <c r="F33" s="204">
        <f>0.19/2+1</f>
        <v>1.095</v>
      </c>
    </row>
    <row r="34" spans="1:6">
      <c r="A34" s="6" t="s">
        <v>208</v>
      </c>
      <c r="B34" s="204"/>
      <c r="C34" s="204"/>
      <c r="E34" s="204">
        <v>0</v>
      </c>
      <c r="F34" s="204">
        <v>1</v>
      </c>
    </row>
    <row r="35" spans="1:6">
      <c r="A35" s="5"/>
      <c r="B35" s="207"/>
      <c r="C35" s="207"/>
      <c r="E35" s="207"/>
      <c r="F35" s="20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1"/>
  <sheetViews>
    <sheetView topLeftCell="A40" zoomScale="70" zoomScaleNormal="70" workbookViewId="0">
      <selection activeCell="D72" sqref="D72"/>
    </sheetView>
  </sheetViews>
  <sheetFormatPr baseColWidth="10" defaultRowHeight="15"/>
  <cols>
    <col min="1" max="1" width="12" bestFit="1" customWidth="1"/>
    <col min="2" max="2" width="23.7109375" customWidth="1"/>
    <col min="3" max="3" width="37" customWidth="1"/>
    <col min="4" max="4" width="26" customWidth="1"/>
    <col min="5" max="5" width="36.7109375" customWidth="1"/>
    <col min="6" max="6" width="10.140625" bestFit="1" customWidth="1"/>
    <col min="8" max="8" width="12" bestFit="1" customWidth="1"/>
    <col min="9" max="10" width="17.28515625" bestFit="1" customWidth="1"/>
    <col min="11" max="11" width="22.42578125" bestFit="1" customWidth="1"/>
    <col min="13" max="13" width="14.85546875" bestFit="1" customWidth="1"/>
    <col min="20" max="20" width="15" customWidth="1"/>
    <col min="22" max="22" width="18" customWidth="1"/>
    <col min="23" max="23" width="14" customWidth="1"/>
  </cols>
  <sheetData>
    <row r="1" spans="1:25" ht="15.75" thickBot="1">
      <c r="B1" t="s">
        <v>38</v>
      </c>
      <c r="J1" s="500" t="s">
        <v>38</v>
      </c>
      <c r="K1" s="501"/>
      <c r="L1" s="501"/>
      <c r="M1" s="501"/>
      <c r="N1" s="502"/>
      <c r="O1" s="500" t="s">
        <v>39</v>
      </c>
      <c r="P1" s="501"/>
      <c r="Q1" s="501"/>
      <c r="R1" s="502"/>
      <c r="T1" s="494" t="s">
        <v>187</v>
      </c>
      <c r="U1" s="494"/>
      <c r="V1" t="s">
        <v>188</v>
      </c>
      <c r="W1" s="494" t="s">
        <v>189</v>
      </c>
      <c r="X1" s="494"/>
      <c r="Y1" t="s">
        <v>190</v>
      </c>
    </row>
    <row r="2" spans="1:25" ht="60.75" thickBot="1">
      <c r="B2" s="115" t="s">
        <v>191</v>
      </c>
      <c r="C2" s="115" t="s">
        <v>192</v>
      </c>
      <c r="D2" s="116" t="s">
        <v>193</v>
      </c>
      <c r="E2" s="115" t="s">
        <v>194</v>
      </c>
      <c r="F2" s="116" t="s">
        <v>195</v>
      </c>
      <c r="I2" s="115" t="s">
        <v>191</v>
      </c>
      <c r="J2" s="117" t="s">
        <v>192</v>
      </c>
      <c r="K2" s="118" t="s">
        <v>196</v>
      </c>
      <c r="L2" s="118" t="s">
        <v>197</v>
      </c>
      <c r="M2" s="119" t="s">
        <v>198</v>
      </c>
      <c r="N2" s="119" t="s">
        <v>193</v>
      </c>
      <c r="O2" s="118" t="s">
        <v>192</v>
      </c>
      <c r="P2" s="118" t="s">
        <v>196</v>
      </c>
      <c r="Q2" s="118" t="s">
        <v>197</v>
      </c>
      <c r="R2" s="119" t="s">
        <v>193</v>
      </c>
      <c r="T2" s="120" t="s">
        <v>199</v>
      </c>
      <c r="U2" s="120" t="s">
        <v>200</v>
      </c>
      <c r="V2" s="120" t="s">
        <v>200</v>
      </c>
      <c r="W2" s="120" t="s">
        <v>199</v>
      </c>
      <c r="X2" s="120" t="s">
        <v>200</v>
      </c>
      <c r="Y2" s="120" t="s">
        <v>200</v>
      </c>
    </row>
    <row r="3" spans="1:25">
      <c r="A3" t="s">
        <v>33</v>
      </c>
      <c r="B3" s="121" t="s">
        <v>201</v>
      </c>
      <c r="C3" s="122">
        <v>1.1810312236432896E-3</v>
      </c>
      <c r="D3" s="123">
        <v>1.7947185596225209E-3</v>
      </c>
      <c r="E3" s="122">
        <v>1.2899050435951464E-3</v>
      </c>
      <c r="F3" s="123">
        <v>1.9601653839002291E-3</v>
      </c>
      <c r="I3" s="121" t="s">
        <v>201</v>
      </c>
      <c r="J3" s="122">
        <v>1.1810312236432896E-3</v>
      </c>
      <c r="K3" s="124">
        <v>1.0169999999999999E-3</v>
      </c>
      <c r="L3" s="125">
        <v>6.9999999999999999E-4</v>
      </c>
      <c r="M3" s="125">
        <v>1.2999999999999999E-3</v>
      </c>
      <c r="N3" s="123">
        <v>1.7947185596225209E-3</v>
      </c>
      <c r="O3" s="122">
        <v>8.5199794355505999E-4</v>
      </c>
      <c r="P3" s="124">
        <v>1.9400000000000001E-3</v>
      </c>
      <c r="Q3" s="124">
        <v>8.497E-4</v>
      </c>
      <c r="R3" s="123">
        <v>1.9338083750176423E-3</v>
      </c>
      <c r="T3" s="126">
        <f>+K3/J3-1</f>
        <v>-0.13888813467376415</v>
      </c>
      <c r="U3" s="126">
        <f>+L3/J3-1</f>
        <v>-0.40729763448538336</v>
      </c>
      <c r="V3" s="126">
        <f>+M3/D3-1</f>
        <v>-0.2756524453207716</v>
      </c>
      <c r="W3" s="126">
        <f>+P3/O3-1</f>
        <v>1.2770008010877651</v>
      </c>
      <c r="X3" s="126">
        <f>+Q3/O3-1</f>
        <v>-2.6971233586217114E-3</v>
      </c>
      <c r="Y3" s="126"/>
    </row>
    <row r="4" spans="1:25">
      <c r="B4" s="121" t="s">
        <v>202</v>
      </c>
      <c r="C4" s="122">
        <v>8.0881831982125541E-4</v>
      </c>
      <c r="D4" s="123">
        <v>2.7758857991233262E-3</v>
      </c>
      <c r="E4" s="122">
        <v>8.8337954933247404E-4</v>
      </c>
      <c r="F4" s="123">
        <v>3.0317819047049935E-3</v>
      </c>
      <c r="I4" s="121" t="s">
        <v>202</v>
      </c>
      <c r="J4" s="122">
        <v>8.0881831982125541E-4</v>
      </c>
      <c r="K4" s="123"/>
      <c r="L4" s="122"/>
      <c r="M4" s="122"/>
      <c r="N4" s="123">
        <v>2.7758857991233262E-3</v>
      </c>
      <c r="O4" s="122">
        <v>1.2291713980479768E-3</v>
      </c>
      <c r="P4" s="124"/>
      <c r="Q4" s="124"/>
      <c r="R4" s="123">
        <v>2.3387137804492296E-3</v>
      </c>
      <c r="T4" s="126"/>
      <c r="U4" s="126"/>
      <c r="V4" s="126"/>
      <c r="W4" s="126"/>
      <c r="X4" s="126"/>
      <c r="Y4" s="126"/>
    </row>
    <row r="5" spans="1:25">
      <c r="A5" t="s">
        <v>203</v>
      </c>
      <c r="B5" s="121" t="s">
        <v>204</v>
      </c>
      <c r="C5" s="122">
        <v>1.462471092880873E-3</v>
      </c>
      <c r="D5" s="123">
        <v>1.6139401223541519E-3</v>
      </c>
      <c r="E5" s="122">
        <v>1.5972895559862978E-3</v>
      </c>
      <c r="F5" s="123">
        <v>1.7627218165012456E-3</v>
      </c>
      <c r="I5" s="121" t="s">
        <v>204</v>
      </c>
      <c r="J5" s="122">
        <v>1.462471092880873E-3</v>
      </c>
      <c r="K5" s="124">
        <v>9.8999999999999999E-4</v>
      </c>
      <c r="L5" s="125"/>
      <c r="M5" s="125"/>
      <c r="N5" s="123">
        <v>1.6139401223541519E-3</v>
      </c>
      <c r="O5" s="122">
        <v>7.214978300527045E-4</v>
      </c>
      <c r="P5" s="124"/>
      <c r="Q5" s="124"/>
      <c r="R5" s="123">
        <v>1.7937131463182116E-3</v>
      </c>
      <c r="T5" s="126">
        <f>+K5/J5-1</f>
        <v>-0.32306354305449414</v>
      </c>
      <c r="U5" s="126"/>
      <c r="V5" s="126"/>
      <c r="W5" s="126"/>
      <c r="X5" s="126"/>
      <c r="Y5" s="126"/>
    </row>
    <row r="6" spans="1:25">
      <c r="A6" t="s">
        <v>205</v>
      </c>
      <c r="B6" s="127" t="s">
        <v>206</v>
      </c>
      <c r="C6" s="128">
        <f>0.23508820529312%*0+[10]qx_IU!$AB$3</f>
        <v>1.398171874058907E-3</v>
      </c>
      <c r="D6" s="129">
        <f>0.00410371518987248*0+C6*D9</f>
        <v>2.4406580289614917E-3</v>
      </c>
      <c r="E6" s="122">
        <v>2.5675990238587976E-3</v>
      </c>
      <c r="F6" s="123">
        <v>4.4820177611945202E-3</v>
      </c>
      <c r="G6" s="130">
        <v>2E-3</v>
      </c>
      <c r="I6" s="121" t="s">
        <v>206</v>
      </c>
      <c r="J6" s="122">
        <v>2.3508820529312036E-3</v>
      </c>
      <c r="K6" s="123"/>
      <c r="L6" s="125">
        <v>1.2999999999999999E-3</v>
      </c>
      <c r="M6" s="122">
        <v>1.8E-3</v>
      </c>
      <c r="N6" s="123">
        <v>4.1037151898724771E-3</v>
      </c>
      <c r="O6" s="122">
        <v>2.2316094786284258E-3</v>
      </c>
      <c r="P6" s="124"/>
      <c r="Q6" s="124">
        <v>5.3589999999999996E-4</v>
      </c>
      <c r="R6" s="123">
        <v>3.4148568456688734E-3</v>
      </c>
      <c r="T6" s="126"/>
      <c r="U6" s="126">
        <f>+L6/J6-1</f>
        <v>-0.44701606855218812</v>
      </c>
      <c r="V6" s="126">
        <f>+M6/D6-1</f>
        <v>-0.26249397554236387</v>
      </c>
      <c r="W6" s="126"/>
      <c r="X6" s="126">
        <f>+Q6/O6-1</f>
        <v>-0.7598594175494493</v>
      </c>
      <c r="Y6" s="126"/>
    </row>
    <row r="7" spans="1:25">
      <c r="A7" t="s">
        <v>30</v>
      </c>
      <c r="B7" s="121" t="s">
        <v>207</v>
      </c>
      <c r="C7" s="122">
        <v>4.091203384480417E-3</v>
      </c>
      <c r="D7" s="123">
        <v>4.512492203753134E-3</v>
      </c>
      <c r="E7" s="122">
        <v>4.4683525501851857E-3</v>
      </c>
      <c r="F7" s="123">
        <v>4.9284780421376779E-3</v>
      </c>
      <c r="I7" s="121" t="s">
        <v>207</v>
      </c>
      <c r="J7" s="122">
        <v>4.091203384480417E-3</v>
      </c>
      <c r="K7" s="124">
        <v>4.6569999999999997E-3</v>
      </c>
      <c r="L7" s="125"/>
      <c r="M7" s="125"/>
      <c r="N7" s="123">
        <v>4.512492203753134E-3</v>
      </c>
      <c r="O7" s="122">
        <v>7.214978300527045E-4</v>
      </c>
      <c r="P7" s="124">
        <v>7.9679999999999994E-3</v>
      </c>
      <c r="Q7" s="124"/>
      <c r="R7" s="123">
        <v>1.7937131463182116E-3</v>
      </c>
      <c r="T7" s="126">
        <f>+K7/J7-1</f>
        <v>0.13829589056019009</v>
      </c>
      <c r="U7" s="126"/>
      <c r="V7" s="126"/>
      <c r="W7" s="126">
        <f>+P7/O7-1</f>
        <v>10.043692258115243</v>
      </c>
      <c r="X7" s="126"/>
      <c r="Y7" s="126"/>
    </row>
    <row r="8" spans="1:25" ht="15.75" thickBot="1">
      <c r="A8" t="s">
        <v>208</v>
      </c>
      <c r="B8" s="131" t="s">
        <v>208</v>
      </c>
      <c r="C8" s="132">
        <v>1.5856238830742058E-3</v>
      </c>
      <c r="D8" s="133">
        <v>2.3268304683309467E-3</v>
      </c>
      <c r="E8" s="132">
        <v>1.7317952337558926E-3</v>
      </c>
      <c r="F8" s="133">
        <v>2.5413302346335457E-3</v>
      </c>
      <c r="I8" s="131" t="s">
        <v>208</v>
      </c>
      <c r="J8" s="132">
        <v>1.5856238830742058E-3</v>
      </c>
      <c r="K8" s="134">
        <v>9.7599999999999998E-4</v>
      </c>
      <c r="L8" s="135">
        <v>1.1999999999999999E-3</v>
      </c>
      <c r="M8" s="135">
        <v>1.4E-3</v>
      </c>
      <c r="N8" s="133">
        <v>2.3268304683309467E-3</v>
      </c>
      <c r="O8" s="132">
        <v>1.9385822037428105E-3</v>
      </c>
      <c r="P8" s="134">
        <v>6.1799999999999995E-4</v>
      </c>
      <c r="Q8" s="134">
        <v>1.973E-4</v>
      </c>
      <c r="R8" s="133">
        <v>3.1002845285380515E-3</v>
      </c>
      <c r="T8" s="126">
        <f>+K8/J8-1</f>
        <v>-0.38446941269090096</v>
      </c>
      <c r="U8" s="126">
        <f>+L8/J8-1</f>
        <v>-0.24320009757077998</v>
      </c>
      <c r="V8" s="126">
        <f>+M8/D8-1</f>
        <v>-0.39832316146168112</v>
      </c>
      <c r="W8" s="126">
        <f>+P8/O8-1</f>
        <v>-0.68121032019852934</v>
      </c>
      <c r="X8" s="126">
        <f>+Q8/O8-1</f>
        <v>-0.8982245892802101</v>
      </c>
      <c r="Y8" s="126"/>
    </row>
    <row r="9" spans="1:25">
      <c r="D9" s="12">
        <f>0.00410371518987248/0.0023508820529312</f>
        <v>1.74560658402907</v>
      </c>
      <c r="E9" s="136" t="s">
        <v>209</v>
      </c>
      <c r="F9" s="137">
        <f>+F6/F3-1</f>
        <v>1.2865508176031799</v>
      </c>
      <c r="M9" s="138"/>
    </row>
    <row r="10" spans="1:25" ht="15.75" thickBot="1">
      <c r="B10" t="s">
        <v>210</v>
      </c>
      <c r="J10" t="s">
        <v>211</v>
      </c>
      <c r="P10" t="s">
        <v>212</v>
      </c>
    </row>
    <row r="11" spans="1:25" ht="60.75" thickBot="1">
      <c r="B11" s="139" t="s">
        <v>213</v>
      </c>
      <c r="C11" s="140" t="s">
        <v>214</v>
      </c>
      <c r="D11" s="141" t="s">
        <v>215</v>
      </c>
      <c r="E11" s="142" t="s">
        <v>216</v>
      </c>
      <c r="M11" t="s">
        <v>217</v>
      </c>
      <c r="N11" t="s">
        <v>218</v>
      </c>
      <c r="U11" t="s">
        <v>217</v>
      </c>
      <c r="V11" t="s">
        <v>218</v>
      </c>
    </row>
    <row r="12" spans="1:25">
      <c r="A12" t="s">
        <v>208</v>
      </c>
      <c r="B12" s="143" t="s">
        <v>219</v>
      </c>
      <c r="C12" s="144">
        <v>8.5199794355505999E-4</v>
      </c>
      <c r="D12" s="144">
        <v>1.9338083750176423E-3</v>
      </c>
      <c r="E12" s="144">
        <v>2.3141922852139979E-3</v>
      </c>
      <c r="M12">
        <v>1</v>
      </c>
      <c r="N12" s="145">
        <v>1</v>
      </c>
      <c r="O12">
        <v>15</v>
      </c>
      <c r="U12">
        <v>1</v>
      </c>
      <c r="V12" s="145">
        <v>1</v>
      </c>
    </row>
    <row r="13" spans="1:25">
      <c r="A13" t="s">
        <v>33</v>
      </c>
      <c r="B13" s="143" t="s">
        <v>220</v>
      </c>
      <c r="C13" s="146">
        <v>1.2291713980479768E-3</v>
      </c>
      <c r="D13" s="146">
        <v>2.3387137804492296E-3</v>
      </c>
      <c r="E13" s="146">
        <v>2.8874909532438904E-3</v>
      </c>
      <c r="M13">
        <v>2</v>
      </c>
      <c r="N13" s="130">
        <v>0.39900000000000002</v>
      </c>
      <c r="O13">
        <v>45</v>
      </c>
      <c r="U13">
        <v>2</v>
      </c>
      <c r="V13" s="130">
        <v>0.77600000000000002</v>
      </c>
    </row>
    <row r="14" spans="1:25">
      <c r="B14" s="143" t="s">
        <v>221</v>
      </c>
      <c r="C14" s="146">
        <v>7.214978300527045E-4</v>
      </c>
      <c r="D14" s="146">
        <v>1.7937131463182116E-3</v>
      </c>
      <c r="E14" s="146">
        <v>2.1158338367138659E-3</v>
      </c>
      <c r="M14">
        <v>3</v>
      </c>
      <c r="N14" s="130">
        <v>0.24299999999999999</v>
      </c>
      <c r="O14">
        <f>+O13+30</f>
        <v>75</v>
      </c>
      <c r="U14">
        <v>3</v>
      </c>
      <c r="V14" s="130">
        <v>0.57699999999999996</v>
      </c>
    </row>
    <row r="15" spans="1:25">
      <c r="A15" t="s">
        <v>30</v>
      </c>
      <c r="B15" s="143" t="s">
        <v>207</v>
      </c>
      <c r="C15" s="146">
        <v>2.2316094786284258E-3</v>
      </c>
      <c r="D15" s="146">
        <v>3.4148568456688734E-3</v>
      </c>
      <c r="E15" s="146">
        <v>4.4111835926207849E-3</v>
      </c>
      <c r="M15">
        <v>4</v>
      </c>
      <c r="N15" s="130">
        <v>0.14799999999999999</v>
      </c>
      <c r="O15">
        <f>+O14+30</f>
        <v>105</v>
      </c>
      <c r="U15">
        <v>4</v>
      </c>
      <c r="V15" s="130">
        <v>0.45500000000000002</v>
      </c>
    </row>
    <row r="16" spans="1:25">
      <c r="A16" t="s">
        <v>203</v>
      </c>
      <c r="B16" s="143" t="s">
        <v>222</v>
      </c>
      <c r="C16" s="146">
        <v>7.214978300527045E-4</v>
      </c>
      <c r="D16" s="146">
        <v>1.7937131463182116E-3</v>
      </c>
      <c r="E16" s="146">
        <v>2.1158338367138659E-3</v>
      </c>
      <c r="M16">
        <v>5</v>
      </c>
      <c r="N16" s="130">
        <v>9.2999999999999999E-2</v>
      </c>
      <c r="O16">
        <f>+O15+30</f>
        <v>135</v>
      </c>
      <c r="U16">
        <v>5</v>
      </c>
      <c r="V16" s="130">
        <v>0.379</v>
      </c>
    </row>
    <row r="17" spans="1:22" ht="15.75" thickBot="1">
      <c r="A17" t="s">
        <v>205</v>
      </c>
      <c r="B17" s="147" t="s">
        <v>206</v>
      </c>
      <c r="C17" s="148">
        <f>0.193858220374281%*0+[10]qx_TD!$AB$3</f>
        <v>5.0141487952592187E-4</v>
      </c>
      <c r="D17" s="149">
        <f>0.310028452853805%*0+C17*D18</f>
        <v>8.0188954090864228E-4</v>
      </c>
      <c r="E17" s="150">
        <v>3.9657860059475504E-3</v>
      </c>
      <c r="M17">
        <v>6</v>
      </c>
      <c r="N17" s="130">
        <v>6.8000000000000005E-2</v>
      </c>
      <c r="U17">
        <v>6</v>
      </c>
      <c r="V17" s="130">
        <v>0.30199999999999999</v>
      </c>
    </row>
    <row r="18" spans="1:22">
      <c r="C18">
        <f>C17/0.193858220374281%</f>
        <v>0.25865030565009983</v>
      </c>
      <c r="D18">
        <f>0.00310028452853805/0.00193858220374281</f>
        <v>1.5992535795244318</v>
      </c>
      <c r="E18" s="136" t="s">
        <v>209</v>
      </c>
      <c r="M18">
        <v>7</v>
      </c>
      <c r="N18" s="130">
        <v>3.1E-2</v>
      </c>
    </row>
    <row r="19" spans="1:22" ht="15.75" thickBot="1">
      <c r="B19" t="s">
        <v>223</v>
      </c>
      <c r="N19" s="151"/>
    </row>
    <row r="20" spans="1:22" ht="45.75" thickBot="1">
      <c r="B20" s="139" t="s">
        <v>213</v>
      </c>
      <c r="C20" s="152" t="s">
        <v>224</v>
      </c>
      <c r="D20" s="141" t="s">
        <v>225</v>
      </c>
      <c r="E20" s="142" t="s">
        <v>226</v>
      </c>
      <c r="H20" s="151">
        <f>0.4*C13+0.6*C3</f>
        <v>1.2002872934051643E-3</v>
      </c>
      <c r="J20">
        <v>21</v>
      </c>
      <c r="K20">
        <v>580000</v>
      </c>
      <c r="N20" s="151"/>
    </row>
    <row r="21" spans="1:22">
      <c r="A21" t="s">
        <v>208</v>
      </c>
      <c r="B21" s="143" t="s">
        <v>219</v>
      </c>
      <c r="C21" s="153">
        <v>4.2220296282133665E-4</v>
      </c>
      <c r="D21" s="153">
        <v>1.4724124075829357E-3</v>
      </c>
      <c r="E21" s="153">
        <v>1.6609095924755984E-3</v>
      </c>
      <c r="J21">
        <v>12</v>
      </c>
      <c r="K21">
        <v>150000</v>
      </c>
    </row>
    <row r="22" spans="1:22">
      <c r="A22" t="s">
        <v>33</v>
      </c>
      <c r="B22" s="143" t="s">
        <v>220</v>
      </c>
      <c r="C22" s="154">
        <v>6.0910922379187971E-4</v>
      </c>
      <c r="D22" s="154">
        <v>1.6730610865248975E-3</v>
      </c>
      <c r="E22" s="154">
        <v>1.9450046399516188E-3</v>
      </c>
      <c r="J22">
        <f>+SUMPRODUCT(J20:J21,I20:I21)/SUM(J20:J21)</f>
        <v>0</v>
      </c>
      <c r="K22">
        <f>+SUMPRODUCT(K20:K21,J20:J21)/SUM(K20:K21)</f>
        <v>19.150684931506849</v>
      </c>
      <c r="M22" t="s">
        <v>227</v>
      </c>
      <c r="N22" s="155">
        <f>6+3*SUM(N16:N18)</f>
        <v>6.5760000000000005</v>
      </c>
      <c r="P22" s="145">
        <f>+SUM(N12:N18)</f>
        <v>1.9819999999999998</v>
      </c>
    </row>
    <row r="23" spans="1:22">
      <c r="B23" s="143" t="s">
        <v>221</v>
      </c>
      <c r="C23" s="154">
        <v>3.5753433892852019E-4</v>
      </c>
      <c r="D23" s="154">
        <v>1.4029889763628697E-3</v>
      </c>
      <c r="E23" s="154">
        <v>1.5626141384889923E-3</v>
      </c>
    </row>
    <row r="24" spans="1:22">
      <c r="A24" t="s">
        <v>30</v>
      </c>
      <c r="B24" s="143" t="s">
        <v>207</v>
      </c>
      <c r="C24" s="154">
        <v>1.105861981081426E-3</v>
      </c>
      <c r="D24" s="154">
        <v>2.2063379494472856E-3</v>
      </c>
      <c r="E24" s="154">
        <v>2.7000622684826363E-3</v>
      </c>
    </row>
    <row r="25" spans="1:22">
      <c r="A25" t="s">
        <v>203</v>
      </c>
      <c r="B25" s="143" t="s">
        <v>222</v>
      </c>
      <c r="C25" s="154">
        <v>3.5753433892852019E-4</v>
      </c>
      <c r="D25" s="154">
        <v>1.4029889763628697E-3</v>
      </c>
      <c r="E25" s="154">
        <v>1.5626141384889923E-3</v>
      </c>
    </row>
    <row r="26" spans="1:22" ht="15.75" thickBot="1">
      <c r="A26" t="s">
        <v>205</v>
      </c>
      <c r="B26" s="147" t="s">
        <v>206</v>
      </c>
      <c r="C26" s="156">
        <f>0.096065390331548%*C18</f>
        <v>2.4847342571651036E-4</v>
      </c>
      <c r="D26" s="156">
        <f>0.20504533427779%*0+C26*D18</f>
        <v>3.973720154938272E-4</v>
      </c>
      <c r="E26" s="157">
        <v>2.4793479086072357E-3</v>
      </c>
      <c r="F26" s="151">
        <f>+E26/E22-1</f>
        <v>0.27472596089483292</v>
      </c>
      <c r="G26" s="158"/>
    </row>
    <row r="27" spans="1:22">
      <c r="H27" s="158">
        <f>+L32/12</f>
        <v>9.6958670471477995E-5</v>
      </c>
    </row>
    <row r="28" spans="1:22">
      <c r="B28" t="s">
        <v>228</v>
      </c>
      <c r="D28" s="145">
        <v>0.5</v>
      </c>
      <c r="L28" s="145"/>
    </row>
    <row r="29" spans="1:22" ht="30">
      <c r="B29" s="159" t="s">
        <v>229</v>
      </c>
      <c r="C29" s="159" t="s">
        <v>15</v>
      </c>
      <c r="D29" s="160" t="s">
        <v>230</v>
      </c>
      <c r="E29" s="159" t="s">
        <v>231</v>
      </c>
      <c r="F29" s="159" t="s">
        <v>232</v>
      </c>
      <c r="G29" s="159" t="s">
        <v>233</v>
      </c>
      <c r="H29" s="159" t="s">
        <v>234</v>
      </c>
      <c r="I29" s="159" t="s">
        <v>235</v>
      </c>
      <c r="J29" s="159" t="s">
        <v>236</v>
      </c>
      <c r="K29" s="161" t="s">
        <v>237</v>
      </c>
      <c r="L29" s="161" t="s">
        <v>238</v>
      </c>
      <c r="P29" s="495" t="s">
        <v>239</v>
      </c>
      <c r="Q29" s="496"/>
    </row>
    <row r="30" spans="1:22">
      <c r="A30">
        <v>15</v>
      </c>
      <c r="B30" s="162" t="s">
        <v>240</v>
      </c>
      <c r="C30" s="163">
        <v>2.1987473769043061E-4</v>
      </c>
      <c r="D30" s="164">
        <f>+C30</f>
        <v>2.1987473769043061E-4</v>
      </c>
      <c r="E30" s="165">
        <v>0</v>
      </c>
      <c r="F30" s="165">
        <v>3.1179696550928714E-4</v>
      </c>
      <c r="G30" s="165">
        <v>0</v>
      </c>
      <c r="H30" s="165">
        <v>0</v>
      </c>
      <c r="I30" s="165">
        <v>0</v>
      </c>
      <c r="J30" s="166">
        <v>2.0113146066077123E-5</v>
      </c>
      <c r="K30" s="167">
        <v>5.5178484926579478E-4</v>
      </c>
      <c r="L30" s="167">
        <f>+SUM(D30:J30)</f>
        <v>5.5178484926579478E-4</v>
      </c>
      <c r="O30">
        <f t="shared" ref="O30:O40" si="0">+A30</f>
        <v>15</v>
      </c>
      <c r="P30" s="162" t="s">
        <v>240</v>
      </c>
      <c r="Q30" s="168">
        <v>3.2000000000000003E-4</v>
      </c>
    </row>
    <row r="31" spans="1:22">
      <c r="A31">
        <v>22</v>
      </c>
      <c r="B31" s="162" t="s">
        <v>241</v>
      </c>
      <c r="C31" s="163">
        <v>4.2259938836818652E-4</v>
      </c>
      <c r="D31" s="164">
        <f t="shared" ref="D31:D34" si="1">+C31</f>
        <v>4.2259938836818652E-4</v>
      </c>
      <c r="E31" s="165">
        <v>8.7597555097799088E-6</v>
      </c>
      <c r="F31" s="165">
        <v>8.8857564133331608E-5</v>
      </c>
      <c r="G31" s="165">
        <v>3.7790306764976962E-5</v>
      </c>
      <c r="H31" s="165">
        <v>2.5156944364351358E-5</v>
      </c>
      <c r="I31" s="165">
        <v>9.8113872446421125E-5</v>
      </c>
      <c r="J31" s="166">
        <v>3.5739524518133833E-5</v>
      </c>
      <c r="K31" s="167">
        <v>7.1701735610518128E-4</v>
      </c>
      <c r="L31" s="167">
        <f t="shared" ref="L31:L40" si="2">+SUM(D31:J31)</f>
        <v>7.1701735610518128E-4</v>
      </c>
      <c r="O31">
        <f t="shared" si="0"/>
        <v>22</v>
      </c>
      <c r="P31" s="162" t="s">
        <v>241</v>
      </c>
      <c r="Q31" s="168">
        <v>4.4999999999999999E-4</v>
      </c>
    </row>
    <row r="32" spans="1:22">
      <c r="A32">
        <v>27</v>
      </c>
      <c r="B32" s="162" t="s">
        <v>242</v>
      </c>
      <c r="C32" s="163">
        <v>7.3509139914082044E-4</v>
      </c>
      <c r="D32" s="164">
        <f t="shared" si="1"/>
        <v>7.3509139914082044E-4</v>
      </c>
      <c r="E32" s="165">
        <v>1.2684872011909806E-5</v>
      </c>
      <c r="F32" s="165">
        <v>1.213338106091528E-4</v>
      </c>
      <c r="G32" s="165">
        <v>5.2914153006658669E-5</v>
      </c>
      <c r="H32" s="165">
        <v>3.5064690704752089E-5</v>
      </c>
      <c r="I32" s="165">
        <v>1.325834171582336E-4</v>
      </c>
      <c r="J32" s="166">
        <v>7.3831703026208597E-5</v>
      </c>
      <c r="K32" s="167">
        <v>1.1635040456577359E-3</v>
      </c>
      <c r="L32" s="167">
        <f t="shared" si="2"/>
        <v>1.1635040456577359E-3</v>
      </c>
      <c r="M32" s="158"/>
      <c r="O32">
        <f t="shared" si="0"/>
        <v>27</v>
      </c>
      <c r="P32" s="162" t="s">
        <v>242</v>
      </c>
      <c r="Q32" s="168">
        <v>5.9999999999999995E-4</v>
      </c>
    </row>
    <row r="33" spans="1:17">
      <c r="A33">
        <v>32</v>
      </c>
      <c r="B33" s="162" t="s">
        <v>243</v>
      </c>
      <c r="C33" s="163">
        <v>1.2374223832651648E-3</v>
      </c>
      <c r="D33" s="164">
        <f t="shared" si="1"/>
        <v>1.2374223832651648E-3</v>
      </c>
      <c r="E33" s="165">
        <v>1.5209408062673132E-5</v>
      </c>
      <c r="F33" s="165">
        <v>1.9533389728512859E-4</v>
      </c>
      <c r="G33" s="165">
        <v>6.2186976800404333E-5</v>
      </c>
      <c r="H33" s="165">
        <v>4.1094346125412216E-5</v>
      </c>
      <c r="I33" s="165">
        <v>1.5236890761133581E-4</v>
      </c>
      <c r="J33" s="166">
        <v>1.8567626289429459E-4</v>
      </c>
      <c r="K33" s="167">
        <v>1.8892921820444133E-3</v>
      </c>
      <c r="L33" s="167">
        <f t="shared" si="2"/>
        <v>1.8892921820444133E-3</v>
      </c>
      <c r="M33">
        <f>+L33/12</f>
        <v>1.5744101517036778E-4</v>
      </c>
      <c r="O33">
        <f t="shared" si="0"/>
        <v>32</v>
      </c>
      <c r="P33" s="162" t="s">
        <v>243</v>
      </c>
      <c r="Q33" s="168">
        <v>8.3000000000000001E-4</v>
      </c>
    </row>
    <row r="34" spans="1:17">
      <c r="A34">
        <v>37</v>
      </c>
      <c r="B34" s="162" t="s">
        <v>244</v>
      </c>
      <c r="C34" s="163">
        <v>2.0340333762404001E-3</v>
      </c>
      <c r="D34" s="164">
        <f t="shared" si="1"/>
        <v>2.0340333762404001E-3</v>
      </c>
      <c r="E34" s="165">
        <v>1.2057017900506407E-4</v>
      </c>
      <c r="F34" s="165">
        <v>2.0362021739639516E-4</v>
      </c>
      <c r="G34" s="165">
        <v>7.0625612424002592E-5</v>
      </c>
      <c r="H34" s="165">
        <v>4.3314963340658457E-5</v>
      </c>
      <c r="I34" s="165">
        <v>1.502769090831689E-4</v>
      </c>
      <c r="J34" s="166">
        <v>4.6976912739093036E-4</v>
      </c>
      <c r="K34" s="167">
        <v>3.0922103848806197E-3</v>
      </c>
      <c r="L34" s="167">
        <f t="shared" si="2"/>
        <v>3.0922103848806197E-3</v>
      </c>
      <c r="O34">
        <f t="shared" si="0"/>
        <v>37</v>
      </c>
      <c r="P34" s="162" t="s">
        <v>244</v>
      </c>
      <c r="Q34" s="168">
        <v>1.34E-3</v>
      </c>
    </row>
    <row r="35" spans="1:17">
      <c r="A35">
        <v>42</v>
      </c>
      <c r="B35" s="162" t="s">
        <v>245</v>
      </c>
      <c r="C35" s="163">
        <v>3.2647729939759597E-3</v>
      </c>
      <c r="D35" s="164">
        <f>+C35*(1-D28*0.5)</f>
        <v>2.4485797454819698E-3</v>
      </c>
      <c r="E35" s="165">
        <v>2.5405298440295759E-4</v>
      </c>
      <c r="F35" s="165">
        <v>3.0420940240649907E-4</v>
      </c>
      <c r="G35" s="165">
        <v>7.1031470588340341E-5</v>
      </c>
      <c r="H35" s="165">
        <v>3.8420036123923705E-5</v>
      </c>
      <c r="I35" s="165">
        <v>1.1171917868835321E-4</v>
      </c>
      <c r="J35" s="166">
        <v>7.4566269609219822E-4</v>
      </c>
      <c r="K35" s="167">
        <v>4.7898687622782311E-3</v>
      </c>
      <c r="L35" s="167">
        <f t="shared" si="2"/>
        <v>3.973675513784242E-3</v>
      </c>
      <c r="O35">
        <f t="shared" si="0"/>
        <v>42</v>
      </c>
      <c r="P35" s="162" t="s">
        <v>245</v>
      </c>
      <c r="Q35" s="168">
        <v>1.89E-3</v>
      </c>
    </row>
    <row r="36" spans="1:17">
      <c r="A36">
        <v>47</v>
      </c>
      <c r="B36" s="169" t="s">
        <v>246</v>
      </c>
      <c r="C36" s="170">
        <v>5.1180039732768093E-3</v>
      </c>
      <c r="D36" s="164">
        <f>+C36*$D$28</f>
        <v>2.5590019866384046E-3</v>
      </c>
      <c r="E36" s="171">
        <v>3.0613766897376549E-4</v>
      </c>
      <c r="F36" s="171">
        <v>4.6153880732053659E-4</v>
      </c>
      <c r="G36" s="171">
        <v>7.0511095059921323E-5</v>
      </c>
      <c r="H36" s="171">
        <v>3.5249367284645196E-5</v>
      </c>
      <c r="I36" s="171">
        <v>8.7660482169785067E-5</v>
      </c>
      <c r="J36" s="172">
        <v>1.1130326063328922E-3</v>
      </c>
      <c r="K36" s="173">
        <v>7.1921340004183557E-3</v>
      </c>
      <c r="L36" s="173">
        <f t="shared" si="2"/>
        <v>4.633132013779951E-3</v>
      </c>
      <c r="O36">
        <f t="shared" si="0"/>
        <v>47</v>
      </c>
      <c r="P36" s="162" t="s">
        <v>246</v>
      </c>
      <c r="Q36" s="168">
        <v>2.4499999999999999E-3</v>
      </c>
    </row>
    <row r="37" spans="1:17">
      <c r="A37">
        <v>52</v>
      </c>
      <c r="B37" s="169" t="s">
        <v>247</v>
      </c>
      <c r="C37" s="170">
        <v>7.8513332642838954E-3</v>
      </c>
      <c r="D37" s="164">
        <f t="shared" ref="D37:D40" si="3">+C37*$D$28</f>
        <v>3.9256666321419477E-3</v>
      </c>
      <c r="E37" s="171">
        <v>3.3001398639338666E-4</v>
      </c>
      <c r="F37" s="171">
        <v>5.4555025650934556E-4</v>
      </c>
      <c r="G37" s="171">
        <v>7.0682307810094821E-5</v>
      </c>
      <c r="H37" s="171">
        <v>3.3410016936602254E-5</v>
      </c>
      <c r="I37" s="171">
        <v>7.0413724077101559E-5</v>
      </c>
      <c r="J37" s="172">
        <v>1.5105445491512349E-3</v>
      </c>
      <c r="K37" s="173">
        <v>1.0411948105161661E-2</v>
      </c>
      <c r="L37" s="173">
        <f t="shared" si="2"/>
        <v>6.4862814730197137E-3</v>
      </c>
      <c r="O37">
        <f t="shared" si="0"/>
        <v>52</v>
      </c>
      <c r="P37" s="162" t="s">
        <v>247</v>
      </c>
      <c r="Q37" s="168">
        <v>2.9199999999999999E-3</v>
      </c>
    </row>
    <row r="38" spans="1:17">
      <c r="A38">
        <v>57</v>
      </c>
      <c r="B38" s="169" t="s">
        <v>248</v>
      </c>
      <c r="C38" s="170">
        <v>1.1832338197856611E-2</v>
      </c>
      <c r="D38" s="164">
        <f t="shared" si="3"/>
        <v>5.9161690989283054E-3</v>
      </c>
      <c r="E38" s="171">
        <v>3.5360959540359341E-4</v>
      </c>
      <c r="F38" s="171">
        <v>7.3024142933397415E-4</v>
      </c>
      <c r="G38" s="171">
        <v>7.8625224948396106E-5</v>
      </c>
      <c r="H38" s="171">
        <v>2.6544163894273047E-5</v>
      </c>
      <c r="I38" s="171">
        <v>5.9106333163787268E-5</v>
      </c>
      <c r="J38" s="172">
        <v>1.6981820481210327E-3</v>
      </c>
      <c r="K38" s="173">
        <v>1.4778646992721668E-2</v>
      </c>
      <c r="L38" s="173">
        <f t="shared" si="2"/>
        <v>8.8624778937933628E-3</v>
      </c>
      <c r="O38">
        <f t="shared" si="0"/>
        <v>57</v>
      </c>
      <c r="P38" s="162" t="s">
        <v>248</v>
      </c>
      <c r="Q38" s="168">
        <v>3.31E-3</v>
      </c>
    </row>
    <row r="39" spans="1:17">
      <c r="A39">
        <v>62</v>
      </c>
      <c r="B39" s="169" t="s">
        <v>249</v>
      </c>
      <c r="C39" s="170">
        <v>1.7583395986463371E-2</v>
      </c>
      <c r="D39" s="164">
        <f t="shared" si="3"/>
        <v>8.7916979932316855E-3</v>
      </c>
      <c r="E39" s="171">
        <v>4.2071857911931982E-4</v>
      </c>
      <c r="F39" s="171">
        <v>1.1048475406700621E-3</v>
      </c>
      <c r="G39" s="171">
        <v>1.0097331641998875E-4</v>
      </c>
      <c r="H39" s="171">
        <v>1.7397166007686211E-5</v>
      </c>
      <c r="I39" s="171">
        <v>6.0517748280590034E-5</v>
      </c>
      <c r="J39" s="172">
        <v>2.1114672863139167E-3</v>
      </c>
      <c r="K39" s="173">
        <v>2.1399317623274933E-2</v>
      </c>
      <c r="L39" s="173">
        <f t="shared" si="2"/>
        <v>1.2607619630043247E-2</v>
      </c>
      <c r="O39">
        <f t="shared" si="0"/>
        <v>62</v>
      </c>
      <c r="P39" s="162" t="s">
        <v>249</v>
      </c>
      <c r="Q39" s="168">
        <v>4.2700000000000004E-3</v>
      </c>
    </row>
    <row r="40" spans="1:17">
      <c r="A40">
        <v>67</v>
      </c>
      <c r="B40" s="174" t="s">
        <v>250</v>
      </c>
      <c r="C40" s="175">
        <v>2.5797750500589002E-2</v>
      </c>
      <c r="D40" s="176">
        <f t="shared" si="3"/>
        <v>1.2898875250294501E-2</v>
      </c>
      <c r="E40" s="177">
        <v>7.0340714396475328E-4</v>
      </c>
      <c r="F40" s="177">
        <v>2.3227425840306164E-3</v>
      </c>
      <c r="G40" s="177">
        <v>1.7229133019131085E-4</v>
      </c>
      <c r="H40" s="177">
        <v>1.5253849249762298E-5</v>
      </c>
      <c r="I40" s="177">
        <v>9.0874168267505152E-5</v>
      </c>
      <c r="J40" s="178">
        <v>3.578021745545109E-3</v>
      </c>
      <c r="K40" s="179">
        <v>3.2680341321838058E-2</v>
      </c>
      <c r="L40" s="179">
        <f t="shared" si="2"/>
        <v>1.9781466071543553E-2</v>
      </c>
      <c r="O40">
        <f t="shared" si="0"/>
        <v>67</v>
      </c>
      <c r="P40" s="180" t="s">
        <v>250</v>
      </c>
      <c r="Q40" s="181">
        <v>7.77E-3</v>
      </c>
    </row>
    <row r="41" spans="1:17">
      <c r="D41" s="182"/>
      <c r="K41" s="183"/>
      <c r="P41" s="184"/>
    </row>
    <row r="42" spans="1:17" ht="15.75" thickBot="1">
      <c r="B42" t="s">
        <v>251</v>
      </c>
      <c r="G42" t="s">
        <v>252</v>
      </c>
    </row>
    <row r="43" spans="1:17">
      <c r="B43" s="498" t="s">
        <v>253</v>
      </c>
      <c r="C43" s="498" t="s">
        <v>254</v>
      </c>
      <c r="D43" s="498" t="s">
        <v>255</v>
      </c>
      <c r="E43" s="185" t="s">
        <v>256</v>
      </c>
      <c r="G43" s="186"/>
      <c r="H43" s="187" t="s">
        <v>254</v>
      </c>
      <c r="I43" s="188" t="s">
        <v>257</v>
      </c>
      <c r="J43" s="189" t="s">
        <v>258</v>
      </c>
    </row>
    <row r="44" spans="1:17" ht="15.75" thickBot="1">
      <c r="B44" s="499"/>
      <c r="C44" s="499"/>
      <c r="D44" s="499"/>
      <c r="E44" s="190" t="s">
        <v>259</v>
      </c>
      <c r="G44" s="191" t="s">
        <v>260</v>
      </c>
      <c r="H44" s="192" t="s">
        <v>261</v>
      </c>
      <c r="I44" s="193" t="s">
        <v>259</v>
      </c>
      <c r="J44" s="194" t="s">
        <v>259</v>
      </c>
    </row>
    <row r="45" spans="1:17" ht="15.75" thickBot="1">
      <c r="A45" s="138">
        <f>+C36*0.75</f>
        <v>3.838502979957607E-3</v>
      </c>
      <c r="B45" s="195">
        <v>18</v>
      </c>
      <c r="C45" s="196">
        <v>1.6000000000000001E-3</v>
      </c>
      <c r="D45" s="196">
        <v>8.9999999999999998E-4</v>
      </c>
      <c r="E45" s="196">
        <v>1.1999999999999999E-3</v>
      </c>
      <c r="G45" s="197">
        <v>18</v>
      </c>
      <c r="H45" s="198" t="s">
        <v>262</v>
      </c>
      <c r="I45" s="199">
        <v>3.3399999999999999E-4</v>
      </c>
      <c r="J45" s="200" t="s">
        <v>263</v>
      </c>
      <c r="L45" s="158">
        <f>+C35/12</f>
        <v>2.7206441616466331E-4</v>
      </c>
    </row>
    <row r="46" spans="1:17" ht="15.75" thickBot="1">
      <c r="A46" s="158">
        <f>+A45/12</f>
        <v>3.1987524832980058E-4</v>
      </c>
      <c r="B46" s="195">
        <v>19</v>
      </c>
      <c r="C46" s="196">
        <v>1.6000000000000001E-3</v>
      </c>
      <c r="D46" s="196">
        <v>8.9999999999999998E-4</v>
      </c>
      <c r="E46" s="196">
        <v>1.2999999999999999E-3</v>
      </c>
      <c r="G46" s="197">
        <v>19</v>
      </c>
      <c r="H46" s="198" t="s">
        <v>264</v>
      </c>
      <c r="I46" s="199">
        <v>3.5799999999999997E-4</v>
      </c>
      <c r="J46" s="200" t="s">
        <v>265</v>
      </c>
    </row>
    <row r="47" spans="1:17" ht="15.75" thickBot="1">
      <c r="B47" s="195">
        <v>20</v>
      </c>
      <c r="C47" s="196">
        <v>1.5E-3</v>
      </c>
      <c r="D47" s="196">
        <v>8.9999999999999998E-4</v>
      </c>
      <c r="E47" s="196">
        <v>1.4E-3</v>
      </c>
      <c r="G47" s="197">
        <v>20</v>
      </c>
      <c r="H47" s="198" t="s">
        <v>266</v>
      </c>
      <c r="I47" s="199">
        <v>3.6999999999999999E-4</v>
      </c>
      <c r="J47" s="200" t="s">
        <v>267</v>
      </c>
    </row>
    <row r="48" spans="1:17" ht="15.75" thickBot="1">
      <c r="A48" s="138">
        <f>+C32*0.75</f>
        <v>5.5131854935561533E-4</v>
      </c>
      <c r="B48" s="195">
        <v>21</v>
      </c>
      <c r="C48" s="196">
        <v>1.5E-3</v>
      </c>
      <c r="D48" s="196">
        <v>8.9999999999999998E-4</v>
      </c>
      <c r="E48" s="196">
        <v>1.5E-3</v>
      </c>
      <c r="G48" s="197">
        <v>21</v>
      </c>
      <c r="H48" s="198" t="s">
        <v>268</v>
      </c>
      <c r="I48" s="199">
        <v>3.9300000000000001E-4</v>
      </c>
      <c r="J48" s="200" t="s">
        <v>269</v>
      </c>
    </row>
    <row r="49" spans="1:10" ht="15.75" thickBot="1">
      <c r="A49" s="158">
        <f>+A48/12</f>
        <v>4.5943212446301277E-5</v>
      </c>
      <c r="B49" s="195">
        <v>22</v>
      </c>
      <c r="C49" s="196">
        <v>1.5E-3</v>
      </c>
      <c r="D49" s="196">
        <v>8.9999999999999998E-4</v>
      </c>
      <c r="E49" s="196">
        <v>1.6000000000000001E-3</v>
      </c>
      <c r="G49" s="197">
        <v>22</v>
      </c>
      <c r="H49" s="198" t="s">
        <v>270</v>
      </c>
      <c r="I49" s="199">
        <v>4.17E-4</v>
      </c>
      <c r="J49" s="200" t="s">
        <v>271</v>
      </c>
    </row>
    <row r="50" spans="1:10" ht="15.75" thickBot="1">
      <c r="B50" s="195">
        <v>23</v>
      </c>
      <c r="C50" s="196">
        <v>1.5E-3</v>
      </c>
      <c r="D50" s="196">
        <v>8.9999999999999998E-4</v>
      </c>
      <c r="E50" s="196">
        <v>1.6999999999999999E-3</v>
      </c>
      <c r="G50" s="197">
        <v>23</v>
      </c>
      <c r="H50" s="198" t="s">
        <v>272</v>
      </c>
      <c r="I50" s="199">
        <v>4.2900000000000002E-4</v>
      </c>
      <c r="J50" s="200" t="s">
        <v>273</v>
      </c>
    </row>
    <row r="51" spans="1:10" ht="15.75" thickBot="1">
      <c r="B51" s="195">
        <v>24</v>
      </c>
      <c r="C51" s="196">
        <v>1.4E-3</v>
      </c>
      <c r="D51" s="196">
        <v>8.9999999999999998E-4</v>
      </c>
      <c r="E51" s="196">
        <v>1.8E-3</v>
      </c>
      <c r="G51" s="197">
        <v>24</v>
      </c>
      <c r="H51" s="198" t="s">
        <v>274</v>
      </c>
      <c r="I51" s="199">
        <v>4.5300000000000001E-4</v>
      </c>
      <c r="J51" s="200" t="s">
        <v>275</v>
      </c>
    </row>
    <row r="52" spans="1:10" ht="15.75" thickBot="1">
      <c r="B52" s="195">
        <v>25</v>
      </c>
      <c r="C52" s="196">
        <v>1.4E-3</v>
      </c>
      <c r="D52" s="196">
        <v>8.9999999999999998E-4</v>
      </c>
      <c r="E52" s="196">
        <v>1.9E-3</v>
      </c>
      <c r="G52" s="197">
        <v>25</v>
      </c>
      <c r="H52" s="198" t="s">
        <v>276</v>
      </c>
      <c r="I52" s="199">
        <v>4.6200000000000001E-4</v>
      </c>
      <c r="J52" s="200" t="s">
        <v>277</v>
      </c>
    </row>
    <row r="53" spans="1:10" ht="15.75" thickBot="1">
      <c r="B53" s="195">
        <v>26</v>
      </c>
      <c r="C53" s="196">
        <v>1.4E-3</v>
      </c>
      <c r="D53" s="196">
        <v>8.9999999999999998E-4</v>
      </c>
      <c r="E53" s="196">
        <v>2E-3</v>
      </c>
      <c r="G53" s="197">
        <v>26</v>
      </c>
      <c r="H53" s="198" t="s">
        <v>278</v>
      </c>
      <c r="I53" s="199">
        <v>4.8500000000000003E-4</v>
      </c>
      <c r="J53" s="200" t="s">
        <v>279</v>
      </c>
    </row>
    <row r="54" spans="1:10" ht="15.75" thickBot="1">
      <c r="B54" s="195">
        <v>27</v>
      </c>
      <c r="C54" s="196">
        <v>1.4E-3</v>
      </c>
      <c r="D54" s="196">
        <v>8.9999999999999998E-4</v>
      </c>
      <c r="E54" s="196">
        <v>2.0999999999999999E-3</v>
      </c>
      <c r="G54" s="197">
        <v>27</v>
      </c>
      <c r="H54" s="198" t="s">
        <v>280</v>
      </c>
      <c r="I54" s="199">
        <v>5.0900000000000001E-4</v>
      </c>
      <c r="J54" s="200" t="s">
        <v>281</v>
      </c>
    </row>
    <row r="55" spans="1:10" ht="15.75" thickBot="1">
      <c r="B55" s="195">
        <v>28</v>
      </c>
      <c r="C55" s="196">
        <v>1.4E-3</v>
      </c>
      <c r="D55" s="196">
        <v>8.9999999999999998E-4</v>
      </c>
      <c r="E55" s="196">
        <v>2.3E-3</v>
      </c>
      <c r="G55" s="197">
        <v>28</v>
      </c>
      <c r="H55" s="198" t="s">
        <v>278</v>
      </c>
      <c r="I55" s="199">
        <v>5.2099999999999998E-4</v>
      </c>
      <c r="J55" s="200" t="s">
        <v>282</v>
      </c>
    </row>
    <row r="56" spans="1:10" ht="15.75" thickBot="1">
      <c r="B56" s="195">
        <v>29</v>
      </c>
      <c r="C56" s="196">
        <v>1.4E-3</v>
      </c>
      <c r="D56" s="196">
        <v>8.9999999999999998E-4</v>
      </c>
      <c r="E56" s="196">
        <v>2.3999999999999998E-3</v>
      </c>
      <c r="G56" s="197">
        <v>29</v>
      </c>
      <c r="H56" s="198" t="s">
        <v>276</v>
      </c>
      <c r="I56" s="199">
        <v>5.4500000000000002E-4</v>
      </c>
      <c r="J56" s="200" t="s">
        <v>283</v>
      </c>
    </row>
    <row r="57" spans="1:10" ht="15.75" thickBot="1">
      <c r="B57" s="195">
        <v>30</v>
      </c>
      <c r="C57" s="196">
        <v>1.4E-3</v>
      </c>
      <c r="D57" s="196">
        <v>1E-3</v>
      </c>
      <c r="E57" s="196">
        <v>2.5999999999999999E-3</v>
      </c>
      <c r="G57" s="197">
        <v>30</v>
      </c>
      <c r="H57" s="198" t="s">
        <v>274</v>
      </c>
      <c r="I57" s="199">
        <v>5.6800000000000004E-4</v>
      </c>
      <c r="J57" s="200" t="s">
        <v>284</v>
      </c>
    </row>
    <row r="58" spans="1:10" ht="15.75" thickBot="1">
      <c r="B58" s="195">
        <v>31</v>
      </c>
      <c r="C58" s="196">
        <v>1.5E-3</v>
      </c>
      <c r="D58" s="196">
        <v>1E-3</v>
      </c>
      <c r="E58" s="196">
        <v>2.8E-3</v>
      </c>
      <c r="G58" s="197">
        <v>31</v>
      </c>
      <c r="H58" s="198" t="s">
        <v>272</v>
      </c>
      <c r="I58" s="199">
        <v>5.8E-4</v>
      </c>
      <c r="J58" s="200" t="s">
        <v>285</v>
      </c>
    </row>
    <row r="59" spans="1:10" ht="15.75" thickBot="1">
      <c r="B59" s="195">
        <v>32</v>
      </c>
      <c r="C59" s="196">
        <v>1.5E-3</v>
      </c>
      <c r="D59" s="196">
        <v>1E-3</v>
      </c>
      <c r="E59" s="196">
        <v>3.0000000000000001E-3</v>
      </c>
      <c r="G59" s="197">
        <v>32</v>
      </c>
      <c r="H59" s="198" t="s">
        <v>266</v>
      </c>
      <c r="I59" s="199">
        <v>6.0400000000000004E-4</v>
      </c>
      <c r="J59" s="200" t="s">
        <v>286</v>
      </c>
    </row>
    <row r="60" spans="1:10" ht="15.75" thickBot="1">
      <c r="B60" s="195">
        <v>33</v>
      </c>
      <c r="C60" s="196">
        <v>1.6000000000000001E-3</v>
      </c>
      <c r="D60" s="196">
        <v>1.1000000000000001E-3</v>
      </c>
      <c r="E60" s="196">
        <v>3.0999999999999999E-3</v>
      </c>
      <c r="G60" s="197">
        <v>33</v>
      </c>
      <c r="H60" s="198" t="s">
        <v>287</v>
      </c>
      <c r="I60" s="199">
        <v>6.1600000000000001E-4</v>
      </c>
      <c r="J60" s="200" t="s">
        <v>288</v>
      </c>
    </row>
    <row r="61" spans="1:10" ht="15.75" thickBot="1">
      <c r="B61" s="195">
        <v>34</v>
      </c>
      <c r="C61" s="196">
        <v>1.6000000000000001E-3</v>
      </c>
      <c r="D61" s="196">
        <v>1.1000000000000001E-3</v>
      </c>
      <c r="E61" s="196">
        <v>3.3999999999999998E-3</v>
      </c>
      <c r="G61" s="197">
        <v>34</v>
      </c>
      <c r="H61" s="198" t="s">
        <v>289</v>
      </c>
      <c r="I61" s="199">
        <v>6.3900000000000003E-4</v>
      </c>
      <c r="J61" s="200" t="s">
        <v>290</v>
      </c>
    </row>
    <row r="62" spans="1:10" ht="15.75" thickBot="1">
      <c r="B62" s="195">
        <v>35</v>
      </c>
      <c r="C62" s="196">
        <v>1.6999999999999999E-3</v>
      </c>
      <c r="D62" s="196">
        <v>1.1000000000000001E-3</v>
      </c>
      <c r="E62" s="196">
        <v>3.5999999999999999E-3</v>
      </c>
      <c r="G62" s="197">
        <v>35</v>
      </c>
      <c r="H62" s="198" t="s">
        <v>291</v>
      </c>
      <c r="I62" s="199">
        <v>6.5899999999999997E-4</v>
      </c>
      <c r="J62" s="200" t="s">
        <v>292</v>
      </c>
    </row>
    <row r="63" spans="1:10" ht="15.75" thickBot="1">
      <c r="B63" s="195">
        <v>36</v>
      </c>
      <c r="C63" s="196">
        <v>1.6999999999999999E-3</v>
      </c>
      <c r="D63" s="196">
        <v>1.1999999999999999E-3</v>
      </c>
      <c r="E63" s="196">
        <v>3.8E-3</v>
      </c>
      <c r="G63" s="197">
        <v>36</v>
      </c>
      <c r="H63" s="198" t="s">
        <v>293</v>
      </c>
      <c r="I63" s="199">
        <v>6.7100000000000005E-4</v>
      </c>
      <c r="J63" s="200" t="s">
        <v>294</v>
      </c>
    </row>
    <row r="64" spans="1:10" ht="15.75" thickBot="1">
      <c r="B64" s="195">
        <v>37</v>
      </c>
      <c r="C64" s="196">
        <v>1.8E-3</v>
      </c>
      <c r="D64" s="196">
        <v>1.1999999999999999E-3</v>
      </c>
      <c r="E64" s="196">
        <v>4.1000000000000003E-3</v>
      </c>
      <c r="G64" s="197">
        <v>37</v>
      </c>
      <c r="H64" s="198" t="s">
        <v>295</v>
      </c>
      <c r="I64" s="199">
        <v>6.9499999999999998E-4</v>
      </c>
      <c r="J64" s="200" t="s">
        <v>296</v>
      </c>
    </row>
    <row r="65" spans="2:10" ht="15.75" thickBot="1">
      <c r="B65" s="195">
        <v>38</v>
      </c>
      <c r="C65" s="196">
        <v>1.8E-3</v>
      </c>
      <c r="D65" s="196">
        <v>1.1999999999999999E-3</v>
      </c>
      <c r="E65" s="196">
        <v>4.3E-3</v>
      </c>
      <c r="G65" s="197">
        <v>38</v>
      </c>
      <c r="H65" s="198" t="s">
        <v>297</v>
      </c>
      <c r="I65" s="199">
        <v>7.18E-4</v>
      </c>
      <c r="J65" s="200" t="s">
        <v>298</v>
      </c>
    </row>
    <row r="66" spans="2:10" ht="15.75" thickBot="1">
      <c r="B66" s="195">
        <v>39</v>
      </c>
      <c r="C66" s="196">
        <v>1.9E-3</v>
      </c>
      <c r="D66" s="196">
        <v>1.2999999999999999E-3</v>
      </c>
      <c r="E66" s="196">
        <v>4.5999999999999999E-3</v>
      </c>
      <c r="G66" s="197">
        <v>39</v>
      </c>
      <c r="H66" s="198" t="s">
        <v>299</v>
      </c>
      <c r="I66" s="199">
        <v>7.2999999999999996E-4</v>
      </c>
      <c r="J66" s="200" t="s">
        <v>300</v>
      </c>
    </row>
    <row r="67" spans="2:10" ht="15.75" thickBot="1">
      <c r="B67" s="195">
        <v>40</v>
      </c>
      <c r="C67" s="196">
        <v>1.9E-3</v>
      </c>
      <c r="D67" s="196">
        <v>1.2999999999999999E-3</v>
      </c>
      <c r="E67" s="196">
        <v>4.8999999999999998E-3</v>
      </c>
      <c r="G67" s="197">
        <v>40</v>
      </c>
      <c r="H67" s="198" t="s">
        <v>301</v>
      </c>
      <c r="I67" s="199">
        <v>7.5500000000000003E-4</v>
      </c>
      <c r="J67" s="200" t="s">
        <v>302</v>
      </c>
    </row>
    <row r="68" spans="2:10" ht="15.75" thickBot="1">
      <c r="B68" s="195">
        <v>41</v>
      </c>
      <c r="C68" s="196">
        <v>1.9E-3</v>
      </c>
      <c r="D68" s="196">
        <v>1.2999999999999999E-3</v>
      </c>
      <c r="E68" s="196">
        <v>5.3E-3</v>
      </c>
      <c r="G68" s="197">
        <v>41</v>
      </c>
      <c r="H68" s="198" t="s">
        <v>303</v>
      </c>
      <c r="I68" s="199">
        <v>7.7800000000000005E-4</v>
      </c>
      <c r="J68" s="200" t="s">
        <v>304</v>
      </c>
    </row>
    <row r="69" spans="2:10" ht="15.75" thickBot="1">
      <c r="B69" s="195">
        <v>42</v>
      </c>
      <c r="C69" s="196">
        <v>2E-3</v>
      </c>
      <c r="D69" s="196">
        <v>1.4E-3</v>
      </c>
      <c r="E69" s="196">
        <v>5.5999999999999999E-3</v>
      </c>
      <c r="G69" s="197">
        <v>42</v>
      </c>
      <c r="H69" s="198" t="s">
        <v>305</v>
      </c>
      <c r="I69" s="199">
        <v>7.9000000000000001E-4</v>
      </c>
      <c r="J69" s="200" t="s">
        <v>306</v>
      </c>
    </row>
    <row r="70" spans="2:10" ht="15.75" thickBot="1">
      <c r="B70" s="195">
        <v>43</v>
      </c>
      <c r="C70" s="196">
        <v>2.0999999999999999E-3</v>
      </c>
      <c r="D70" s="196">
        <v>1.4E-3</v>
      </c>
      <c r="E70" s="196">
        <v>6.0000000000000001E-3</v>
      </c>
      <c r="G70" s="197">
        <v>43</v>
      </c>
      <c r="H70" s="198" t="s">
        <v>307</v>
      </c>
      <c r="I70" s="199">
        <v>8.1400000000000005E-4</v>
      </c>
      <c r="J70" s="200" t="s">
        <v>308</v>
      </c>
    </row>
    <row r="71" spans="2:10" ht="15.75" thickBot="1">
      <c r="B71" s="195">
        <v>44</v>
      </c>
      <c r="C71" s="196">
        <v>2.2000000000000001E-3</v>
      </c>
      <c r="D71" s="196">
        <v>1.5E-3</v>
      </c>
      <c r="E71" s="196">
        <v>6.4000000000000003E-3</v>
      </c>
      <c r="G71" s="197">
        <v>44</v>
      </c>
      <c r="H71" s="198" t="s">
        <v>309</v>
      </c>
      <c r="I71" s="199">
        <v>8.2600000000000002E-4</v>
      </c>
      <c r="J71" s="200" t="s">
        <v>310</v>
      </c>
    </row>
    <row r="72" spans="2:10" ht="15.75" thickBot="1">
      <c r="B72" s="195">
        <v>45</v>
      </c>
      <c r="C72" s="196">
        <v>2.3E-3</v>
      </c>
      <c r="D72" s="196">
        <v>1.6000000000000001E-3</v>
      </c>
      <c r="E72" s="196">
        <v>6.7999999999999996E-3</v>
      </c>
      <c r="G72" s="197">
        <v>45</v>
      </c>
      <c r="H72" s="198" t="s">
        <v>311</v>
      </c>
      <c r="I72" s="199">
        <v>8.4699999999999999E-4</v>
      </c>
      <c r="J72" s="200" t="s">
        <v>312</v>
      </c>
    </row>
    <row r="73" spans="2:10" ht="15.75" thickBot="1">
      <c r="B73" s="195">
        <v>46</v>
      </c>
      <c r="C73" s="196">
        <v>2.5000000000000001E-3</v>
      </c>
      <c r="D73" s="196">
        <v>1.6999999999999999E-3</v>
      </c>
      <c r="E73" s="196">
        <v>7.3000000000000001E-3</v>
      </c>
      <c r="G73" s="197">
        <v>46</v>
      </c>
      <c r="H73" s="198" t="s">
        <v>313</v>
      </c>
      <c r="I73" s="199">
        <v>8.7100000000000003E-4</v>
      </c>
      <c r="J73" s="200" t="s">
        <v>314</v>
      </c>
    </row>
    <row r="74" spans="2:10" ht="15.75" thickBot="1">
      <c r="B74" s="195">
        <v>47</v>
      </c>
      <c r="C74" s="196">
        <v>2.7000000000000001E-3</v>
      </c>
      <c r="D74" s="196">
        <v>1.8E-3</v>
      </c>
      <c r="E74" s="196">
        <v>7.7999999999999996E-3</v>
      </c>
      <c r="G74" s="197">
        <v>47</v>
      </c>
      <c r="H74" s="198" t="s">
        <v>315</v>
      </c>
      <c r="I74" s="199">
        <v>8.83E-4</v>
      </c>
      <c r="J74" s="200" t="s">
        <v>316</v>
      </c>
    </row>
    <row r="75" spans="2:10" ht="15.75" thickBot="1">
      <c r="B75" s="195">
        <v>48</v>
      </c>
      <c r="C75" s="196">
        <v>2.8999999999999998E-3</v>
      </c>
      <c r="D75" s="196">
        <v>1.9E-3</v>
      </c>
      <c r="E75" s="196">
        <v>8.3000000000000001E-3</v>
      </c>
      <c r="G75" s="197">
        <v>48</v>
      </c>
      <c r="H75" s="198" t="s">
        <v>317</v>
      </c>
      <c r="I75" s="199">
        <v>9.0600000000000001E-4</v>
      </c>
      <c r="J75" s="200" t="s">
        <v>318</v>
      </c>
    </row>
    <row r="76" spans="2:10" ht="15.75" thickBot="1">
      <c r="B76" s="195">
        <v>49</v>
      </c>
      <c r="C76" s="196">
        <v>3.0999999999999999E-3</v>
      </c>
      <c r="D76" s="196">
        <v>2E-3</v>
      </c>
      <c r="E76" s="196">
        <v>8.8999999999999999E-3</v>
      </c>
      <c r="G76" s="197">
        <v>49</v>
      </c>
      <c r="H76" s="198" t="s">
        <v>319</v>
      </c>
      <c r="I76" s="199">
        <v>9.3000000000000005E-4</v>
      </c>
      <c r="J76" s="200" t="s">
        <v>320</v>
      </c>
    </row>
    <row r="77" spans="2:10" ht="15.75" thickBot="1">
      <c r="B77" s="195">
        <v>50</v>
      </c>
      <c r="C77" s="196">
        <v>3.3999999999999998E-3</v>
      </c>
      <c r="D77" s="196">
        <v>2.2000000000000001E-3</v>
      </c>
      <c r="E77" s="196">
        <v>9.4999999999999998E-3</v>
      </c>
      <c r="G77" s="197">
        <v>50</v>
      </c>
      <c r="H77" s="198" t="s">
        <v>321</v>
      </c>
      <c r="I77" s="199">
        <v>9.4399999999999996E-4</v>
      </c>
      <c r="J77" s="200" t="s">
        <v>322</v>
      </c>
    </row>
    <row r="78" spans="2:10" ht="15.75" thickBot="1">
      <c r="B78" s="195">
        <v>51</v>
      </c>
      <c r="C78" s="196">
        <v>3.5999999999999999E-3</v>
      </c>
      <c r="D78" s="196">
        <v>2.3E-3</v>
      </c>
      <c r="E78" s="196">
        <v>1.0200000000000001E-2</v>
      </c>
      <c r="G78" s="197">
        <v>51</v>
      </c>
      <c r="H78" s="198" t="s">
        <v>323</v>
      </c>
      <c r="I78" s="199">
        <v>9.6699999999999998E-4</v>
      </c>
      <c r="J78" s="200" t="s">
        <v>324</v>
      </c>
    </row>
    <row r="79" spans="2:10" ht="15.75" thickBot="1">
      <c r="B79" s="195">
        <v>52</v>
      </c>
      <c r="C79" s="196">
        <v>3.8999999999999998E-3</v>
      </c>
      <c r="D79" s="196">
        <v>2.5000000000000001E-3</v>
      </c>
      <c r="E79" s="196">
        <v>1.09E-2</v>
      </c>
      <c r="G79" s="197">
        <v>52</v>
      </c>
      <c r="H79" s="198" t="s">
        <v>325</v>
      </c>
      <c r="I79" s="199">
        <v>9.7900000000000005E-4</v>
      </c>
      <c r="J79" s="200" t="s">
        <v>326</v>
      </c>
    </row>
    <row r="80" spans="2:10" ht="15.75" thickBot="1">
      <c r="B80" s="195">
        <v>53</v>
      </c>
      <c r="C80" s="196">
        <v>4.1999999999999997E-3</v>
      </c>
      <c r="D80" s="196">
        <v>2.5999999999999999E-3</v>
      </c>
      <c r="E80" s="196">
        <v>1.17E-2</v>
      </c>
      <c r="G80" s="197">
        <v>53</v>
      </c>
      <c r="H80" s="198" t="s">
        <v>327</v>
      </c>
      <c r="I80" s="199">
        <v>1.003E-3</v>
      </c>
      <c r="J80" s="200" t="s">
        <v>328</v>
      </c>
    </row>
    <row r="81" spans="2:10" ht="15.75" thickBot="1">
      <c r="B81" s="195">
        <v>54</v>
      </c>
      <c r="C81" s="196">
        <v>4.4999999999999997E-3</v>
      </c>
      <c r="D81" s="196">
        <v>2.8E-3</v>
      </c>
      <c r="E81" s="196">
        <v>1.2500000000000001E-2</v>
      </c>
      <c r="G81" s="197">
        <v>54</v>
      </c>
      <c r="H81" s="198" t="s">
        <v>329</v>
      </c>
      <c r="I81" s="199">
        <v>1.0269999999999999E-3</v>
      </c>
      <c r="J81" s="200" t="s">
        <v>330</v>
      </c>
    </row>
    <row r="82" spans="2:10" ht="15.75" thickBot="1">
      <c r="B82" s="195">
        <v>55</v>
      </c>
      <c r="C82" s="196">
        <v>4.7999999999999996E-3</v>
      </c>
      <c r="D82" s="196">
        <v>3.0000000000000001E-3</v>
      </c>
      <c r="E82" s="196">
        <v>1.34E-2</v>
      </c>
      <c r="G82" s="197">
        <v>55</v>
      </c>
      <c r="H82" s="198" t="s">
        <v>331</v>
      </c>
      <c r="I82" s="199">
        <v>1.0369999999999999E-3</v>
      </c>
      <c r="J82" s="200" t="s">
        <v>332</v>
      </c>
    </row>
    <row r="83" spans="2:10" ht="15.75" thickBot="1">
      <c r="B83" s="195">
        <v>56</v>
      </c>
      <c r="C83" s="196">
        <v>5.1999999999999998E-3</v>
      </c>
      <c r="D83" s="196">
        <v>3.2000000000000002E-3</v>
      </c>
      <c r="E83" s="196">
        <v>1.43E-2</v>
      </c>
      <c r="G83" s="197">
        <v>56</v>
      </c>
      <c r="H83" s="198" t="s">
        <v>333</v>
      </c>
      <c r="I83" s="199">
        <v>1.0610000000000001E-3</v>
      </c>
      <c r="J83" s="200"/>
    </row>
    <row r="84" spans="2:10" ht="15.75" thickBot="1">
      <c r="B84" s="195">
        <v>57</v>
      </c>
      <c r="C84" s="196">
        <v>5.4999999999999997E-3</v>
      </c>
      <c r="D84" s="196">
        <v>3.3999999999999998E-3</v>
      </c>
      <c r="E84" s="196">
        <v>1.5299999999999999E-2</v>
      </c>
      <c r="G84" s="197">
        <v>57</v>
      </c>
      <c r="H84" s="198" t="s">
        <v>334</v>
      </c>
      <c r="I84" s="199">
        <v>1.085E-3</v>
      </c>
      <c r="J84" s="200"/>
    </row>
    <row r="85" spans="2:10" ht="15.75" thickBot="1">
      <c r="B85" s="195">
        <v>58</v>
      </c>
      <c r="C85" s="196">
        <v>6.0000000000000001E-3</v>
      </c>
      <c r="D85" s="196">
        <v>3.5999999999999999E-3</v>
      </c>
      <c r="E85" s="196">
        <v>1.6400000000000001E-2</v>
      </c>
      <c r="G85" s="197">
        <v>58</v>
      </c>
      <c r="H85" s="198" t="s">
        <v>335</v>
      </c>
      <c r="I85" s="199">
        <v>1.0970000000000001E-3</v>
      </c>
      <c r="J85" s="200"/>
    </row>
    <row r="86" spans="2:10" ht="15.75" thickBot="1">
      <c r="B86" s="195">
        <v>59</v>
      </c>
      <c r="C86" s="196">
        <v>6.4000000000000003E-3</v>
      </c>
      <c r="D86" s="196">
        <v>3.8999999999999998E-3</v>
      </c>
      <c r="E86" s="196">
        <v>1.7600000000000001E-2</v>
      </c>
      <c r="G86" s="197">
        <v>59</v>
      </c>
      <c r="H86" s="198" t="s">
        <v>336</v>
      </c>
      <c r="I86" s="199">
        <v>1.1199999999999999E-3</v>
      </c>
      <c r="J86" s="200"/>
    </row>
    <row r="87" spans="2:10" ht="15.75" thickBot="1">
      <c r="B87" s="195">
        <v>60</v>
      </c>
      <c r="C87" s="196">
        <v>6.8999999999999999E-3</v>
      </c>
      <c r="D87" s="196">
        <v>4.1999999999999997E-3</v>
      </c>
      <c r="E87" s="196">
        <v>1.8800000000000001E-2</v>
      </c>
      <c r="G87" s="197">
        <v>60</v>
      </c>
      <c r="H87" s="198" t="s">
        <v>337</v>
      </c>
      <c r="I87" s="199">
        <v>1.147E-3</v>
      </c>
      <c r="J87" s="200"/>
    </row>
    <row r="88" spans="2:10" ht="15.75" thickBot="1">
      <c r="B88" s="195">
        <v>61</v>
      </c>
      <c r="C88" s="196">
        <v>7.4000000000000003E-3</v>
      </c>
      <c r="D88" s="196">
        <v>4.4999999999999997E-3</v>
      </c>
      <c r="E88" s="196">
        <v>2.01E-2</v>
      </c>
      <c r="G88" s="197">
        <v>61</v>
      </c>
      <c r="H88" s="198" t="s">
        <v>338</v>
      </c>
      <c r="I88" s="199">
        <v>1.1590000000000001E-3</v>
      </c>
      <c r="J88" s="200"/>
    </row>
    <row r="89" spans="2:10" ht="15.75" thickBot="1">
      <c r="B89" s="195">
        <v>62</v>
      </c>
      <c r="C89" s="196">
        <v>7.9000000000000008E-3</v>
      </c>
      <c r="D89" s="196">
        <v>4.7999999999999996E-3</v>
      </c>
      <c r="E89" s="196">
        <v>2.1499999999999998E-2</v>
      </c>
      <c r="G89" s="197">
        <v>62</v>
      </c>
      <c r="H89" s="198" t="s">
        <v>339</v>
      </c>
      <c r="I89" s="199">
        <v>1.183E-3</v>
      </c>
      <c r="J89" s="200"/>
    </row>
    <row r="90" spans="2:10" ht="15.75" thickBot="1">
      <c r="B90" s="195">
        <v>63</v>
      </c>
      <c r="C90" s="196">
        <v>8.5000000000000006E-3</v>
      </c>
      <c r="D90" s="196">
        <v>5.1000000000000004E-3</v>
      </c>
      <c r="E90" s="196">
        <v>2.3099999999999999E-2</v>
      </c>
      <c r="G90" s="197">
        <v>63</v>
      </c>
      <c r="H90" s="198" t="s">
        <v>340</v>
      </c>
      <c r="I90" s="199">
        <v>1.194E-3</v>
      </c>
      <c r="J90" s="200"/>
    </row>
    <row r="91" spans="2:10" ht="15.75" thickBot="1">
      <c r="B91" s="195">
        <v>64</v>
      </c>
      <c r="C91" s="196">
        <v>9.1999999999999998E-3</v>
      </c>
      <c r="D91" s="196">
        <v>5.4999999999999997E-3</v>
      </c>
      <c r="E91" s="196">
        <v>2.47E-2</v>
      </c>
      <c r="G91" s="197">
        <v>64</v>
      </c>
      <c r="H91" s="198" t="s">
        <v>341</v>
      </c>
      <c r="I91" s="199">
        <v>1.2179999999999999E-3</v>
      </c>
      <c r="J91" s="200"/>
    </row>
    <row r="92" spans="2:10" ht="15.75" thickBot="1">
      <c r="B92" s="195">
        <v>65</v>
      </c>
      <c r="C92" s="196">
        <v>9.7999999999999997E-3</v>
      </c>
      <c r="D92" s="196">
        <v>5.8999999999999999E-3</v>
      </c>
      <c r="E92" s="196">
        <v>2.64E-2</v>
      </c>
      <c r="G92" s="197">
        <v>65</v>
      </c>
      <c r="H92" s="198" t="s">
        <v>342</v>
      </c>
      <c r="I92" s="199">
        <v>1.242E-3</v>
      </c>
      <c r="J92" s="200"/>
    </row>
    <row r="93" spans="2:10" ht="15.75" thickBot="1">
      <c r="B93" s="195">
        <v>66</v>
      </c>
      <c r="C93" s="196">
        <v>1.06E-2</v>
      </c>
      <c r="D93" s="196">
        <v>6.3E-3</v>
      </c>
      <c r="E93" s="196">
        <v>2.8299999999999999E-2</v>
      </c>
      <c r="G93" s="197">
        <v>66</v>
      </c>
      <c r="H93" s="198" t="s">
        <v>343</v>
      </c>
      <c r="I93" s="199">
        <v>1.2539999999999999E-3</v>
      </c>
      <c r="J93" s="200"/>
    </row>
    <row r="94" spans="2:10" ht="15.75" thickBot="1">
      <c r="B94" s="195">
        <v>67</v>
      </c>
      <c r="C94" s="196">
        <v>1.14E-2</v>
      </c>
      <c r="D94" s="196">
        <v>6.7000000000000002E-3</v>
      </c>
      <c r="E94" s="196">
        <v>3.0300000000000001E-2</v>
      </c>
      <c r="G94" s="197">
        <v>67</v>
      </c>
      <c r="H94" s="198" t="s">
        <v>344</v>
      </c>
      <c r="I94" s="199">
        <v>1.2780000000000001E-3</v>
      </c>
      <c r="J94" s="200"/>
    </row>
    <row r="95" spans="2:10" ht="15.75" thickBot="1">
      <c r="B95" s="195">
        <v>68</v>
      </c>
      <c r="C95" s="196">
        <v>1.2200000000000001E-2</v>
      </c>
      <c r="D95" s="196">
        <v>7.1999999999999998E-3</v>
      </c>
      <c r="E95" s="196">
        <v>3.2500000000000001E-2</v>
      </c>
      <c r="G95" s="197">
        <v>68</v>
      </c>
      <c r="H95" s="198" t="s">
        <v>345</v>
      </c>
      <c r="I95" s="199">
        <v>1.3010000000000001E-3</v>
      </c>
      <c r="J95" s="200"/>
    </row>
    <row r="96" spans="2:10" ht="15.75" thickBot="1">
      <c r="B96" s="195">
        <v>69</v>
      </c>
      <c r="C96" s="196">
        <v>1.3100000000000001E-2</v>
      </c>
      <c r="D96" s="196">
        <v>7.7000000000000002E-3</v>
      </c>
      <c r="E96" s="196">
        <v>3.4799999999999998E-2</v>
      </c>
      <c r="G96" s="197">
        <v>69</v>
      </c>
      <c r="H96" s="198" t="s">
        <v>346</v>
      </c>
      <c r="I96" s="199">
        <v>1.3129999999999999E-3</v>
      </c>
      <c r="J96" s="200"/>
    </row>
    <row r="97" spans="2:12" ht="15.75" thickBot="1">
      <c r="B97" s="195">
        <v>70</v>
      </c>
      <c r="C97" s="196">
        <v>1.41E-2</v>
      </c>
      <c r="D97" s="196">
        <v>8.2000000000000007E-3</v>
      </c>
      <c r="E97" s="196">
        <v>3.7199999999999997E-2</v>
      </c>
      <c r="G97" s="197">
        <v>70</v>
      </c>
      <c r="H97" s="198" t="s">
        <v>347</v>
      </c>
      <c r="I97" s="199">
        <v>1.335E-3</v>
      </c>
      <c r="J97" s="200"/>
    </row>
    <row r="98" spans="2:12" ht="15.75" thickBot="1">
      <c r="B98" s="195">
        <v>71</v>
      </c>
      <c r="C98" s="196">
        <v>1.49E-2</v>
      </c>
      <c r="D98" s="196">
        <v>8.6999999999999994E-3</v>
      </c>
      <c r="E98" s="196">
        <v>3.3000000000000002E-2</v>
      </c>
      <c r="G98" s="197">
        <v>71</v>
      </c>
      <c r="H98" s="198" t="s">
        <v>348</v>
      </c>
      <c r="I98" s="199">
        <v>1.3470000000000001E-3</v>
      </c>
      <c r="J98" s="200"/>
    </row>
    <row r="99" spans="2:12" ht="15.75" thickBot="1">
      <c r="B99" s="195">
        <v>72</v>
      </c>
      <c r="C99" s="196">
        <v>1.5800000000000002E-2</v>
      </c>
      <c r="D99" s="196">
        <v>9.2999999999999992E-3</v>
      </c>
      <c r="E99" s="196">
        <v>4.2700000000000002E-2</v>
      </c>
      <c r="G99" s="197">
        <v>72</v>
      </c>
      <c r="H99" s="198" t="s">
        <v>349</v>
      </c>
      <c r="I99" s="199">
        <v>1.371E-3</v>
      </c>
      <c r="J99" s="200"/>
    </row>
    <row r="100" spans="2:12" ht="15.75" thickBot="1">
      <c r="B100" s="195">
        <v>73</v>
      </c>
      <c r="C100" s="196">
        <v>1.66E-2</v>
      </c>
      <c r="D100" s="196">
        <v>9.7999999999999997E-3</v>
      </c>
      <c r="E100" s="196">
        <v>4.5699999999999998E-2</v>
      </c>
      <c r="G100" s="197">
        <v>73</v>
      </c>
      <c r="H100" s="198" t="s">
        <v>350</v>
      </c>
      <c r="I100" s="199">
        <v>1.3940000000000001E-3</v>
      </c>
      <c r="J100" s="200"/>
    </row>
    <row r="101" spans="2:12" ht="15.75" thickBot="1">
      <c r="B101" s="195">
        <v>74</v>
      </c>
      <c r="C101" s="196">
        <v>1.7500000000000002E-2</v>
      </c>
      <c r="D101" s="196">
        <v>1.04E-2</v>
      </c>
      <c r="E101" s="196">
        <v>4.8899999999999999E-2</v>
      </c>
      <c r="G101" s="197">
        <v>74</v>
      </c>
      <c r="H101" s="198" t="s">
        <v>351</v>
      </c>
      <c r="I101" s="199">
        <v>1.4059999999999999E-3</v>
      </c>
      <c r="J101" s="200"/>
    </row>
    <row r="102" spans="2:12" ht="15.75" thickBot="1">
      <c r="G102" s="191">
        <v>75</v>
      </c>
      <c r="H102" s="192" t="s">
        <v>352</v>
      </c>
      <c r="I102" s="201">
        <v>1.4300000000000001E-3</v>
      </c>
      <c r="J102" s="194"/>
    </row>
    <row r="106" spans="2:12">
      <c r="C106" s="202" t="s">
        <v>353</v>
      </c>
      <c r="D106" s="1"/>
      <c r="E106" s="1"/>
      <c r="F106" s="1"/>
      <c r="G106" s="1"/>
      <c r="H106" s="1"/>
      <c r="I106" s="1"/>
      <c r="J106" s="1"/>
      <c r="K106" s="1"/>
      <c r="L106" s="1"/>
    </row>
    <row r="107" spans="2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>
      <c r="C108" s="1"/>
      <c r="D108" s="491" t="s">
        <v>354</v>
      </c>
      <c r="E108" s="492"/>
      <c r="F108" s="492"/>
      <c r="G108" s="493"/>
      <c r="H108" s="1"/>
      <c r="I108" s="491" t="s">
        <v>355</v>
      </c>
      <c r="J108" s="492"/>
      <c r="K108" s="492"/>
      <c r="L108" s="493"/>
    </row>
    <row r="109" spans="2:12">
      <c r="C109" s="1"/>
      <c r="D109" s="491" t="s">
        <v>356</v>
      </c>
      <c r="E109" s="493"/>
      <c r="F109" s="491" t="s">
        <v>17</v>
      </c>
      <c r="G109" s="493"/>
      <c r="H109" s="1"/>
      <c r="I109" s="491" t="s">
        <v>356</v>
      </c>
      <c r="J109" s="493"/>
      <c r="K109" s="491" t="s">
        <v>17</v>
      </c>
      <c r="L109" s="493"/>
    </row>
    <row r="110" spans="2:12" ht="30">
      <c r="C110" s="1"/>
      <c r="D110" s="203" t="s">
        <v>357</v>
      </c>
      <c r="E110" s="203" t="s">
        <v>358</v>
      </c>
      <c r="F110" s="203" t="s">
        <v>357</v>
      </c>
      <c r="G110" s="203" t="s">
        <v>358</v>
      </c>
      <c r="H110" s="1"/>
      <c r="I110" s="203" t="s">
        <v>357</v>
      </c>
      <c r="J110" s="203" t="s">
        <v>358</v>
      </c>
      <c r="K110" s="203" t="s">
        <v>357</v>
      </c>
      <c r="L110" s="203" t="s">
        <v>358</v>
      </c>
    </row>
    <row r="111" spans="2:12">
      <c r="C111" s="204" t="s">
        <v>359</v>
      </c>
      <c r="D111" s="205">
        <v>3.4021307061728879E-5</v>
      </c>
      <c r="E111" s="206">
        <v>8.6238204020169462E-5</v>
      </c>
      <c r="F111" s="205">
        <v>2.0658586706547784E-5</v>
      </c>
      <c r="G111" s="205">
        <v>2.1664422072918521E-5</v>
      </c>
      <c r="H111" s="1"/>
      <c r="I111" s="205">
        <v>4.2356527291852453E-5</v>
      </c>
      <c r="J111" s="205">
        <v>1.0736656400511097E-4</v>
      </c>
      <c r="K111" s="205">
        <v>2.5719940449651987E-5</v>
      </c>
      <c r="L111" s="205">
        <v>2.6972205480783557E-5</v>
      </c>
    </row>
    <row r="112" spans="2:12">
      <c r="C112" s="204" t="s">
        <v>360</v>
      </c>
      <c r="D112" s="205">
        <v>3.4021307061728879E-5</v>
      </c>
      <c r="E112" s="206">
        <v>8.6238204020169462E-5</v>
      </c>
      <c r="F112" s="205">
        <v>2.0658586706547784E-5</v>
      </c>
      <c r="G112" s="205">
        <v>2.1664422072918521E-5</v>
      </c>
      <c r="H112" s="1"/>
      <c r="I112" s="205">
        <v>4.2356527291852453E-5</v>
      </c>
      <c r="J112" s="205">
        <v>1.0736656400511097E-4</v>
      </c>
      <c r="K112" s="205">
        <v>2.5719940449651987E-5</v>
      </c>
      <c r="L112" s="205">
        <v>2.6972205480783557E-5</v>
      </c>
    </row>
    <row r="113" spans="3:13">
      <c r="C113" s="204" t="s">
        <v>361</v>
      </c>
      <c r="D113" s="205">
        <v>1.9336191037605145E-4</v>
      </c>
      <c r="E113" s="206">
        <v>7.897526581577527E-4</v>
      </c>
      <c r="F113" s="205">
        <v>1.9926331508394936E-4</v>
      </c>
      <c r="G113" s="205">
        <v>2.1779750950683054E-4</v>
      </c>
      <c r="H113" s="1"/>
      <c r="I113" s="205">
        <v>2.4073557841818404E-4</v>
      </c>
      <c r="J113" s="205">
        <v>1.1562191958573503E-3</v>
      </c>
      <c r="K113" s="205">
        <v>2.4808282727951692E-4</v>
      </c>
      <c r="L113" s="205">
        <v>2.71157899336004E-4</v>
      </c>
    </row>
    <row r="114" spans="3:13">
      <c r="C114" s="204" t="s">
        <v>362</v>
      </c>
      <c r="D114" s="205">
        <v>1.9336191037605145E-4</v>
      </c>
      <c r="E114" s="206">
        <v>7.897526581577527E-4</v>
      </c>
      <c r="F114" s="205">
        <v>1.9926331508394936E-4</v>
      </c>
      <c r="G114" s="205">
        <v>2.1779750950683054E-4</v>
      </c>
      <c r="H114" s="1"/>
      <c r="I114" s="205">
        <v>2.4073557841818404E-4</v>
      </c>
      <c r="J114" s="205">
        <v>1.1562191958573503E-3</v>
      </c>
      <c r="K114" s="205">
        <v>2.4808282727951692E-4</v>
      </c>
      <c r="L114" s="205">
        <v>2.71157899336004E-4</v>
      </c>
    </row>
    <row r="115" spans="3:13">
      <c r="C115" s="204" t="s">
        <v>363</v>
      </c>
      <c r="D115" s="205">
        <v>9.8672948418550533E-6</v>
      </c>
      <c r="E115" s="205">
        <v>2.0779333196624492E-5</v>
      </c>
      <c r="F115" s="205">
        <v>9.8672948418550533E-6</v>
      </c>
      <c r="G115" s="205">
        <v>2.0779333196624492E-5</v>
      </c>
      <c r="H115" s="1"/>
      <c r="I115" s="205">
        <v>9.8672948418550533E-6</v>
      </c>
      <c r="J115" s="205">
        <v>2.0779333196624492E-5</v>
      </c>
      <c r="K115" s="205">
        <v>9.8672948418550533E-6</v>
      </c>
      <c r="L115" s="205">
        <v>2.0779333196624492E-5</v>
      </c>
    </row>
    <row r="116" spans="3:13">
      <c r="C116" s="204" t="s">
        <v>364</v>
      </c>
      <c r="D116" s="205">
        <v>1.5089815077560676E-3</v>
      </c>
      <c r="E116" s="205">
        <v>4.1096893829397187E-3</v>
      </c>
      <c r="F116" s="205">
        <v>1.0946516109671407E-3</v>
      </c>
      <c r="G116" s="205">
        <v>8.8737076482708769E-4</v>
      </c>
      <c r="H116" s="1"/>
      <c r="I116" s="205">
        <v>1.5089815077560676E-3</v>
      </c>
      <c r="J116" s="205">
        <v>4.3151738520867044E-3</v>
      </c>
      <c r="K116" s="205">
        <v>1.0946516109671407E-3</v>
      </c>
      <c r="L116" s="205">
        <v>8.8737076482708769E-4</v>
      </c>
    </row>
    <row r="117" spans="3:13">
      <c r="C117" s="204" t="s">
        <v>365</v>
      </c>
      <c r="D117" s="205">
        <v>1.5089815077560676E-3</v>
      </c>
      <c r="E117" s="205">
        <v>4.1096893829397187E-3</v>
      </c>
      <c r="F117" s="205">
        <v>1.0946516109671407E-3</v>
      </c>
      <c r="G117" s="205">
        <v>8.8737076482708769E-4</v>
      </c>
      <c r="H117" s="1"/>
      <c r="I117" s="205">
        <v>1.5089815077560676E-3</v>
      </c>
      <c r="J117" s="205">
        <v>4.3151738520867044E-3</v>
      </c>
      <c r="K117" s="205">
        <v>1.0946516109671407E-3</v>
      </c>
      <c r="L117" s="205">
        <v>8.8737076482708769E-4</v>
      </c>
    </row>
    <row r="118" spans="3:13">
      <c r="C118" s="204" t="s">
        <v>366</v>
      </c>
      <c r="D118" s="205">
        <v>1.5089815077560676E-3</v>
      </c>
      <c r="E118" s="205">
        <v>4.1096893829397187E-3</v>
      </c>
      <c r="F118" s="205">
        <v>1.0946516109671407E-3</v>
      </c>
      <c r="G118" s="205">
        <v>8.8737076482708769E-4</v>
      </c>
      <c r="H118" s="1"/>
      <c r="I118" s="205">
        <v>1.5089815077560676E-3</v>
      </c>
      <c r="J118" s="205">
        <v>4.3151738520867044E-3</v>
      </c>
      <c r="K118" s="205">
        <v>1.0946516109671407E-3</v>
      </c>
      <c r="L118" s="205">
        <v>8.8737076482708769E-4</v>
      </c>
    </row>
    <row r="119" spans="3:13">
      <c r="C119" s="207" t="s">
        <v>367</v>
      </c>
      <c r="D119" s="208">
        <v>0</v>
      </c>
      <c r="E119" s="208">
        <v>0</v>
      </c>
      <c r="F119" s="208">
        <v>0</v>
      </c>
      <c r="G119" s="208">
        <v>0</v>
      </c>
      <c r="H119" s="1"/>
      <c r="I119" s="208">
        <v>0</v>
      </c>
      <c r="J119" s="208">
        <v>0</v>
      </c>
      <c r="K119" s="208">
        <v>0</v>
      </c>
      <c r="L119" s="208">
        <v>0</v>
      </c>
    </row>
    <row r="122" spans="3:13">
      <c r="C122" s="1"/>
      <c r="D122" s="202" t="s">
        <v>368</v>
      </c>
      <c r="E122" s="1"/>
    </row>
    <row r="123" spans="3:13">
      <c r="C123" s="1"/>
      <c r="D123" s="202" t="s">
        <v>369</v>
      </c>
      <c r="E123" s="1"/>
    </row>
    <row r="124" spans="3:13">
      <c r="C124" s="1"/>
      <c r="D124" s="203" t="s">
        <v>357</v>
      </c>
      <c r="E124" s="203" t="s">
        <v>358</v>
      </c>
      <c r="I124" s="1"/>
      <c r="J124" s="1" t="s">
        <v>5</v>
      </c>
      <c r="K124" s="1" t="s">
        <v>6</v>
      </c>
      <c r="L124" s="1" t="s">
        <v>5</v>
      </c>
      <c r="M124" s="1" t="s">
        <v>6</v>
      </c>
    </row>
    <row r="125" spans="3:13">
      <c r="C125" s="202" t="s">
        <v>370</v>
      </c>
      <c r="D125" s="1">
        <v>2529</v>
      </c>
      <c r="E125" s="1">
        <v>8003</v>
      </c>
      <c r="I125" s="1"/>
      <c r="J125" s="1" t="s">
        <v>16</v>
      </c>
      <c r="K125" s="1" t="s">
        <v>16</v>
      </c>
      <c r="L125" s="1" t="s">
        <v>17</v>
      </c>
      <c r="M125" s="1" t="s">
        <v>17</v>
      </c>
    </row>
    <row r="126" spans="3:13">
      <c r="C126" s="202" t="s">
        <v>371</v>
      </c>
      <c r="D126" s="209">
        <v>3.09E-2</v>
      </c>
      <c r="E126" s="22">
        <v>3.09E-2</v>
      </c>
      <c r="I126" s="2" t="s">
        <v>13</v>
      </c>
      <c r="J126" s="27">
        <f>+[11]frecuencias!C4</f>
        <v>2.0404831212349748E-4</v>
      </c>
      <c r="K126" s="27">
        <f>+[11]frecuencias!D4</f>
        <v>2.0404831212349748E-4</v>
      </c>
      <c r="L126" s="27">
        <f>+[11]frecuencias!E4</f>
        <v>2.0404831212349748E-4</v>
      </c>
      <c r="M126" s="27">
        <f>+[11]frecuencias!F4</f>
        <v>2.0404831212349748E-4</v>
      </c>
    </row>
    <row r="127" spans="3:13">
      <c r="C127" s="202" t="s">
        <v>372</v>
      </c>
      <c r="D127" s="1">
        <f>+D126*D125</f>
        <v>78.146100000000004</v>
      </c>
      <c r="E127" s="1">
        <f>+E126*E125</f>
        <v>247.2927</v>
      </c>
      <c r="I127" s="2" t="s">
        <v>8</v>
      </c>
      <c r="J127" s="27">
        <f>+[11]frecuencias!C5</f>
        <v>8.8053779303719475E-5</v>
      </c>
      <c r="K127" s="27">
        <f>+[11]frecuencias!D5</f>
        <v>8.8053779303719475E-5</v>
      </c>
      <c r="L127" s="27">
        <f>+[11]frecuencias!E5</f>
        <v>8.8053779303719475E-5</v>
      </c>
      <c r="M127" s="27">
        <f>+[11]frecuencias!F5</f>
        <v>8.8053779303719475E-5</v>
      </c>
    </row>
    <row r="128" spans="3:13">
      <c r="C128" s="202" t="s">
        <v>373</v>
      </c>
      <c r="D128" s="1">
        <v>1000000</v>
      </c>
      <c r="E128" s="1">
        <f>+D128</f>
        <v>1000000</v>
      </c>
      <c r="I128" s="2" t="s">
        <v>9</v>
      </c>
      <c r="J128" s="27">
        <f>+[11]frecuencias!C6</f>
        <v>8.8053779303719475E-5</v>
      </c>
      <c r="K128" s="27">
        <f>+[11]frecuencias!D6</f>
        <v>8.8053779303719475E-5</v>
      </c>
      <c r="L128" s="27">
        <f>+[11]frecuencias!E6</f>
        <v>8.8053779303719475E-5</v>
      </c>
      <c r="M128" s="27">
        <f>+[11]frecuencias!F6</f>
        <v>8.8053779303719475E-5</v>
      </c>
    </row>
    <row r="129" spans="3:13">
      <c r="C129" s="1"/>
      <c r="D129" s="210">
        <f>+D127/D128</f>
        <v>7.81461E-5</v>
      </c>
      <c r="E129" s="210">
        <f>+E127/E128</f>
        <v>2.472927E-4</v>
      </c>
      <c r="I129" s="2" t="s">
        <v>10</v>
      </c>
      <c r="J129" s="27">
        <f>+[11]frecuencias!C7</f>
        <v>2.5527172368752659E-3</v>
      </c>
      <c r="K129" s="27">
        <f>+[11]frecuencias!D7</f>
        <v>5.0399807479077478E-4</v>
      </c>
      <c r="L129" s="27">
        <f>+[11]frecuencias!E7</f>
        <v>5.6205564139474938E-4</v>
      </c>
      <c r="M129" s="27">
        <f>+[11]frecuencias!F7</f>
        <v>3.8334167878087541E-4</v>
      </c>
    </row>
    <row r="130" spans="3:13">
      <c r="I130" s="2" t="s">
        <v>11</v>
      </c>
      <c r="J130" s="27">
        <f>+[11]frecuencias!C8</f>
        <v>2.5527172368752659E-3</v>
      </c>
      <c r="K130" s="27">
        <f>+[11]frecuencias!D8</f>
        <v>5.0399807479077478E-4</v>
      </c>
      <c r="L130" s="27">
        <f>+[11]frecuencias!E8</f>
        <v>5.6205564139474938E-4</v>
      </c>
      <c r="M130" s="27">
        <f>+[11]frecuencias!F8</f>
        <v>3.8334167878087541E-4</v>
      </c>
    </row>
    <row r="131" spans="3:13">
      <c r="I131" s="2" t="s">
        <v>12</v>
      </c>
      <c r="J131" s="27">
        <f>+[11]frecuencias!C9</f>
        <v>2.0404831212349748E-4</v>
      </c>
      <c r="K131" s="27">
        <f>+[11]frecuencias!D9</f>
        <v>2.0404831212349748E-4</v>
      </c>
      <c r="L131" s="27">
        <f>+[11]frecuencias!E9</f>
        <v>2.0404831212349748E-4</v>
      </c>
      <c r="M131" s="27">
        <f>+[11]frecuencias!F9</f>
        <v>2.0404831212349748E-4</v>
      </c>
    </row>
    <row r="132" spans="3:13">
      <c r="I132" s="2" t="s">
        <v>19</v>
      </c>
      <c r="J132" s="27">
        <f>+[11]frecuencias!C10</f>
        <v>1.4071002290634299E-5</v>
      </c>
      <c r="K132" s="27">
        <f>+[11]frecuencias!D10</f>
        <v>1.4071002290634299E-5</v>
      </c>
      <c r="L132" s="27">
        <f>+[11]frecuencias!E10</f>
        <v>1.4071002290634299E-5</v>
      </c>
      <c r="M132" s="27">
        <f>+[11]frecuencias!F10</f>
        <v>1.4071002290634299E-5</v>
      </c>
    </row>
    <row r="133" spans="3:13">
      <c r="C133" s="202" t="s">
        <v>374</v>
      </c>
      <c r="D133" s="1"/>
      <c r="E133" s="1"/>
      <c r="F133" s="1"/>
      <c r="G133" s="1"/>
      <c r="I133" s="2" t="s">
        <v>20</v>
      </c>
      <c r="J133" s="27">
        <f>+[11]frecuencias!C11</f>
        <v>4.1345673204043107E-5</v>
      </c>
      <c r="K133" s="27">
        <f>+[11]frecuencias!D11</f>
        <v>4.1345673204043107E-5</v>
      </c>
      <c r="L133" s="27">
        <f>+[11]frecuencias!E11</f>
        <v>4.1345673204043107E-5</v>
      </c>
      <c r="M133" s="27">
        <f>+[11]frecuencias!F11</f>
        <v>4.1345673204043107E-5</v>
      </c>
    </row>
    <row r="134" spans="3:13">
      <c r="C134" s="211">
        <v>0.05</v>
      </c>
      <c r="D134" s="212"/>
      <c r="E134" s="213"/>
      <c r="F134" s="213"/>
      <c r="G134" s="214">
        <f>+G135*C134</f>
        <v>0</v>
      </c>
      <c r="I134" s="2" t="s">
        <v>21</v>
      </c>
      <c r="J134" s="27">
        <f>+[11]frecuencias!C12</f>
        <v>5.4549182082244581E-3</v>
      </c>
      <c r="K134" s="27">
        <f>+[11]frecuencias!D12</f>
        <v>2.3425330696138945E-3</v>
      </c>
      <c r="L134" s="27">
        <f>+[11]frecuencias!E12</f>
        <v>3.1109863197784069E-3</v>
      </c>
      <c r="M134" s="27">
        <f>+[11]frecuencias!F12</f>
        <v>1.5695307808425698E-3</v>
      </c>
    </row>
    <row r="135" spans="3:13">
      <c r="C135" s="213"/>
      <c r="D135" s="213" t="s">
        <v>375</v>
      </c>
      <c r="E135" s="213"/>
      <c r="F135" s="213"/>
      <c r="G135" s="215">
        <f>SUM(G138:G149)</f>
        <v>0</v>
      </c>
      <c r="I135" s="2" t="s">
        <v>22</v>
      </c>
      <c r="J135" s="27">
        <f>+[11]frecuencias!C13</f>
        <v>5.4549182082244581E-3</v>
      </c>
      <c r="K135" s="27">
        <f>+[11]frecuencias!D13</f>
        <v>2.3425330696138945E-3</v>
      </c>
      <c r="L135" s="27">
        <f>+[11]frecuencias!E13</f>
        <v>3.1109863197784069E-3</v>
      </c>
      <c r="M135" s="27">
        <f>+[11]frecuencias!F13</f>
        <v>1.5695307808425698E-3</v>
      </c>
    </row>
    <row r="136" spans="3:13">
      <c r="C136" s="213"/>
      <c r="D136" s="213"/>
      <c r="E136" s="216"/>
      <c r="F136" s="213"/>
      <c r="G136" s="213"/>
      <c r="I136" s="2" t="s">
        <v>23</v>
      </c>
      <c r="J136" s="27">
        <f>+[11]frecuencias!C14</f>
        <v>5.4549182082244581E-3</v>
      </c>
      <c r="K136" s="27">
        <f>+[11]frecuencias!D14</f>
        <v>2.3425330696138945E-3</v>
      </c>
      <c r="L136" s="27">
        <f>+[11]frecuencias!E14</f>
        <v>3.1109863197784069E-3</v>
      </c>
      <c r="M136" s="27">
        <f>+[11]frecuencias!F14</f>
        <v>1.5695307808425698E-3</v>
      </c>
    </row>
    <row r="137" spans="3:13">
      <c r="C137" s="217"/>
      <c r="D137" s="218" t="s">
        <v>376</v>
      </c>
      <c r="E137" s="219" t="s">
        <v>377</v>
      </c>
      <c r="F137" s="218" t="s">
        <v>378</v>
      </c>
      <c r="G137" s="217" t="s">
        <v>379</v>
      </c>
      <c r="I137" s="2" t="s">
        <v>24</v>
      </c>
      <c r="J137" s="27">
        <f>+[11]frecuencias!C15</f>
        <v>3.6660826968101017E-6</v>
      </c>
      <c r="K137" s="27">
        <f>+[11]frecuencias!D15</f>
        <v>3.6660826968101017E-6</v>
      </c>
      <c r="L137" s="27">
        <f>+[11]frecuencias!E15</f>
        <v>3.6660826968101017E-6</v>
      </c>
      <c r="M137" s="27">
        <f>+[11]frecuencias!F15</f>
        <v>3.6660826968101017E-6</v>
      </c>
    </row>
    <row r="138" spans="3:13">
      <c r="C138" s="217"/>
      <c r="D138" s="217">
        <v>1</v>
      </c>
      <c r="E138" s="220">
        <v>2.50043557665236E-3</v>
      </c>
      <c r="F138" s="214"/>
      <c r="G138" s="215">
        <f>F138*E138</f>
        <v>0</v>
      </c>
    </row>
    <row r="139" spans="3:13">
      <c r="C139" s="217"/>
      <c r="D139" s="217">
        <v>2</v>
      </c>
      <c r="E139" s="220">
        <v>1.6360950929571755E-3</v>
      </c>
      <c r="F139" s="214"/>
      <c r="G139" s="215">
        <f t="shared" ref="G139:G149" si="4">F139*E139</f>
        <v>0</v>
      </c>
    </row>
    <row r="140" spans="3:13">
      <c r="C140" s="217"/>
      <c r="D140" s="217">
        <v>3</v>
      </c>
      <c r="E140" s="220">
        <v>1.4151049748710493E-3</v>
      </c>
      <c r="F140" s="214"/>
      <c r="G140" s="215">
        <f t="shared" si="4"/>
        <v>0</v>
      </c>
    </row>
    <row r="141" spans="3:13">
      <c r="C141" s="217"/>
      <c r="D141" s="217">
        <v>4</v>
      </c>
      <c r="E141" s="220">
        <v>1.28785011690633E-3</v>
      </c>
      <c r="F141" s="214"/>
      <c r="G141" s="215">
        <f t="shared" si="4"/>
        <v>0</v>
      </c>
    </row>
    <row r="142" spans="3:13">
      <c r="C142" s="217"/>
      <c r="D142" s="217">
        <v>5</v>
      </c>
      <c r="E142" s="220">
        <v>1.2005120605428851E-3</v>
      </c>
      <c r="F142" s="214"/>
      <c r="G142" s="215">
        <f t="shared" si="4"/>
        <v>0</v>
      </c>
    </row>
    <row r="143" spans="3:13">
      <c r="C143" s="217"/>
      <c r="D143" s="217">
        <v>6</v>
      </c>
      <c r="E143" s="220">
        <v>1.1350033646433813E-3</v>
      </c>
      <c r="F143" s="214"/>
      <c r="G143" s="215">
        <f t="shared" si="4"/>
        <v>0</v>
      </c>
    </row>
    <row r="144" spans="3:13">
      <c r="C144" s="217"/>
      <c r="D144" s="217">
        <v>7</v>
      </c>
      <c r="E144" s="220">
        <v>1.0831194172008865E-3</v>
      </c>
      <c r="F144" s="214"/>
      <c r="G144" s="215">
        <f t="shared" si="4"/>
        <v>0</v>
      </c>
    </row>
    <row r="145" spans="3:7">
      <c r="C145" s="217"/>
      <c r="D145" s="217">
        <v>8</v>
      </c>
      <c r="E145" s="220">
        <v>1.0404791514018008E-3</v>
      </c>
      <c r="F145" s="214"/>
      <c r="G145" s="215">
        <f t="shared" si="4"/>
        <v>0</v>
      </c>
    </row>
    <row r="146" spans="3:7">
      <c r="C146" s="217"/>
      <c r="D146" s="217">
        <v>9</v>
      </c>
      <c r="E146" s="220">
        <v>1.0044838411578229E-3</v>
      </c>
      <c r="F146" s="214"/>
      <c r="G146" s="215">
        <f t="shared" si="4"/>
        <v>0</v>
      </c>
    </row>
    <row r="147" spans="3:7">
      <c r="C147" s="217"/>
      <c r="D147" s="217">
        <v>10</v>
      </c>
      <c r="E147" s="220">
        <v>9.734734357066424E-4</v>
      </c>
      <c r="F147" s="214"/>
      <c r="G147" s="215">
        <f t="shared" si="4"/>
        <v>0</v>
      </c>
    </row>
    <row r="148" spans="3:7">
      <c r="C148" s="217"/>
      <c r="D148" s="217">
        <v>11</v>
      </c>
      <c r="E148" s="220">
        <v>9.463272249962539E-4</v>
      </c>
      <c r="F148" s="214"/>
      <c r="G148" s="215">
        <f t="shared" si="4"/>
        <v>0</v>
      </c>
    </row>
    <row r="149" spans="3:7">
      <c r="C149" s="217"/>
      <c r="D149" s="217">
        <v>12</v>
      </c>
      <c r="E149" s="220">
        <v>9.2225541530471474E-4</v>
      </c>
      <c r="F149" s="214"/>
      <c r="G149" s="215">
        <f t="shared" si="4"/>
        <v>0</v>
      </c>
    </row>
    <row r="150" spans="3:7">
      <c r="C150" s="217"/>
      <c r="D150" s="217">
        <v>13</v>
      </c>
      <c r="E150" s="220">
        <v>9.0068195914956746E-4</v>
      </c>
      <c r="F150" s="214">
        <v>0</v>
      </c>
      <c r="G150" s="213"/>
    </row>
    <row r="151" spans="3:7">
      <c r="C151" s="217"/>
      <c r="D151" s="217">
        <v>14</v>
      </c>
      <c r="E151" s="220">
        <v>8.8117471225843255E-4</v>
      </c>
      <c r="F151" s="214">
        <v>0</v>
      </c>
      <c r="G151" s="213"/>
    </row>
    <row r="152" spans="3:7">
      <c r="C152" s="217"/>
      <c r="D152" s="217">
        <v>15</v>
      </c>
      <c r="E152" s="220">
        <v>8.6340177681376671E-4</v>
      </c>
      <c r="F152" s="214">
        <v>0</v>
      </c>
      <c r="G152" s="213"/>
    </row>
    <row r="153" spans="3:7">
      <c r="C153" s="217"/>
      <c r="D153" s="217">
        <v>16</v>
      </c>
      <c r="E153" s="220">
        <v>8.4710311827596702E-4</v>
      </c>
      <c r="F153" s="214">
        <v>0</v>
      </c>
      <c r="G153" s="213"/>
    </row>
    <row r="154" spans="3:7">
      <c r="C154" s="217"/>
      <c r="D154" s="217">
        <v>17</v>
      </c>
      <c r="E154" s="220">
        <v>8.320714903415525E-4</v>
      </c>
      <c r="F154" s="214">
        <v>0</v>
      </c>
      <c r="G154" s="213"/>
    </row>
    <row r="155" spans="3:7">
      <c r="C155" s="217"/>
      <c r="D155" s="217">
        <v>18</v>
      </c>
      <c r="E155" s="220">
        <v>8.1813924705609212E-4</v>
      </c>
      <c r="F155" s="214">
        <v>0</v>
      </c>
      <c r="G155" s="213"/>
    </row>
    <row r="156" spans="3:7">
      <c r="C156" s="217"/>
      <c r="D156" s="217">
        <v>19</v>
      </c>
      <c r="E156" s="220">
        <v>8.051689988687415E-4</v>
      </c>
      <c r="F156" s="214">
        <v>0</v>
      </c>
      <c r="G156" s="213"/>
    </row>
    <row r="157" spans="3:7">
      <c r="C157" s="217"/>
      <c r="D157" s="217">
        <v>20</v>
      </c>
      <c r="E157" s="220">
        <v>7.930468488528727E-4</v>
      </c>
      <c r="F157" s="214">
        <v>0</v>
      </c>
      <c r="G157" s="213"/>
    </row>
    <row r="158" spans="3:7">
      <c r="C158" s="217"/>
      <c r="D158" s="217">
        <v>21</v>
      </c>
      <c r="E158" s="220">
        <v>7.8167740326602153E-4</v>
      </c>
      <c r="F158" s="214">
        <v>0</v>
      </c>
      <c r="G158" s="213"/>
    </row>
    <row r="159" spans="3:7">
      <c r="C159" s="213"/>
      <c r="D159" s="217">
        <v>22</v>
      </c>
      <c r="E159" s="220">
        <v>7.7098002868940696E-4</v>
      </c>
      <c r="F159" s="214">
        <v>0</v>
      </c>
      <c r="G159" s="213"/>
    </row>
    <row r="160" spans="3:7">
      <c r="C160" s="213"/>
      <c r="D160" s="217">
        <v>23</v>
      </c>
      <c r="E160" s="220">
        <v>7.6088600182241625E-4</v>
      </c>
      <c r="F160" s="214">
        <v>0</v>
      </c>
      <c r="G160" s="213"/>
    </row>
    <row r="161" spans="3:7">
      <c r="C161" s="213"/>
      <c r="D161" s="217">
        <v>24</v>
      </c>
      <c r="E161" s="220">
        <v>7.5133630951037774E-4</v>
      </c>
      <c r="F161" s="214">
        <v>0</v>
      </c>
      <c r="G161" s="213"/>
    </row>
    <row r="162" spans="3:7">
      <c r="C162" s="213"/>
      <c r="D162" s="217">
        <v>25</v>
      </c>
      <c r="E162" s="220">
        <v>7.4227992977119524E-4</v>
      </c>
      <c r="F162" s="214">
        <v>0</v>
      </c>
      <c r="G162" s="213"/>
    </row>
    <row r="163" spans="3:7">
      <c r="C163" s="213"/>
      <c r="D163" s="217">
        <v>26</v>
      </c>
      <c r="E163" s="220">
        <v>7.3367247363975284E-4</v>
      </c>
      <c r="F163" s="214">
        <v>0</v>
      </c>
      <c r="G163" s="213"/>
    </row>
    <row r="164" spans="3:7">
      <c r="C164" s="213"/>
      <c r="D164" s="217">
        <v>27</v>
      </c>
      <c r="E164" s="220">
        <v>7.2547510114064865E-4</v>
      </c>
      <c r="F164" s="214">
        <v>0</v>
      </c>
      <c r="G164" s="213"/>
    </row>
    <row r="165" spans="3:7">
      <c r="C165" s="213"/>
      <c r="D165" s="217">
        <v>28</v>
      </c>
      <c r="E165" s="220">
        <v>7.1765364796665424E-4</v>
      </c>
      <c r="F165" s="214">
        <v>0</v>
      </c>
      <c r="G165" s="213"/>
    </row>
    <row r="166" spans="3:7">
      <c r="C166" s="213"/>
      <c r="D166" s="217">
        <v>29</v>
      </c>
      <c r="E166" s="220">
        <v>7.1017791584991922E-4</v>
      </c>
      <c r="F166" s="214">
        <v>0</v>
      </c>
      <c r="G166" s="213"/>
    </row>
    <row r="167" spans="3:7">
      <c r="C167" s="213"/>
      <c r="D167" s="217">
        <v>30</v>
      </c>
      <c r="E167" s="220">
        <v>7.0302109136519684E-4</v>
      </c>
      <c r="F167" s="214">
        <v>0</v>
      </c>
      <c r="G167" s="213"/>
    </row>
    <row r="168" spans="3:7">
      <c r="C168" s="213"/>
      <c r="D168" s="217">
        <v>31</v>
      </c>
      <c r="E168" s="220">
        <v>6.9615926641856452E-4</v>
      </c>
      <c r="F168" s="214">
        <v>0</v>
      </c>
      <c r="G168" s="213"/>
    </row>
    <row r="169" spans="3:7">
      <c r="C169" s="213"/>
      <c r="D169" s="217">
        <v>32</v>
      </c>
      <c r="E169" s="220">
        <v>6.895710399245817E-4</v>
      </c>
      <c r="F169" s="214">
        <v>0</v>
      </c>
      <c r="G169" s="213"/>
    </row>
    <row r="170" spans="3:7">
      <c r="C170" s="213"/>
      <c r="D170" s="217">
        <v>33</v>
      </c>
      <c r="E170" s="220">
        <v>6.8323718482714117E-4</v>
      </c>
      <c r="F170" s="214">
        <v>0</v>
      </c>
      <c r="G170" s="213"/>
    </row>
    <row r="171" spans="3:7">
      <c r="C171" s="213"/>
      <c r="D171" s="217">
        <v>34</v>
      </c>
      <c r="E171" s="220">
        <v>6.7714036808264088E-4</v>
      </c>
      <c r="F171" s="214">
        <v>0</v>
      </c>
      <c r="G171" s="213"/>
    </row>
    <row r="172" spans="3:7">
      <c r="C172" s="213"/>
      <c r="D172" s="217">
        <v>35</v>
      </c>
      <c r="E172" s="220">
        <v>6.7126491388218377E-4</v>
      </c>
      <c r="F172" s="214">
        <v>0</v>
      </c>
      <c r="G172" s="213"/>
    </row>
    <row r="173" spans="3:7">
      <c r="C173" s="213"/>
      <c r="D173" s="217">
        <v>36</v>
      </c>
      <c r="E173" s="220">
        <v>6.6559660238380805E-4</v>
      </c>
      <c r="F173" s="214">
        <v>0</v>
      </c>
      <c r="G173" s="213"/>
    </row>
    <row r="183" spans="3:21">
      <c r="U183" s="130">
        <f>+SUM(U189:U249)</f>
        <v>0.99999999999999967</v>
      </c>
    </row>
    <row r="184" spans="3:21" ht="15.75" thickBot="1">
      <c r="C184" s="202" t="s">
        <v>380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S184" t="s">
        <v>381</v>
      </c>
    </row>
    <row r="185" spans="3:21" ht="15.75" thickBot="1">
      <c r="C185" s="221" t="s">
        <v>382</v>
      </c>
      <c r="D185" s="222"/>
      <c r="E185" s="222"/>
      <c r="F185" s="222"/>
      <c r="G185" s="222"/>
      <c r="H185" s="222"/>
      <c r="I185" s="221" t="s">
        <v>383</v>
      </c>
      <c r="J185" s="222"/>
      <c r="K185" s="222"/>
      <c r="L185" s="222"/>
      <c r="M185" s="222"/>
      <c r="S185" s="223"/>
      <c r="T185" s="224" t="s">
        <v>384</v>
      </c>
      <c r="U185" s="225"/>
    </row>
    <row r="186" spans="3:21" ht="15.75" thickBot="1">
      <c r="C186" s="1"/>
      <c r="D186" s="1"/>
      <c r="E186" s="1"/>
      <c r="F186" s="1"/>
      <c r="G186" s="1"/>
      <c r="H186" s="1"/>
      <c r="I186" s="1"/>
      <c r="J186" s="1">
        <v>0.29783681805597934</v>
      </c>
      <c r="K186" s="1"/>
      <c r="L186" s="1"/>
      <c r="M186" s="1"/>
      <c r="S186" s="226" t="s">
        <v>385</v>
      </c>
      <c r="T186" s="227">
        <v>-0.64</v>
      </c>
      <c r="U186" s="228">
        <v>4.869970627420706</v>
      </c>
    </row>
    <row r="187" spans="3:21" ht="15.75" thickTop="1">
      <c r="C187" s="1"/>
      <c r="D187" s="7" t="s">
        <v>386</v>
      </c>
      <c r="E187" s="7" t="s">
        <v>387</v>
      </c>
      <c r="F187" s="7" t="s">
        <v>387</v>
      </c>
      <c r="G187" s="7" t="s">
        <v>387</v>
      </c>
      <c r="H187" s="1"/>
      <c r="I187" s="1"/>
      <c r="J187" s="7" t="s">
        <v>386</v>
      </c>
      <c r="K187" s="7" t="s">
        <v>387</v>
      </c>
      <c r="L187" s="7" t="s">
        <v>387</v>
      </c>
      <c r="M187" s="7" t="s">
        <v>387</v>
      </c>
      <c r="S187" s="229"/>
      <c r="T187" s="230"/>
      <c r="U187" s="231"/>
    </row>
    <row r="188" spans="3:21">
      <c r="C188" s="1" t="s">
        <v>388</v>
      </c>
      <c r="D188" s="232">
        <v>12500</v>
      </c>
      <c r="E188" s="232">
        <v>14200</v>
      </c>
      <c r="F188" s="232">
        <v>14200</v>
      </c>
      <c r="G188" s="232">
        <v>14500</v>
      </c>
      <c r="H188" s="1"/>
      <c r="I188" s="1" t="s">
        <v>388</v>
      </c>
      <c r="J188" s="232">
        <v>12500</v>
      </c>
      <c r="K188" s="232">
        <v>14200</v>
      </c>
      <c r="L188" s="232">
        <v>14200</v>
      </c>
      <c r="M188" s="232">
        <v>14500</v>
      </c>
      <c r="S188" s="233">
        <v>0</v>
      </c>
      <c r="T188" s="234">
        <v>1</v>
      </c>
      <c r="U188" s="235"/>
    </row>
    <row r="189" spans="3:21">
      <c r="C189" s="24" t="s">
        <v>389</v>
      </c>
      <c r="D189" s="236">
        <v>7565.8414283809743</v>
      </c>
      <c r="E189" s="236">
        <v>4147.0541022792058</v>
      </c>
      <c r="F189" s="236">
        <v>4147.0541022792058</v>
      </c>
      <c r="G189" s="236">
        <v>4147.0541022792058</v>
      </c>
      <c r="H189" s="1"/>
      <c r="I189" s="24" t="s">
        <v>389</v>
      </c>
      <c r="J189" s="236">
        <v>3722.9602256997418</v>
      </c>
      <c r="K189" s="236">
        <v>3722.9602256997418</v>
      </c>
      <c r="L189" s="236">
        <v>3722.9602256997418</v>
      </c>
      <c r="M189" s="236">
        <v>3722.9602256997418</v>
      </c>
      <c r="S189" s="233">
        <v>1</v>
      </c>
      <c r="T189" s="234">
        <v>0.52729242404304899</v>
      </c>
      <c r="U189" s="237">
        <v>0.47270757595695101</v>
      </c>
    </row>
    <row r="190" spans="3:21">
      <c r="C190" s="1" t="s">
        <v>390</v>
      </c>
      <c r="D190" s="238"/>
      <c r="E190" s="236"/>
      <c r="F190" s="236"/>
      <c r="G190" s="236"/>
      <c r="H190" s="3"/>
      <c r="I190" s="1" t="s">
        <v>390</v>
      </c>
      <c r="J190" s="238"/>
      <c r="K190" s="236"/>
      <c r="L190" s="236"/>
      <c r="M190" s="236"/>
      <c r="S190" s="233">
        <v>2</v>
      </c>
      <c r="T190" s="234">
        <v>0.40450277591699046</v>
      </c>
      <c r="U190" s="237">
        <v>0.12278964812605853</v>
      </c>
    </row>
    <row r="191" spans="3:21">
      <c r="C191" s="1" t="s">
        <v>391</v>
      </c>
      <c r="D191" s="239">
        <v>3750</v>
      </c>
      <c r="E191" s="239">
        <v>3750</v>
      </c>
      <c r="F191" s="239">
        <v>3692</v>
      </c>
      <c r="G191" s="239">
        <v>3828</v>
      </c>
      <c r="H191" s="3"/>
      <c r="I191" s="1" t="s">
        <v>391</v>
      </c>
      <c r="J191" s="239">
        <v>3750</v>
      </c>
      <c r="K191" s="239">
        <v>3750</v>
      </c>
      <c r="L191" s="239">
        <v>3692</v>
      </c>
      <c r="M191" s="239">
        <v>3828</v>
      </c>
      <c r="S191" s="233">
        <v>3</v>
      </c>
      <c r="T191" s="234">
        <v>0.3300495392516028</v>
      </c>
      <c r="U191" s="237">
        <v>7.4453236665387668E-2</v>
      </c>
    </row>
    <row r="192" spans="3:21">
      <c r="C192" s="1" t="s">
        <v>392</v>
      </c>
      <c r="D192" s="239">
        <v>2500</v>
      </c>
      <c r="E192" s="239">
        <v>2500</v>
      </c>
      <c r="F192" s="239">
        <v>2456.6</v>
      </c>
      <c r="G192" s="239">
        <v>2552</v>
      </c>
      <c r="H192" s="3"/>
      <c r="I192" s="1" t="s">
        <v>392</v>
      </c>
      <c r="J192" s="239">
        <v>2500</v>
      </c>
      <c r="K192" s="239">
        <v>2500</v>
      </c>
      <c r="L192" s="239">
        <v>2456.6</v>
      </c>
      <c r="M192" s="239">
        <v>2552</v>
      </c>
      <c r="S192" s="233">
        <v>4</v>
      </c>
      <c r="T192" s="234">
        <v>0.27803730045319414</v>
      </c>
      <c r="U192" s="237">
        <v>5.2012238798408661E-2</v>
      </c>
    </row>
    <row r="193" spans="3:21">
      <c r="C193" s="1" t="s">
        <v>393</v>
      </c>
      <c r="D193" s="239">
        <v>600</v>
      </c>
      <c r="E193" s="239">
        <v>600</v>
      </c>
      <c r="F193" s="239">
        <v>701.48</v>
      </c>
      <c r="G193" s="239">
        <v>727.32</v>
      </c>
      <c r="H193" s="1"/>
      <c r="I193" s="1" t="s">
        <v>393</v>
      </c>
      <c r="J193" s="239">
        <v>600</v>
      </c>
      <c r="K193" s="239">
        <v>600</v>
      </c>
      <c r="L193" s="239">
        <v>701.48</v>
      </c>
      <c r="M193" s="239">
        <v>727.32</v>
      </c>
      <c r="S193" s="233">
        <v>5</v>
      </c>
      <c r="T193" s="234">
        <v>0.23904977010815412</v>
      </c>
      <c r="U193" s="237">
        <v>3.8987530345040017E-2</v>
      </c>
    </row>
    <row r="194" spans="3:21">
      <c r="C194" s="1" t="s">
        <v>394</v>
      </c>
      <c r="D194" s="238"/>
      <c r="E194" s="239"/>
      <c r="F194" s="239"/>
      <c r="G194" s="239"/>
      <c r="H194" s="3"/>
      <c r="I194" s="1" t="s">
        <v>394</v>
      </c>
      <c r="J194" s="238"/>
      <c r="K194" s="239"/>
      <c r="L194" s="239"/>
      <c r="M194" s="239"/>
      <c r="S194" s="233">
        <v>6</v>
      </c>
      <c r="T194" s="234">
        <v>0.20852977641850767</v>
      </c>
      <c r="U194" s="237">
        <v>3.0519993689646446E-2</v>
      </c>
    </row>
    <row r="195" spans="3:21">
      <c r="C195" s="1" t="s">
        <v>395</v>
      </c>
      <c r="D195" s="240">
        <v>714.28571428571422</v>
      </c>
      <c r="E195" s="240">
        <v>699.50738916256159</v>
      </c>
      <c r="F195" s="240">
        <v>699.50738916256159</v>
      </c>
      <c r="G195" s="240">
        <v>714.28571428571422</v>
      </c>
      <c r="H195" s="1"/>
      <c r="I195" s="1" t="s">
        <v>395</v>
      </c>
      <c r="J195" s="240">
        <v>714.28571428571422</v>
      </c>
      <c r="K195" s="240">
        <v>699.50738916256159</v>
      </c>
      <c r="L195" s="240">
        <v>699.50738916256159</v>
      </c>
      <c r="M195" s="240">
        <v>714.28571428571422</v>
      </c>
      <c r="S195" s="233">
        <v>7</v>
      </c>
      <c r="T195" s="234">
        <v>0.18391513711757387</v>
      </c>
      <c r="U195" s="237">
        <v>2.4614639300933799E-2</v>
      </c>
    </row>
    <row r="196" spans="3:21">
      <c r="C196" s="106" t="s">
        <v>70</v>
      </c>
      <c r="D196" s="232">
        <v>1250</v>
      </c>
      <c r="E196" s="232">
        <v>1268.768</v>
      </c>
      <c r="F196" s="232">
        <v>1268.768</v>
      </c>
      <c r="G196" s="232">
        <v>1272.08</v>
      </c>
      <c r="H196" s="1"/>
      <c r="I196" s="106" t="s">
        <v>70</v>
      </c>
      <c r="J196" s="232">
        <v>1250</v>
      </c>
      <c r="K196" s="232">
        <v>1268.768</v>
      </c>
      <c r="L196" s="232">
        <v>1268.768</v>
      </c>
      <c r="M196" s="232">
        <v>1272.08</v>
      </c>
      <c r="S196" s="233">
        <v>8</v>
      </c>
      <c r="T196" s="234">
        <v>0.16362249572455101</v>
      </c>
      <c r="U196" s="237">
        <v>2.0292641393022864E-2</v>
      </c>
    </row>
    <row r="197" spans="3:21">
      <c r="C197" s="1" t="s">
        <v>396</v>
      </c>
      <c r="D197" s="239">
        <v>-3880.1271426666881</v>
      </c>
      <c r="E197" s="239">
        <v>1234.6705085582325</v>
      </c>
      <c r="F197" s="239">
        <v>1234.5905085582326</v>
      </c>
      <c r="G197" s="239">
        <v>1259.2601834350808</v>
      </c>
      <c r="H197" s="1"/>
      <c r="I197" s="1" t="s">
        <v>396</v>
      </c>
      <c r="J197" s="239">
        <v>-37.245939985456062</v>
      </c>
      <c r="K197" s="239">
        <v>1658.7643851376961</v>
      </c>
      <c r="L197" s="239">
        <v>1658.6843851376962</v>
      </c>
      <c r="M197" s="239">
        <v>1683.3540600145443</v>
      </c>
      <c r="S197" s="233">
        <v>9</v>
      </c>
      <c r="T197" s="234">
        <v>0.14660696213035015</v>
      </c>
      <c r="U197" s="237">
        <v>1.7015533594200855E-2</v>
      </c>
    </row>
    <row r="198" spans="3:21">
      <c r="C198" s="1"/>
      <c r="D198" s="241"/>
      <c r="E198" s="242">
        <v>8.6948627363255815E-2</v>
      </c>
      <c r="F198" s="242">
        <v>8.6942993560438914E-2</v>
      </c>
      <c r="G198" s="242">
        <v>8.684552989207453E-2</v>
      </c>
      <c r="H198" s="1"/>
      <c r="I198" s="1"/>
      <c r="J198" s="241"/>
      <c r="K198" s="242">
        <v>0.11681439331955606</v>
      </c>
      <c r="L198" s="242">
        <v>0.11680875951673916</v>
      </c>
      <c r="M198" s="242">
        <v>0.11609338344927891</v>
      </c>
      <c r="S198" s="233">
        <v>10</v>
      </c>
      <c r="T198" s="234">
        <v>0.13214470557235181</v>
      </c>
      <c r="U198" s="237">
        <v>1.4462256557998349E-2</v>
      </c>
    </row>
    <row r="199" spans="3:21">
      <c r="C199" s="1" t="s">
        <v>81</v>
      </c>
      <c r="D199" s="243">
        <v>20.3</v>
      </c>
      <c r="E199" s="241"/>
      <c r="F199" s="241"/>
      <c r="G199" s="1"/>
      <c r="H199" s="1"/>
      <c r="I199" s="1" t="s">
        <v>81</v>
      </c>
      <c r="J199" s="243">
        <v>20.3</v>
      </c>
      <c r="K199" s="241"/>
      <c r="L199" s="1"/>
      <c r="M199" s="1"/>
      <c r="S199" s="233">
        <v>11</v>
      </c>
      <c r="T199" s="234">
        <v>0.11971517899304553</v>
      </c>
      <c r="U199" s="237">
        <v>1.242952657930628E-2</v>
      </c>
    </row>
    <row r="200" spans="3:21">
      <c r="C200" s="1"/>
      <c r="D200" s="241"/>
      <c r="E200" s="1"/>
      <c r="F200" s="1"/>
      <c r="G200" s="242"/>
      <c r="H200" s="1"/>
      <c r="I200" s="1"/>
      <c r="J200" s="244"/>
      <c r="K200" s="1"/>
      <c r="L200" s="1"/>
      <c r="M200" s="1"/>
      <c r="S200" s="233">
        <v>12</v>
      </c>
      <c r="T200" s="234">
        <v>0.10893269836019527</v>
      </c>
      <c r="U200" s="237">
        <v>1.0782480632850255E-2</v>
      </c>
    </row>
    <row r="201" spans="3:21">
      <c r="C201" s="1"/>
      <c r="D201" s="241">
        <v>0.3</v>
      </c>
      <c r="E201" s="241">
        <v>0.2640845070422535</v>
      </c>
      <c r="F201" s="241">
        <v>0.26</v>
      </c>
      <c r="G201" s="241">
        <v>0.26400000000000001</v>
      </c>
      <c r="H201" s="1"/>
      <c r="I201" s="1"/>
      <c r="J201" s="244"/>
      <c r="K201" s="29"/>
      <c r="L201" s="1"/>
      <c r="M201" s="1"/>
      <c r="S201" s="245">
        <v>13</v>
      </c>
      <c r="T201" s="246">
        <v>9.9504459542737692E-2</v>
      </c>
      <c r="U201" s="247">
        <v>9.4282388174575793E-3</v>
      </c>
    </row>
    <row r="202" spans="3:21">
      <c r="C202" s="248" t="s">
        <v>67</v>
      </c>
      <c r="D202" s="1"/>
      <c r="E202" s="242">
        <v>0.44014084507042256</v>
      </c>
      <c r="F202" s="242">
        <v>0.43300000000000005</v>
      </c>
      <c r="G202" s="1"/>
      <c r="H202" s="1"/>
      <c r="I202" s="248"/>
      <c r="J202" s="1"/>
      <c r="K202" s="242"/>
      <c r="L202" s="1"/>
      <c r="M202" s="1"/>
      <c r="S202" s="233">
        <v>14</v>
      </c>
      <c r="T202" s="234">
        <v>9.1203616549932934E-2</v>
      </c>
      <c r="U202" s="237">
        <v>8.3008429928047578E-3</v>
      </c>
    </row>
    <row r="203" spans="3:21">
      <c r="C203" s="248"/>
      <c r="D203" s="1"/>
      <c r="E203" s="249"/>
      <c r="F203" s="249"/>
      <c r="G203" s="1"/>
      <c r="H203" s="1"/>
      <c r="I203" s="248"/>
      <c r="J203" s="1"/>
      <c r="K203" s="249"/>
      <c r="L203" s="1"/>
      <c r="M203" s="1"/>
      <c r="S203" s="233">
        <v>15</v>
      </c>
      <c r="T203" s="234">
        <v>8.3851379271747337E-2</v>
      </c>
      <c r="U203" s="237">
        <v>7.3522372781855971E-3</v>
      </c>
    </row>
    <row r="204" spans="3:21">
      <c r="C204" s="1"/>
      <c r="D204" s="1"/>
      <c r="E204" s="1"/>
      <c r="F204" s="1"/>
      <c r="G204" s="1" t="s">
        <v>397</v>
      </c>
      <c r="H204" s="1"/>
      <c r="I204" s="1"/>
      <c r="J204" s="1"/>
      <c r="K204" s="1"/>
      <c r="L204" s="1"/>
      <c r="M204" s="1" t="s">
        <v>397</v>
      </c>
      <c r="S204" s="233">
        <v>16</v>
      </c>
      <c r="T204" s="234">
        <v>7.7304740443299741E-2</v>
      </c>
      <c r="U204" s="237">
        <v>6.5466388284475957E-3</v>
      </c>
    </row>
    <row r="205" spans="3:21" ht="15.75" thickBot="1">
      <c r="C205" s="250"/>
      <c r="D205" s="250" t="s">
        <v>398</v>
      </c>
      <c r="E205" s="250"/>
      <c r="F205" s="24"/>
      <c r="G205" s="7" t="s">
        <v>399</v>
      </c>
      <c r="H205" s="1"/>
      <c r="I205" s="250"/>
      <c r="J205" s="250" t="s">
        <v>398</v>
      </c>
      <c r="K205" s="250"/>
      <c r="L205" s="24"/>
      <c r="M205" s="7" t="s">
        <v>399</v>
      </c>
      <c r="S205" s="233">
        <v>17</v>
      </c>
      <c r="T205" s="234">
        <v>7.1447840400010898E-2</v>
      </c>
      <c r="U205" s="237">
        <v>5.8569000432888429E-3</v>
      </c>
    </row>
    <row r="206" spans="3:21" ht="15.75" thickTop="1">
      <c r="C206" s="251" t="s">
        <v>400</v>
      </c>
      <c r="D206" s="252">
        <v>1</v>
      </c>
      <c r="E206" s="253">
        <v>20000000</v>
      </c>
      <c r="F206" s="253"/>
      <c r="G206" s="254">
        <v>9.2344547605154902E-5</v>
      </c>
      <c r="H206" s="1"/>
      <c r="I206" s="251" t="s">
        <v>400</v>
      </c>
      <c r="J206" s="252">
        <v>1</v>
      </c>
      <c r="K206" s="253">
        <v>35000000</v>
      </c>
      <c r="L206" s="253"/>
      <c r="M206" s="254">
        <v>3.3544577899394811E-5</v>
      </c>
      <c r="S206" s="233">
        <v>18</v>
      </c>
      <c r="T206" s="234">
        <v>6.6185753723046831E-2</v>
      </c>
      <c r="U206" s="237">
        <v>5.2620866769640673E-3</v>
      </c>
    </row>
    <row r="207" spans="3:21">
      <c r="C207" s="251" t="s">
        <v>401</v>
      </c>
      <c r="D207" s="252">
        <v>1</v>
      </c>
      <c r="E207" s="253">
        <v>20000000</v>
      </c>
      <c r="F207" s="253"/>
      <c r="G207" s="254">
        <v>2.3406763643901571E-5</v>
      </c>
      <c r="H207" s="1"/>
      <c r="I207" s="251" t="s">
        <v>401</v>
      </c>
      <c r="J207" s="252">
        <v>1</v>
      </c>
      <c r="K207" s="253">
        <v>35000000</v>
      </c>
      <c r="L207" s="253"/>
      <c r="M207" s="254">
        <v>5.6720831720794862E-5</v>
      </c>
      <c r="S207" s="233">
        <v>19</v>
      </c>
      <c r="T207" s="234">
        <v>6.1439930344079255E-2</v>
      </c>
      <c r="U207" s="237">
        <v>4.7458233789675758E-3</v>
      </c>
    </row>
    <row r="208" spans="3:21">
      <c r="C208" s="251" t="s">
        <v>402</v>
      </c>
      <c r="D208" s="252">
        <v>1</v>
      </c>
      <c r="E208" s="253">
        <v>20000000</v>
      </c>
      <c r="F208" s="253"/>
      <c r="G208" s="254">
        <v>2.9902043986431094E-5</v>
      </c>
      <c r="H208" s="1"/>
      <c r="I208" s="251" t="s">
        <v>402</v>
      </c>
      <c r="J208" s="252">
        <v>1</v>
      </c>
      <c r="K208" s="253">
        <v>35000000</v>
      </c>
      <c r="L208" s="253"/>
      <c r="M208" s="254">
        <v>6.0990141635263287E-7</v>
      </c>
      <c r="S208" s="233">
        <v>20</v>
      </c>
      <c r="T208" s="234">
        <v>5.7144792588761331E-2</v>
      </c>
      <c r="U208" s="237">
        <v>4.2951377553179237E-3</v>
      </c>
    </row>
    <row r="209" spans="3:21">
      <c r="C209" s="489">
        <v>1</v>
      </c>
      <c r="D209" s="497"/>
      <c r="E209" s="253">
        <v>20000000</v>
      </c>
      <c r="F209" s="253"/>
      <c r="G209" s="1"/>
      <c r="H209" s="1"/>
      <c r="I209" s="489">
        <v>1</v>
      </c>
      <c r="J209" s="497"/>
      <c r="K209" s="255">
        <v>35000000</v>
      </c>
      <c r="L209" s="253"/>
      <c r="M209" s="1"/>
      <c r="S209" s="233">
        <v>21</v>
      </c>
      <c r="T209" s="234">
        <v>5.3245156047642496E-2</v>
      </c>
      <c r="U209" s="237">
        <v>3.8996365411188352E-3</v>
      </c>
    </row>
    <row r="210" spans="3:21">
      <c r="C210" s="256" t="s">
        <v>403</v>
      </c>
      <c r="D210" s="257">
        <v>3</v>
      </c>
      <c r="E210" s="258">
        <v>300000</v>
      </c>
      <c r="F210" s="253"/>
      <c r="G210" s="254">
        <v>1.371096663966061E-3</v>
      </c>
      <c r="H210" s="1"/>
      <c r="I210" s="256" t="s">
        <v>403</v>
      </c>
      <c r="J210" s="257">
        <v>6</v>
      </c>
      <c r="K210" s="258">
        <v>300000</v>
      </c>
      <c r="L210" s="253"/>
      <c r="M210" s="254">
        <v>3.0129129967820063E-4</v>
      </c>
      <c r="S210" s="233">
        <v>22</v>
      </c>
      <c r="T210" s="234">
        <v>4.9694248034624008E-2</v>
      </c>
      <c r="U210" s="237">
        <v>3.5509080130184875E-3</v>
      </c>
    </row>
    <row r="211" spans="3:2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S211" s="233">
        <v>23</v>
      </c>
      <c r="T211" s="234">
        <v>4.6452166422879124E-2</v>
      </c>
      <c r="U211" s="237">
        <v>3.2420816117448847E-3</v>
      </c>
    </row>
    <row r="212" spans="3:2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S212" s="245">
        <v>24</v>
      </c>
      <c r="T212" s="246">
        <v>4.3484667653152793E-2</v>
      </c>
      <c r="U212" s="247">
        <v>2.9674987697263303E-3</v>
      </c>
    </row>
    <row r="213" spans="3:21" ht="15.75" thickBot="1">
      <c r="C213" s="250"/>
      <c r="D213" s="250" t="s">
        <v>404</v>
      </c>
      <c r="E213" s="250"/>
      <c r="F213" s="24"/>
      <c r="G213" s="7" t="s">
        <v>399</v>
      </c>
      <c r="H213" s="1"/>
      <c r="I213" s="250"/>
      <c r="J213" s="250" t="s">
        <v>404</v>
      </c>
      <c r="K213" s="250"/>
      <c r="L213" s="24"/>
      <c r="M213" s="7" t="s">
        <v>399</v>
      </c>
      <c r="S213" s="233">
        <v>25</v>
      </c>
      <c r="T213" s="234">
        <v>4.0762203978366211E-2</v>
      </c>
      <c r="U213" s="237">
        <v>2.7224636747865821E-3</v>
      </c>
    </row>
    <row r="214" spans="3:21" ht="15.75" thickTop="1">
      <c r="C214" s="251" t="s">
        <v>400</v>
      </c>
      <c r="D214" s="252">
        <v>1</v>
      </c>
      <c r="E214" s="253">
        <v>35000000</v>
      </c>
      <c r="F214" s="253"/>
      <c r="G214" s="254">
        <v>9.2344547605154902E-5</v>
      </c>
      <c r="H214" s="1"/>
      <c r="I214" s="251" t="s">
        <v>400</v>
      </c>
      <c r="J214" s="252">
        <v>1</v>
      </c>
      <c r="K214" s="253">
        <v>35000000</v>
      </c>
      <c r="L214" s="253"/>
      <c r="M214" s="254">
        <v>3.3544577899394811E-5</v>
      </c>
      <c r="S214" s="233">
        <v>26</v>
      </c>
      <c r="T214" s="234">
        <v>3.8259151642520653E-2</v>
      </c>
      <c r="U214" s="237">
        <v>2.5030523358455584E-3</v>
      </c>
    </row>
    <row r="215" spans="3:21">
      <c r="C215" s="251" t="s">
        <v>401</v>
      </c>
      <c r="D215" s="252">
        <v>1</v>
      </c>
      <c r="E215" s="253">
        <v>35000000</v>
      </c>
      <c r="F215" s="253"/>
      <c r="G215" s="254">
        <v>2.3406763643901571E-5</v>
      </c>
      <c r="H215" s="1"/>
      <c r="I215" s="251" t="s">
        <v>401</v>
      </c>
      <c r="J215" s="252">
        <v>1</v>
      </c>
      <c r="K215" s="253">
        <v>35000000</v>
      </c>
      <c r="L215" s="253"/>
      <c r="M215" s="254">
        <v>5.6720831720794862E-5</v>
      </c>
      <c r="S215" s="233">
        <v>27</v>
      </c>
      <c r="T215" s="234">
        <v>3.5953186903216278E-2</v>
      </c>
      <c r="U215" s="237">
        <v>2.3059647393043753E-3</v>
      </c>
    </row>
    <row r="216" spans="3:21">
      <c r="C216" s="251" t="s">
        <v>402</v>
      </c>
      <c r="D216" s="252">
        <v>1</v>
      </c>
      <c r="E216" s="253">
        <v>35000000</v>
      </c>
      <c r="F216" s="253"/>
      <c r="G216" s="254">
        <v>2.9902043986431094E-5</v>
      </c>
      <c r="H216" s="1"/>
      <c r="I216" s="251" t="s">
        <v>402</v>
      </c>
      <c r="J216" s="252">
        <v>1</v>
      </c>
      <c r="K216" s="253">
        <v>35000000</v>
      </c>
      <c r="L216" s="253"/>
      <c r="M216" s="254">
        <v>6.0990141635263287E-7</v>
      </c>
      <c r="S216" s="233">
        <v>28</v>
      </c>
      <c r="T216" s="234">
        <v>3.3824777660975996E-2</v>
      </c>
      <c r="U216" s="237">
        <v>2.1284092422402812E-3</v>
      </c>
    </row>
    <row r="217" spans="3:21">
      <c r="C217" s="489">
        <v>1</v>
      </c>
      <c r="D217" s="490"/>
      <c r="E217" s="255">
        <v>35000000</v>
      </c>
      <c r="F217" s="255"/>
      <c r="G217" s="1"/>
      <c r="H217" s="1"/>
      <c r="I217" s="489">
        <v>1</v>
      </c>
      <c r="J217" s="490"/>
      <c r="K217" s="255">
        <v>35000000</v>
      </c>
      <c r="L217" s="255"/>
      <c r="M217" s="1"/>
      <c r="S217" s="233">
        <v>29</v>
      </c>
      <c r="T217" s="234">
        <v>3.1856766308298062E-2</v>
      </c>
      <c r="U217" s="237">
        <v>1.9680113526779341E-3</v>
      </c>
    </row>
    <row r="218" spans="3:21">
      <c r="C218" s="256" t="s">
        <v>403</v>
      </c>
      <c r="D218" s="257">
        <v>6</v>
      </c>
      <c r="E218" s="258">
        <v>300000</v>
      </c>
      <c r="F218" s="253"/>
      <c r="G218" s="254">
        <v>1.371096663966061E-3</v>
      </c>
      <c r="H218" s="1"/>
      <c r="I218" s="256" t="s">
        <v>403</v>
      </c>
      <c r="J218" s="257">
        <v>6</v>
      </c>
      <c r="K218" s="258">
        <v>300000</v>
      </c>
      <c r="L218" s="253"/>
      <c r="M218" s="254">
        <v>3.0129129967820063E-4</v>
      </c>
      <c r="S218" s="245">
        <v>30</v>
      </c>
      <c r="T218" s="246">
        <v>3.0034025159221576E-2</v>
      </c>
      <c r="U218" s="247">
        <v>1.8227411490764865E-3</v>
      </c>
    </row>
    <row r="219" spans="3:21">
      <c r="S219" s="233">
        <v>31</v>
      </c>
      <c r="T219" s="234">
        <v>2.8343170077374989E-2</v>
      </c>
      <c r="U219" s="237">
        <v>1.6908550818465866E-3</v>
      </c>
    </row>
    <row r="220" spans="3:21">
      <c r="S220" s="233">
        <v>32</v>
      </c>
      <c r="T220" s="234">
        <v>2.6772321107130712E-2</v>
      </c>
      <c r="U220" s="237">
        <v>1.570848970244277E-3</v>
      </c>
    </row>
    <row r="221" spans="3:21" ht="15.75" thickBot="1">
      <c r="S221" s="233">
        <v>33</v>
      </c>
      <c r="T221" s="234">
        <v>2.5310901321366003E-2</v>
      </c>
      <c r="U221" s="237">
        <v>1.4614197857647088E-3</v>
      </c>
    </row>
    <row r="222" spans="3:21" ht="15.75" thickBot="1">
      <c r="C222" s="259" t="s">
        <v>405</v>
      </c>
      <c r="D222" s="260" t="s">
        <v>406</v>
      </c>
      <c r="E222" s="260" t="s">
        <v>407</v>
      </c>
      <c r="S222" s="233">
        <v>34</v>
      </c>
      <c r="T222" s="234">
        <v>2.3949466936992445E-2</v>
      </c>
      <c r="U222" s="237">
        <v>1.3614343843735589E-3</v>
      </c>
    </row>
    <row r="223" spans="3:21" ht="15.75" thickBot="1">
      <c r="C223" s="261" t="s">
        <v>408</v>
      </c>
      <c r="D223" s="262">
        <v>7.9000000000000001E-4</v>
      </c>
      <c r="E223" s="262">
        <v>6.4999999999999997E-4</v>
      </c>
      <c r="S223" s="245">
        <v>35</v>
      </c>
      <c r="T223" s="246">
        <v>2.2679563163339678E-2</v>
      </c>
      <c r="U223" s="247">
        <v>1.2699037736527662E-3</v>
      </c>
    </row>
    <row r="224" spans="3:21" ht="15.75" thickBot="1">
      <c r="C224" s="261" t="s">
        <v>409</v>
      </c>
      <c r="D224" s="262">
        <v>5.5999999999999995E-4</v>
      </c>
      <c r="E224" s="262">
        <v>4.6000000000000001E-4</v>
      </c>
      <c r="S224" s="233">
        <v>36</v>
      </c>
      <c r="T224" s="234">
        <v>2.1493601345089923E-2</v>
      </c>
      <c r="U224" s="237">
        <v>1.1859618182497554E-3</v>
      </c>
    </row>
    <row r="225" spans="3:21">
      <c r="S225" s="233">
        <v>37</v>
      </c>
      <c r="T225" s="234">
        <v>2.0384753818365946E-2</v>
      </c>
      <c r="U225" s="237">
        <v>1.1088475267239765E-3</v>
      </c>
    </row>
    <row r="226" spans="3:21">
      <c r="S226" s="233">
        <v>38</v>
      </c>
      <c r="T226" s="234">
        <v>1.9346863572898033E-2</v>
      </c>
      <c r="U226" s="237">
        <v>1.037890245467913E-3</v>
      </c>
    </row>
    <row r="227" spans="3:21" ht="15.75" thickBot="1">
      <c r="S227" s="233">
        <v>39</v>
      </c>
      <c r="T227" s="234">
        <v>1.8374366347365154E-2</v>
      </c>
      <c r="U227" s="237">
        <v>9.7249722553287982E-4</v>
      </c>
    </row>
    <row r="228" spans="3:21" ht="45.75" thickBot="1">
      <c r="C228" s="263" t="s">
        <v>410</v>
      </c>
      <c r="D228" s="264" t="s">
        <v>411</v>
      </c>
      <c r="E228" s="265" t="s">
        <v>412</v>
      </c>
      <c r="F228" s="265" t="s">
        <v>413</v>
      </c>
      <c r="G228" s="266" t="s">
        <v>414</v>
      </c>
      <c r="H228" s="265" t="s">
        <v>415</v>
      </c>
      <c r="I228" s="265" t="s">
        <v>416</v>
      </c>
      <c r="J228" s="265" t="s">
        <v>417</v>
      </c>
      <c r="K228" s="265" t="s">
        <v>418</v>
      </c>
      <c r="L228" s="267" t="s">
        <v>419</v>
      </c>
      <c r="M228" s="268" t="s">
        <v>420</v>
      </c>
      <c r="S228" s="245">
        <v>40</v>
      </c>
      <c r="T228" s="246">
        <v>1.7462223210803551E-2</v>
      </c>
      <c r="U228" s="247">
        <v>9.1214313656160298E-4</v>
      </c>
    </row>
    <row r="229" spans="3:21">
      <c r="C229" s="269" t="s">
        <v>421</v>
      </c>
      <c r="D229" s="270" t="s">
        <v>422</v>
      </c>
      <c r="E229" s="271" t="s">
        <v>423</v>
      </c>
      <c r="F229" s="272"/>
      <c r="G229" s="273"/>
      <c r="H229" s="274">
        <v>1.8E-5</v>
      </c>
      <c r="I229" s="274"/>
      <c r="J229" s="275" t="s">
        <v>424</v>
      </c>
      <c r="K229" s="276" t="s">
        <v>425</v>
      </c>
      <c r="L229" s="277">
        <v>41554</v>
      </c>
      <c r="M229" s="278" t="str">
        <f ca="1">+IF(K229="","Pending",IF(K229="Level 4",IF((L229+365*3)&lt;TODAY(),"Expired","In force"),IF(OR(K229="Level 3",K229="Level 1 or 2"),IF((L229+365)&gt;TODAY(),"In force","In Review"))))</f>
        <v>In Review</v>
      </c>
      <c r="S229" s="233">
        <v>41</v>
      </c>
      <c r="T229" s="234">
        <v>1.6605862024395884E-2</v>
      </c>
      <c r="U229" s="237">
        <v>8.5636118640766701E-4</v>
      </c>
    </row>
    <row r="230" spans="3:21">
      <c r="S230" s="233">
        <v>42</v>
      </c>
      <c r="T230" s="234">
        <v>1.580112645325038E-2</v>
      </c>
      <c r="U230" s="237">
        <v>8.0473557114550329E-4</v>
      </c>
    </row>
    <row r="231" spans="3:21" ht="15.75" thickBot="1">
      <c r="S231" s="233">
        <v>43</v>
      </c>
      <c r="T231" s="234">
        <v>1.5044231420935564E-2</v>
      </c>
      <c r="U231" s="237">
        <v>7.5689503231481624E-4</v>
      </c>
    </row>
    <row r="232" spans="3:21" ht="15.75" thickBot="1">
      <c r="C232" s="259" t="s">
        <v>405</v>
      </c>
      <c r="D232" s="259" t="s">
        <v>426</v>
      </c>
      <c r="E232" s="259" t="s">
        <v>427</v>
      </c>
      <c r="F232" s="259" t="s">
        <v>428</v>
      </c>
      <c r="S232" s="233">
        <v>44</v>
      </c>
      <c r="T232" s="234">
        <v>1.4331724081336927E-2</v>
      </c>
      <c r="U232" s="237">
        <v>7.1250733959863678E-4</v>
      </c>
    </row>
    <row r="233" spans="3:21">
      <c r="C233" s="279" t="s">
        <v>84</v>
      </c>
      <c r="D233" s="280">
        <v>1.2E-2</v>
      </c>
      <c r="E233" s="281" t="s">
        <v>424</v>
      </c>
      <c r="F233" s="282" t="s">
        <v>429</v>
      </c>
      <c r="S233" s="233">
        <v>45</v>
      </c>
      <c r="T233" s="234">
        <v>1.3660449531221542E-2</v>
      </c>
      <c r="U233" s="237">
        <v>6.7127455011538502E-4</v>
      </c>
    </row>
    <row r="234" spans="3:21">
      <c r="C234" s="283" t="s">
        <v>430</v>
      </c>
      <c r="D234" s="284">
        <v>1.4899999999999999E-4</v>
      </c>
      <c r="E234" s="285" t="s">
        <v>424</v>
      </c>
      <c r="F234" s="286" t="s">
        <v>429</v>
      </c>
      <c r="S234" s="233">
        <v>46</v>
      </c>
      <c r="T234" s="234">
        <v>1.3027520609270298E-2</v>
      </c>
      <c r="U234" s="237">
        <v>6.3292892195124413E-4</v>
      </c>
    </row>
    <row r="235" spans="3:21">
      <c r="C235" s="283" t="s">
        <v>431</v>
      </c>
      <c r="D235" s="284">
        <f>+[12]Prod!$B$225</f>
        <v>2.0691083276509967E-2</v>
      </c>
      <c r="E235" s="285" t="s">
        <v>424</v>
      </c>
      <c r="F235" s="286">
        <v>1156</v>
      </c>
      <c r="S235" s="233">
        <v>47</v>
      </c>
      <c r="T235" s="234">
        <v>1.2430291228403025E-2</v>
      </c>
      <c r="U235" s="237">
        <v>5.9722938086727295E-4</v>
      </c>
    </row>
    <row r="236" spans="3:21">
      <c r="C236" s="283" t="s">
        <v>432</v>
      </c>
      <c r="D236" s="287">
        <v>8.2970000000000002E-2</v>
      </c>
      <c r="E236" s="285" t="s">
        <v>424</v>
      </c>
      <c r="F236" s="286" t="s">
        <v>433</v>
      </c>
      <c r="S236" s="233">
        <v>48</v>
      </c>
      <c r="T236" s="234">
        <v>1.1866332772033292E-2</v>
      </c>
      <c r="U236" s="237">
        <v>5.6395845636973349E-4</v>
      </c>
    </row>
    <row r="237" spans="3:21">
      <c r="C237" s="283" t="s">
        <v>434</v>
      </c>
      <c r="D237" s="284">
        <f>0.27%*(1-0.93)</f>
        <v>1.8899999999999988E-4</v>
      </c>
      <c r="E237" s="285" t="s">
        <v>435</v>
      </c>
      <c r="F237" s="286" t="s">
        <v>433</v>
      </c>
      <c r="S237" s="233">
        <v>49</v>
      </c>
      <c r="T237" s="234">
        <v>1.1333413154667387E-2</v>
      </c>
      <c r="U237" s="237">
        <v>5.3291961736590468E-4</v>
      </c>
    </row>
    <row r="238" spans="3:21">
      <c r="C238" s="283" t="s">
        <v>436</v>
      </c>
      <c r="D238" s="284">
        <f>+[13]ViajS!$CP$89</f>
        <v>9.1652734357135657E-4</v>
      </c>
      <c r="E238" s="285" t="s">
        <v>435</v>
      </c>
      <c r="F238" s="286" t="s">
        <v>433</v>
      </c>
      <c r="S238" s="233">
        <v>50</v>
      </c>
      <c r="T238" s="234">
        <v>1.0829478205575416E-2</v>
      </c>
      <c r="U238" s="237">
        <v>5.0393494909197097E-4</v>
      </c>
    </row>
    <row r="239" spans="3:21">
      <c r="C239" s="283" t="s">
        <v>437</v>
      </c>
      <c r="D239" s="288">
        <v>0.01</v>
      </c>
      <c r="E239" s="285" t="s">
        <v>424</v>
      </c>
      <c r="F239" s="286" t="s">
        <v>433</v>
      </c>
      <c r="S239" s="233">
        <v>51</v>
      </c>
      <c r="T239" s="234">
        <v>1.035263508317026E-2</v>
      </c>
      <c r="U239" s="237">
        <v>4.7684312240515656E-4</v>
      </c>
    </row>
    <row r="240" spans="3:21">
      <c r="C240" s="283" t="s">
        <v>438</v>
      </c>
      <c r="D240" s="288">
        <f>+[13]Vive!$CP$89</f>
        <v>6.1101822904757112E-4</v>
      </c>
      <c r="E240" s="285" t="s">
        <v>435</v>
      </c>
      <c r="F240" s="286" t="s">
        <v>433</v>
      </c>
      <c r="S240" s="233">
        <v>52</v>
      </c>
      <c r="T240" s="234">
        <v>9.9011374688923216E-3</v>
      </c>
      <c r="U240" s="237">
        <v>4.514976142779379E-4</v>
      </c>
    </row>
    <row r="241" spans="2:21" ht="15.75" thickBot="1">
      <c r="C241" s="289" t="s">
        <v>439</v>
      </c>
      <c r="D241" s="290">
        <v>7.2000000000000005E-4</v>
      </c>
      <c r="E241" s="291" t="s">
        <v>424</v>
      </c>
      <c r="F241" s="292" t="s">
        <v>429</v>
      </c>
      <c r="S241" s="233">
        <v>53</v>
      </c>
      <c r="T241" s="234">
        <v>9.4733723241545165E-3</v>
      </c>
      <c r="U241" s="237">
        <v>4.2776514473780516E-4</v>
      </c>
    </row>
    <row r="242" spans="2:21">
      <c r="C242" s="293" t="s">
        <v>440</v>
      </c>
      <c r="D242" s="130">
        <v>5.3469999999999997E-2</v>
      </c>
      <c r="E242" s="294" t="s">
        <v>424</v>
      </c>
      <c r="S242" s="233">
        <v>54</v>
      </c>
      <c r="T242" s="234">
        <v>9.0678480233450601E-3</v>
      </c>
      <c r="U242" s="237">
        <v>4.0552430080945633E-4</v>
      </c>
    </row>
    <row r="243" spans="2:21">
      <c r="C243" s="293" t="s">
        <v>441</v>
      </c>
      <c r="D243" s="130">
        <v>2.9499999999999998E-2</v>
      </c>
      <c r="E243" s="294" t="s">
        <v>424</v>
      </c>
      <c r="S243" s="233">
        <v>55</v>
      </c>
      <c r="T243" s="234">
        <v>8.6831837009013584E-3</v>
      </c>
      <c r="U243" s="237">
        <v>3.8466432244370179E-4</v>
      </c>
    </row>
    <row r="244" spans="2:21">
      <c r="S244" s="233">
        <v>56</v>
      </c>
      <c r="T244" s="234">
        <v>8.3180996717872012E-3</v>
      </c>
      <c r="U244" s="237">
        <v>3.6508402911415716E-4</v>
      </c>
    </row>
    <row r="245" spans="2:21">
      <c r="B245" s="127" t="s">
        <v>206</v>
      </c>
      <c r="C245" s="128">
        <v>1.398171874058907E-3</v>
      </c>
      <c r="D245" s="129">
        <v>2.4406580289614917E-3</v>
      </c>
      <c r="E245" s="122">
        <v>2.5675990238587976E-3</v>
      </c>
      <c r="F245" s="123">
        <v>4.4820177611945202E-3</v>
      </c>
      <c r="S245" s="233">
        <v>57</v>
      </c>
      <c r="T245" s="234">
        <v>7.9714088029232723E-3</v>
      </c>
      <c r="U245" s="237">
        <v>3.4669086886392891E-4</v>
      </c>
    </row>
    <row r="246" spans="2:21">
      <c r="S246" s="233">
        <v>58</v>
      </c>
      <c r="T246" s="234">
        <v>7.6420087287319832E-3</v>
      </c>
      <c r="U246" s="237">
        <v>3.2940007419128906E-4</v>
      </c>
    </row>
    <row r="247" spans="2:21">
      <c r="B247" s="79" t="s">
        <v>442</v>
      </c>
      <c r="C247" s="295" t="s">
        <v>443</v>
      </c>
      <c r="D247" s="295"/>
      <c r="E247" s="295"/>
      <c r="F247" s="296"/>
      <c r="S247" s="233">
        <v>59</v>
      </c>
      <c r="T247" s="234">
        <v>7.3288748173701325E-3</v>
      </c>
      <c r="U247" s="237">
        <v>3.1313391136185073E-4</v>
      </c>
    </row>
    <row r="248" spans="2:21">
      <c r="B248" s="81"/>
      <c r="C248" s="297"/>
      <c r="D248" s="297"/>
      <c r="E248" s="297"/>
      <c r="F248" s="298"/>
      <c r="S248" s="233">
        <v>60</v>
      </c>
      <c r="T248" s="234">
        <v>7.0310538057744192E-3</v>
      </c>
      <c r="U248" s="237">
        <v>2.978210115957133E-4</v>
      </c>
    </row>
    <row r="249" spans="2:21" ht="15.75" thickBot="1">
      <c r="B249" s="299" t="s">
        <v>444</v>
      </c>
      <c r="C249" s="24"/>
      <c r="D249" s="24"/>
      <c r="E249" s="297"/>
      <c r="F249" s="298"/>
      <c r="S249" s="300">
        <v>90</v>
      </c>
      <c r="T249" s="301"/>
      <c r="U249" s="302">
        <v>7.0310538057744192E-3</v>
      </c>
    </row>
    <row r="250" spans="2:21">
      <c r="B250" s="303" t="s">
        <v>445</v>
      </c>
      <c r="C250" s="304" t="s">
        <v>411</v>
      </c>
      <c r="D250" s="305" t="s">
        <v>261</v>
      </c>
      <c r="E250" s="297"/>
      <c r="F250" s="298"/>
    </row>
    <row r="251" spans="2:21">
      <c r="B251" s="306" t="s">
        <v>446</v>
      </c>
      <c r="C251" s="307" t="s">
        <v>38</v>
      </c>
      <c r="D251" s="308">
        <f>+'[14]New TB'!D5</f>
        <v>1.8E-3</v>
      </c>
      <c r="E251" s="297"/>
      <c r="F251" s="298"/>
    </row>
    <row r="252" spans="2:21">
      <c r="B252" s="306" t="s">
        <v>447</v>
      </c>
      <c r="C252" s="309" t="s">
        <v>38</v>
      </c>
      <c r="D252" s="308">
        <f>+'[14]New TB'!D6</f>
        <v>9.2932912870187078E-4</v>
      </c>
      <c r="E252" s="310">
        <f>+D252+D257</f>
        <v>2.5806484086363865E-3</v>
      </c>
      <c r="F252" s="298"/>
    </row>
    <row r="253" spans="2:21">
      <c r="B253" s="306" t="s">
        <v>448</v>
      </c>
      <c r="C253" s="309" t="s">
        <v>39</v>
      </c>
      <c r="D253" s="308">
        <f>+'[14]New TB'!D7</f>
        <v>1.0912313455892159E-3</v>
      </c>
      <c r="E253" s="297"/>
      <c r="F253" s="298"/>
    </row>
    <row r="254" spans="2:21">
      <c r="B254" s="306" t="s">
        <v>449</v>
      </c>
      <c r="C254" s="309" t="s">
        <v>41</v>
      </c>
      <c r="D254" s="308">
        <f>+'[14]New TB'!D8</f>
        <v>3.3113962614868682E-4</v>
      </c>
      <c r="E254" s="297"/>
      <c r="F254" s="298"/>
    </row>
    <row r="255" spans="2:21">
      <c r="B255" s="311"/>
      <c r="C255" s="312"/>
      <c r="D255" s="313"/>
      <c r="E255" s="297"/>
      <c r="F255" s="298"/>
    </row>
    <row r="256" spans="2:21">
      <c r="B256" s="311"/>
      <c r="C256" s="309" t="s">
        <v>261</v>
      </c>
      <c r="D256" s="313" t="s">
        <v>450</v>
      </c>
      <c r="E256" s="297"/>
      <c r="F256" s="298"/>
    </row>
    <row r="257" spans="2:9">
      <c r="B257" s="314" t="s">
        <v>451</v>
      </c>
      <c r="C257" s="315" t="s">
        <v>38</v>
      </c>
      <c r="D257" s="316">
        <f>+'[14]New TB'!D11</f>
        <v>1.6513192799345155E-3</v>
      </c>
      <c r="E257" s="297" t="s">
        <v>452</v>
      </c>
      <c r="F257" s="317">
        <f>+D257+D251</f>
        <v>3.4513192799345152E-3</v>
      </c>
    </row>
    <row r="258" spans="2:9">
      <c r="B258" s="6"/>
      <c r="C258" s="24"/>
      <c r="D258" s="24"/>
      <c r="E258" s="297"/>
      <c r="F258" s="298"/>
    </row>
    <row r="259" spans="2:9">
      <c r="B259" s="6"/>
      <c r="C259" s="24"/>
      <c r="D259" s="24"/>
      <c r="E259" s="297"/>
      <c r="F259" s="298"/>
    </row>
    <row r="260" spans="2:9">
      <c r="B260" s="299" t="s">
        <v>453</v>
      </c>
      <c r="C260" s="24"/>
      <c r="D260" s="24"/>
      <c r="E260" s="297"/>
      <c r="F260" s="298"/>
    </row>
    <row r="261" spans="2:9">
      <c r="B261" s="303" t="s">
        <v>445</v>
      </c>
      <c r="C261" s="304" t="s">
        <v>411</v>
      </c>
      <c r="D261" s="305" t="s">
        <v>261</v>
      </c>
      <c r="E261" s="297"/>
      <c r="F261" s="298"/>
    </row>
    <row r="262" spans="2:9">
      <c r="B262" s="306" t="s">
        <v>448</v>
      </c>
      <c r="C262" s="309" t="s">
        <v>39</v>
      </c>
      <c r="D262" s="308">
        <f>+'[14]New TB'!D16</f>
        <v>1.6501547177202778E-3</v>
      </c>
      <c r="E262" s="297"/>
      <c r="F262" s="298"/>
    </row>
    <row r="263" spans="2:9">
      <c r="B263" s="306" t="s">
        <v>454</v>
      </c>
      <c r="C263" s="309" t="s">
        <v>455</v>
      </c>
      <c r="D263" s="308">
        <f>+'[14]New TB'!D17</f>
        <v>2.0063617266513749E-5</v>
      </c>
      <c r="E263" s="297"/>
      <c r="F263" s="298"/>
    </row>
    <row r="264" spans="2:9">
      <c r="B264" s="306" t="s">
        <v>449</v>
      </c>
      <c r="C264" s="309" t="s">
        <v>41</v>
      </c>
      <c r="D264" s="308">
        <f>+'[14]New TB'!D18</f>
        <v>3.4474284695692E-4</v>
      </c>
      <c r="E264" s="310">
        <f>+D264*12</f>
        <v>4.1369141634830398E-3</v>
      </c>
      <c r="F264" s="298"/>
    </row>
    <row r="265" spans="2:9">
      <c r="B265" s="311"/>
      <c r="C265" s="309" t="s">
        <v>251</v>
      </c>
      <c r="D265" s="308">
        <f>+'[14]New TB'!D19</f>
        <v>1.3333333333333334E-4</v>
      </c>
      <c r="E265" s="297"/>
      <c r="F265" s="298"/>
    </row>
    <row r="266" spans="2:9">
      <c r="B266" s="318" t="s">
        <v>456</v>
      </c>
      <c r="C266" s="315" t="s">
        <v>455</v>
      </c>
      <c r="D266" s="316">
        <f>+'[14]New TB'!D20</f>
        <v>2.5480283933180414E-5</v>
      </c>
      <c r="E266" s="297"/>
      <c r="F266" s="298"/>
    </row>
    <row r="267" spans="2:9">
      <c r="B267" s="6"/>
      <c r="C267" s="24"/>
      <c r="D267" s="24"/>
      <c r="E267" s="297"/>
      <c r="F267" s="298"/>
    </row>
    <row r="268" spans="2:9">
      <c r="B268" s="299" t="s">
        <v>457</v>
      </c>
      <c r="C268" s="24"/>
      <c r="D268" s="24"/>
      <c r="E268" s="297"/>
      <c r="F268" s="298"/>
    </row>
    <row r="269" spans="2:9">
      <c r="B269" s="303" t="s">
        <v>445</v>
      </c>
      <c r="C269" s="319" t="s">
        <v>411</v>
      </c>
      <c r="D269" s="320" t="s">
        <v>261</v>
      </c>
      <c r="E269" s="297"/>
      <c r="F269" s="298"/>
    </row>
    <row r="270" spans="2:9">
      <c r="B270" s="321" t="s">
        <v>458</v>
      </c>
      <c r="C270" s="322" t="s">
        <v>459</v>
      </c>
      <c r="D270" s="323">
        <f>+'[14]New TB'!D24</f>
        <v>3.5E-4</v>
      </c>
      <c r="E270" s="297"/>
      <c r="F270" s="298"/>
    </row>
    <row r="271" spans="2:9">
      <c r="B271" s="311" t="s">
        <v>446</v>
      </c>
      <c r="C271" s="322" t="s">
        <v>460</v>
      </c>
      <c r="D271" s="323">
        <f>+'[14]New TB'!D25</f>
        <v>4.1788658263240385E-5</v>
      </c>
      <c r="E271" s="60" t="s">
        <v>104</v>
      </c>
      <c r="F271" s="81">
        <v>1</v>
      </c>
      <c r="G271" s="324"/>
      <c r="H271" s="298"/>
      <c r="I271" s="325">
        <f>+TB!$D$111</f>
        <v>3.4021307061728879E-5</v>
      </c>
    </row>
    <row r="272" spans="2:9">
      <c r="B272" s="311" t="s">
        <v>454</v>
      </c>
      <c r="C272" s="322" t="s">
        <v>461</v>
      </c>
      <c r="D272" s="323">
        <f>+'[14]New TB'!D26</f>
        <v>2.4594794784135971E-5</v>
      </c>
      <c r="E272" s="60" t="s">
        <v>462</v>
      </c>
      <c r="F272" s="81">
        <v>1</v>
      </c>
      <c r="G272" s="324"/>
      <c r="H272" s="298"/>
      <c r="I272" s="325">
        <f>+TB!$D$114</f>
        <v>1.9336191037605145E-4</v>
      </c>
    </row>
    <row r="273" spans="2:9">
      <c r="B273" s="311" t="s">
        <v>454</v>
      </c>
      <c r="C273" s="322" t="s">
        <v>463</v>
      </c>
      <c r="D273" s="323">
        <f>+'[14]New TB'!D27</f>
        <v>2.4594794784135971E-5</v>
      </c>
      <c r="E273" s="60" t="s">
        <v>105</v>
      </c>
      <c r="F273" s="81">
        <v>1</v>
      </c>
      <c r="G273" s="324"/>
      <c r="H273" s="298"/>
      <c r="I273" s="325">
        <f>+TB!$D$115</f>
        <v>9.8672948418550533E-6</v>
      </c>
    </row>
    <row r="274" spans="2:9">
      <c r="B274" s="311" t="s">
        <v>464</v>
      </c>
      <c r="C274" s="322" t="s">
        <v>465</v>
      </c>
      <c r="D274" s="323">
        <f>+'[14]New TB'!D28</f>
        <v>9.5380345144974882E-4</v>
      </c>
      <c r="E274" s="60" t="s">
        <v>466</v>
      </c>
      <c r="F274" s="81">
        <v>1</v>
      </c>
      <c r="G274" s="324"/>
      <c r="H274" s="298"/>
      <c r="I274" s="326">
        <f>+$E$42</f>
        <v>0</v>
      </c>
    </row>
    <row r="275" spans="2:9">
      <c r="B275" s="311" t="s">
        <v>464</v>
      </c>
      <c r="C275" s="322" t="s">
        <v>467</v>
      </c>
      <c r="D275" s="323">
        <f>+'[14]New TB'!D29</f>
        <v>9.5380345144974882E-4</v>
      </c>
      <c r="E275" s="297"/>
      <c r="F275" s="298"/>
    </row>
    <row r="276" spans="2:9">
      <c r="B276" s="327" t="s">
        <v>464</v>
      </c>
      <c r="C276" s="328" t="s">
        <v>468</v>
      </c>
      <c r="D276" s="329">
        <f>+'[14]New TB'!D30</f>
        <v>9.5380345144974882E-4</v>
      </c>
      <c r="E276" s="297"/>
      <c r="F276" s="298"/>
    </row>
    <row r="277" spans="2:9">
      <c r="B277" s="81"/>
      <c r="C277" s="297"/>
      <c r="D277" s="297"/>
      <c r="E277" s="297"/>
      <c r="F277" s="298"/>
    </row>
    <row r="278" spans="2:9">
      <c r="B278" s="81"/>
      <c r="C278" s="297"/>
      <c r="D278" s="297"/>
      <c r="E278" s="297"/>
      <c r="F278" s="298"/>
    </row>
    <row r="279" spans="2:9">
      <c r="B279" s="81"/>
      <c r="C279" s="297"/>
      <c r="D279" s="297"/>
      <c r="E279" s="297"/>
      <c r="F279" s="298"/>
    </row>
    <row r="280" spans="2:9">
      <c r="B280" s="330" t="s">
        <v>449</v>
      </c>
      <c r="C280" s="331"/>
      <c r="D280" s="297"/>
      <c r="E280" s="297"/>
      <c r="F280" s="298"/>
    </row>
    <row r="281" spans="2:9">
      <c r="B281" s="332" t="s">
        <v>469</v>
      </c>
      <c r="C281" s="333">
        <f>+'[14]New TB'!C35</f>
        <v>6.7464843749999996</v>
      </c>
      <c r="D281" s="297"/>
      <c r="E281" s="297"/>
      <c r="F281" s="298"/>
    </row>
    <row r="282" spans="2:9">
      <c r="B282" s="334" t="s">
        <v>470</v>
      </c>
      <c r="C282" s="335">
        <f>+'[14]New TB'!C36</f>
        <v>3</v>
      </c>
      <c r="D282" s="297"/>
      <c r="E282" s="297"/>
      <c r="F282" s="298"/>
    </row>
    <row r="283" spans="2:9">
      <c r="B283" s="80"/>
      <c r="C283" s="336"/>
      <c r="D283" s="336"/>
      <c r="E283" s="336"/>
      <c r="F283" s="337"/>
    </row>
    <row r="290" spans="2:16">
      <c r="B290" s="338"/>
      <c r="C290" s="339"/>
      <c r="D290" s="339"/>
      <c r="E290" s="339"/>
    </row>
    <row r="291" spans="2:16">
      <c r="B291" s="338"/>
      <c r="C291" s="339"/>
      <c r="D291" s="339"/>
      <c r="E291" s="339"/>
    </row>
    <row r="292" spans="2:16">
      <c r="B292" s="338"/>
      <c r="C292" s="339"/>
      <c r="D292" s="340" t="s">
        <v>471</v>
      </c>
      <c r="E292" s="340" t="s">
        <v>472</v>
      </c>
      <c r="I292" t="s">
        <v>473</v>
      </c>
      <c r="J292">
        <v>0.6</v>
      </c>
    </row>
    <row r="293" spans="2:16">
      <c r="B293" s="338"/>
      <c r="C293" s="339"/>
      <c r="D293" s="162" t="s">
        <v>240</v>
      </c>
      <c r="E293" s="341">
        <v>1.6699999999999999E-4</v>
      </c>
      <c r="F293" s="164">
        <f>+E293</f>
        <v>1.6699999999999999E-4</v>
      </c>
      <c r="I293" t="s">
        <v>474</v>
      </c>
      <c r="J293">
        <v>0.4</v>
      </c>
      <c r="O293" t="s">
        <v>475</v>
      </c>
      <c r="P293" t="s">
        <v>476</v>
      </c>
    </row>
    <row r="294" spans="2:16">
      <c r="B294" s="338"/>
      <c r="C294" s="339"/>
      <c r="D294" s="162" t="s">
        <v>241</v>
      </c>
      <c r="E294" s="341">
        <v>3.5399999999999999E-4</v>
      </c>
      <c r="F294" s="164">
        <f t="shared" ref="F294:F297" si="5">+E294</f>
        <v>3.5399999999999999E-4</v>
      </c>
      <c r="N294" t="s">
        <v>477</v>
      </c>
      <c r="O294" s="342">
        <v>3.0000000000000001E-6</v>
      </c>
      <c r="P294" s="343">
        <f>+O294/12</f>
        <v>2.4999999999999999E-7</v>
      </c>
    </row>
    <row r="295" spans="2:16">
      <c r="B295" s="338"/>
      <c r="C295" s="339"/>
      <c r="D295" s="162" t="s">
        <v>242</v>
      </c>
      <c r="E295" s="341">
        <v>6.2E-4</v>
      </c>
      <c r="F295" s="164">
        <f t="shared" si="5"/>
        <v>6.2E-4</v>
      </c>
      <c r="N295" t="s">
        <v>478</v>
      </c>
      <c r="O295" s="342">
        <v>1.4E-5</v>
      </c>
      <c r="P295" s="343">
        <f>+O295/12</f>
        <v>1.1666666666666666E-6</v>
      </c>
    </row>
    <row r="296" spans="2:16">
      <c r="B296" s="338"/>
      <c r="C296" s="339"/>
      <c r="D296" s="162" t="s">
        <v>243</v>
      </c>
      <c r="E296" s="341">
        <v>9.7599999999999998E-4</v>
      </c>
      <c r="F296" s="164">
        <f t="shared" si="5"/>
        <v>9.7599999999999998E-4</v>
      </c>
    </row>
    <row r="297" spans="2:16">
      <c r="B297" s="338"/>
      <c r="C297" s="339"/>
      <c r="D297" s="162" t="s">
        <v>244</v>
      </c>
      <c r="E297" s="341">
        <v>1.4239999999999999E-3</v>
      </c>
      <c r="F297" s="164">
        <f t="shared" si="5"/>
        <v>1.4239999999999999E-3</v>
      </c>
    </row>
    <row r="298" spans="2:16">
      <c r="B298" s="338"/>
      <c r="C298" s="339"/>
      <c r="D298" s="162" t="s">
        <v>245</v>
      </c>
      <c r="E298" s="341">
        <v>1.9589999999999998E-3</v>
      </c>
      <c r="F298" s="164">
        <f>+E298*$J$292+E316*$J$293</f>
        <v>1.4785999999999998E-3</v>
      </c>
    </row>
    <row r="299" spans="2:16">
      <c r="B299" s="338"/>
      <c r="C299" s="339"/>
      <c r="D299" s="162" t="s">
        <v>246</v>
      </c>
      <c r="E299" s="341">
        <v>2.5709999999999999E-3</v>
      </c>
      <c r="F299" s="164">
        <f t="shared" ref="F299:F302" si="6">+E299*$J$292+E317*$J$293</f>
        <v>2.0530000000000001E-3</v>
      </c>
    </row>
    <row r="300" spans="2:16">
      <c r="B300" s="338"/>
      <c r="C300" s="339"/>
      <c r="D300" s="162" t="s">
        <v>247</v>
      </c>
      <c r="E300" s="341">
        <v>3.241E-3</v>
      </c>
      <c r="F300" s="164">
        <f t="shared" si="6"/>
        <v>2.7442E-3</v>
      </c>
    </row>
    <row r="301" spans="2:16">
      <c r="B301" s="338"/>
      <c r="C301" s="339"/>
      <c r="D301" s="162" t="s">
        <v>248</v>
      </c>
      <c r="E301" s="341">
        <v>3.9420000000000002E-3</v>
      </c>
      <c r="F301" s="164">
        <f t="shared" si="6"/>
        <v>3.5504000000000004E-3</v>
      </c>
    </row>
    <row r="302" spans="2:16">
      <c r="B302" s="338"/>
      <c r="C302" s="339"/>
      <c r="D302" s="162" t="s">
        <v>249</v>
      </c>
      <c r="E302" s="341">
        <v>4.6379999999999998E-3</v>
      </c>
      <c r="F302" s="164">
        <f t="shared" si="6"/>
        <v>4.424E-3</v>
      </c>
    </row>
    <row r="303" spans="2:16">
      <c r="B303" s="338"/>
      <c r="C303" s="339"/>
      <c r="D303" s="180" t="s">
        <v>250</v>
      </c>
      <c r="E303" s="341">
        <v>5.2750000000000002E-3</v>
      </c>
      <c r="F303" s="164">
        <f>+E303</f>
        <v>5.2750000000000002E-3</v>
      </c>
    </row>
    <row r="304" spans="2:16">
      <c r="B304" s="338"/>
      <c r="C304" s="339"/>
      <c r="D304" s="339"/>
      <c r="E304" s="339"/>
    </row>
    <row r="305" spans="2:9">
      <c r="B305" s="338"/>
      <c r="C305" s="339"/>
      <c r="D305" s="339"/>
      <c r="E305" s="339"/>
    </row>
    <row r="306" spans="2:9">
      <c r="B306" s="338"/>
      <c r="C306" s="339"/>
      <c r="D306" s="339"/>
      <c r="E306" s="339"/>
    </row>
    <row r="307" spans="2:9">
      <c r="B307" s="338"/>
      <c r="C307" s="339"/>
      <c r="D307" s="339"/>
      <c r="E307" s="339"/>
    </row>
    <row r="308" spans="2:9">
      <c r="B308" s="338"/>
      <c r="C308" s="339"/>
      <c r="D308" s="339"/>
      <c r="E308" s="339"/>
      <c r="G308" s="340" t="s">
        <v>479</v>
      </c>
      <c r="H308" s="339"/>
      <c r="I308" s="339"/>
    </row>
    <row r="309" spans="2:9">
      <c r="B309" s="338"/>
      <c r="C309" s="339"/>
      <c r="D309" s="339"/>
      <c r="E309" s="339"/>
      <c r="G309" s="340" t="s">
        <v>480</v>
      </c>
      <c r="H309" s="344">
        <f>+'[15]Cancer New (2)'!I116</f>
        <v>5.865E-4</v>
      </c>
      <c r="I309" s="1" t="s">
        <v>481</v>
      </c>
    </row>
    <row r="310" spans="2:9">
      <c r="B310" s="338"/>
      <c r="C310" s="339"/>
      <c r="D310" s="339"/>
      <c r="E310" s="339"/>
      <c r="G310" s="340" t="s">
        <v>482</v>
      </c>
      <c r="H310" s="344">
        <f>+'[15]Cancer New (2)'!I117</f>
        <v>1.1528349630888211E-3</v>
      </c>
      <c r="I310" s="339"/>
    </row>
    <row r="311" spans="2:9">
      <c r="B311" s="338"/>
      <c r="C311" s="339"/>
      <c r="D311" s="339"/>
      <c r="E311" s="339"/>
      <c r="G311" s="340" t="s">
        <v>483</v>
      </c>
      <c r="H311" s="344">
        <f>+'[15]Cancer New (2)'!I118</f>
        <v>2.5716631937826341E-3</v>
      </c>
      <c r="I311" s="340" t="s">
        <v>484</v>
      </c>
    </row>
    <row r="312" spans="2:9">
      <c r="B312" s="338"/>
      <c r="C312" s="339"/>
      <c r="D312" s="339"/>
      <c r="E312" s="339"/>
    </row>
    <row r="313" spans="2:9">
      <c r="B313" s="338"/>
      <c r="C313" s="339"/>
      <c r="D313" s="339"/>
      <c r="E313" s="339"/>
    </row>
    <row r="314" spans="2:9">
      <c r="B314" s="338"/>
      <c r="C314" s="339"/>
      <c r="D314" s="339"/>
      <c r="E314" s="339"/>
    </row>
    <row r="315" spans="2:9">
      <c r="B315" s="340" t="s">
        <v>471</v>
      </c>
      <c r="C315" s="340" t="s">
        <v>485</v>
      </c>
      <c r="D315" s="340" t="s">
        <v>486</v>
      </c>
      <c r="E315" s="340" t="s">
        <v>237</v>
      </c>
    </row>
    <row r="316" spans="2:9">
      <c r="B316" s="340" t="s">
        <v>487</v>
      </c>
      <c r="C316" s="345">
        <v>6.7900000000000002E-4</v>
      </c>
      <c r="D316" s="345">
        <v>7.8999999999999996E-5</v>
      </c>
      <c r="E316" s="341">
        <f>+C316+D316</f>
        <v>7.5799999999999999E-4</v>
      </c>
    </row>
    <row r="317" spans="2:9">
      <c r="B317" s="340" t="s">
        <v>488</v>
      </c>
      <c r="C317" s="345">
        <v>1.2210000000000001E-3</v>
      </c>
      <c r="D317" s="345">
        <v>5.5000000000000002E-5</v>
      </c>
      <c r="E317" s="341">
        <f>+C317+D317</f>
        <v>1.276E-3</v>
      </c>
    </row>
    <row r="318" spans="2:9">
      <c r="B318" s="340" t="s">
        <v>489</v>
      </c>
      <c r="C318" s="345">
        <v>1.9750000000000002E-3</v>
      </c>
      <c r="D318" s="345">
        <v>2.4000000000000001E-5</v>
      </c>
      <c r="E318" s="341">
        <f>+C318+D318</f>
        <v>1.9990000000000003E-3</v>
      </c>
    </row>
    <row r="319" spans="2:9">
      <c r="B319" s="340" t="s">
        <v>490</v>
      </c>
      <c r="C319" s="345">
        <v>2.9390000000000002E-3</v>
      </c>
      <c r="D319" s="345">
        <v>2.4000000000000001E-5</v>
      </c>
      <c r="E319" s="341">
        <f>+C319+D319</f>
        <v>2.9630000000000004E-3</v>
      </c>
    </row>
    <row r="320" spans="2:9">
      <c r="B320" s="340" t="s">
        <v>491</v>
      </c>
      <c r="C320" s="345">
        <v>4.0790000000000002E-3</v>
      </c>
      <c r="D320" s="345">
        <v>2.4000000000000001E-5</v>
      </c>
      <c r="E320" s="341">
        <f>+C320+D320</f>
        <v>4.1029999999999999E-3</v>
      </c>
    </row>
    <row r="321" spans="2:5">
      <c r="B321" s="338"/>
      <c r="C321" s="339"/>
      <c r="D321" s="339"/>
      <c r="E321" s="339"/>
    </row>
    <row r="327" spans="2:5">
      <c r="B327" s="346" t="s">
        <v>492</v>
      </c>
      <c r="C327" s="347"/>
      <c r="D327" s="348"/>
    </row>
    <row r="328" spans="2:5">
      <c r="B328" s="349"/>
      <c r="C328" s="350"/>
      <c r="D328" s="351"/>
    </row>
    <row r="329" spans="2:5">
      <c r="B329" s="349" t="s">
        <v>493</v>
      </c>
      <c r="C329" s="352">
        <v>0.15</v>
      </c>
      <c r="D329" s="351"/>
    </row>
    <row r="330" spans="2:5">
      <c r="B330" s="349" t="s">
        <v>494</v>
      </c>
      <c r="C330" s="352">
        <v>0.45</v>
      </c>
      <c r="D330" s="351"/>
    </row>
    <row r="331" spans="2:5">
      <c r="B331" s="349" t="s">
        <v>495</v>
      </c>
      <c r="C331" s="352">
        <v>0.3</v>
      </c>
      <c r="D331" s="351"/>
    </row>
    <row r="332" spans="2:5">
      <c r="B332" s="349" t="s">
        <v>79</v>
      </c>
      <c r="C332" s="352">
        <v>0.8</v>
      </c>
      <c r="D332" s="351" t="s">
        <v>496</v>
      </c>
    </row>
    <row r="333" spans="2:5">
      <c r="B333" s="349"/>
      <c r="C333" s="350"/>
      <c r="D333" s="351"/>
    </row>
    <row r="334" spans="2:5">
      <c r="B334" s="349" t="s">
        <v>497</v>
      </c>
      <c r="C334" s="353">
        <f>+C329*C330*C331*(1-C332)</f>
        <v>4.0499999999999989E-3</v>
      </c>
      <c r="D334" s="354">
        <f>+C334/12</f>
        <v>3.3749999999999991E-4</v>
      </c>
    </row>
    <row r="335" spans="2:5">
      <c r="B335" s="349" t="s">
        <v>498</v>
      </c>
      <c r="C335" s="355">
        <v>1200000</v>
      </c>
      <c r="D335" s="351"/>
    </row>
    <row r="336" spans="2:5">
      <c r="B336" s="349"/>
      <c r="C336" s="350"/>
      <c r="D336" s="351"/>
    </row>
    <row r="337" spans="2:4">
      <c r="B337" s="349" t="s">
        <v>499</v>
      </c>
      <c r="C337" s="356">
        <f>+C334*C335</f>
        <v>4859.9999999999991</v>
      </c>
      <c r="D337" s="351"/>
    </row>
    <row r="338" spans="2:4">
      <c r="B338" s="349" t="s">
        <v>500</v>
      </c>
      <c r="C338" s="350">
        <f>+C337/12</f>
        <v>404.99999999999994</v>
      </c>
      <c r="D338" s="351"/>
    </row>
    <row r="339" spans="2:4">
      <c r="B339" s="349"/>
      <c r="C339" s="350"/>
      <c r="D339" s="351"/>
    </row>
    <row r="340" spans="2:4">
      <c r="B340" s="349" t="s">
        <v>501</v>
      </c>
      <c r="C340" s="355">
        <v>16000</v>
      </c>
      <c r="D340" s="351"/>
    </row>
    <row r="341" spans="2:4">
      <c r="B341" s="357" t="s">
        <v>502</v>
      </c>
      <c r="C341" s="358">
        <f>+C338/C340</f>
        <v>2.5312499999999995E-2</v>
      </c>
      <c r="D341" s="359"/>
    </row>
  </sheetData>
  <mergeCells count="18">
    <mergeCell ref="B43:B44"/>
    <mergeCell ref="C43:C44"/>
    <mergeCell ref="D43:D44"/>
    <mergeCell ref="J1:N1"/>
    <mergeCell ref="O1:R1"/>
    <mergeCell ref="T1:U1"/>
    <mergeCell ref="W1:X1"/>
    <mergeCell ref="P29:Q29"/>
    <mergeCell ref="C209:D209"/>
    <mergeCell ref="I209:J209"/>
    <mergeCell ref="C217:D217"/>
    <mergeCell ref="I217:J217"/>
    <mergeCell ref="D108:G108"/>
    <mergeCell ref="I108:L108"/>
    <mergeCell ref="D109:E109"/>
    <mergeCell ref="F109:G109"/>
    <mergeCell ref="I109:J109"/>
    <mergeCell ref="K109:L109"/>
  </mergeCells>
  <dataValidations count="1">
    <dataValidation type="list" allowBlank="1" showInputMessage="1" showErrorMessage="1" sqref="K229">
      <formula1>"Level 1 or 2,Level 3,Level 4"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9"/>
  <sheetViews>
    <sheetView workbookViewId="0">
      <selection activeCell="J22" sqref="J22"/>
    </sheetView>
  </sheetViews>
  <sheetFormatPr baseColWidth="10" defaultRowHeight="15"/>
  <cols>
    <col min="2" max="2" width="13.5703125" customWidth="1"/>
    <col min="22" max="22" width="2.7109375" customWidth="1"/>
  </cols>
  <sheetData>
    <row r="2" spans="1:27">
      <c r="B2" t="s">
        <v>508</v>
      </c>
    </row>
    <row r="5" spans="1:27">
      <c r="B5" t="s">
        <v>509</v>
      </c>
      <c r="C5" s="145">
        <v>0.5</v>
      </c>
      <c r="I5" t="s">
        <v>509</v>
      </c>
      <c r="J5" s="145">
        <v>0.4</v>
      </c>
    </row>
    <row r="6" spans="1:27" ht="30">
      <c r="C6" s="366" t="s">
        <v>510</v>
      </c>
      <c r="D6" s="366" t="s">
        <v>511</v>
      </c>
      <c r="E6" s="366" t="s">
        <v>512</v>
      </c>
      <c r="F6" s="366" t="s">
        <v>513</v>
      </c>
      <c r="G6" s="366" t="s">
        <v>514</v>
      </c>
      <c r="J6" s="367" t="s">
        <v>510</v>
      </c>
      <c r="K6" s="367" t="s">
        <v>511</v>
      </c>
      <c r="L6" s="367" t="s">
        <v>512</v>
      </c>
      <c r="M6" s="367" t="s">
        <v>513</v>
      </c>
      <c r="N6" s="367" t="s">
        <v>514</v>
      </c>
    </row>
    <row r="7" spans="1:27">
      <c r="B7" s="368" t="s">
        <v>186</v>
      </c>
      <c r="C7" s="369">
        <v>17990</v>
      </c>
      <c r="D7" s="369">
        <v>25990</v>
      </c>
      <c r="E7" s="369">
        <v>37990</v>
      </c>
      <c r="F7" s="369">
        <f>+D7-C7</f>
        <v>8000</v>
      </c>
      <c r="G7" s="30">
        <f>+E7-D7</f>
        <v>12000</v>
      </c>
      <c r="I7" t="s">
        <v>186</v>
      </c>
      <c r="J7" s="370">
        <f t="shared" ref="J7:L10" si="0">+C7*(1-$C$5-$C$12-$C$13-$C$14)/(1-$J$5-$C$12-$C$13-$C$14)</f>
        <v>14078.79032959388</v>
      </c>
      <c r="K7" s="370">
        <f t="shared" si="0"/>
        <v>20339.508652926343</v>
      </c>
      <c r="L7" s="370">
        <f t="shared" si="0"/>
        <v>29730.586137925038</v>
      </c>
    </row>
    <row r="8" spans="1:27">
      <c r="B8" s="371" t="s">
        <v>515</v>
      </c>
      <c r="C8" s="372">
        <f>+C7+2000</f>
        <v>19990</v>
      </c>
      <c r="D8" s="372">
        <f>+D7+3000</f>
        <v>28990</v>
      </c>
      <c r="E8" s="372">
        <f>+E7+3000</f>
        <v>40990</v>
      </c>
      <c r="F8" s="372">
        <f t="shared" ref="F8:G10" si="1">+D8-C8</f>
        <v>9000</v>
      </c>
      <c r="G8" s="373">
        <f t="shared" si="1"/>
        <v>12000</v>
      </c>
      <c r="I8" t="s">
        <v>515</v>
      </c>
      <c r="J8" s="370">
        <f t="shared" si="0"/>
        <v>15643.969910426995</v>
      </c>
      <c r="K8" s="370">
        <f t="shared" si="0"/>
        <v>22687.278024176019</v>
      </c>
      <c r="L8" s="370">
        <f t="shared" si="0"/>
        <v>32078.355509174711</v>
      </c>
    </row>
    <row r="9" spans="1:27">
      <c r="B9" s="371" t="s">
        <v>516</v>
      </c>
      <c r="C9" s="372">
        <f>+C8+2000</f>
        <v>21990</v>
      </c>
      <c r="D9" s="372">
        <f>+D8+3000</f>
        <v>31990</v>
      </c>
      <c r="E9" s="372">
        <f>+E8+2000</f>
        <v>42990</v>
      </c>
      <c r="F9" s="372">
        <f t="shared" si="1"/>
        <v>10000</v>
      </c>
      <c r="G9" s="373">
        <f t="shared" si="1"/>
        <v>11000</v>
      </c>
      <c r="I9" t="s">
        <v>516</v>
      </c>
      <c r="J9" s="370">
        <f t="shared" si="0"/>
        <v>17209.149491260112</v>
      </c>
      <c r="K9" s="370">
        <f t="shared" si="0"/>
        <v>25035.047395425689</v>
      </c>
      <c r="L9" s="370">
        <f t="shared" si="0"/>
        <v>33643.535090007827</v>
      </c>
    </row>
    <row r="10" spans="1:27">
      <c r="B10" s="281" t="s">
        <v>113</v>
      </c>
      <c r="C10" s="374">
        <f>+C9+2000</f>
        <v>23990</v>
      </c>
      <c r="D10" s="374">
        <f>+D9+3000</f>
        <v>34990</v>
      </c>
      <c r="E10" s="374"/>
      <c r="F10" s="374">
        <f t="shared" si="1"/>
        <v>11000</v>
      </c>
      <c r="G10" s="375"/>
      <c r="I10" t="s">
        <v>113</v>
      </c>
      <c r="J10" s="370">
        <f t="shared" si="0"/>
        <v>18774.329072093224</v>
      </c>
      <c r="K10" s="370">
        <f t="shared" si="0"/>
        <v>27382.816766675365</v>
      </c>
      <c r="L10" s="370">
        <f t="shared" si="0"/>
        <v>0</v>
      </c>
    </row>
    <row r="12" spans="1:27">
      <c r="B12" s="368" t="s">
        <v>517</v>
      </c>
      <c r="C12" s="376">
        <v>0.06</v>
      </c>
    </row>
    <row r="13" spans="1:27">
      <c r="B13" s="371" t="s">
        <v>518</v>
      </c>
      <c r="C13" s="377">
        <v>1.504E-2</v>
      </c>
    </row>
    <row r="14" spans="1:27">
      <c r="A14" s="145">
        <v>1.3</v>
      </c>
      <c r="B14" s="281" t="s">
        <v>519</v>
      </c>
      <c r="C14" s="378">
        <f>+A14/20</f>
        <v>6.5000000000000002E-2</v>
      </c>
    </row>
    <row r="16" spans="1:27">
      <c r="B16" s="379" t="s">
        <v>520</v>
      </c>
      <c r="C16" s="379"/>
      <c r="D16" s="379"/>
      <c r="E16" s="379"/>
      <c r="F16" s="379"/>
      <c r="G16" s="379"/>
      <c r="H16" s="379"/>
      <c r="I16" s="379"/>
      <c r="J16" s="379"/>
      <c r="K16" s="379"/>
      <c r="L16" s="379"/>
      <c r="M16" s="379"/>
      <c r="N16" s="379"/>
      <c r="AA16" t="s">
        <v>521</v>
      </c>
    </row>
    <row r="17" spans="2:34">
      <c r="B17" t="s">
        <v>509</v>
      </c>
      <c r="C17" s="145">
        <v>0.5</v>
      </c>
      <c r="I17" t="s">
        <v>509</v>
      </c>
      <c r="J17" s="145">
        <v>0.4</v>
      </c>
      <c r="Q17" s="145">
        <v>1.5</v>
      </c>
      <c r="T17">
        <v>37000</v>
      </c>
      <c r="W17" t="s">
        <v>387</v>
      </c>
      <c r="X17" s="145">
        <f>+R19-2%-W19</f>
        <v>0.315</v>
      </c>
      <c r="AA17">
        <v>58000</v>
      </c>
      <c r="AD17" t="s">
        <v>387</v>
      </c>
      <c r="AE17" s="145">
        <f>+X17</f>
        <v>0.315</v>
      </c>
    </row>
    <row r="18" spans="2:34" ht="30">
      <c r="C18" s="367" t="s">
        <v>510</v>
      </c>
      <c r="D18" s="367" t="s">
        <v>511</v>
      </c>
      <c r="E18" s="367" t="s">
        <v>512</v>
      </c>
      <c r="F18" s="367" t="s">
        <v>513</v>
      </c>
      <c r="G18" s="367" t="s">
        <v>514</v>
      </c>
      <c r="J18" s="367" t="s">
        <v>510</v>
      </c>
      <c r="K18" s="367" t="s">
        <v>511</v>
      </c>
      <c r="L18" s="367" t="s">
        <v>512</v>
      </c>
      <c r="M18" s="367" t="s">
        <v>513</v>
      </c>
      <c r="N18" s="367" t="s">
        <v>514</v>
      </c>
      <c r="P18" t="s">
        <v>522</v>
      </c>
      <c r="Q18" s="380" t="s">
        <v>519</v>
      </c>
      <c r="R18" s="380" t="s">
        <v>237</v>
      </c>
      <c r="T18" t="s">
        <v>523</v>
      </c>
      <c r="U18" t="s">
        <v>524</v>
      </c>
      <c r="W18" t="s">
        <v>525</v>
      </c>
      <c r="X18" t="s">
        <v>200</v>
      </c>
      <c r="Y18" t="s">
        <v>526</v>
      </c>
      <c r="AA18" t="s">
        <v>523</v>
      </c>
      <c r="AB18" t="s">
        <v>524</v>
      </c>
      <c r="AD18" t="s">
        <v>525</v>
      </c>
      <c r="AE18" t="s">
        <v>200</v>
      </c>
      <c r="AF18" t="s">
        <v>526</v>
      </c>
    </row>
    <row r="19" spans="2:34">
      <c r="B19" s="368" t="s">
        <v>186</v>
      </c>
      <c r="C19" s="369">
        <f>+J19*(1-$J$17-$C$12-$C$13-$C$14)/(1-$C$17-$C$12-$C$13-$C$14)</f>
        <v>22987.777530836756</v>
      </c>
      <c r="D19" s="369">
        <f t="shared" ref="D19:E22" si="2">+K19*(1-$J$17-$C$12-$C$13-$C$14)/(1-$C$17-$C$12-$C$13-$C$14)</f>
        <v>28099.012112456938</v>
      </c>
      <c r="E19" s="369">
        <f t="shared" si="2"/>
        <v>39599.28992110234</v>
      </c>
      <c r="F19" s="369">
        <f>+D19-C19</f>
        <v>5111.2345816201814</v>
      </c>
      <c r="G19" s="369">
        <f>+E19-D19</f>
        <v>11500.277808645402</v>
      </c>
      <c r="I19" s="381" t="s">
        <v>186</v>
      </c>
      <c r="J19" s="382">
        <v>17990</v>
      </c>
      <c r="K19" s="369">
        <f>+J19+4000</f>
        <v>21990</v>
      </c>
      <c r="L19" s="369">
        <f>+K19+9000</f>
        <v>30990</v>
      </c>
      <c r="M19" s="369">
        <f>+K19-J19</f>
        <v>4000</v>
      </c>
      <c r="N19" s="369">
        <f>+L19-K19</f>
        <v>9000</v>
      </c>
      <c r="P19" s="145">
        <v>0.4</v>
      </c>
      <c r="Q19" s="151">
        <f>$Q$17/20</f>
        <v>7.4999999999999997E-2</v>
      </c>
      <c r="R19" s="145">
        <f>+P19+Q19</f>
        <v>0.47500000000000003</v>
      </c>
      <c r="T19">
        <f>+T$17/20</f>
        <v>1850</v>
      </c>
      <c r="U19" s="137">
        <f>+T19/(K19/(1+19%*0.5))</f>
        <v>9.2121418826739424E-2</v>
      </c>
      <c r="W19" s="145">
        <v>0.14000000000000001</v>
      </c>
      <c r="X19" s="145">
        <f>+$X$17</f>
        <v>0.315</v>
      </c>
      <c r="Y19" s="137">
        <f>+X19-P19*0.6</f>
        <v>7.5000000000000011E-2</v>
      </c>
      <c r="AA19">
        <f>+AA$17/20</f>
        <v>2900</v>
      </c>
      <c r="AB19" s="126">
        <f>+AA19/(L19/(1+19%*0.5))</f>
        <v>0.10246853823814132</v>
      </c>
      <c r="AD19" s="145">
        <v>0.14000000000000001</v>
      </c>
      <c r="AE19" s="145">
        <f>+$X$17</f>
        <v>0.315</v>
      </c>
      <c r="AF19" s="126">
        <f>+AE19-P19*0.6</f>
        <v>7.5000000000000011E-2</v>
      </c>
      <c r="AG19">
        <f>+K19/20</f>
        <v>1099.5</v>
      </c>
      <c r="AH19">
        <f>+AG19/AA19*AB19</f>
        <v>3.884970958373668E-2</v>
      </c>
    </row>
    <row r="20" spans="2:34">
      <c r="B20" s="371" t="s">
        <v>515</v>
      </c>
      <c r="C20" s="372">
        <f t="shared" ref="C20:C22" si="3">+J20*(1-$J$17-$C$12-$C$13-$C$14)/(1-$C$17-$C$12-$C$13-$C$14)</f>
        <v>25543.394821646849</v>
      </c>
      <c r="D20" s="372">
        <f t="shared" si="2"/>
        <v>30654.629403267027</v>
      </c>
      <c r="E20" s="372">
        <f t="shared" si="2"/>
        <v>42154.907211912432</v>
      </c>
      <c r="F20" s="372">
        <f t="shared" ref="F20:G22" si="4">+D20-C20</f>
        <v>5111.2345816201778</v>
      </c>
      <c r="G20" s="372">
        <f t="shared" si="4"/>
        <v>11500.277808645405</v>
      </c>
      <c r="I20" s="383" t="s">
        <v>515</v>
      </c>
      <c r="J20" s="384">
        <v>19990</v>
      </c>
      <c r="K20" s="372">
        <f>+J20+4000</f>
        <v>23990</v>
      </c>
      <c r="L20" s="372">
        <f t="shared" ref="L20:L22" si="5">+K20+9000</f>
        <v>32990</v>
      </c>
      <c r="M20" s="372">
        <f t="shared" ref="M20:N22" si="6">+K20-J20</f>
        <v>4000</v>
      </c>
      <c r="N20" s="372">
        <f t="shared" si="6"/>
        <v>9000</v>
      </c>
      <c r="P20" s="145">
        <v>0.4</v>
      </c>
      <c r="Q20" s="151">
        <f>+Q19</f>
        <v>7.4999999999999997E-2</v>
      </c>
      <c r="R20" s="145">
        <f t="shared" ref="R20:R22" si="7">+P20+Q20</f>
        <v>0.47500000000000003</v>
      </c>
      <c r="T20">
        <f>+T19</f>
        <v>1850</v>
      </c>
      <c r="U20" s="137">
        <f t="shared" ref="U20:U22" si="8">+T20/(K20/(1+19%*0.5))</f>
        <v>8.4441433930804499E-2</v>
      </c>
      <c r="W20" s="145">
        <v>0.14000000000000001</v>
      </c>
      <c r="X20" s="145">
        <f>+X19</f>
        <v>0.315</v>
      </c>
      <c r="Y20" s="137">
        <f t="shared" ref="Y20:Y22" si="9">+X20-P20*0.6</f>
        <v>7.5000000000000011E-2</v>
      </c>
      <c r="AA20">
        <f>+AA19</f>
        <v>2900</v>
      </c>
      <c r="AB20" s="126">
        <f t="shared" ref="AB20:AB22" si="10">+AA20/(L20/(1+19%*0.5))</f>
        <v>9.6256441345862379E-2</v>
      </c>
      <c r="AD20" s="145">
        <v>0.14000000000000001</v>
      </c>
      <c r="AE20" s="145">
        <f>+AE19</f>
        <v>0.315</v>
      </c>
      <c r="AF20" s="126">
        <f t="shared" ref="AF20:AF22" si="11">+AE20-P20*0.6</f>
        <v>7.5000000000000011E-2</v>
      </c>
      <c r="AG20">
        <f t="shared" ref="AG20:AG22" si="12">+K20/20</f>
        <v>1199.5</v>
      </c>
      <c r="AH20">
        <f t="shared" ref="AH20:AH22" si="13">+AG20/AA20*AB20</f>
        <v>3.9813655653228246E-2</v>
      </c>
    </row>
    <row r="21" spans="2:34">
      <c r="B21" s="371" t="s">
        <v>516</v>
      </c>
      <c r="C21" s="372">
        <f t="shared" si="3"/>
        <v>28099.012112456938</v>
      </c>
      <c r="D21" s="372">
        <f t="shared" si="2"/>
        <v>33210.246694077119</v>
      </c>
      <c r="E21" s="372">
        <f t="shared" si="2"/>
        <v>44710.524502722525</v>
      </c>
      <c r="F21" s="372">
        <f t="shared" si="4"/>
        <v>5111.2345816201814</v>
      </c>
      <c r="G21" s="372">
        <f t="shared" si="4"/>
        <v>11500.277808645405</v>
      </c>
      <c r="I21" s="383" t="s">
        <v>516</v>
      </c>
      <c r="J21" s="384">
        <v>21990</v>
      </c>
      <c r="K21" s="372">
        <f t="shared" ref="K21:K22" si="14">+J21+4000</f>
        <v>25990</v>
      </c>
      <c r="L21" s="372">
        <f t="shared" si="5"/>
        <v>34990</v>
      </c>
      <c r="M21" s="372">
        <f t="shared" si="6"/>
        <v>4000</v>
      </c>
      <c r="N21" s="372">
        <f t="shared" si="6"/>
        <v>9000</v>
      </c>
      <c r="P21" s="145">
        <v>0.4</v>
      </c>
      <c r="Q21" s="151">
        <f t="shared" ref="Q21:Q22" si="15">+Q20</f>
        <v>7.4999999999999997E-2</v>
      </c>
      <c r="R21" s="145">
        <f t="shared" si="7"/>
        <v>0.47500000000000003</v>
      </c>
      <c r="T21">
        <f t="shared" ref="T21:T22" si="16">+T20</f>
        <v>1850</v>
      </c>
      <c r="U21" s="137">
        <f t="shared" si="8"/>
        <v>7.7943439784532512E-2</v>
      </c>
      <c r="W21" s="145">
        <v>0.14000000000000001</v>
      </c>
      <c r="X21" s="145">
        <f t="shared" ref="X21:X22" si="17">+X20</f>
        <v>0.315</v>
      </c>
      <c r="Y21" s="137">
        <f t="shared" si="9"/>
        <v>7.5000000000000011E-2</v>
      </c>
      <c r="AA21">
        <f t="shared" ref="AA21:AA22" si="18">+AA20</f>
        <v>2900</v>
      </c>
      <c r="AB21" s="126">
        <f t="shared" si="10"/>
        <v>9.0754501286081729E-2</v>
      </c>
      <c r="AD21" s="145">
        <v>0.14000000000000001</v>
      </c>
      <c r="AE21" s="145">
        <f t="shared" ref="AE21:AE22" si="19">+AE20</f>
        <v>0.315</v>
      </c>
      <c r="AF21" s="126">
        <f t="shared" si="11"/>
        <v>7.5000000000000011E-2</v>
      </c>
      <c r="AG21">
        <f t="shared" si="12"/>
        <v>1299.5</v>
      </c>
      <c r="AH21">
        <f t="shared" si="13"/>
        <v>4.0667404972849382E-2</v>
      </c>
    </row>
    <row r="22" spans="2:34">
      <c r="B22" s="281" t="s">
        <v>113</v>
      </c>
      <c r="C22" s="374">
        <f t="shared" si="3"/>
        <v>28099.012112456938</v>
      </c>
      <c r="D22" s="374">
        <f t="shared" si="2"/>
        <v>33210.246694077119</v>
      </c>
      <c r="E22" s="374">
        <f t="shared" si="2"/>
        <v>44710.524502722525</v>
      </c>
      <c r="F22" s="374">
        <f t="shared" si="4"/>
        <v>5111.2345816201814</v>
      </c>
      <c r="G22" s="374"/>
      <c r="I22" s="385" t="s">
        <v>113</v>
      </c>
      <c r="J22" s="386">
        <f>+J21</f>
        <v>21990</v>
      </c>
      <c r="K22" s="374">
        <f t="shared" si="14"/>
        <v>25990</v>
      </c>
      <c r="L22" s="374">
        <f t="shared" si="5"/>
        <v>34990</v>
      </c>
      <c r="M22" s="374">
        <f t="shared" si="6"/>
        <v>4000</v>
      </c>
      <c r="N22" s="374"/>
      <c r="P22" s="145">
        <v>0.4</v>
      </c>
      <c r="Q22" s="151">
        <f t="shared" si="15"/>
        <v>7.4999999999999997E-2</v>
      </c>
      <c r="R22" s="145">
        <f t="shared" si="7"/>
        <v>0.47500000000000003</v>
      </c>
      <c r="T22">
        <f t="shared" si="16"/>
        <v>1850</v>
      </c>
      <c r="U22" s="137">
        <f t="shared" si="8"/>
        <v>7.7943439784532512E-2</v>
      </c>
      <c r="W22" s="145">
        <v>0.14000000000000001</v>
      </c>
      <c r="X22" s="145">
        <f t="shared" si="17"/>
        <v>0.315</v>
      </c>
      <c r="Y22" s="137">
        <f t="shared" si="9"/>
        <v>7.5000000000000011E-2</v>
      </c>
      <c r="AA22">
        <f t="shared" si="18"/>
        <v>2900</v>
      </c>
      <c r="AB22" s="126">
        <f t="shared" si="10"/>
        <v>9.0754501286081729E-2</v>
      </c>
      <c r="AD22" s="145">
        <v>0.14000000000000001</v>
      </c>
      <c r="AE22" s="145">
        <f t="shared" si="19"/>
        <v>0.315</v>
      </c>
      <c r="AF22" s="126">
        <f t="shared" si="11"/>
        <v>7.5000000000000011E-2</v>
      </c>
      <c r="AG22">
        <f t="shared" si="12"/>
        <v>1299.5</v>
      </c>
      <c r="AH22">
        <f t="shared" si="13"/>
        <v>4.0667404972849382E-2</v>
      </c>
    </row>
    <row r="24" spans="2:34">
      <c r="B24" s="379" t="s">
        <v>527</v>
      </c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9"/>
      <c r="N24" s="379"/>
      <c r="AA24" t="s">
        <v>521</v>
      </c>
    </row>
    <row r="25" spans="2:34">
      <c r="B25" t="s">
        <v>509</v>
      </c>
      <c r="C25" s="145">
        <v>0.5</v>
      </c>
      <c r="I25" t="s">
        <v>509</v>
      </c>
      <c r="J25" s="145">
        <v>0.45</v>
      </c>
      <c r="Q25" s="145">
        <v>1.3</v>
      </c>
      <c r="T25">
        <v>37000</v>
      </c>
      <c r="W25" t="s">
        <v>387</v>
      </c>
      <c r="X25" s="145">
        <f>+R27-3%-W27</f>
        <v>0.39499999999999991</v>
      </c>
      <c r="AA25">
        <v>58000</v>
      </c>
      <c r="AD25" t="s">
        <v>387</v>
      </c>
      <c r="AE25" s="145">
        <f>+X25</f>
        <v>0.39499999999999991</v>
      </c>
    </row>
    <row r="26" spans="2:34" ht="30">
      <c r="C26" s="367" t="s">
        <v>510</v>
      </c>
      <c r="D26" s="367" t="s">
        <v>511</v>
      </c>
      <c r="E26" s="367" t="s">
        <v>512</v>
      </c>
      <c r="F26" s="367" t="s">
        <v>513</v>
      </c>
      <c r="G26" s="367" t="s">
        <v>514</v>
      </c>
      <c r="J26" s="367" t="s">
        <v>510</v>
      </c>
      <c r="K26" s="367" t="s">
        <v>511</v>
      </c>
      <c r="L26" s="367" t="s">
        <v>512</v>
      </c>
      <c r="M26" s="367" t="s">
        <v>513</v>
      </c>
      <c r="N26" s="367" t="s">
        <v>514</v>
      </c>
      <c r="P26" t="s">
        <v>522</v>
      </c>
      <c r="Q26" s="380" t="s">
        <v>519</v>
      </c>
      <c r="R26" s="380" t="s">
        <v>237</v>
      </c>
      <c r="T26" t="s">
        <v>523</v>
      </c>
      <c r="U26" t="s">
        <v>524</v>
      </c>
      <c r="W26" t="s">
        <v>525</v>
      </c>
      <c r="X26" t="s">
        <v>200</v>
      </c>
      <c r="Y26" t="s">
        <v>526</v>
      </c>
      <c r="AA26" t="s">
        <v>523</v>
      </c>
      <c r="AB26" t="s">
        <v>524</v>
      </c>
      <c r="AD26" t="s">
        <v>525</v>
      </c>
      <c r="AE26" t="s">
        <v>200</v>
      </c>
      <c r="AF26" t="s">
        <v>526</v>
      </c>
    </row>
    <row r="27" spans="2:34">
      <c r="B27" s="368" t="s">
        <v>186</v>
      </c>
      <c r="C27" s="369">
        <v>18990</v>
      </c>
      <c r="D27" s="369">
        <f>+C27+5000</f>
        <v>23990</v>
      </c>
      <c r="E27" s="369">
        <f>+D27+10000</f>
        <v>33990</v>
      </c>
      <c r="F27" s="369">
        <f>+D27-C27</f>
        <v>5000</v>
      </c>
      <c r="G27" s="369">
        <f>+E27-D27</f>
        <v>10000</v>
      </c>
      <c r="I27" s="368" t="s">
        <v>186</v>
      </c>
      <c r="J27" s="369">
        <f>+C27*(1-$C$5-$C$12-$C$13-$C$14)/(1-$J$25-$C$12-$C$13-$C$14)</f>
        <v>16673.920382476339</v>
      </c>
      <c r="K27" s="369">
        <f t="shared" ref="K27:N30" si="20">+D27*(1-$C$5-$C$12-$C$13-$C$14)/(1-$J$25-$C$12-$C$13-$C$14)</f>
        <v>21064.104790711284</v>
      </c>
      <c r="L27" s="369">
        <f t="shared" si="20"/>
        <v>29844.473607181186</v>
      </c>
      <c r="M27" s="369">
        <f t="shared" si="20"/>
        <v>4390.1844082349489</v>
      </c>
      <c r="N27" s="369">
        <f t="shared" si="20"/>
        <v>8780.3688164698979</v>
      </c>
      <c r="P27" s="145">
        <v>0.5</v>
      </c>
      <c r="Q27" s="151">
        <f>$Q$25/20</f>
        <v>6.5000000000000002E-2</v>
      </c>
      <c r="R27" s="145">
        <f>+P27+Q27</f>
        <v>0.56499999999999995</v>
      </c>
      <c r="T27">
        <f>+T$17/20</f>
        <v>1850</v>
      </c>
      <c r="U27" s="137">
        <f>+T27/(K27/(1+19%*0.5))</f>
        <v>9.6170714118992737E-2</v>
      </c>
      <c r="W27" s="145">
        <v>0.14000000000000001</v>
      </c>
      <c r="X27" s="145">
        <f>+X25</f>
        <v>0.39499999999999991</v>
      </c>
      <c r="Y27" s="137">
        <f>+X27-P27*0.6</f>
        <v>9.4999999999999918E-2</v>
      </c>
      <c r="AA27">
        <f>+AA$17/20</f>
        <v>2900</v>
      </c>
      <c r="AB27" s="126">
        <f>+AA27/(L27/(1+19%*0.5))</f>
        <v>0.10640160861258782</v>
      </c>
      <c r="AD27" s="145">
        <v>0.14000000000000001</v>
      </c>
      <c r="AE27" s="145">
        <f>+AE25</f>
        <v>0.39499999999999991</v>
      </c>
      <c r="AF27" s="126">
        <f>+AE27-P27*0.6</f>
        <v>9.4999999999999918E-2</v>
      </c>
    </row>
    <row r="28" spans="2:34">
      <c r="B28" s="371" t="s">
        <v>515</v>
      </c>
      <c r="C28" s="372">
        <v>20990</v>
      </c>
      <c r="D28" s="372">
        <f>+C28+5000</f>
        <v>25990</v>
      </c>
      <c r="E28" s="372">
        <f t="shared" ref="E28:E30" si="21">+D28+10000</f>
        <v>35990</v>
      </c>
      <c r="F28" s="372">
        <f t="shared" ref="F28:G30" si="22">+D28-C28</f>
        <v>5000</v>
      </c>
      <c r="G28" s="372">
        <f t="shared" si="22"/>
        <v>10000</v>
      </c>
      <c r="I28" s="371" t="s">
        <v>515</v>
      </c>
      <c r="J28" s="372">
        <f t="shared" ref="J28:J30" si="23">+C28*(1-$C$5-$C$12-$C$13-$C$14)/(1-$J$25-$C$12-$C$13-$C$14)</f>
        <v>18429.994145770317</v>
      </c>
      <c r="K28" s="372">
        <f t="shared" si="20"/>
        <v>22820.178554005266</v>
      </c>
      <c r="L28" s="372">
        <f t="shared" si="20"/>
        <v>31600.547370475164</v>
      </c>
      <c r="M28" s="372">
        <f t="shared" si="20"/>
        <v>4390.1844082349489</v>
      </c>
      <c r="N28" s="372">
        <f t="shared" si="20"/>
        <v>8780.3688164698979</v>
      </c>
      <c r="P28" s="145">
        <f>+P27</f>
        <v>0.5</v>
      </c>
      <c r="Q28" s="151">
        <f>+Q27</f>
        <v>6.5000000000000002E-2</v>
      </c>
      <c r="R28" s="145">
        <f t="shared" ref="R28:R30" si="24">+P28+Q28</f>
        <v>0.56499999999999995</v>
      </c>
      <c r="T28">
        <f>+T27</f>
        <v>1850</v>
      </c>
      <c r="U28" s="137">
        <f t="shared" ref="U28:U30" si="25">+T28/(K28/(1+19%*0.5))</f>
        <v>8.8770120496907856E-2</v>
      </c>
      <c r="W28" s="145">
        <v>0.14000000000000001</v>
      </c>
      <c r="X28" s="145">
        <f>+X27</f>
        <v>0.39499999999999991</v>
      </c>
      <c r="Y28" s="137">
        <f t="shared" ref="Y28:Y30" si="26">+X28-P28*0.6</f>
        <v>9.4999999999999918E-2</v>
      </c>
      <c r="AA28">
        <f>+AA27</f>
        <v>2900</v>
      </c>
      <c r="AB28" s="126">
        <f t="shared" ref="AB28:AB30" si="27">+AA28/(L28/(1+19%*0.5))</f>
        <v>0.10048876567773994</v>
      </c>
      <c r="AD28" s="145">
        <v>0.14000000000000001</v>
      </c>
      <c r="AE28" s="145">
        <f>+AE27</f>
        <v>0.39499999999999991</v>
      </c>
      <c r="AF28" s="126">
        <f t="shared" ref="AF28:AF30" si="28">+AE28-P28*0.6</f>
        <v>9.4999999999999918E-2</v>
      </c>
    </row>
    <row r="29" spans="2:34">
      <c r="B29" s="371" t="s">
        <v>516</v>
      </c>
      <c r="C29" s="372">
        <f>+C28+2000</f>
        <v>22990</v>
      </c>
      <c r="D29" s="372">
        <f>+C29+5000</f>
        <v>27990</v>
      </c>
      <c r="E29" s="372">
        <f t="shared" si="21"/>
        <v>37990</v>
      </c>
      <c r="F29" s="372">
        <f t="shared" si="22"/>
        <v>5000</v>
      </c>
      <c r="G29" s="372">
        <f t="shared" si="22"/>
        <v>10000</v>
      </c>
      <c r="I29" s="371" t="s">
        <v>516</v>
      </c>
      <c r="J29" s="372">
        <f t="shared" si="23"/>
        <v>20186.067909064299</v>
      </c>
      <c r="K29" s="372">
        <f t="shared" si="20"/>
        <v>24576.252317299244</v>
      </c>
      <c r="L29" s="372">
        <f t="shared" si="20"/>
        <v>33356.621133769142</v>
      </c>
      <c r="M29" s="372">
        <f t="shared" si="20"/>
        <v>4390.1844082349489</v>
      </c>
      <c r="N29" s="372">
        <f t="shared" si="20"/>
        <v>8780.3688164698979</v>
      </c>
      <c r="P29" s="145">
        <f t="shared" ref="P29:Q30" si="29">+P28</f>
        <v>0.5</v>
      </c>
      <c r="Q29" s="151">
        <f t="shared" si="29"/>
        <v>6.5000000000000002E-2</v>
      </c>
      <c r="R29" s="145">
        <f t="shared" si="24"/>
        <v>0.56499999999999995</v>
      </c>
      <c r="T29">
        <f t="shared" ref="T29:T30" si="30">+T28</f>
        <v>1850</v>
      </c>
      <c r="U29" s="137">
        <f t="shared" si="25"/>
        <v>8.2427132251326737E-2</v>
      </c>
      <c r="W29" s="145">
        <v>0.14000000000000001</v>
      </c>
      <c r="X29" s="145">
        <f t="shared" ref="X29:X30" si="31">+X28</f>
        <v>0.39499999999999991</v>
      </c>
      <c r="Y29" s="137">
        <f t="shared" si="26"/>
        <v>9.4999999999999918E-2</v>
      </c>
      <c r="AA29">
        <f t="shared" ref="AA29:AA30" si="32">+AA28</f>
        <v>2900</v>
      </c>
      <c r="AB29" s="126">
        <f t="shared" si="27"/>
        <v>9.5198491096126894E-2</v>
      </c>
      <c r="AD29" s="145">
        <v>0.14000000000000001</v>
      </c>
      <c r="AE29" s="145">
        <f t="shared" ref="AE29:AE30" si="33">+AE28</f>
        <v>0.39499999999999991</v>
      </c>
      <c r="AF29" s="126">
        <f t="shared" si="28"/>
        <v>9.4999999999999918E-2</v>
      </c>
    </row>
    <row r="30" spans="2:34">
      <c r="B30" s="281" t="s">
        <v>113</v>
      </c>
      <c r="C30" s="374">
        <f>+C29+2000</f>
        <v>24990</v>
      </c>
      <c r="D30" s="374">
        <f>+C30+5000</f>
        <v>29990</v>
      </c>
      <c r="E30" s="374">
        <f t="shared" si="21"/>
        <v>39990</v>
      </c>
      <c r="F30" s="374">
        <f t="shared" si="22"/>
        <v>5000</v>
      </c>
      <c r="G30" s="374"/>
      <c r="I30" s="281" t="s">
        <v>113</v>
      </c>
      <c r="J30" s="374">
        <f t="shared" si="23"/>
        <v>21942.141672358277</v>
      </c>
      <c r="K30" s="374">
        <f t="shared" si="20"/>
        <v>26332.326080593226</v>
      </c>
      <c r="L30" s="374">
        <f t="shared" si="20"/>
        <v>35112.694897063127</v>
      </c>
      <c r="M30" s="374">
        <f t="shared" si="20"/>
        <v>4390.1844082349489</v>
      </c>
      <c r="N30" s="374">
        <f t="shared" si="20"/>
        <v>0</v>
      </c>
      <c r="P30" s="145">
        <f t="shared" si="29"/>
        <v>0.5</v>
      </c>
      <c r="Q30" s="151">
        <f t="shared" si="29"/>
        <v>6.5000000000000002E-2</v>
      </c>
      <c r="R30" s="145">
        <f t="shared" si="24"/>
        <v>0.56499999999999995</v>
      </c>
      <c r="T30">
        <f t="shared" si="30"/>
        <v>1850</v>
      </c>
      <c r="U30" s="137">
        <f t="shared" si="25"/>
        <v>7.6930157776413308E-2</v>
      </c>
      <c r="W30" s="145">
        <v>0.14000000000000001</v>
      </c>
      <c r="X30" s="145">
        <f t="shared" si="31"/>
        <v>0.39499999999999991</v>
      </c>
      <c r="Y30" s="137">
        <f t="shared" si="26"/>
        <v>9.4999999999999918E-2</v>
      </c>
      <c r="AA30">
        <f t="shared" si="32"/>
        <v>2900</v>
      </c>
      <c r="AB30" s="126">
        <f t="shared" si="27"/>
        <v>9.0437376262612154E-2</v>
      </c>
      <c r="AD30" s="145">
        <v>0.14000000000000001</v>
      </c>
      <c r="AE30" s="145">
        <f t="shared" si="33"/>
        <v>0.39499999999999991</v>
      </c>
      <c r="AF30" s="126">
        <f t="shared" si="28"/>
        <v>9.4999999999999918E-2</v>
      </c>
    </row>
    <row r="34" spans="2:4">
      <c r="C34" s="145"/>
      <c r="D34" s="145"/>
    </row>
    <row r="44" spans="2:4">
      <c r="C44" s="138"/>
    </row>
    <row r="45" spans="2:4">
      <c r="B45" s="387"/>
      <c r="C45" s="138"/>
    </row>
    <row r="46" spans="2:4">
      <c r="B46" s="388"/>
      <c r="C46" s="138"/>
    </row>
    <row r="47" spans="2:4">
      <c r="B47" s="388"/>
      <c r="C47" s="138"/>
    </row>
    <row r="48" spans="2:4">
      <c r="B48" s="389"/>
      <c r="C48" s="138"/>
    </row>
    <row r="49" spans="2:3">
      <c r="B49" s="2"/>
      <c r="C49" s="138"/>
    </row>
    <row r="50" spans="2:3">
      <c r="B50" s="2"/>
      <c r="C50" s="138"/>
    </row>
    <row r="51" spans="2:3">
      <c r="B51" s="387"/>
      <c r="C51" s="138"/>
    </row>
    <row r="52" spans="2:3">
      <c r="B52" s="388"/>
      <c r="C52" s="138"/>
    </row>
    <row r="53" spans="2:3">
      <c r="B53" s="388"/>
      <c r="C53" s="138"/>
    </row>
    <row r="54" spans="2:3">
      <c r="B54" s="388"/>
      <c r="C54" s="138"/>
    </row>
    <row r="55" spans="2:3">
      <c r="B55" s="389"/>
      <c r="C55" s="138"/>
    </row>
    <row r="56" spans="2:3">
      <c r="B56" s="1"/>
      <c r="C56" s="138"/>
    </row>
    <row r="57" spans="2:3">
      <c r="B57" s="18"/>
      <c r="C57" s="138"/>
    </row>
    <row r="58" spans="2:3">
      <c r="B58" s="390"/>
      <c r="C58" s="138"/>
    </row>
    <row r="59" spans="2:3">
      <c r="B59" s="207"/>
      <c r="C59" s="1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Input</vt:lpstr>
      <vt:lpstr>Tarificador</vt:lpstr>
      <vt:lpstr>46-55</vt:lpstr>
      <vt:lpstr>Auxiliares</vt:lpstr>
      <vt:lpstr>TB</vt:lpstr>
      <vt:lpstr>Primas Objetivas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2019-07-11T22:25:32Z</dcterms:modified>
</cp:coreProperties>
</file>