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besteamconseil.sharepoint.com/sites/rh/Documents partages/BESTEAM CONSEIL/Registre du personnel/E/EL AMRANI Younes/"/>
    </mc:Choice>
  </mc:AlternateContent>
  <xr:revisionPtr revIDLastSave="9" documentId="8_{61F711D7-071A-4435-8D8D-084987CA678C}" xr6:coauthVersionLast="47" xr6:coauthVersionMax="47" xr10:uidLastSave="{CF130550-A164-4B5A-9DAB-455E0E271FB0}"/>
  <bookViews>
    <workbookView xWindow="28680" yWindow="-120" windowWidth="29040" windowHeight="15720" xr2:uid="{00000000-000D-0000-FFFF-FFFF00000000}"/>
  </bookViews>
  <sheets>
    <sheet name="Réél au 20230831" sheetId="3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3" i="37" l="1"/>
  <c r="L14" i="37"/>
  <c r="L15" i="37"/>
  <c r="L16" i="37"/>
  <c r="L17" i="37"/>
  <c r="L18" i="37"/>
  <c r="L19" i="37"/>
  <c r="L20" i="37"/>
  <c r="L21" i="37"/>
  <c r="L22" i="37"/>
  <c r="L12" i="37"/>
  <c r="G38" i="37"/>
  <c r="G37" i="37"/>
  <c r="G36" i="37"/>
  <c r="G35" i="37"/>
  <c r="I43" i="37"/>
  <c r="J43" i="37"/>
  <c r="K43" i="37"/>
  <c r="J18" i="37"/>
  <c r="K18" i="37"/>
  <c r="K15" i="37"/>
  <c r="K16" i="37"/>
  <c r="K17" i="37"/>
  <c r="J17" i="37" l="1"/>
  <c r="H43" i="37"/>
  <c r="F43" i="37"/>
  <c r="E43" i="37"/>
  <c r="D43" i="37"/>
  <c r="G34" i="37"/>
  <c r="G33" i="37"/>
  <c r="G32" i="37"/>
  <c r="C24" i="37"/>
  <c r="G22" i="37"/>
  <c r="G21" i="37"/>
  <c r="G20" i="37"/>
  <c r="G19" i="37"/>
  <c r="G18" i="37"/>
  <c r="G17" i="37"/>
  <c r="J16" i="37"/>
  <c r="G16" i="37"/>
  <c r="J15" i="37"/>
  <c r="G15" i="37"/>
  <c r="J14" i="37"/>
  <c r="G14" i="37"/>
  <c r="J13" i="37"/>
  <c r="G13" i="37"/>
  <c r="J12" i="37"/>
  <c r="G12" i="37"/>
  <c r="G11" i="37"/>
  <c r="L24" i="37" l="1"/>
  <c r="M19" i="37"/>
  <c r="M21" i="37"/>
  <c r="M18" i="37"/>
  <c r="M22" i="37"/>
  <c r="M20" i="37"/>
  <c r="M13" i="37"/>
  <c r="M15" i="37"/>
  <c r="M16" i="37"/>
  <c r="G43" i="37"/>
  <c r="M17" i="37"/>
  <c r="G24" i="37"/>
  <c r="M12" i="37"/>
  <c r="J11" i="37"/>
  <c r="J24" i="37" s="1"/>
  <c r="M14" i="37" l="1"/>
  <c r="M24" i="37" s="1"/>
  <c r="M25" i="37" s="1"/>
  <c r="M27" i="37" s="1"/>
  <c r="N12" i="37"/>
  <c r="N13" i="37" s="1"/>
  <c r="N14" i="37" l="1"/>
  <c r="N15" i="37" s="1"/>
  <c r="N16" i="37" s="1"/>
  <c r="N17" i="37" s="1"/>
  <c r="N18" i="37" s="1"/>
</calcChain>
</file>

<file path=xl/sharedStrings.xml><?xml version="1.0" encoding="utf-8"?>
<sst xmlns="http://schemas.openxmlformats.org/spreadsheetml/2006/main" count="27" uniqueCount="23">
  <si>
    <t xml:space="preserve">Mois </t>
  </si>
  <si>
    <t xml:space="preserve">NB jrs </t>
  </si>
  <si>
    <t xml:space="preserve">JTM </t>
  </si>
  <si>
    <t xml:space="preserve">Total </t>
  </si>
  <si>
    <t xml:space="preserve">Brut </t>
  </si>
  <si>
    <t>NF</t>
  </si>
  <si>
    <t xml:space="preserve">Autre </t>
  </si>
  <si>
    <t>T. Restaurant</t>
  </si>
  <si>
    <t xml:space="preserve">Ch. Patronales </t>
  </si>
  <si>
    <t xml:space="preserve">Salaire NET </t>
  </si>
  <si>
    <t xml:space="preserve">Détails du Coût du Salaire </t>
  </si>
  <si>
    <t>Reserve Cumulée</t>
  </si>
  <si>
    <t>Reserve du mois</t>
  </si>
  <si>
    <t xml:space="preserve">Coût du salaire </t>
  </si>
  <si>
    <t>Com M2 (5%)</t>
  </si>
  <si>
    <t xml:space="preserve">Com Portage (8 %) </t>
  </si>
  <si>
    <t>Détails des Comptes d'Activité</t>
  </si>
  <si>
    <t>Recettes</t>
  </si>
  <si>
    <t>MAY</t>
  </si>
  <si>
    <t>T. Transport</t>
  </si>
  <si>
    <t>Estimation Portage 2023 Youness ELAMRANI</t>
  </si>
  <si>
    <t>HARINGTON</t>
  </si>
  <si>
    <t xml:space="preserve">CRECHE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</si>
</sst>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&quot;€&quot;_-;\-* #,##0.00\ &quot;€&quot;_-;_-* &quot;-&quot;??\ &quot;€&quot;_-;_-@"/>
  </numFmts>
  <fonts count="7" x14ac:knownFonts="1">
    <font>
      <sz val="11"/>
      <color rgb="FF000000"/>
      <name val="Calibri"/>
    </font>
    <font>
      <sz val="11"/>
      <name val="Calibri"/>
      <family val="2"/>
    </font>
    <font>
      <b/>
      <sz val="16"/>
      <color rgb="FF000000"/>
      <name val="Calibri"/>
      <family val="2"/>
    </font>
    <font>
      <b/>
      <sz val="11"/>
      <color rgb="FF000000"/>
      <name val="Calibri"/>
      <family val="2"/>
    </font>
    <font>
      <b/>
      <sz val="24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C4BD97"/>
        <bgColor rgb="FFC4BD97"/>
      </patternFill>
    </fill>
    <fill>
      <patternFill patternType="solid">
        <fgColor rgb="FFF2F2F2"/>
        <bgColor rgb="FFF2F2F2"/>
      </patternFill>
    </fill>
    <fill>
      <patternFill patternType="solid">
        <fgColor rgb="FFEEECE1"/>
        <bgColor rgb="FFEEECE1"/>
      </patternFill>
    </fill>
    <fill>
      <patternFill patternType="solid">
        <fgColor rgb="FFC6D9F0"/>
        <bgColor rgb="FFC6D9F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79646"/>
        <bgColor rgb="FFF79646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162D0"/>
        <bgColor indexed="64"/>
      </patternFill>
    </fill>
  </fills>
  <borders count="2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46">
    <xf numFmtId="0" fontId="0" fillId="0" borderId="0" xfId="0"/>
    <xf numFmtId="0" fontId="3" fillId="4" borderId="9" xfId="0" applyFont="1" applyFill="1" applyBorder="1"/>
    <xf numFmtId="17" fontId="0" fillId="0" borderId="9" xfId="0" applyNumberFormat="1" applyBorder="1"/>
    <xf numFmtId="0" fontId="0" fillId="0" borderId="9" xfId="0" applyBorder="1"/>
    <xf numFmtId="164" fontId="0" fillId="0" borderId="9" xfId="0" applyNumberFormat="1" applyBorder="1"/>
    <xf numFmtId="164" fontId="0" fillId="5" borderId="9" xfId="0" applyNumberFormat="1" applyFill="1" applyBorder="1"/>
    <xf numFmtId="164" fontId="0" fillId="6" borderId="9" xfId="0" applyNumberFormat="1" applyFill="1" applyBorder="1"/>
    <xf numFmtId="164" fontId="0" fillId="7" borderId="9" xfId="0" applyNumberFormat="1" applyFill="1" applyBorder="1"/>
    <xf numFmtId="17" fontId="0" fillId="0" borderId="0" xfId="0" applyNumberFormat="1"/>
    <xf numFmtId="164" fontId="0" fillId="0" borderId="0" xfId="0" applyNumberFormat="1"/>
    <xf numFmtId="164" fontId="0" fillId="8" borderId="9" xfId="0" applyNumberFormat="1" applyFill="1" applyBorder="1"/>
    <xf numFmtId="44" fontId="0" fillId="0" borderId="0" xfId="0" applyNumberFormat="1"/>
    <xf numFmtId="0" fontId="1" fillId="0" borderId="0" xfId="0" applyFont="1"/>
    <xf numFmtId="164" fontId="0" fillId="7" borderId="0" xfId="0" applyNumberFormat="1" applyFill="1"/>
    <xf numFmtId="44" fontId="0" fillId="10" borderId="0" xfId="0" applyNumberFormat="1" applyFill="1"/>
    <xf numFmtId="164" fontId="0" fillId="5" borderId="10" xfId="0" applyNumberFormat="1" applyFill="1" applyBorder="1" applyAlignment="1">
      <alignment horizontal="center"/>
    </xf>
    <xf numFmtId="10" fontId="0" fillId="0" borderId="0" xfId="1" applyNumberFormat="1" applyFont="1"/>
    <xf numFmtId="164" fontId="0" fillId="0" borderId="11" xfId="0" applyNumberFormat="1" applyBorder="1"/>
    <xf numFmtId="164" fontId="0" fillId="9" borderId="12" xfId="0" applyNumberFormat="1" applyFill="1" applyBorder="1"/>
    <xf numFmtId="0" fontId="3" fillId="4" borderId="11" xfId="0" applyFont="1" applyFill="1" applyBorder="1"/>
    <xf numFmtId="0" fontId="3" fillId="4" borderId="12" xfId="0" applyFont="1" applyFill="1" applyBorder="1"/>
    <xf numFmtId="10" fontId="3" fillId="0" borderId="0" xfId="1" applyNumberFormat="1" applyFont="1"/>
    <xf numFmtId="164" fontId="0" fillId="5" borderId="0" xfId="0" applyNumberFormat="1" applyFill="1" applyAlignment="1">
      <alignment horizontal="center"/>
    </xf>
    <xf numFmtId="164" fontId="3" fillId="0" borderId="9" xfId="0" applyNumberFormat="1" applyFont="1" applyBorder="1"/>
    <xf numFmtId="164" fontId="0" fillId="11" borderId="11" xfId="0" applyNumberFormat="1" applyFill="1" applyBorder="1"/>
    <xf numFmtId="164" fontId="5" fillId="9" borderId="12" xfId="0" applyNumberFormat="1" applyFont="1" applyFill="1" applyBorder="1"/>
    <xf numFmtId="9" fontId="0" fillId="12" borderId="0" xfId="2" applyFont="1" applyFill="1"/>
    <xf numFmtId="0" fontId="0" fillId="0" borderId="0" xfId="0" applyAlignment="1">
      <alignment horizontal="center"/>
    </xf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2" fillId="3" borderId="19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</cellXfs>
  <cellStyles count="3">
    <cellStyle name="Normal" xfId="0" builtinId="0"/>
    <cellStyle name="Pourcentage" xfId="2" builtinId="5"/>
    <cellStyle name="Pourcentage 2" xfId="1" xr:uid="{D34EC89D-BE57-4A6E-B2DD-6AD857C252FD}"/>
  </cellStyles>
  <dxfs count="0"/>
  <tableStyles count="0" defaultTableStyle="TableStyleMedium2" defaultPivotStyle="PivotStyleLight16"/>
  <colors>
    <mruColors>
      <color rgb="FFA162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C10E6-B217-4264-8DB5-58F416008E8F}">
  <dimension ref="B1:N43"/>
  <sheetViews>
    <sheetView tabSelected="1" topLeftCell="B7" zoomScaleNormal="100" workbookViewId="0">
      <selection activeCell="E21" sqref="E21"/>
    </sheetView>
  </sheetViews>
  <sheetFormatPr baseColWidth="10" defaultColWidth="9.1796875" defaultRowHeight="14.5" x14ac:dyDescent="0.35"/>
  <cols>
    <col min="4" max="4" width="12" customWidth="1"/>
    <col min="5" max="5" width="12.6328125" customWidth="1"/>
    <col min="6" max="6" width="13.453125" bestFit="1" customWidth="1"/>
    <col min="7" max="7" width="12.81640625" customWidth="1"/>
    <col min="8" max="8" width="11.08984375" bestFit="1" customWidth="1"/>
    <col min="9" max="9" width="11.453125" bestFit="1" customWidth="1"/>
    <col min="10" max="10" width="16.81640625" bestFit="1" customWidth="1"/>
    <col min="11" max="11" width="12.7265625" customWidth="1"/>
    <col min="12" max="12" width="13.90625" bestFit="1" customWidth="1"/>
    <col min="13" max="13" width="14.90625" customWidth="1"/>
    <col min="14" max="14" width="15.90625" bestFit="1" customWidth="1"/>
  </cols>
  <sheetData>
    <row r="1" spans="2:14" ht="15" thickBot="1" x14ac:dyDescent="0.4"/>
    <row r="2" spans="2:14" x14ac:dyDescent="0.35">
      <c r="B2" s="29" t="s">
        <v>20</v>
      </c>
      <c r="C2" s="30"/>
      <c r="D2" s="30"/>
      <c r="E2" s="30"/>
      <c r="F2" s="30"/>
      <c r="G2" s="30"/>
      <c r="H2" s="30"/>
      <c r="I2" s="30"/>
      <c r="J2" s="30"/>
      <c r="K2" s="30"/>
      <c r="L2" s="31"/>
    </row>
    <row r="3" spans="2:14" x14ac:dyDescent="0.35">
      <c r="B3" s="32"/>
      <c r="C3" s="28"/>
      <c r="D3" s="28"/>
      <c r="E3" s="28"/>
      <c r="F3" s="28"/>
      <c r="G3" s="28"/>
      <c r="H3" s="28"/>
      <c r="I3" s="28"/>
      <c r="J3" s="28"/>
      <c r="K3" s="28"/>
      <c r="L3" s="33"/>
    </row>
    <row r="4" spans="2:14" ht="15" thickBot="1" x14ac:dyDescent="0.4">
      <c r="B4" s="34"/>
      <c r="C4" s="35"/>
      <c r="D4" s="35"/>
      <c r="E4" s="35"/>
      <c r="F4" s="35"/>
      <c r="G4" s="35"/>
      <c r="H4" s="35"/>
      <c r="I4" s="35"/>
      <c r="J4" s="35"/>
      <c r="K4" s="35"/>
      <c r="L4" s="36"/>
    </row>
    <row r="6" spans="2:14" ht="15" thickBot="1" x14ac:dyDescent="0.4"/>
    <row r="7" spans="2:14" ht="14.5" customHeight="1" x14ac:dyDescent="0.35">
      <c r="B7" s="37" t="s">
        <v>17</v>
      </c>
      <c r="C7" s="38"/>
      <c r="D7" s="38"/>
      <c r="E7" s="38"/>
      <c r="F7" s="38"/>
      <c r="G7" s="39"/>
      <c r="I7" s="37" t="s">
        <v>16</v>
      </c>
      <c r="J7" s="38"/>
      <c r="K7" s="38"/>
      <c r="L7" s="38"/>
      <c r="M7" s="38"/>
      <c r="N7" s="39"/>
    </row>
    <row r="8" spans="2:14" ht="15" customHeight="1" thickBot="1" x14ac:dyDescent="0.4">
      <c r="B8" s="40"/>
      <c r="C8" s="41"/>
      <c r="D8" s="41"/>
      <c r="E8" s="41"/>
      <c r="F8" s="41"/>
      <c r="G8" s="42"/>
      <c r="I8" s="40"/>
      <c r="J8" s="41"/>
      <c r="K8" s="41"/>
      <c r="L8" s="41"/>
      <c r="M8" s="41"/>
      <c r="N8" s="42"/>
    </row>
    <row r="9" spans="2:14" x14ac:dyDescent="0.35">
      <c r="C9" s="43" t="s">
        <v>21</v>
      </c>
      <c r="D9" s="44"/>
      <c r="E9" s="44"/>
      <c r="F9" s="44"/>
    </row>
    <row r="10" spans="2:14" x14ac:dyDescent="0.35">
      <c r="B10" s="1" t="s">
        <v>0</v>
      </c>
      <c r="C10" s="1" t="s">
        <v>1</v>
      </c>
      <c r="D10" s="1" t="s">
        <v>2</v>
      </c>
      <c r="E10" s="1" t="s">
        <v>1</v>
      </c>
      <c r="F10" s="1" t="s">
        <v>2</v>
      </c>
      <c r="G10" s="1" t="s">
        <v>3</v>
      </c>
      <c r="I10" s="1" t="s">
        <v>0</v>
      </c>
      <c r="J10" s="1" t="s">
        <v>15</v>
      </c>
      <c r="K10" s="1" t="s">
        <v>14</v>
      </c>
      <c r="L10" s="1" t="s">
        <v>13</v>
      </c>
      <c r="M10" s="1" t="s">
        <v>12</v>
      </c>
      <c r="N10" s="1" t="s">
        <v>11</v>
      </c>
    </row>
    <row r="11" spans="2:14" x14ac:dyDescent="0.35">
      <c r="B11" s="2">
        <v>44927</v>
      </c>
      <c r="C11" s="3"/>
      <c r="D11" s="4"/>
      <c r="E11" s="3"/>
      <c r="F11" s="4"/>
      <c r="G11" s="4">
        <f t="shared" ref="G11:G22" si="0">(D11*C11)+(E11*F11)</f>
        <v>0</v>
      </c>
      <c r="I11" s="2">
        <v>44927</v>
      </c>
      <c r="J11" s="5">
        <f>G11*0.08</f>
        <v>0</v>
      </c>
      <c r="K11" s="5"/>
      <c r="L11" s="7"/>
      <c r="M11" s="4"/>
      <c r="N11" s="23"/>
    </row>
    <row r="12" spans="2:14" x14ac:dyDescent="0.35">
      <c r="B12" s="2">
        <v>44958</v>
      </c>
      <c r="C12" s="3"/>
      <c r="D12" s="4"/>
      <c r="E12" s="3"/>
      <c r="F12" s="4"/>
      <c r="G12" s="4">
        <f t="shared" si="0"/>
        <v>0</v>
      </c>
      <c r="I12" s="2">
        <v>44958</v>
      </c>
      <c r="J12" s="5">
        <f>C12*D12*0.08</f>
        <v>0</v>
      </c>
      <c r="K12" s="5"/>
      <c r="L12" s="7">
        <f>D32+F32+G32+H32+I32+J32+K32+L32/0.88</f>
        <v>0</v>
      </c>
      <c r="M12" s="4">
        <f t="shared" ref="M12:M22" si="1">G12-J12-K12-L12</f>
        <v>0</v>
      </c>
      <c r="N12" s="23">
        <f>M12</f>
        <v>0</v>
      </c>
    </row>
    <row r="13" spans="2:14" x14ac:dyDescent="0.35">
      <c r="B13" s="2">
        <v>44986</v>
      </c>
      <c r="C13" s="3"/>
      <c r="D13" s="4"/>
      <c r="E13" s="3"/>
      <c r="F13" s="4"/>
      <c r="G13" s="4">
        <f t="shared" si="0"/>
        <v>0</v>
      </c>
      <c r="I13" s="2">
        <v>44986</v>
      </c>
      <c r="J13" s="5">
        <f t="shared" ref="J13:J14" si="2">C13*D13*0.08</f>
        <v>0</v>
      </c>
      <c r="K13" s="5"/>
      <c r="L13" s="7">
        <f t="shared" ref="L13:L22" si="3">D33+F33+G33+H33+I33+J33+K33+L33/0.88</f>
        <v>0</v>
      </c>
      <c r="M13" s="4">
        <f t="shared" si="1"/>
        <v>0</v>
      </c>
      <c r="N13" s="23">
        <f t="shared" ref="N13:N18" si="4">M13+N12</f>
        <v>0</v>
      </c>
    </row>
    <row r="14" spans="2:14" x14ac:dyDescent="0.35">
      <c r="B14" s="2">
        <v>45017</v>
      </c>
      <c r="C14" s="3">
        <v>14</v>
      </c>
      <c r="D14" s="4">
        <v>550</v>
      </c>
      <c r="E14" s="3"/>
      <c r="F14" s="4"/>
      <c r="G14" s="4">
        <f t="shared" si="0"/>
        <v>7700</v>
      </c>
      <c r="I14" s="2">
        <v>45017</v>
      </c>
      <c r="J14" s="5">
        <f t="shared" si="2"/>
        <v>616</v>
      </c>
      <c r="K14" s="5"/>
      <c r="L14" s="7">
        <f t="shared" si="3"/>
        <v>4501.0200000000004</v>
      </c>
      <c r="M14" s="4">
        <f t="shared" si="1"/>
        <v>2582.9799999999996</v>
      </c>
      <c r="N14" s="23">
        <f t="shared" si="4"/>
        <v>2582.9799999999996</v>
      </c>
    </row>
    <row r="15" spans="2:14" x14ac:dyDescent="0.35">
      <c r="B15" s="2">
        <v>45047</v>
      </c>
      <c r="C15" s="3">
        <v>20</v>
      </c>
      <c r="D15" s="4">
        <v>550</v>
      </c>
      <c r="E15" s="3"/>
      <c r="F15" s="4"/>
      <c r="G15" s="4">
        <f t="shared" si="0"/>
        <v>11000</v>
      </c>
      <c r="I15" s="2">
        <v>45047</v>
      </c>
      <c r="J15" s="5">
        <f>C15*D15*0.08</f>
        <v>880</v>
      </c>
      <c r="K15" s="5">
        <f t="shared" ref="K15:K18" si="5">E15*F15*0.05</f>
        <v>0</v>
      </c>
      <c r="L15" s="7">
        <f t="shared" si="3"/>
        <v>7056.58</v>
      </c>
      <c r="M15" s="4">
        <f t="shared" si="1"/>
        <v>3063.42</v>
      </c>
      <c r="N15" s="23">
        <f t="shared" si="4"/>
        <v>5646.4</v>
      </c>
    </row>
    <row r="16" spans="2:14" x14ac:dyDescent="0.35">
      <c r="B16" s="2">
        <v>45078</v>
      </c>
      <c r="C16" s="3">
        <v>22</v>
      </c>
      <c r="D16" s="4">
        <v>550</v>
      </c>
      <c r="E16" s="3"/>
      <c r="F16" s="4"/>
      <c r="G16" s="4">
        <f t="shared" si="0"/>
        <v>12100</v>
      </c>
      <c r="I16" s="2">
        <v>45078</v>
      </c>
      <c r="J16" s="5">
        <f>C16*D16*0.08</f>
        <v>968</v>
      </c>
      <c r="K16" s="5">
        <f t="shared" si="5"/>
        <v>0</v>
      </c>
      <c r="L16" s="7">
        <f t="shared" si="3"/>
        <v>10725.3</v>
      </c>
      <c r="M16" s="4">
        <f t="shared" si="1"/>
        <v>406.70000000000073</v>
      </c>
      <c r="N16" s="23">
        <f t="shared" si="4"/>
        <v>6053.1</v>
      </c>
    </row>
    <row r="17" spans="2:14" x14ac:dyDescent="0.35">
      <c r="B17" s="2">
        <v>45108</v>
      </c>
      <c r="C17" s="3">
        <v>20</v>
      </c>
      <c r="D17" s="4">
        <v>550</v>
      </c>
      <c r="E17" s="3"/>
      <c r="F17" s="4"/>
      <c r="G17" s="4">
        <f t="shared" si="0"/>
        <v>11000</v>
      </c>
      <c r="I17" s="2">
        <v>45108</v>
      </c>
      <c r="J17" s="5">
        <f>C17*D17*0.08</f>
        <v>880</v>
      </c>
      <c r="K17" s="5">
        <f t="shared" si="5"/>
        <v>0</v>
      </c>
      <c r="L17" s="7">
        <f t="shared" si="3"/>
        <v>7938.96</v>
      </c>
      <c r="M17" s="4">
        <f t="shared" si="1"/>
        <v>2181.04</v>
      </c>
      <c r="N17" s="23">
        <f t="shared" si="4"/>
        <v>8234.14</v>
      </c>
    </row>
    <row r="18" spans="2:14" x14ac:dyDescent="0.35">
      <c r="B18" s="2">
        <v>45139</v>
      </c>
      <c r="C18" s="3">
        <v>22</v>
      </c>
      <c r="D18" s="4">
        <v>550</v>
      </c>
      <c r="E18" s="3"/>
      <c r="F18" s="4"/>
      <c r="G18" s="4">
        <f t="shared" si="0"/>
        <v>12100</v>
      </c>
      <c r="I18" s="2">
        <v>45139</v>
      </c>
      <c r="J18" s="5">
        <f>C18*D18*0.08</f>
        <v>968</v>
      </c>
      <c r="K18" s="5">
        <f t="shared" si="5"/>
        <v>0</v>
      </c>
      <c r="L18" s="7">
        <f t="shared" si="3"/>
        <v>7853.28</v>
      </c>
      <c r="M18" s="4">
        <f t="shared" si="1"/>
        <v>3278.7200000000003</v>
      </c>
      <c r="N18" s="23">
        <f t="shared" si="4"/>
        <v>11512.86</v>
      </c>
    </row>
    <row r="19" spans="2:14" x14ac:dyDescent="0.35">
      <c r="B19" s="2">
        <v>45170</v>
      </c>
      <c r="C19" s="3"/>
      <c r="D19" s="4"/>
      <c r="E19" s="3"/>
      <c r="F19" s="4"/>
      <c r="G19" s="4">
        <f t="shared" si="0"/>
        <v>0</v>
      </c>
      <c r="I19" s="2">
        <v>45170</v>
      </c>
      <c r="J19" s="5"/>
      <c r="K19" s="5"/>
      <c r="L19" s="7">
        <f t="shared" si="3"/>
        <v>0</v>
      </c>
      <c r="M19" s="4">
        <f t="shared" si="1"/>
        <v>0</v>
      </c>
      <c r="N19" s="23"/>
    </row>
    <row r="20" spans="2:14" x14ac:dyDescent="0.35">
      <c r="B20" s="2">
        <v>45200</v>
      </c>
      <c r="C20" s="3"/>
      <c r="D20" s="4"/>
      <c r="E20" s="3"/>
      <c r="F20" s="4"/>
      <c r="G20" s="4">
        <f t="shared" si="0"/>
        <v>0</v>
      </c>
      <c r="I20" s="2">
        <v>45200</v>
      </c>
      <c r="J20" s="5"/>
      <c r="K20" s="5"/>
      <c r="L20" s="7">
        <f t="shared" si="3"/>
        <v>0</v>
      </c>
      <c r="M20" s="4">
        <f t="shared" si="1"/>
        <v>0</v>
      </c>
      <c r="N20" s="23"/>
    </row>
    <row r="21" spans="2:14" x14ac:dyDescent="0.35">
      <c r="B21" s="2">
        <v>45231</v>
      </c>
      <c r="C21" s="3"/>
      <c r="D21" s="4"/>
      <c r="E21" s="3"/>
      <c r="F21" s="4"/>
      <c r="G21" s="4">
        <f t="shared" si="0"/>
        <v>0</v>
      </c>
      <c r="I21" s="2">
        <v>45231</v>
      </c>
      <c r="J21" s="5"/>
      <c r="K21" s="5"/>
      <c r="L21" s="7">
        <f t="shared" si="3"/>
        <v>0</v>
      </c>
      <c r="M21" s="4">
        <f t="shared" si="1"/>
        <v>0</v>
      </c>
      <c r="N21" s="23"/>
    </row>
    <row r="22" spans="2:14" x14ac:dyDescent="0.35">
      <c r="B22" s="2">
        <v>45261</v>
      </c>
      <c r="C22" s="3"/>
      <c r="D22" s="4"/>
      <c r="E22" s="3"/>
      <c r="F22" s="4"/>
      <c r="G22" s="4">
        <f t="shared" si="0"/>
        <v>0</v>
      </c>
      <c r="I22" s="2">
        <v>45261</v>
      </c>
      <c r="J22" s="5"/>
      <c r="K22" s="5"/>
      <c r="L22" s="7">
        <f t="shared" si="3"/>
        <v>0</v>
      </c>
      <c r="M22" s="4">
        <f t="shared" si="1"/>
        <v>0</v>
      </c>
      <c r="N22" s="23"/>
    </row>
    <row r="23" spans="2:14" x14ac:dyDescent="0.35">
      <c r="B23" s="8"/>
      <c r="D23" s="9"/>
      <c r="E23" s="9"/>
      <c r="I23" s="8"/>
      <c r="J23" s="15"/>
      <c r="K23" s="22"/>
      <c r="L23" s="13"/>
      <c r="M23" s="4"/>
      <c r="N23" s="4"/>
    </row>
    <row r="24" spans="2:14" x14ac:dyDescent="0.35">
      <c r="B24" s="8"/>
      <c r="C24">
        <f>SUM(C11:C22)</f>
        <v>98</v>
      </c>
      <c r="D24" s="9"/>
      <c r="G24" s="9">
        <f>SUM(G11:G22)</f>
        <v>53900</v>
      </c>
      <c r="I24" s="8"/>
      <c r="J24" s="9">
        <f>SUM(J11:J22)</f>
        <v>4312</v>
      </c>
      <c r="K24" s="9"/>
      <c r="L24" s="9">
        <f>SUM(L11:L23)</f>
        <v>38075.14</v>
      </c>
      <c r="M24" s="9">
        <f>SUM(M11:M23)</f>
        <v>11512.86</v>
      </c>
    </row>
    <row r="25" spans="2:14" ht="15" thickBot="1" x14ac:dyDescent="0.4">
      <c r="J25" s="21"/>
      <c r="K25" s="21"/>
      <c r="M25" s="14">
        <f>M24*0.88</f>
        <v>10131.316800000001</v>
      </c>
    </row>
    <row r="26" spans="2:14" x14ac:dyDescent="0.35">
      <c r="C26" s="45" t="s">
        <v>10</v>
      </c>
      <c r="D26" s="30"/>
      <c r="E26" s="30"/>
      <c r="F26" s="30"/>
      <c r="G26" s="30"/>
      <c r="H26" s="30"/>
      <c r="I26" s="31"/>
    </row>
    <row r="27" spans="2:14" ht="15" thickBot="1" x14ac:dyDescent="0.4">
      <c r="C27" s="34"/>
      <c r="D27" s="35"/>
      <c r="E27" s="35"/>
      <c r="F27" s="35"/>
      <c r="G27" s="35"/>
      <c r="H27" s="35"/>
      <c r="I27" s="36"/>
      <c r="M27" s="26">
        <f>(E43+G43*(11/6.5)+H43+I43+J43+K43+L43+M25)/G24</f>
        <v>0.66794199857285574</v>
      </c>
    </row>
    <row r="28" spans="2:14" x14ac:dyDescent="0.35">
      <c r="C28" s="12"/>
      <c r="D28" s="12"/>
      <c r="E28" s="12"/>
      <c r="F28" s="12"/>
      <c r="G28" s="12"/>
      <c r="H28" s="12"/>
      <c r="I28" s="12"/>
      <c r="M28" s="16"/>
    </row>
    <row r="29" spans="2:14" x14ac:dyDescent="0.35">
      <c r="D29" s="27"/>
      <c r="E29" s="28"/>
      <c r="F29" s="28"/>
    </row>
    <row r="30" spans="2:14" x14ac:dyDescent="0.35">
      <c r="C30" s="1" t="s">
        <v>0</v>
      </c>
      <c r="D30" s="1" t="s">
        <v>4</v>
      </c>
      <c r="E30" s="1" t="s">
        <v>9</v>
      </c>
      <c r="F30" s="20" t="s">
        <v>8</v>
      </c>
      <c r="G30" s="19" t="s">
        <v>7</v>
      </c>
      <c r="H30" s="19" t="s">
        <v>19</v>
      </c>
      <c r="I30" s="19" t="s">
        <v>5</v>
      </c>
      <c r="J30" s="19" t="s">
        <v>18</v>
      </c>
      <c r="K30" s="19" t="s">
        <v>22</v>
      </c>
      <c r="L30" s="19" t="s">
        <v>6</v>
      </c>
    </row>
    <row r="31" spans="2:14" x14ac:dyDescent="0.35">
      <c r="C31" s="2">
        <v>44927</v>
      </c>
      <c r="D31" s="10"/>
      <c r="E31" s="6"/>
      <c r="F31" s="18"/>
      <c r="G31" s="17"/>
      <c r="H31" s="17"/>
      <c r="I31" s="17"/>
      <c r="J31" s="17"/>
      <c r="K31" s="17"/>
      <c r="L31" s="17"/>
    </row>
    <row r="32" spans="2:14" x14ac:dyDescent="0.35">
      <c r="C32" s="2">
        <v>44958</v>
      </c>
      <c r="D32" s="10"/>
      <c r="E32" s="6"/>
      <c r="F32" s="18"/>
      <c r="G32" s="17">
        <f>C12*6.51</f>
        <v>0</v>
      </c>
      <c r="H32" s="17"/>
      <c r="I32" s="17"/>
      <c r="J32" s="17"/>
      <c r="K32" s="17"/>
      <c r="L32" s="17"/>
    </row>
    <row r="33" spans="3:13" x14ac:dyDescent="0.35">
      <c r="C33" s="2">
        <v>44986</v>
      </c>
      <c r="D33" s="10"/>
      <c r="E33" s="6"/>
      <c r="F33" s="18"/>
      <c r="G33" s="17">
        <f t="shared" ref="G33:G34" si="6">C13*6.51</f>
        <v>0</v>
      </c>
      <c r="H33" s="17"/>
      <c r="I33" s="17"/>
      <c r="J33" s="17"/>
      <c r="K33" s="17"/>
      <c r="L33" s="17"/>
    </row>
    <row r="34" spans="3:13" x14ac:dyDescent="0.35">
      <c r="C34" s="2">
        <v>45017</v>
      </c>
      <c r="D34" s="10">
        <v>3150.1</v>
      </c>
      <c r="E34" s="6">
        <v>2459.89</v>
      </c>
      <c r="F34" s="25">
        <v>1259.78</v>
      </c>
      <c r="G34" s="17">
        <f t="shared" si="6"/>
        <v>91.14</v>
      </c>
      <c r="H34" s="17"/>
      <c r="I34" s="17"/>
      <c r="J34" s="17"/>
      <c r="K34" s="17"/>
      <c r="L34" s="17"/>
      <c r="M34" s="11"/>
    </row>
    <row r="35" spans="3:13" x14ac:dyDescent="0.35">
      <c r="C35" s="2">
        <v>45047</v>
      </c>
      <c r="D35" s="10">
        <v>4500</v>
      </c>
      <c r="E35" s="6">
        <v>3581.79</v>
      </c>
      <c r="F35" s="18">
        <v>1729.82</v>
      </c>
      <c r="G35" s="17">
        <f>C15*6.5</f>
        <v>130</v>
      </c>
      <c r="H35" s="17">
        <v>63.08</v>
      </c>
      <c r="I35" s="17">
        <v>633.67999999999995</v>
      </c>
      <c r="J35" s="17"/>
      <c r="K35" s="17"/>
      <c r="L35" s="17"/>
    </row>
    <row r="36" spans="3:13" x14ac:dyDescent="0.35">
      <c r="C36" s="2">
        <v>45078</v>
      </c>
      <c r="D36" s="10">
        <v>7576.5</v>
      </c>
      <c r="E36" s="6">
        <v>6633.91</v>
      </c>
      <c r="F36" s="18">
        <v>1756.39</v>
      </c>
      <c r="G36" s="17">
        <f>22*6.5</f>
        <v>143</v>
      </c>
      <c r="H36" s="17">
        <v>63.08</v>
      </c>
      <c r="I36" s="17">
        <v>303.16000000000003</v>
      </c>
      <c r="J36" s="17">
        <v>550.16999999999996</v>
      </c>
      <c r="K36" s="17">
        <v>333</v>
      </c>
      <c r="L36" s="17"/>
    </row>
    <row r="37" spans="3:13" x14ac:dyDescent="0.35">
      <c r="C37" s="2">
        <v>45108</v>
      </c>
      <c r="D37" s="10">
        <v>4500</v>
      </c>
      <c r="E37" s="6">
        <v>3581.79</v>
      </c>
      <c r="F37" s="18">
        <v>1729.03</v>
      </c>
      <c r="G37" s="17">
        <f>20*6.5</f>
        <v>130</v>
      </c>
      <c r="H37" s="17">
        <v>63.08</v>
      </c>
      <c r="I37" s="17">
        <v>633.67999999999995</v>
      </c>
      <c r="J37" s="17">
        <v>550.16999999999996</v>
      </c>
      <c r="K37" s="17">
        <v>333</v>
      </c>
      <c r="L37" s="17"/>
    </row>
    <row r="38" spans="3:13" x14ac:dyDescent="0.35">
      <c r="C38" s="2">
        <v>45139</v>
      </c>
      <c r="D38" s="10">
        <v>4500</v>
      </c>
      <c r="E38" s="6">
        <v>3572.79</v>
      </c>
      <c r="F38" s="18">
        <v>1729.03</v>
      </c>
      <c r="G38" s="17">
        <f>12*6.5</f>
        <v>78</v>
      </c>
      <c r="H38" s="17">
        <v>63.08</v>
      </c>
      <c r="I38" s="24">
        <v>600</v>
      </c>
      <c r="J38" s="17">
        <v>550.16999999999996</v>
      </c>
      <c r="K38" s="17">
        <v>333</v>
      </c>
      <c r="L38" s="17"/>
    </row>
    <row r="39" spans="3:13" x14ac:dyDescent="0.35">
      <c r="C39" s="2">
        <v>45170</v>
      </c>
      <c r="D39" s="10"/>
      <c r="E39" s="6"/>
      <c r="F39" s="18"/>
      <c r="G39" s="17"/>
      <c r="H39" s="17"/>
      <c r="I39" s="17"/>
      <c r="J39" s="17"/>
      <c r="K39" s="17"/>
      <c r="L39" s="17"/>
    </row>
    <row r="40" spans="3:13" x14ac:dyDescent="0.35">
      <c r="C40" s="2">
        <v>45200</v>
      </c>
      <c r="D40" s="10"/>
      <c r="E40" s="6"/>
      <c r="F40" s="18"/>
      <c r="G40" s="17"/>
      <c r="H40" s="17"/>
      <c r="I40" s="17"/>
      <c r="J40" s="17"/>
      <c r="K40" s="17"/>
      <c r="L40" s="17"/>
    </row>
    <row r="41" spans="3:13" x14ac:dyDescent="0.35">
      <c r="C41" s="2">
        <v>45231</v>
      </c>
      <c r="D41" s="10"/>
      <c r="E41" s="6"/>
      <c r="F41" s="18"/>
      <c r="G41" s="17"/>
      <c r="H41" s="17"/>
      <c r="I41" s="17"/>
      <c r="J41" s="17"/>
      <c r="K41" s="17"/>
      <c r="L41" s="17"/>
    </row>
    <row r="42" spans="3:13" x14ac:dyDescent="0.35">
      <c r="C42" s="2">
        <v>45261</v>
      </c>
      <c r="D42" s="10"/>
      <c r="E42" s="6"/>
      <c r="F42" s="18"/>
      <c r="G42" s="17"/>
      <c r="H42" s="17"/>
      <c r="I42" s="17"/>
      <c r="J42" s="17"/>
      <c r="K42" s="17"/>
      <c r="L42" s="17"/>
    </row>
    <row r="43" spans="3:13" x14ac:dyDescent="0.35">
      <c r="D43" s="9">
        <f t="shared" ref="D43:H43" si="7">SUM(D31:D42)</f>
        <v>24226.6</v>
      </c>
      <c r="E43" s="9">
        <f t="shared" si="7"/>
        <v>19830.170000000002</v>
      </c>
      <c r="F43" s="9">
        <f t="shared" si="7"/>
        <v>8204.0499999999993</v>
      </c>
      <c r="G43" s="9">
        <f t="shared" si="7"/>
        <v>572.14</v>
      </c>
      <c r="H43" s="9">
        <f t="shared" si="7"/>
        <v>252.32</v>
      </c>
      <c r="I43" s="9">
        <f t="shared" ref="I43:K43" si="8">SUM(I31:I42)</f>
        <v>2170.52</v>
      </c>
      <c r="J43" s="9">
        <f t="shared" si="8"/>
        <v>1650.5099999999998</v>
      </c>
      <c r="K43" s="9">
        <f t="shared" si="8"/>
        <v>999</v>
      </c>
    </row>
  </sheetData>
  <mergeCells count="7">
    <mergeCell ref="D29:F29"/>
    <mergeCell ref="B2:L4"/>
    <mergeCell ref="B7:G8"/>
    <mergeCell ref="I7:N8"/>
    <mergeCell ref="C9:D9"/>
    <mergeCell ref="E9:F9"/>
    <mergeCell ref="C26:I27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221A5F1AEE074199A943B02BDA6647" ma:contentTypeVersion="12" ma:contentTypeDescription="Crée un document." ma:contentTypeScope="" ma:versionID="5c275f9197e7b81148b633ca414b2632">
  <xsd:schema xmlns:xsd="http://www.w3.org/2001/XMLSchema" xmlns:xs="http://www.w3.org/2001/XMLSchema" xmlns:p="http://schemas.microsoft.com/office/2006/metadata/properties" xmlns:ns2="822a6c1c-cfb8-4752-af32-aeac9d8fd400" xmlns:ns3="4b0dadf1-860b-45aa-90f6-168b3e0bda3f" targetNamespace="http://schemas.microsoft.com/office/2006/metadata/properties" ma:root="true" ma:fieldsID="fc5696fef679bd9fff34335cbb9d59a5" ns2:_="" ns3:_="">
    <xsd:import namespace="822a6c1c-cfb8-4752-af32-aeac9d8fd400"/>
    <xsd:import namespace="4b0dadf1-860b-45aa-90f6-168b3e0bda3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2a6c1c-cfb8-4752-af32-aeac9d8fd4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Balises d’images" ma:readOnly="false" ma:fieldId="{5cf76f15-5ced-4ddc-b409-7134ff3c332f}" ma:taxonomyMulti="true" ma:sspId="75448993-c0fc-4bcd-a113-b0236df9e8f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0dadf1-860b-45aa-90f6-168b3e0bda3f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dff71927-3212-4b64-84fd-d609330454c9}" ma:internalName="TaxCatchAll" ma:showField="CatchAllData" ma:web="4b0dadf1-860b-45aa-90f6-168b3e0bda3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b0dadf1-860b-45aa-90f6-168b3e0bda3f" xsi:nil="true"/>
    <lcf76f155ced4ddcb4097134ff3c332f xmlns="822a6c1c-cfb8-4752-af32-aeac9d8fd40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43F6664-9F13-4865-A7EF-E37681D54A0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FE2B530-2B79-4DF8-8369-1FA1C0C4F2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2a6c1c-cfb8-4752-af32-aeac9d8fd400"/>
    <ds:schemaRef ds:uri="4b0dadf1-860b-45aa-90f6-168b3e0bda3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9F7946-2A2C-4E5F-A29D-93D90F75FD64}">
  <ds:schemaRefs>
    <ds:schemaRef ds:uri="http://schemas.microsoft.com/office/2006/metadata/properties"/>
    <ds:schemaRef ds:uri="http://schemas.microsoft.com/office/infopath/2007/PartnerControls"/>
    <ds:schemaRef ds:uri="4b0dadf1-860b-45aa-90f6-168b3e0bda3f"/>
    <ds:schemaRef ds:uri="822a6c1c-cfb8-4752-af32-aeac9d8fd40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Réél au 20230831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MAJJAD Adil</dc:creator>
  <cp:keywords/>
  <dc:description/>
  <cp:lastModifiedBy>Adil MAJJAD</cp:lastModifiedBy>
  <cp:revision/>
  <dcterms:created xsi:type="dcterms:W3CDTF">2017-02-07T13:18:00Z</dcterms:created>
  <dcterms:modified xsi:type="dcterms:W3CDTF">2023-09-12T07:59:08Z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0x0101000B221A5F1AEE074199A943B02BDA6647</vt:lpwstr>
  </property>
  <property fmtid="{D5CDD505-2E9C-101B-9397-08002B2CF9AE}" pid="3" name="MediaServiceImageTags">
    <vt:lpwstr/>
  </property>
</Properties>
</file>