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22" sheetId="1" r:id="rId4"/>
    <sheet state="visible" name="week 23" sheetId="2" r:id="rId5"/>
    <sheet state="visible" name="week 26" sheetId="3" r:id="rId6"/>
    <sheet state="visible" name="36 locations" sheetId="4" r:id="rId7"/>
    <sheet state="visible" name="36 locationss list" sheetId="5" r:id="rId8"/>
  </sheets>
  <definedNames/>
  <calcPr/>
</workbook>
</file>

<file path=xl/sharedStrings.xml><?xml version="1.0" encoding="utf-8"?>
<sst xmlns="http://schemas.openxmlformats.org/spreadsheetml/2006/main" count="1622" uniqueCount="501">
  <si>
    <t>pos-1</t>
  </si>
  <si>
    <t>Method</t>
  </si>
  <si>
    <t>img_1_lat</t>
  </si>
  <si>
    <t>img_1_lon</t>
  </si>
  <si>
    <t>img_2_lat</t>
  </si>
  <si>
    <t>img_2_lon</t>
  </si>
  <si>
    <t>img_3_lat</t>
  </si>
  <si>
    <t>img_3_lon</t>
  </si>
  <si>
    <t>img_4_lat</t>
  </si>
  <si>
    <t>img_4_lon</t>
  </si>
  <si>
    <t>target_lat</t>
  </si>
  <si>
    <t>target_lon</t>
  </si>
  <si>
    <t>dist_1 (m)</t>
  </si>
  <si>
    <t>dist_2 (m)</t>
  </si>
  <si>
    <t>dist_3 (m)</t>
  </si>
  <si>
    <t>dist_4 (m)</t>
  </si>
  <si>
    <t>avg_dist (m)</t>
  </si>
  <si>
    <t>Method 1 (David)</t>
  </si>
  <si>
    <t>Method 2 (Suchang)</t>
  </si>
  <si>
    <t>Method 3 (Lesley)</t>
  </si>
  <si>
    <t>pos-2</t>
  </si>
  <si>
    <t>Method 3</t>
  </si>
  <si>
    <t>pos-3</t>
  </si>
  <si>
    <t>pos-4</t>
  </si>
  <si>
    <t xml:space="preserve">Method 2 </t>
  </si>
  <si>
    <t>pos-5</t>
  </si>
  <si>
    <t>pos-6</t>
  </si>
  <si>
    <t>Summary</t>
  </si>
  <si>
    <t>Average Distance (m)</t>
  </si>
  <si>
    <t>Method 2</t>
  </si>
  <si>
    <t>Note Tracy</t>
  </si>
  <si>
    <t>n+2,e-2,s-1,w+2</t>
  </si>
  <si>
    <t>n+3,e-2,s-1, w+2</t>
  </si>
  <si>
    <t>Tracy</t>
  </si>
  <si>
    <t>worse , s-2 w+3 9.73</t>
  </si>
  <si>
    <t>Suchang</t>
  </si>
  <si>
    <t>Lesley</t>
  </si>
  <si>
    <t>Victor</t>
  </si>
  <si>
    <t>equal</t>
  </si>
  <si>
    <t>better</t>
  </si>
  <si>
    <t>？？？</t>
  </si>
  <si>
    <t>DJI_0891.JPG(2266, 2142)</t>
  </si>
  <si>
    <t>DJI_0896.JPG(2659, 2752)</t>
  </si>
  <si>
    <t>DJI_0899.JPG(2243, 2424)</t>
  </si>
  <si>
    <t>DJI_0903.JPG(1336, 2914)</t>
  </si>
  <si>
    <t>img_1_</t>
  </si>
  <si>
    <t>EVD_1 (m)</t>
  </si>
  <si>
    <t>EVD_2 (m)</t>
  </si>
  <si>
    <t>EVD_3 (m)</t>
  </si>
  <si>
    <t>EVD_4 (m)</t>
  </si>
  <si>
    <t>avg_EVD (m)</t>
  </si>
  <si>
    <t>Sujit</t>
  </si>
  <si>
    <t>DJI_0836.JPG(2482, 1755)</t>
  </si>
  <si>
    <t>DJI_0839.JPG(1506, 1777)</t>
  </si>
  <si>
    <t>DJI_0847.JPG(3438, 2000)</t>
  </si>
  <si>
    <t>DJI_0850.JPG(1557, 1777)</t>
  </si>
  <si>
    <t>DJI_0021.JPG(3508, 2388)</t>
  </si>
  <si>
    <t>DJI_0022.JPG(3540, 849)</t>
  </si>
  <si>
    <t>DJI_0023.JPG(1626, 476)</t>
  </si>
  <si>
    <t>DJI_0053.JPG(1048, 802)</t>
  </si>
  <si>
    <t>DJI_0824.JPG(3908, 1276)</t>
  </si>
  <si>
    <t>DJI_0826.JPG(2132, 2175)</t>
  </si>
  <si>
    <t>DJI_0828.JPG(376, 1068)</t>
  </si>
  <si>
    <t>DJI_0829.JPG( 316,  2602)</t>
  </si>
  <si>
    <t>DJI_0635.JPG(3959, 2110)</t>
  </si>
  <si>
    <t>DJI_0637.JPG(2682, 2735)</t>
  </si>
  <si>
    <t>DJI_0638.JPG(2681, 1184)</t>
  </si>
  <si>
    <t>DJI_0639.JPG(1250, 1191)</t>
  </si>
  <si>
    <t>DJI_0643.JPG(1728, 40)</t>
  </si>
  <si>
    <t>DJI_0644.JPG(1772, 1666)</t>
  </si>
  <si>
    <t>DJI_0647.JPG(807, 2184)</t>
  </si>
  <si>
    <t>DJI_0656.JPG(3532, 2733)</t>
  </si>
  <si>
    <t xml:space="preserve">Prediction Cluster Compactness </t>
  </si>
  <si>
    <t>Tracy &amp; Victor</t>
  </si>
  <si>
    <t>Sujit &amp; Lesley</t>
  </si>
  <si>
    <t>DJI_0829.JPG(316,  2602)</t>
  </si>
  <si>
    <t>pos-7 (Lesley)</t>
  </si>
  <si>
    <t>DJI_0553.JPG(2659, 2088)</t>
  </si>
  <si>
    <t>DJI_0554.JPG(2732, 567)</t>
  </si>
  <si>
    <t>DJI_0555.JPG(843, 674)</t>
  </si>
  <si>
    <t>DJI_0556.JPG(923, 2188)</t>
  </si>
  <si>
    <t>Tracy &amp; Victor (used wrong coordinates for these images due to multiple being of the same name)</t>
  </si>
  <si>
    <t>pos-8 (Sujit)</t>
  </si>
  <si>
    <t>DJI_0609.JPG(3672, 248)</t>
  </si>
  <si>
    <t>DJI_0636.JPG(123, 2002)</t>
  </si>
  <si>
    <t>DJI_0613.JPG(2202, 1185)</t>
  </si>
  <si>
    <t>DJI_0614.JPG(837, 1492)</t>
  </si>
  <si>
    <t>pos-9 (Sujit)</t>
  </si>
  <si>
    <t>DJI_0648.JPG(240, 360)</t>
  </si>
  <si>
    <t>DJI_0649.JPG(443, 1903)</t>
  </si>
  <si>
    <t>DJI_0627.JPG(1547, 283)</t>
  </si>
  <si>
    <t>DJI_0646.JPG(2364, 1665)</t>
  </si>
  <si>
    <t>pos-10 (Sujit)</t>
  </si>
  <si>
    <t>DJI_0849.JPG(2487,1106)</t>
  </si>
  <si>
    <t>DJI_0812.JPG(456, 2350)</t>
  </si>
  <si>
    <t>DJI_0811.JPG(421, 829)</t>
  </si>
  <si>
    <t>pos-11(Sujit)</t>
  </si>
  <si>
    <t>DJI_0816.JPG(3257, 1606)</t>
  </si>
  <si>
    <t>DJI_0922.JPG(1891, 1663)</t>
  </si>
  <si>
    <t>DJI_0896.JPG(2929, 2367)</t>
  </si>
  <si>
    <t>pos-12 (Sujit)</t>
  </si>
  <si>
    <t>DJI_0884.JPG(1439, 2420)</t>
  </si>
  <si>
    <t>DJI_0893.JPG(875, 2938)</t>
  </si>
  <si>
    <t>DJI_0820.JPG(1018, 1762)</t>
  </si>
  <si>
    <t>pos-13 (Sujit)</t>
  </si>
  <si>
    <t>DJI_0079.JPG(1954, 2342)</t>
  </si>
  <si>
    <t>DJI_0054.JPG(1846, 2450)</t>
  </si>
  <si>
    <t>DJI_0056.JPG(443, 1467)</t>
  </si>
  <si>
    <t>pos-14 (Lesley)</t>
  </si>
  <si>
    <t>DJI_0492.JPG(3004, 816)</t>
  </si>
  <si>
    <t>DJI_0493.JPG(3011, 2364)</t>
  </si>
  <si>
    <t>DJI_0494.JPG(1261, 2276)</t>
  </si>
  <si>
    <t>DJI_0495.JPG(1322, 732)</t>
  </si>
  <si>
    <t>pos-15 (Lesley)</t>
  </si>
  <si>
    <t>DJI_0511.JPG(3218, 1977)</t>
  </si>
  <si>
    <t>DJI_0512.JPG(3379, 456)</t>
  </si>
  <si>
    <t>DJI_0513.JPG(1310, 264)</t>
  </si>
  <si>
    <t>DJI_0514.JPG(1414, 1831)</t>
  </si>
  <si>
    <t>pos-16 (Lesley)</t>
  </si>
  <si>
    <t>DJI_0072.JPG(3184, 2548)</t>
  </si>
  <si>
    <t>DJI_0073.JPG(3218, 1011)</t>
  </si>
  <si>
    <t>DJI_0074.JPG(1540, 755)</t>
  </si>
  <si>
    <t>DJI_0075.JPG(1625, 2245)</t>
  </si>
  <si>
    <t>pos-17 (Lesley)</t>
  </si>
  <si>
    <t>DJI_0100.JPG(2981, 2368)</t>
  </si>
  <si>
    <t>DJI_0103.JPG(2272, 1874)</t>
  </si>
  <si>
    <t>DJI_0104.JPG(1421, 1985)</t>
  </si>
  <si>
    <t>DJI_0107.JPG(851, 2667)</t>
  </si>
  <si>
    <t>pos-18 (Lesley)</t>
  </si>
  <si>
    <t>DJI_0123.JPG(2395, 1927)</t>
  </si>
  <si>
    <t>DJI_0124.JPG(2464, 375)</t>
  </si>
  <si>
    <t>DJI_0125.JPG(479, 632)</t>
  </si>
  <si>
    <t>DJI_0126.JPG(598, 2149)</t>
  </si>
  <si>
    <t>pos-19 (Victor)</t>
  </si>
  <si>
    <t>DJI_0076.JPG(2204,2649)</t>
  </si>
  <si>
    <t>DJI_0077.JPG(2222,1085)</t>
  </si>
  <si>
    <t>DJI_0078.JPG(881,1358)</t>
  </si>
  <si>
    <t>pos-20 (Victor)</t>
  </si>
  <si>
    <t>DJI_0899.JPG(2837,228)</t>
  </si>
  <si>
    <t>DJI_0900.JPG(631,341)</t>
  </si>
  <si>
    <t>DJI_0901.JPG(805,1888)</t>
  </si>
  <si>
    <t>pos-21 (Victor)</t>
  </si>
  <si>
    <t>DJI_0879.JPG(3497,2084)</t>
  </si>
  <si>
    <t>DJI_0882.JPG(2377,1453)</t>
  </si>
  <si>
    <t>DJI_0883.JPG(1149,1609)</t>
  </si>
  <si>
    <t>pos-22 (Victor)</t>
  </si>
  <si>
    <t>DJI_0868.JPG(2294,1605)</t>
  </si>
  <si>
    <t>DJI_0874.JPG(1285,628)</t>
  </si>
  <si>
    <t>DJI_0875.JPG(1306,2152)</t>
  </si>
  <si>
    <t>pos-23 (Victor)</t>
  </si>
  <si>
    <t>DJI_0830.JPG(2277,1652)</t>
  </si>
  <si>
    <t>DJI_0831.JPG(2395,96)</t>
  </si>
  <si>
    <t>DJI_0833.JPG(356,1877)</t>
  </si>
  <si>
    <t>pos-24 (Victor)</t>
  </si>
  <si>
    <t>DJI_0638.JPG (2575, 1242)</t>
  </si>
  <si>
    <t>DJI_0639.JPG(1198,1292)</t>
  </si>
  <si>
    <t>DJI_0640.JPG(1175, 2883)</t>
  </si>
  <si>
    <t>pos-25 (Tracy)</t>
  </si>
  <si>
    <t>pos-26 (Tracy)</t>
  </si>
  <si>
    <t>pos-27 (Tracy)</t>
  </si>
  <si>
    <t>pos-28 (Tracy)</t>
  </si>
  <si>
    <t>pos-29 (Tracy)</t>
  </si>
  <si>
    <t>pos-30 (Tracy)</t>
  </si>
  <si>
    <t>pos-31</t>
  </si>
  <si>
    <t>pos-32</t>
  </si>
  <si>
    <t>pos-33</t>
  </si>
  <si>
    <t>pos-34</t>
  </si>
  <si>
    <t>pos-35</t>
  </si>
  <si>
    <t>pos-36</t>
  </si>
  <si>
    <t>Summary(All)</t>
  </si>
  <si>
    <t>location 1-36</t>
  </si>
  <si>
    <t xml:space="preserve">U4=AVERAGE(FILTER(P4:P214, MOD(ROW(P4:P214) - ROW($P$4), 6) = 0))
</t>
  </si>
  <si>
    <t>excluding 26 &amp; 33 &amp; 34</t>
  </si>
  <si>
    <t>test</t>
  </si>
  <si>
    <t>Summary (Old data)</t>
  </si>
  <si>
    <t>location 1-25</t>
  </si>
  <si>
    <t>Summary (New data)</t>
  </si>
  <si>
    <t>location 25-36</t>
  </si>
  <si>
    <t>excluding 26 &amp; 33</t>
  </si>
  <si>
    <t>pos number</t>
  </si>
  <si>
    <t>image_name</t>
  </si>
  <si>
    <t xml:space="preserve">pixel_coordinate_x </t>
  </si>
  <si>
    <t>pixel_coordinate_y</t>
  </si>
  <si>
    <t>target lan</t>
  </si>
  <si>
    <t>target long</t>
  </si>
  <si>
    <t>image url</t>
  </si>
  <si>
    <t>DJI_0891.JPG</t>
  </si>
  <si>
    <t>DJI_0896.JPG</t>
  </si>
  <si>
    <t>DJI_0899.JPG</t>
  </si>
  <si>
    <t>DJI_0903.JPG</t>
  </si>
  <si>
    <t>DJI_0836.JPG</t>
  </si>
  <si>
    <t>DJI_0839.JPG</t>
  </si>
  <si>
    <t>DJI_0847.JPG</t>
  </si>
  <si>
    <t>DJI_0850.JPG</t>
  </si>
  <si>
    <t>DJI_0021.JPG</t>
  </si>
  <si>
    <t>DJI_0022.JPG</t>
  </si>
  <si>
    <t>DJI_0023.JPG</t>
  </si>
  <si>
    <t>DJI_0053.JPG</t>
  </si>
  <si>
    <t>DJI_0824.JPG</t>
  </si>
  <si>
    <t>DJI_0826.JPG</t>
  </si>
  <si>
    <t>DJI_0828.JPG</t>
  </si>
  <si>
    <t>DJI_0829.JPG</t>
  </si>
  <si>
    <t>DJI_0635.JPG</t>
  </si>
  <si>
    <t>DJI_0637.JPG</t>
  </si>
  <si>
    <t>DJI_0638.JPG</t>
  </si>
  <si>
    <t>DJI_0639.JPG</t>
  </si>
  <si>
    <t>DJI_0643.JPG</t>
  </si>
  <si>
    <t>DJI_0644.JPG</t>
  </si>
  <si>
    <t>DJI_0647.JPG</t>
  </si>
  <si>
    <t>DJI_0656.JPG</t>
  </si>
  <si>
    <t>DJI_0553.JPG</t>
  </si>
  <si>
    <t>s3://spexigon-explorer-assets-us/89441a10e4bffff/69474/DJI_0553.JPG</t>
  </si>
  <si>
    <t>DJI_0554.JPG</t>
  </si>
  <si>
    <t>s3://spexigon-explorer-assets-us/89441a10e4bffff/69474/DJI_0554.JPG</t>
  </si>
  <si>
    <t>DJI_0555.JPG</t>
  </si>
  <si>
    <t>s3://spexigon-explorer-assets-us/89441a10e4bffff/69474/DJI_0555.JPG</t>
  </si>
  <si>
    <t>DJI_0556.JPG</t>
  </si>
  <si>
    <t>s3://spexigon-explorer-assets-us/89441a10e4bffff/69474/DJI_0556.JPG</t>
  </si>
  <si>
    <t>DJI_0609.JPG</t>
  </si>
  <si>
    <t>DJI_0636.JPG</t>
  </si>
  <si>
    <t>DJI_0613.JPG</t>
  </si>
  <si>
    <t>DJI_0614.JPG</t>
  </si>
  <si>
    <t>DJI_0648.JPG</t>
  </si>
  <si>
    <t>DJI_0649.JPG</t>
  </si>
  <si>
    <t>DJI_0627.JPG</t>
  </si>
  <si>
    <t>DJI_0646.JPG</t>
  </si>
  <si>
    <t>DJI_0849.JPG</t>
  </si>
  <si>
    <t>DJI_0812.JPG</t>
  </si>
  <si>
    <t>DJI_0811.JPG</t>
  </si>
  <si>
    <t>DJI_0816.JPG</t>
  </si>
  <si>
    <t>DJI_0922.JPG</t>
  </si>
  <si>
    <t xml:space="preserve">DJI_0896.JPG </t>
  </si>
  <si>
    <t>DJI_0884.JPG</t>
  </si>
  <si>
    <t>DJI_0893.JPG</t>
  </si>
  <si>
    <t>DJI_0820.JPG</t>
  </si>
  <si>
    <t>13-1</t>
  </si>
  <si>
    <t>DJI_0079.JPG</t>
  </si>
  <si>
    <t>13-2</t>
  </si>
  <si>
    <t>DJI_0054.JPG</t>
  </si>
  <si>
    <t>13-3</t>
  </si>
  <si>
    <t>DJI_0056.JPG</t>
  </si>
  <si>
    <t>14-1</t>
  </si>
  <si>
    <t>DJI_0492.JPG</t>
  </si>
  <si>
    <t>14-2</t>
  </si>
  <si>
    <t>DJI_0493.JPG</t>
  </si>
  <si>
    <t>14-3</t>
  </si>
  <si>
    <t>DJI_0494.JPG</t>
  </si>
  <si>
    <t>14-4</t>
  </si>
  <si>
    <t>DJI_0495.JPG</t>
  </si>
  <si>
    <t>15-1</t>
  </si>
  <si>
    <t>DJI_0511.JPG</t>
  </si>
  <si>
    <t>15-2</t>
  </si>
  <si>
    <t>DJI_0512.JPG</t>
  </si>
  <si>
    <t>15-3</t>
  </si>
  <si>
    <t>DJI_0513.JPG</t>
  </si>
  <si>
    <t>15-4</t>
  </si>
  <si>
    <t>DJI_0514.JPG</t>
  </si>
  <si>
    <t>16-1</t>
  </si>
  <si>
    <t>DJI_0072.JPG</t>
  </si>
  <si>
    <t>16-2</t>
  </si>
  <si>
    <t>DJI_0073.JPG</t>
  </si>
  <si>
    <t>16-3</t>
  </si>
  <si>
    <t>DJI_0074.JPG</t>
  </si>
  <si>
    <t>16-4</t>
  </si>
  <si>
    <t>DJI_0075.JPG</t>
  </si>
  <si>
    <t>17-1</t>
  </si>
  <si>
    <t>DJI_0100.JPG</t>
  </si>
  <si>
    <t>17-2</t>
  </si>
  <si>
    <t>DJI_0103.JPG</t>
  </si>
  <si>
    <t>17-3</t>
  </si>
  <si>
    <t>DJI_0104.JPG</t>
  </si>
  <si>
    <t>17-4</t>
  </si>
  <si>
    <t>DJI_0107.JPG</t>
  </si>
  <si>
    <t>18-1</t>
  </si>
  <si>
    <t>DJI_0123.JPG</t>
  </si>
  <si>
    <t>18-2</t>
  </si>
  <si>
    <t>DJI_0124.JPG</t>
  </si>
  <si>
    <t>18-3</t>
  </si>
  <si>
    <t>DJI_0125.JPG</t>
  </si>
  <si>
    <t>18-4</t>
  </si>
  <si>
    <t>DJI_0126.JPG</t>
  </si>
  <si>
    <t>19-1</t>
  </si>
  <si>
    <t xml:space="preserve">DJI_0076.JPG		</t>
  </si>
  <si>
    <t>19-2</t>
  </si>
  <si>
    <t>DJI_0077.JPG</t>
  </si>
  <si>
    <t>19-3</t>
  </si>
  <si>
    <t>DJI_0078.JPG</t>
  </si>
  <si>
    <t>20-1</t>
  </si>
  <si>
    <t>20-2</t>
  </si>
  <si>
    <t>DJI_0900.JPG</t>
  </si>
  <si>
    <t>20-3</t>
  </si>
  <si>
    <t>DJI_0901.JPG</t>
  </si>
  <si>
    <t>21-1</t>
  </si>
  <si>
    <t>DJI_0879.JPG</t>
  </si>
  <si>
    <t>21-2</t>
  </si>
  <si>
    <t>DJI_0882.JPG</t>
  </si>
  <si>
    <t>21-3</t>
  </si>
  <si>
    <t>DJI_0883.JPG</t>
  </si>
  <si>
    <t>22-1</t>
  </si>
  <si>
    <t>DJI_0868.JPG</t>
  </si>
  <si>
    <t>22-2</t>
  </si>
  <si>
    <t>DJI_0874.JPG</t>
  </si>
  <si>
    <t>22-3</t>
  </si>
  <si>
    <t>DJI_0875.JPG</t>
  </si>
  <si>
    <t>23-1</t>
  </si>
  <si>
    <t>DJI_0830.JPG</t>
  </si>
  <si>
    <t>23-2</t>
  </si>
  <si>
    <t>DJI_0831.JPG</t>
  </si>
  <si>
    <t>23-3</t>
  </si>
  <si>
    <t>DJI_0833.JPG</t>
  </si>
  <si>
    <t>24-1</t>
  </si>
  <si>
    <t>24-2</t>
  </si>
  <si>
    <t>24-3</t>
  </si>
  <si>
    <t>DJI_0640.JPG</t>
  </si>
  <si>
    <t>25-1</t>
  </si>
  <si>
    <t>8912d3a65c7ffff_27828_0057.jpg</t>
  </si>
  <si>
    <t>25-2</t>
  </si>
  <si>
    <t>8912d3a65c7ffff_27828_0058.jpg</t>
  </si>
  <si>
    <t>25-3</t>
  </si>
  <si>
    <t>8912d3a65c7ffff_27828_0059.jpg</t>
  </si>
  <si>
    <t>25-4</t>
  </si>
  <si>
    <t>8912d3a65c7ffff_27828_0060.jpg</t>
  </si>
  <si>
    <t>26-1</t>
  </si>
  <si>
    <t>8912d1686cfffff_13609_0061.jpg</t>
  </si>
  <si>
    <t>26-2</t>
  </si>
  <si>
    <t>8912d1686cfffff_13609_0064.jpg</t>
  </si>
  <si>
    <t>26-3</t>
  </si>
  <si>
    <t>8912d1686cfffff_13609_0067.jpg</t>
  </si>
  <si>
    <t>26-4</t>
  </si>
  <si>
    <t>8912d1686cfffff_13609_0068.jpg</t>
  </si>
  <si>
    <t>27-1</t>
  </si>
  <si>
    <t>8912d1686cfffff_51450_0038.jpg</t>
  </si>
  <si>
    <t>27-2</t>
  </si>
  <si>
    <t>8912d1686cfffff_51450_0039.jpg</t>
  </si>
  <si>
    <t>27-3</t>
  </si>
  <si>
    <t>8912d1686cfffff_51450_0040.jpg</t>
  </si>
  <si>
    <t>27-4</t>
  </si>
  <si>
    <t>8912d1686cfffff_51450_0041.jpg</t>
  </si>
  <si>
    <t>28-1</t>
  </si>
  <si>
    <t>8912d3a65c7ffff_27828_0023.jpg</t>
  </si>
  <si>
    <t>28-2</t>
  </si>
  <si>
    <t>8912d3a65c7ffff_27828_0025.jpg</t>
  </si>
  <si>
    <t>28-3</t>
  </si>
  <si>
    <t>8912d3a65c7ffff_27828_0027.jpg</t>
  </si>
  <si>
    <t>28-4</t>
  </si>
  <si>
    <t>8912d3a65c7ffff_27828_0007.jpg</t>
  </si>
  <si>
    <t>29-1</t>
  </si>
  <si>
    <t>8928de8c00fffff_20282_0069.jpg</t>
  </si>
  <si>
    <t>29-2</t>
  </si>
  <si>
    <t>8928de8c00fffff_20282_0070.jpg</t>
  </si>
  <si>
    <t>29-3</t>
  </si>
  <si>
    <t>8928de8c00fffff_20282_0073.jpg</t>
  </si>
  <si>
    <t>29-4</t>
  </si>
  <si>
    <t>8928de8c00fffff_20282_0074.jpg</t>
  </si>
  <si>
    <t>30-1</t>
  </si>
  <si>
    <t>8928de8c00fffff_51750_0043.jpg</t>
  </si>
  <si>
    <t>30-2</t>
  </si>
  <si>
    <t>8928de8c00fffff_51750_0044.jpg</t>
  </si>
  <si>
    <t>30-3</t>
  </si>
  <si>
    <t>8928de8c00fffff_51750_0047.jpg</t>
  </si>
  <si>
    <t>30-4</t>
  </si>
  <si>
    <t>8928de8c00fffff_51750_0048.jpg</t>
  </si>
  <si>
    <t>31-1</t>
  </si>
  <si>
    <t>8928de8c9a3ffff_53996_0006.jpg</t>
  </si>
  <si>
    <t>31-2</t>
  </si>
  <si>
    <t>8928de8c9a3ffff_53996_0007.jpg</t>
  </si>
  <si>
    <t>31-3</t>
  </si>
  <si>
    <t>8928de8c9a3ffff_53996_0008.jpg</t>
  </si>
  <si>
    <t>31-4</t>
  </si>
  <si>
    <t>8928de8c9a3ffff_53996_0009.jpg</t>
  </si>
  <si>
    <t>32-1</t>
  </si>
  <si>
    <t>8912d1686cfffff_3334_0006.jpg</t>
  </si>
  <si>
    <t>32-2</t>
  </si>
  <si>
    <t>8912d1686cfffff_3334_0007.jpg</t>
  </si>
  <si>
    <t>32-3</t>
  </si>
  <si>
    <t>8912d1686cfffff_3334_0008.jpg</t>
  </si>
  <si>
    <t>32-4</t>
  </si>
  <si>
    <t>8912d1686cfffff_3334_0009.jpg</t>
  </si>
  <si>
    <t>33-1</t>
  </si>
  <si>
    <t>8912d1686cfffff_13609_0106.jpg</t>
  </si>
  <si>
    <t>33-2</t>
  </si>
  <si>
    <t>8912d1686cfffff_13609_0107.jpg</t>
  </si>
  <si>
    <t>33-3</t>
  </si>
  <si>
    <t>8912d1686cfffff_13609_0108.jpg</t>
  </si>
  <si>
    <t>33-4</t>
  </si>
  <si>
    <t>8912d1686cfffff_13609_0109.jpg</t>
  </si>
  <si>
    <t>34-1</t>
  </si>
  <si>
    <t>8928de17207ffff_13365_0063.jpg</t>
  </si>
  <si>
    <t>34-2</t>
  </si>
  <si>
    <t>8928de17207ffff_13365_0064.jpg</t>
  </si>
  <si>
    <t>34-3</t>
  </si>
  <si>
    <t>8928de17207ffff_13365_0065.jpg</t>
  </si>
  <si>
    <t>34-4</t>
  </si>
  <si>
    <t>8928de17207ffff_13365_0066.jpg</t>
  </si>
  <si>
    <t>35-1</t>
  </si>
  <si>
    <t>8928de123c7ffff_19863_0040.jpg</t>
  </si>
  <si>
    <t>35-2</t>
  </si>
  <si>
    <t>8928de123c7ffff_19863_0041.jpg</t>
  </si>
  <si>
    <t>35-3</t>
  </si>
  <si>
    <t>8928de123c7ffff_19863_0042.jpg</t>
  </si>
  <si>
    <t>35-4</t>
  </si>
  <si>
    <t>8928de123c7ffff_19863_0043.jpg</t>
  </si>
  <si>
    <t>36-1</t>
  </si>
  <si>
    <t>8929a4c5d67ffff_101280_0006.jpg</t>
  </si>
  <si>
    <t>36-2</t>
  </si>
  <si>
    <t>8929a4c5d67ffff_101280_0007.jpg</t>
  </si>
  <si>
    <t>36-3</t>
  </si>
  <si>
    <t>8929a4c5d67ffff_101280_0008.jpg</t>
  </si>
  <si>
    <t>36-4</t>
  </si>
  <si>
    <t>8929a4c5d67ffff_101280_0009.jpg</t>
  </si>
  <si>
    <t>37-1</t>
  </si>
  <si>
    <t>DJI_0541.JPG</t>
  </si>
  <si>
    <t>37-2</t>
  </si>
  <si>
    <t>DJI_0542.JPG</t>
  </si>
  <si>
    <t>37-3</t>
  </si>
  <si>
    <t>DJI_0545.JPG</t>
  </si>
  <si>
    <t>37-4</t>
  </si>
  <si>
    <t>DJI_0557.JPG</t>
  </si>
  <si>
    <t>38-1</t>
  </si>
  <si>
    <t>DJI_0501.JPG</t>
  </si>
  <si>
    <t>38-2</t>
  </si>
  <si>
    <t>DJI_0502.JPG</t>
  </si>
  <si>
    <t>38-3</t>
  </si>
  <si>
    <t>DJI_0503.JPG</t>
  </si>
  <si>
    <t>38-4</t>
  </si>
  <si>
    <t>DJI_0504.JPG</t>
  </si>
  <si>
    <t>39-1</t>
  </si>
  <si>
    <t>DJI_0465.JPG</t>
  </si>
  <si>
    <t>39-2</t>
  </si>
  <si>
    <t>DJI_0466.JPG</t>
  </si>
  <si>
    <t>39-3</t>
  </si>
  <si>
    <t>DJI_0467.JPG</t>
  </si>
  <si>
    <t>39-4</t>
  </si>
  <si>
    <t>DJI_0468.JPG</t>
  </si>
  <si>
    <t>40-1</t>
  </si>
  <si>
    <t>DJI_0952.JPG</t>
  </si>
  <si>
    <t>40-2</t>
  </si>
  <si>
    <t>DJI_0953.JPG</t>
  </si>
  <si>
    <t>40-3</t>
  </si>
  <si>
    <t>DJI_0954.JPG</t>
  </si>
  <si>
    <t>40-4</t>
  </si>
  <si>
    <t>DJI_0955.JPG</t>
  </si>
  <si>
    <t>41-1</t>
  </si>
  <si>
    <t>DJI_0042.JPG</t>
  </si>
  <si>
    <t>41-2</t>
  </si>
  <si>
    <t>DJI_0043.JPG</t>
  </si>
  <si>
    <t>41-3</t>
  </si>
  <si>
    <t>DJI_0044.JPG</t>
  </si>
  <si>
    <t>41-4</t>
  </si>
  <si>
    <t>DJI_0045.JPG</t>
  </si>
  <si>
    <t>42-1</t>
  </si>
  <si>
    <t>DJI_0888.JPG</t>
  </si>
  <si>
    <t>42-2</t>
  </si>
  <si>
    <t>DJI_0889.JPG</t>
  </si>
  <si>
    <t>42-3</t>
  </si>
  <si>
    <t>DJI_0890.JPG</t>
  </si>
  <si>
    <t>42-4</t>
  </si>
  <si>
    <t>43-1</t>
  </si>
  <si>
    <t>DJI_0569.JPG</t>
  </si>
  <si>
    <t>43-2</t>
  </si>
  <si>
    <t>DJI_0570.JPG</t>
  </si>
  <si>
    <t>43-3</t>
  </si>
  <si>
    <t>DJI_0571.JPG</t>
  </si>
  <si>
    <t>43-4</t>
  </si>
  <si>
    <t>DJI_0572.JPG</t>
  </si>
  <si>
    <t>44-1</t>
  </si>
  <si>
    <t>DJI_0585.JPG</t>
  </si>
  <si>
    <t>44-2</t>
  </si>
  <si>
    <t>DJI_0586.JPG</t>
  </si>
  <si>
    <t>44-3</t>
  </si>
  <si>
    <t>DJI_0587.JPG</t>
  </si>
  <si>
    <t>45-1</t>
  </si>
  <si>
    <t>DJI_0622.JPG</t>
  </si>
  <si>
    <t>45-2</t>
  </si>
  <si>
    <t>DJI_0623.JPG</t>
  </si>
  <si>
    <t>45-3</t>
  </si>
  <si>
    <t>DJI_0624.JPG</t>
  </si>
  <si>
    <t>45-4</t>
  </si>
  <si>
    <t>DJI_0625.JPG</t>
  </si>
  <si>
    <t>46-1</t>
  </si>
  <si>
    <t>DJI_0622-Van.JPG</t>
  </si>
  <si>
    <t>46-2</t>
  </si>
  <si>
    <t>DJI_0623-Van.JPG</t>
  </si>
  <si>
    <t>46-3</t>
  </si>
  <si>
    <t>DJI_0624-Van.JPG</t>
  </si>
  <si>
    <t>46-4</t>
  </si>
  <si>
    <t>DJI_0625-Van.JPG</t>
  </si>
  <si>
    <t>47-1</t>
  </si>
  <si>
    <t>DJI_0911.JPG</t>
  </si>
  <si>
    <t>47-2</t>
  </si>
  <si>
    <t>DJI_0914.JPG</t>
  </si>
  <si>
    <t>47-3</t>
  </si>
  <si>
    <t>DJI_0915.JPG</t>
  </si>
  <si>
    <t>48-1</t>
  </si>
  <si>
    <t>DJI_0006.JPG</t>
  </si>
  <si>
    <t>48-2</t>
  </si>
  <si>
    <t>DJI_0007.JPG</t>
  </si>
  <si>
    <t>48-3</t>
  </si>
  <si>
    <t>DJI_0008.JPG</t>
  </si>
  <si>
    <t>48-4</t>
  </si>
  <si>
    <t>DJI_0009.JPG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</si>
</sst>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"/>
    <numFmt numFmtId="165" formatCode="0.0000000"/>
    <numFmt numFmtId="166" formatCode="m-d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rgb="FF38761D"/>
      <name val="Arial"/>
      <scheme val="minor"/>
    </font>
    <font>
      <sz val="11.0"/>
      <color rgb="FFE3E3E3"/>
      <name val="Monospace"/>
    </font>
    <font>
      <sz val="10.0"/>
      <color rgb="FF000000"/>
      <name val="Arial"/>
    </font>
    <font>
      <sz val="8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9" fontId="2" numFmtId="0" xfId="0" applyFont="1"/>
    <xf borderId="0" fillId="2" fontId="1" numFmtId="0" xfId="0" applyAlignment="1" applyFont="1">
      <alignment horizontal="center" readingOrder="0"/>
    </xf>
    <xf borderId="0" fillId="10" fontId="2" numFmtId="0" xfId="0" applyAlignment="1" applyFill="1" applyFont="1">
      <alignment horizontal="center"/>
    </xf>
    <xf borderId="0" fillId="0" fontId="1" numFmtId="0" xfId="0" applyAlignment="1" applyFont="1">
      <alignment readingOrder="0"/>
    </xf>
    <xf borderId="0" fillId="6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11" fontId="1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11" fontId="2" numFmtId="0" xfId="0" applyFont="1"/>
    <xf borderId="0" fillId="6" fontId="4" numFmtId="0" xfId="0" applyFont="1"/>
    <xf borderId="0" fillId="6" fontId="5" numFmtId="0" xfId="0" applyFont="1"/>
    <xf borderId="0" fillId="4" fontId="2" numFmtId="164" xfId="0" applyAlignment="1" applyFont="1" applyNumberFormat="1">
      <alignment readingOrder="0"/>
    </xf>
    <xf borderId="0" fillId="0" fontId="4" numFmtId="0" xfId="0" applyFont="1"/>
    <xf borderId="0" fillId="6" fontId="4" numFmtId="0" xfId="0" applyAlignment="1" applyFont="1">
      <alignment readingOrder="0"/>
    </xf>
    <xf borderId="0" fillId="6" fontId="5" numFmtId="0" xfId="0" applyAlignment="1" applyFont="1">
      <alignment readingOrder="0"/>
    </xf>
    <xf borderId="0" fillId="5" fontId="2" numFmtId="165" xfId="0" applyAlignment="1" applyFont="1" applyNumberFormat="1">
      <alignment readingOrder="0"/>
    </xf>
    <xf borderId="0" fillId="11" fontId="2" numFmtId="0" xfId="0" applyAlignment="1" applyFont="1">
      <alignment horizontal="center"/>
    </xf>
    <xf borderId="0" fillId="6" fontId="4" numFmtId="0" xfId="0" applyAlignment="1" applyFont="1">
      <alignment horizontal="center"/>
    </xf>
    <xf borderId="0" fillId="0" fontId="2" numFmtId="0" xfId="0" applyFont="1"/>
    <xf borderId="0" fillId="12" fontId="2" numFmtId="0" xfId="0" applyFill="1" applyFont="1"/>
    <xf borderId="0" fillId="0" fontId="6" numFmtId="0" xfId="0" applyAlignment="1" applyFont="1">
      <alignment readingOrder="0"/>
    </xf>
    <xf borderId="0" fillId="4" fontId="0" numFmtId="0" xfId="0" applyAlignment="1" applyFont="1">
      <alignment horizontal="right" readingOrder="0" vertical="bottom"/>
    </xf>
    <xf borderId="0" fillId="5" fontId="0" numFmtId="0" xfId="0" applyAlignment="1" applyFont="1">
      <alignment horizontal="right" readingOrder="0" vertical="bottom"/>
    </xf>
    <xf borderId="0" fillId="6" fontId="0" numFmtId="0" xfId="0" applyAlignment="1" applyFont="1">
      <alignment horizontal="right" readingOrder="0" vertical="bottom"/>
    </xf>
    <xf borderId="0" fillId="4" fontId="7" numFmtId="0" xfId="0" applyAlignment="1" applyFont="1">
      <alignment horizontal="right" readingOrder="0" vertical="bottom"/>
    </xf>
    <xf borderId="0" fillId="5" fontId="7" numFmtId="0" xfId="0" applyAlignment="1" applyFont="1">
      <alignment horizontal="right" readingOrder="0" vertical="bottom"/>
    </xf>
    <xf borderId="0" fillId="6" fontId="7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7" fontId="8" numFmtId="0" xfId="0" applyAlignment="1" applyFont="1">
      <alignment horizontal="right" readingOrder="0" vertical="bottom"/>
    </xf>
    <xf borderId="0" fillId="8" fontId="8" numFmtId="0" xfId="0" applyAlignment="1" applyFont="1">
      <alignment horizontal="right" readingOrder="0" vertical="bottom"/>
    </xf>
    <xf borderId="0" fillId="2" fontId="9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9" fontId="9" numFmtId="0" xfId="0" applyAlignment="1" applyFont="1">
      <alignment vertical="bottom"/>
    </xf>
    <xf borderId="0" fillId="4" fontId="10" numFmtId="0" xfId="0" applyAlignment="1" applyFont="1">
      <alignment readingOrder="0" vertical="bottom"/>
    </xf>
    <xf borderId="0" fillId="5" fontId="10" numFmtId="0" xfId="0" applyAlignment="1" applyFont="1">
      <alignment readingOrder="0" vertical="bottom"/>
    </xf>
    <xf borderId="0" fillId="6" fontId="10" numFmtId="0" xfId="0" applyAlignment="1" applyFont="1">
      <alignment readingOrder="0" vertical="bottom"/>
    </xf>
    <xf borderId="0" fillId="7" fontId="10" numFmtId="0" xfId="0" applyAlignment="1" applyFont="1">
      <alignment readingOrder="0" vertical="bottom"/>
    </xf>
    <xf borderId="0" fillId="8" fontId="10" numFmtId="0" xfId="0" applyAlignment="1" applyFont="1">
      <alignment readingOrder="0" vertical="bottom"/>
    </xf>
    <xf borderId="0" fillId="4" fontId="10" numFmtId="0" xfId="0" applyAlignment="1" applyFont="1">
      <alignment horizontal="right" vertical="bottom"/>
    </xf>
    <xf borderId="0" fillId="5" fontId="10" numFmtId="0" xfId="0" applyAlignment="1" applyFont="1">
      <alignment horizontal="right" vertical="bottom"/>
    </xf>
    <xf borderId="0" fillId="6" fontId="10" numFmtId="0" xfId="0" applyAlignment="1" applyFont="1">
      <alignment horizontal="right" vertical="bottom"/>
    </xf>
    <xf borderId="0" fillId="4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3" fontId="1" numFmtId="0" xfId="0" applyAlignment="1" applyFont="1">
      <alignment horizontal="center" readingOrder="0"/>
    </xf>
    <xf borderId="0" fillId="10" fontId="2" numFmtId="0" xfId="0" applyAlignment="1" applyFont="1">
      <alignment horizontal="center" readingOrder="0"/>
    </xf>
    <xf borderId="0" fillId="10" fontId="1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2" numFmtId="166" xfId="0" applyAlignment="1" applyFont="1" applyNumberFormat="1">
      <alignment horizontal="right"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12" fontId="12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5" fontId="12" numFmtId="0" xfId="0" applyAlignment="1" applyFont="1">
      <alignment horizontal="right" readingOrder="0"/>
    </xf>
    <xf borderId="0" fillId="5" fontId="12" numFmtId="0" xfId="0" applyAlignment="1" applyFont="1">
      <alignment readingOrder="0"/>
    </xf>
    <xf borderId="0" fillId="5" fontId="11" numFmtId="0" xfId="0" applyAlignment="1" applyFont="1">
      <alignment readingOrder="0"/>
    </xf>
    <xf borderId="0" fillId="5" fontId="12" numFmtId="0" xfId="0" applyFont="1"/>
    <xf borderId="0" fillId="8" fontId="12" numFmtId="0" xfId="0" applyFont="1"/>
    <xf borderId="0" fillId="0" fontId="10" numFmtId="0" xfId="0" applyAlignment="1" applyFont="1">
      <alignment readingOrder="0" vertical="bottom"/>
    </xf>
    <xf borderId="0" fillId="12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781050</xdr:colOff>
      <xdr:row>223</xdr:row>
      <xdr:rowOff>171450</xdr:rowOff>
    </xdr:from>
    <xdr:ext cx="6372225" cy="3533775"/>
    <xdr:pic>
      <xdr:nvPicPr>
        <xdr:cNvPr id="180645924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4" t="s">
        <v>7</v>
      </c>
      <c r="H2" s="5" t="s">
        <v>8</v>
      </c>
      <c r="I2" s="4" t="s">
        <v>9</v>
      </c>
      <c r="J2" s="6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</row>
    <row r="3">
      <c r="A3" s="2" t="s">
        <v>17</v>
      </c>
      <c r="B3" s="9">
        <v>39.738040888995</v>
      </c>
      <c r="C3" s="10">
        <v>-105.077573165937</v>
      </c>
      <c r="D3" s="9">
        <v>39.7379150286212</v>
      </c>
      <c r="E3" s="10">
        <v>-105.077700152474</v>
      </c>
      <c r="F3" s="11">
        <v>39.7380250257523</v>
      </c>
      <c r="G3" s="10">
        <v>-105.07773353431</v>
      </c>
      <c r="H3" s="11">
        <v>39.7379398952448</v>
      </c>
      <c r="I3" s="10">
        <v>-105.077554372462</v>
      </c>
      <c r="J3" s="12">
        <v>39.738028</v>
      </c>
      <c r="K3" s="13">
        <v>-105.077672</v>
      </c>
      <c r="L3" s="14">
        <f t="shared" ref="L3:L5" si="1">2 * 6371000 * ASIN(SQRT(SIN(RADIANS((J3-B3)/2))^2 + COS(RADIANS(B3)) * COS(RADIANS(J3)) * SIN(RADIANS((K3-C3)/2))^2))
</f>
        <v>8.57158691</v>
      </c>
      <c r="M3" s="14">
        <f t="shared" ref="M3:M5" si="2">2 * 6371000 * ASIN(SQRT(SIN(RADIANS((J3-D3)/2))^2 + COS(RADIANS(D3)) * COS(RADIANS(J3)) * SIN(RADIANS((K3-E3)/2))^2))
</f>
        <v>12.79041044</v>
      </c>
      <c r="N3" s="14">
        <f t="shared" ref="N3:N5" si="3">2 * 6371000 * ASIN(SQRT(SIN(RADIANS((J3-F3)/2))^2 + COS(RADIANS(F3)) * COS(RADIANS(J3)) * SIN(RADIANS((K3-G3)/2))^2))
</f>
        <v>5.271946723</v>
      </c>
      <c r="O3" s="14">
        <f t="shared" ref="O3:O5" si="4">2 * 6371000 * ASIN(SQRT(SIN(RADIANS((J3-H3)/2))^2 + COS(RADIANS(H3)) * COS(RADIANS(J3)) * SIN(RADIANS((K3-I3)/2))^2))
</f>
        <v>14.04059831</v>
      </c>
      <c r="P3" s="14">
        <f t="shared" ref="P3:P5" si="5">AVERAGE(L3:O3)</f>
        <v>10.1686356</v>
      </c>
    </row>
    <row r="4">
      <c r="A4" s="2" t="s">
        <v>18</v>
      </c>
      <c r="B4" s="9">
        <v>39.7379024358974</v>
      </c>
      <c r="C4" s="10">
        <v>-105.077629305555</v>
      </c>
      <c r="D4" s="9">
        <v>39.7378339622327</v>
      </c>
      <c r="E4" s="10">
        <v>-105.077591003823</v>
      </c>
      <c r="F4" s="11">
        <v>39.7378496262469</v>
      </c>
      <c r="G4" s="10">
        <v>-105.077589434889</v>
      </c>
      <c r="H4" s="11">
        <v>39.7378290106096</v>
      </c>
      <c r="I4" s="10">
        <v>-105.077594750888</v>
      </c>
      <c r="J4" s="12">
        <v>39.738028</v>
      </c>
      <c r="K4" s="13">
        <v>-105.077672</v>
      </c>
      <c r="L4" s="14">
        <f t="shared" si="1"/>
        <v>14.43146474</v>
      </c>
      <c r="M4" s="14">
        <f t="shared" si="2"/>
        <v>22.66030697</v>
      </c>
      <c r="N4" s="14">
        <f t="shared" si="3"/>
        <v>21.05324203</v>
      </c>
      <c r="O4" s="14">
        <f t="shared" si="4"/>
        <v>23.0914852</v>
      </c>
      <c r="P4" s="14">
        <f t="shared" si="5"/>
        <v>20.30912473</v>
      </c>
    </row>
    <row r="5">
      <c r="A5" s="2" t="s">
        <v>19</v>
      </c>
      <c r="B5" s="9">
        <v>39.7378969551091</v>
      </c>
      <c r="C5" s="10">
        <v>-105.077589451388</v>
      </c>
      <c r="D5" s="9">
        <v>39.7378979739583</v>
      </c>
      <c r="E5" s="10">
        <v>-105.077590032614</v>
      </c>
      <c r="F5" s="11">
        <v>39.7378973996775</v>
      </c>
      <c r="G5" s="10">
        <v>-105.077590968502</v>
      </c>
      <c r="H5" s="11">
        <v>39.7378986116071</v>
      </c>
      <c r="I5" s="10">
        <v>-105.077590081473</v>
      </c>
      <c r="J5" s="12">
        <v>39.738028</v>
      </c>
      <c r="K5" s="13">
        <v>-105.077672</v>
      </c>
      <c r="L5" s="14">
        <f t="shared" si="1"/>
        <v>16.1910692</v>
      </c>
      <c r="M5" s="14">
        <f t="shared" si="2"/>
        <v>16.06744531</v>
      </c>
      <c r="N5" s="14">
        <f t="shared" si="3"/>
        <v>16.09030973</v>
      </c>
      <c r="O5" s="14">
        <f t="shared" si="4"/>
        <v>16.00184389</v>
      </c>
      <c r="P5" s="14">
        <f t="shared" si="5"/>
        <v>16.08766703</v>
      </c>
    </row>
    <row r="8">
      <c r="A8" s="1" t="s">
        <v>20</v>
      </c>
    </row>
    <row r="9">
      <c r="A9" s="2" t="s">
        <v>1</v>
      </c>
      <c r="B9" s="3" t="s">
        <v>2</v>
      </c>
      <c r="C9" s="4" t="s">
        <v>3</v>
      </c>
      <c r="D9" s="3" t="s">
        <v>4</v>
      </c>
      <c r="E9" s="4" t="s">
        <v>5</v>
      </c>
      <c r="F9" s="5" t="s">
        <v>6</v>
      </c>
      <c r="G9" s="4" t="s">
        <v>7</v>
      </c>
      <c r="H9" s="5" t="s">
        <v>8</v>
      </c>
      <c r="I9" s="4" t="s">
        <v>9</v>
      </c>
      <c r="J9" s="6" t="s">
        <v>10</v>
      </c>
      <c r="K9" s="7" t="s">
        <v>11</v>
      </c>
      <c r="L9" s="8" t="s">
        <v>12</v>
      </c>
      <c r="M9" s="8" t="s">
        <v>13</v>
      </c>
      <c r="N9" s="8" t="s">
        <v>14</v>
      </c>
      <c r="O9" s="8" t="s">
        <v>15</v>
      </c>
      <c r="P9" s="8" t="s">
        <v>16</v>
      </c>
    </row>
    <row r="10">
      <c r="A10" s="2" t="s">
        <v>17</v>
      </c>
      <c r="B10" s="9">
        <v>39.7370131121428</v>
      </c>
      <c r="C10" s="10">
        <v>-105.079588941362</v>
      </c>
      <c r="D10" s="9">
        <v>39.7368655718209</v>
      </c>
      <c r="E10" s="10">
        <v>-105.079674862975</v>
      </c>
      <c r="F10" s="11">
        <v>39.7367802293795</v>
      </c>
      <c r="G10" s="10">
        <v>-105.07971722657</v>
      </c>
      <c r="H10" s="11">
        <v>39.7369456402126</v>
      </c>
      <c r="I10" s="10">
        <v>-105.079518307153</v>
      </c>
      <c r="J10" s="12">
        <v>39.736929</v>
      </c>
      <c r="K10" s="13">
        <v>-105.079601</v>
      </c>
      <c r="L10" s="14">
        <f t="shared" ref="L10:L12" si="6">2 * 6371000 * ASIN(SQRT(SIN(RADIANS((J10-B10)/2))^2 + COS(RADIANS(B10)) * COS(RADIANS(J10)) * SIN(RADIANS((K10-C10)/2))^2))
</f>
        <v>9.409508877</v>
      </c>
      <c r="M10" s="14">
        <f t="shared" ref="M10:M12" si="7">2 * 6371000 * ASIN(SQRT(SIN(RADIANS((J10-D10)/2))^2 + COS(RADIANS(D10)) * COS(RADIANS(J10)) * SIN(RADIANS((K10-E10)/2))^2))
</f>
        <v>9.467479066</v>
      </c>
      <c r="N10" s="14">
        <f t="shared" ref="N10:N12" si="8">2 * 6371000 * ASIN(SQRT(SIN(RADIANS((J10-F10)/2))^2 + COS(RADIANS(F10)) * COS(RADIANS(J10)) * SIN(RADIANS((K10-G10)/2))^2))
</f>
        <v>19.29830395</v>
      </c>
      <c r="O10" s="14">
        <f t="shared" ref="O10:O12" si="9">2 * 6371000 * ASIN(SQRT(SIN(RADIANS((J10-H10)/2))^2 + COS(RADIANS(H10)) * COS(RADIANS(J10)) * SIN(RADIANS((K10-I10)/2))^2))
</f>
        <v>7.308946636</v>
      </c>
      <c r="P10" s="14">
        <f t="shared" ref="P10:P12" si="10">AVERAGE(L10:O10)</f>
        <v>11.37105963</v>
      </c>
    </row>
    <row r="11">
      <c r="A11" s="2" t="s">
        <v>18</v>
      </c>
      <c r="B11" s="9">
        <v>39.737091396146</v>
      </c>
      <c r="C11" s="10">
        <v>-105.080029551562</v>
      </c>
      <c r="D11" s="9">
        <v>39.737085743965</v>
      </c>
      <c r="E11" s="10">
        <v>-105.080028637458</v>
      </c>
      <c r="F11" s="11">
        <v>39.73598148793</v>
      </c>
      <c r="G11" s="10">
        <v>-105.078751257656</v>
      </c>
      <c r="H11" s="11">
        <v>39.7360643577988</v>
      </c>
      <c r="I11" s="10">
        <v>-105.080024779141</v>
      </c>
      <c r="J11" s="12">
        <v>39.736929</v>
      </c>
      <c r="K11" s="13">
        <v>-105.079601</v>
      </c>
      <c r="L11" s="14">
        <f t="shared" si="6"/>
        <v>40.85199785</v>
      </c>
      <c r="M11" s="14">
        <f t="shared" si="7"/>
        <v>40.50753382</v>
      </c>
      <c r="N11" s="14">
        <f t="shared" si="8"/>
        <v>127.9838949</v>
      </c>
      <c r="O11" s="14">
        <f t="shared" si="9"/>
        <v>102.7459087</v>
      </c>
      <c r="P11" s="14">
        <f t="shared" si="10"/>
        <v>78.02233382</v>
      </c>
    </row>
    <row r="12">
      <c r="A12" s="2" t="s">
        <v>21</v>
      </c>
      <c r="B12" s="9">
        <v>39.7370680378224</v>
      </c>
      <c r="C12" s="10">
        <v>-105.080027437996</v>
      </c>
      <c r="D12" s="9">
        <v>39.7370677000248</v>
      </c>
      <c r="E12" s="10">
        <v>-105.080026277777</v>
      </c>
      <c r="F12" s="11">
        <v>39.7360175308779</v>
      </c>
      <c r="G12" s="10">
        <v>-105.0793541906</v>
      </c>
      <c r="H12" s="11">
        <v>39.7360178427579</v>
      </c>
      <c r="I12" s="10">
        <v>-105.079353997395</v>
      </c>
      <c r="J12" s="12">
        <v>39.736929</v>
      </c>
      <c r="K12" s="13">
        <v>-105.079601</v>
      </c>
      <c r="L12" s="14">
        <f t="shared" si="6"/>
        <v>39.60576571</v>
      </c>
      <c r="M12" s="14">
        <f t="shared" si="7"/>
        <v>39.49976705</v>
      </c>
      <c r="N12" s="14">
        <f t="shared" si="8"/>
        <v>103.5246843</v>
      </c>
      <c r="O12" s="14">
        <f t="shared" si="9"/>
        <v>103.4941035</v>
      </c>
      <c r="P12" s="14">
        <f t="shared" si="10"/>
        <v>71.53108015</v>
      </c>
    </row>
    <row r="15">
      <c r="A15" s="1" t="s">
        <v>22</v>
      </c>
    </row>
    <row r="16">
      <c r="A16" s="2" t="s">
        <v>1</v>
      </c>
      <c r="B16" s="3" t="s">
        <v>2</v>
      </c>
      <c r="C16" s="4" t="s">
        <v>3</v>
      </c>
      <c r="D16" s="3" t="s">
        <v>4</v>
      </c>
      <c r="E16" s="4" t="s">
        <v>5</v>
      </c>
      <c r="F16" s="5" t="s">
        <v>6</v>
      </c>
      <c r="G16" s="4" t="s">
        <v>7</v>
      </c>
      <c r="H16" s="5" t="s">
        <v>8</v>
      </c>
      <c r="I16" s="4" t="s">
        <v>9</v>
      </c>
      <c r="J16" s="6" t="s">
        <v>10</v>
      </c>
      <c r="K16" s="7" t="s">
        <v>11</v>
      </c>
      <c r="L16" s="8" t="s">
        <v>12</v>
      </c>
      <c r="M16" s="8" t="s">
        <v>13</v>
      </c>
      <c r="N16" s="8" t="s">
        <v>14</v>
      </c>
      <c r="O16" s="8" t="s">
        <v>15</v>
      </c>
      <c r="P16" s="8" t="s">
        <v>16</v>
      </c>
    </row>
    <row r="17">
      <c r="A17" s="2" t="s">
        <v>17</v>
      </c>
      <c r="B17" s="9">
        <v>34.0409175793144</v>
      </c>
      <c r="C17" s="10">
        <v>-118.535521546091</v>
      </c>
      <c r="D17" s="9">
        <v>34.0409258524243</v>
      </c>
      <c r="E17" s="10">
        <v>-118.535516553802</v>
      </c>
      <c r="F17" s="11">
        <v>34.0411207778207</v>
      </c>
      <c r="G17" s="10">
        <v>-118.535388569951</v>
      </c>
      <c r="H17" s="11">
        <v>34.0411782525681</v>
      </c>
      <c r="I17" s="10">
        <v>-118.535348353466</v>
      </c>
      <c r="J17" s="12">
        <v>34.0411</v>
      </c>
      <c r="K17" s="13">
        <v>-118.535355</v>
      </c>
      <c r="L17" s="14">
        <f t="shared" ref="L17:L19" si="11">2 * 6371000 * ASIN(SQRT(SIN(RADIANS((J17-B17)/2))^2 + COS(RADIANS(B17)) * COS(RADIANS(J17)) * SIN(RADIANS((K17-C17)/2))^2))
</f>
        <v>25.43498287</v>
      </c>
      <c r="M17" s="14">
        <f t="shared" ref="M17:M19" si="12">2 * 6371000 * ASIN(SQRT(SIN(RADIANS((J17-D17)/2))^2 + COS(RADIANS(D17)) * COS(RADIANS(J17)) * SIN(RADIANS((K17-E17)/2))^2))
</f>
        <v>24.42454552</v>
      </c>
      <c r="N17" s="14">
        <f t="shared" ref="N17:N19" si="13">2 * 6371000 * ASIN(SQRT(SIN(RADIANS((J17-F17)/2))^2 + COS(RADIANS(F17)) * COS(RADIANS(J17)) * SIN(RADIANS((K17-G17)/2))^2))
</f>
        <v>3.860752201</v>
      </c>
      <c r="O17" s="14">
        <f t="shared" ref="O17:O19" si="14">2 * 6371000 * ASIN(SQRT(SIN(RADIANS((J17-H17)/2))^2 + COS(RADIANS(H17)) * COS(RADIANS(J17)) * SIN(RADIANS((K17-I17)/2))^2))
</f>
        <v>8.722813286</v>
      </c>
      <c r="P17" s="14">
        <f t="shared" ref="P17:P19" si="15">AVERAGE(L17:O17)</f>
        <v>15.61077347</v>
      </c>
    </row>
    <row r="18">
      <c r="A18" s="2" t="s">
        <v>18</v>
      </c>
      <c r="B18" s="9">
        <v>34.0403134108495</v>
      </c>
      <c r="C18" s="10">
        <v>-118.535264560483</v>
      </c>
      <c r="D18" s="9">
        <v>34.0402963204483</v>
      </c>
      <c r="E18" s="10">
        <v>-118.535264245028</v>
      </c>
      <c r="F18" s="11">
        <v>34.0403020259097</v>
      </c>
      <c r="G18" s="10">
        <v>-118.535265844403</v>
      </c>
      <c r="H18" s="11">
        <v>34.0413738234029</v>
      </c>
      <c r="I18" s="10">
        <v>-118.53456870489</v>
      </c>
      <c r="J18" s="12">
        <v>34.0411</v>
      </c>
      <c r="K18" s="13">
        <v>-118.535355</v>
      </c>
      <c r="L18" s="14">
        <f t="shared" si="11"/>
        <v>87.86079399</v>
      </c>
      <c r="M18" s="14">
        <f t="shared" si="12"/>
        <v>89.75547755</v>
      </c>
      <c r="N18" s="14">
        <f t="shared" si="13"/>
        <v>89.11013191</v>
      </c>
      <c r="O18" s="14">
        <f t="shared" si="14"/>
        <v>78.58726119</v>
      </c>
      <c r="P18" s="14">
        <f t="shared" si="15"/>
        <v>86.32841616</v>
      </c>
    </row>
    <row r="19">
      <c r="A19" s="2" t="s">
        <v>21</v>
      </c>
      <c r="B19" s="9">
        <v>34.0403151940724</v>
      </c>
      <c r="C19" s="10">
        <v>-118.535264548735</v>
      </c>
      <c r="D19" s="9">
        <v>34.0403144807787</v>
      </c>
      <c r="E19" s="10">
        <v>-118.535264471974</v>
      </c>
      <c r="F19" s="11">
        <v>34.0403146872519</v>
      </c>
      <c r="G19" s="10">
        <v>-118.535265038442</v>
      </c>
      <c r="H19" s="11">
        <v>34.0413713480902</v>
      </c>
      <c r="I19" s="10">
        <v>-118.5345691968</v>
      </c>
      <c r="J19" s="12">
        <v>34.0411</v>
      </c>
      <c r="K19" s="13">
        <v>-118.535355</v>
      </c>
      <c r="L19" s="14">
        <f t="shared" si="11"/>
        <v>87.66350742</v>
      </c>
      <c r="M19" s="14">
        <f t="shared" si="12"/>
        <v>87.74313523</v>
      </c>
      <c r="N19" s="14">
        <f t="shared" si="13"/>
        <v>87.71533267</v>
      </c>
      <c r="O19" s="14">
        <f t="shared" si="14"/>
        <v>78.43919365</v>
      </c>
      <c r="P19" s="14">
        <f t="shared" si="15"/>
        <v>85.39029224</v>
      </c>
    </row>
    <row r="22">
      <c r="A22" s="1" t="s">
        <v>23</v>
      </c>
    </row>
    <row r="23">
      <c r="A23" s="2" t="s">
        <v>1</v>
      </c>
      <c r="B23" s="3" t="s">
        <v>2</v>
      </c>
      <c r="C23" s="4" t="s">
        <v>3</v>
      </c>
      <c r="D23" s="3" t="s">
        <v>4</v>
      </c>
      <c r="E23" s="4" t="s">
        <v>5</v>
      </c>
      <c r="F23" s="5" t="s">
        <v>6</v>
      </c>
      <c r="G23" s="4" t="s">
        <v>7</v>
      </c>
      <c r="H23" s="5" t="s">
        <v>8</v>
      </c>
      <c r="I23" s="4" t="s">
        <v>9</v>
      </c>
      <c r="J23" s="6" t="s">
        <v>10</v>
      </c>
      <c r="K23" s="7" t="s">
        <v>11</v>
      </c>
      <c r="L23" s="8" t="s">
        <v>12</v>
      </c>
      <c r="M23" s="8" t="s">
        <v>13</v>
      </c>
      <c r="N23" s="8" t="s">
        <v>14</v>
      </c>
      <c r="O23" s="8" t="s">
        <v>15</v>
      </c>
      <c r="P23" s="8" t="s">
        <v>16</v>
      </c>
    </row>
    <row r="24">
      <c r="A24" s="2" t="s">
        <v>17</v>
      </c>
      <c r="B24" s="9">
        <v>39.7366680318946</v>
      </c>
      <c r="C24" s="10">
        <v>-105.080352296307</v>
      </c>
      <c r="D24" s="9">
        <v>39.7365906976163</v>
      </c>
      <c r="E24" s="10">
        <v>-105.080701853745</v>
      </c>
      <c r="F24" s="11">
        <v>39.7368202721352</v>
      </c>
      <c r="G24" s="10">
        <v>-105.080648666523</v>
      </c>
      <c r="H24" s="11">
        <v>39.7368166642629</v>
      </c>
      <c r="I24" s="10">
        <v>-105.080631597105</v>
      </c>
      <c r="J24" s="12">
        <v>39.736659</v>
      </c>
      <c r="K24" s="13">
        <v>-105.080599</v>
      </c>
      <c r="L24" s="14">
        <f t="shared" ref="L24:L26" si="16">2 * 6371000 * ASIN(SQRT(SIN(RADIANS((J24-B24)/2))^2 + COS(RADIANS(B24)) * COS(RADIANS(J24)) * SIN(RADIANS((K24-C24)/2))^2))
</f>
        <v>21.11899756</v>
      </c>
      <c r="M24" s="14">
        <f t="shared" ref="M24:M26" si="17">2 * 6371000 * ASIN(SQRT(SIN(RADIANS((J24-D24)/2))^2 + COS(RADIANS(D24)) * COS(RADIANS(J24)) * SIN(RADIANS((K24-E24)/2))^2))
</f>
        <v>11.62027693</v>
      </c>
      <c r="N24" s="14">
        <f t="shared" ref="N24:N26" si="18">2 * 6371000 * ASIN(SQRT(SIN(RADIANS((J24-F24)/2))^2 + COS(RADIANS(F24)) * COS(RADIANS(J24)) * SIN(RADIANS((K24-G24)/2))^2))
</f>
        <v>18.42866319</v>
      </c>
      <c r="O24" s="14">
        <f t="shared" ref="O24:O26" si="19">2 * 6371000 * ASIN(SQRT(SIN(RADIANS((J24-H24)/2))^2 + COS(RADIANS(H24)) * COS(RADIANS(J24)) * SIN(RADIANS((K24-I24)/2))^2))
</f>
        <v>17.75165846</v>
      </c>
      <c r="P24" s="14">
        <f t="shared" ref="P24:P26" si="20">AVERAGE(L24:O24)</f>
        <v>17.22989904</v>
      </c>
    </row>
    <row r="25">
      <c r="A25" s="2" t="s">
        <v>24</v>
      </c>
      <c r="B25" s="9">
        <v>39.7370681702837</v>
      </c>
      <c r="C25" s="10">
        <v>-105.080027766388</v>
      </c>
      <c r="D25" s="9">
        <v>39.7370656363015</v>
      </c>
      <c r="E25" s="10">
        <v>-105.080007754872</v>
      </c>
      <c r="F25" s="11">
        <v>39.7370717406161</v>
      </c>
      <c r="G25" s="10">
        <v>-105.080028455123</v>
      </c>
      <c r="H25" s="11">
        <v>39.7370683404264</v>
      </c>
      <c r="I25" s="10">
        <v>-105.080028912341</v>
      </c>
      <c r="J25" s="12">
        <v>39.736659</v>
      </c>
      <c r="K25" s="13">
        <v>-105.080599</v>
      </c>
      <c r="L25" s="14">
        <f t="shared" si="16"/>
        <v>66.75218056</v>
      </c>
      <c r="M25" s="14">
        <f t="shared" si="17"/>
        <v>67.82611633</v>
      </c>
      <c r="N25" s="14">
        <f t="shared" si="18"/>
        <v>66.98049582</v>
      </c>
      <c r="O25" s="14">
        <f t="shared" si="19"/>
        <v>66.69342337</v>
      </c>
      <c r="P25" s="14">
        <f t="shared" si="20"/>
        <v>67.06305402</v>
      </c>
    </row>
    <row r="26">
      <c r="A26" s="2" t="s">
        <v>21</v>
      </c>
      <c r="B26" s="9">
        <v>39.7370667085813</v>
      </c>
      <c r="C26" s="10">
        <v>-105.080027744667</v>
      </c>
      <c r="D26" s="9">
        <v>39.7370666666666</v>
      </c>
      <c r="E26" s="10">
        <v>-105.080028007192</v>
      </c>
      <c r="F26" s="11">
        <v>39.7370670804811</v>
      </c>
      <c r="G26" s="10">
        <v>-105.080028844494</v>
      </c>
      <c r="H26" s="11">
        <v>39.7370681271081</v>
      </c>
      <c r="I26" s="10">
        <v>-105.080029725322</v>
      </c>
      <c r="J26" s="12">
        <v>39.736659</v>
      </c>
      <c r="K26" s="13">
        <v>-105.080599</v>
      </c>
      <c r="L26" s="14">
        <f t="shared" si="16"/>
        <v>66.64286682</v>
      </c>
      <c r="M26" s="14">
        <f t="shared" si="17"/>
        <v>66.62324391</v>
      </c>
      <c r="N26" s="14">
        <f t="shared" si="18"/>
        <v>66.60213455</v>
      </c>
      <c r="O26" s="14">
        <f t="shared" si="19"/>
        <v>66.62643206</v>
      </c>
      <c r="P26" s="14">
        <f t="shared" si="20"/>
        <v>66.62366933</v>
      </c>
    </row>
    <row r="29">
      <c r="A29" s="1" t="s">
        <v>25</v>
      </c>
    </row>
    <row r="30">
      <c r="A30" s="2" t="s">
        <v>1</v>
      </c>
      <c r="B30" s="3" t="s">
        <v>2</v>
      </c>
      <c r="C30" s="4" t="s">
        <v>3</v>
      </c>
      <c r="D30" s="3" t="s">
        <v>4</v>
      </c>
      <c r="E30" s="4" t="s">
        <v>5</v>
      </c>
      <c r="F30" s="5" t="s">
        <v>6</v>
      </c>
      <c r="G30" s="4" t="s">
        <v>7</v>
      </c>
      <c r="H30" s="5" t="s">
        <v>8</v>
      </c>
      <c r="I30" s="4" t="s">
        <v>9</v>
      </c>
      <c r="J30" s="6" t="s">
        <v>10</v>
      </c>
      <c r="K30" s="7" t="s">
        <v>11</v>
      </c>
      <c r="L30" s="8" t="s">
        <v>12</v>
      </c>
      <c r="M30" s="8" t="s">
        <v>13</v>
      </c>
      <c r="N30" s="8" t="s">
        <v>14</v>
      </c>
      <c r="O30" s="8" t="s">
        <v>15</v>
      </c>
      <c r="P30" s="8" t="s">
        <v>16</v>
      </c>
    </row>
    <row r="31">
      <c r="A31" s="2" t="s">
        <v>17</v>
      </c>
      <c r="B31" s="9">
        <v>28.0767017195945</v>
      </c>
      <c r="C31" s="10">
        <v>-82.4663844327748</v>
      </c>
      <c r="D31" s="9">
        <v>28.076775174319</v>
      </c>
      <c r="E31" s="10">
        <v>-82.4660603429555</v>
      </c>
      <c r="F31" s="11">
        <v>28.0767824985581</v>
      </c>
      <c r="G31" s="10">
        <v>-82.4660515241131</v>
      </c>
      <c r="H31" s="11">
        <v>28.0766181972167</v>
      </c>
      <c r="I31" s="10">
        <v>-82.4659700964522</v>
      </c>
      <c r="J31" s="12">
        <v>28.076706</v>
      </c>
      <c r="K31" s="13">
        <v>-82.46598</v>
      </c>
      <c r="L31" s="14">
        <f t="shared" ref="L31:L33" si="21">2 * 6371000 * ASIN(SQRT(SIN(RADIANS((J31-B31)/2))^2 + COS(RADIANS(B31)) * COS(RADIANS(J31)) * SIN(RADIANS((K31-C31)/2))^2))
</f>
        <v>39.6814787</v>
      </c>
      <c r="M31" s="14">
        <f t="shared" ref="M31:M33" si="22">2 * 6371000 * ASIN(SQRT(SIN(RADIANS((J31-D31)/2))^2 + COS(RADIANS(D31)) * COS(RADIANS(J31)) * SIN(RADIANS((K31-E31)/2))^2))
</f>
        <v>11.01346319</v>
      </c>
      <c r="N31" s="14">
        <f t="shared" ref="N31:N33" si="23">2 * 6371000 * ASIN(SQRT(SIN(RADIANS((J31-F31)/2))^2 + COS(RADIANS(F31)) * COS(RADIANS(J31)) * SIN(RADIANS((K31-G31)/2))^2))
</f>
        <v>11.02710851</v>
      </c>
      <c r="O31" s="14">
        <f t="shared" ref="O31:O33" si="24">2 * 6371000 * ASIN(SQRT(SIN(RADIANS((J31-H31)/2))^2 + COS(RADIANS(H31)) * COS(RADIANS(J31)) * SIN(RADIANS((K31-I31)/2))^2))
</f>
        <v>9.811453004</v>
      </c>
      <c r="P31" s="14">
        <f t="shared" ref="P31:P33" si="25">AVERAGE(L31:O31)</f>
        <v>17.88337585</v>
      </c>
    </row>
    <row r="32">
      <c r="A32" s="2" t="s">
        <v>24</v>
      </c>
      <c r="B32" s="9">
        <v>28.076503827828</v>
      </c>
      <c r="C32" s="10">
        <v>-82.4665392403611</v>
      </c>
      <c r="D32" s="9">
        <v>28.0765083521536</v>
      </c>
      <c r="E32" s="10">
        <v>-82.4665332347893</v>
      </c>
      <c r="F32" s="11">
        <v>28.0765409385416</v>
      </c>
      <c r="G32" s="10">
        <v>-82.4665355499372</v>
      </c>
      <c r="H32" s="11">
        <v>28.076505988643</v>
      </c>
      <c r="I32" s="10">
        <v>-82.4665361124902</v>
      </c>
      <c r="J32" s="12">
        <v>28.076706</v>
      </c>
      <c r="K32" s="13">
        <v>-82.46598</v>
      </c>
      <c r="L32" s="14">
        <f t="shared" si="21"/>
        <v>59.29361772</v>
      </c>
      <c r="M32" s="14">
        <f t="shared" si="22"/>
        <v>58.55816621</v>
      </c>
      <c r="N32" s="14">
        <f t="shared" si="23"/>
        <v>57.51198053</v>
      </c>
      <c r="O32" s="14">
        <f t="shared" si="24"/>
        <v>58.91865388</v>
      </c>
      <c r="P32" s="14">
        <f t="shared" si="25"/>
        <v>58.57060459</v>
      </c>
    </row>
    <row r="33">
      <c r="A33" s="2" t="s">
        <v>21</v>
      </c>
      <c r="B33" s="9">
        <v>28.076505313616</v>
      </c>
      <c r="C33" s="10">
        <v>-82.4665364604414</v>
      </c>
      <c r="D33" s="9">
        <v>28.0765059583333</v>
      </c>
      <c r="E33" s="10">
        <v>-82.4665364351438</v>
      </c>
      <c r="F33" s="11">
        <v>28.0765054087301</v>
      </c>
      <c r="G33" s="10">
        <v>-82.4665364321676</v>
      </c>
      <c r="H33" s="11">
        <v>28.0765054657738</v>
      </c>
      <c r="I33" s="10">
        <v>-82.4665366082589</v>
      </c>
      <c r="J33" s="12">
        <v>28.076706</v>
      </c>
      <c r="K33" s="13">
        <v>-82.46598</v>
      </c>
      <c r="L33" s="14">
        <f t="shared" si="21"/>
        <v>58.97862606</v>
      </c>
      <c r="M33" s="14">
        <f t="shared" si="22"/>
        <v>58.94924024</v>
      </c>
      <c r="N33" s="14">
        <f t="shared" si="23"/>
        <v>58.97205734</v>
      </c>
      <c r="O33" s="14">
        <f t="shared" si="24"/>
        <v>58.98565239</v>
      </c>
      <c r="P33" s="14">
        <f t="shared" si="25"/>
        <v>58.97139401</v>
      </c>
    </row>
    <row r="36">
      <c r="A36" s="1" t="s">
        <v>26</v>
      </c>
    </row>
    <row r="37">
      <c r="A37" s="2" t="s">
        <v>1</v>
      </c>
      <c r="B37" s="3" t="s">
        <v>2</v>
      </c>
      <c r="C37" s="4" t="s">
        <v>3</v>
      </c>
      <c r="D37" s="3" t="s">
        <v>4</v>
      </c>
      <c r="E37" s="4" t="s">
        <v>5</v>
      </c>
      <c r="F37" s="5" t="s">
        <v>6</v>
      </c>
      <c r="G37" s="4" t="s">
        <v>7</v>
      </c>
      <c r="H37" s="5" t="s">
        <v>8</v>
      </c>
      <c r="I37" s="4" t="s">
        <v>9</v>
      </c>
      <c r="J37" s="6" t="s">
        <v>10</v>
      </c>
      <c r="K37" s="7" t="s">
        <v>11</v>
      </c>
      <c r="L37" s="8" t="s">
        <v>12</v>
      </c>
      <c r="M37" s="8" t="s">
        <v>13</v>
      </c>
      <c r="N37" s="8" t="s">
        <v>14</v>
      </c>
      <c r="O37" s="8" t="s">
        <v>15</v>
      </c>
      <c r="P37" s="8" t="s">
        <v>16</v>
      </c>
    </row>
    <row r="38">
      <c r="A38" s="2" t="s">
        <v>17</v>
      </c>
      <c r="B38" s="9">
        <v>28.0758509681244</v>
      </c>
      <c r="C38" s="10">
        <v>-82.4653575709036</v>
      </c>
      <c r="D38" s="9">
        <v>28.075843343492</v>
      </c>
      <c r="E38" s="10">
        <v>-82.4653635326902</v>
      </c>
      <c r="F38" s="11">
        <v>28.0760041789496</v>
      </c>
      <c r="G38" s="10">
        <v>-82.4654980115815</v>
      </c>
      <c r="H38" s="11">
        <v>28.0761743394019</v>
      </c>
      <c r="I38" s="10">
        <v>-82.4653046021475</v>
      </c>
      <c r="J38" s="12">
        <v>28.075868</v>
      </c>
      <c r="K38" s="13">
        <v>-82.465298</v>
      </c>
      <c r="L38" s="14">
        <f t="shared" ref="L38:L40" si="26">2 * 6371000 * ASIN(SQRT(SIN(RADIANS((J38-B38)/2))^2 + COS(RADIANS(B38)) * COS(RADIANS(J38)) * SIN(RADIANS((K38-C38)/2))^2))
</f>
        <v>6.143692511</v>
      </c>
      <c r="M38" s="14">
        <f t="shared" ref="M38:M40" si="27">2 * 6371000 * ASIN(SQRT(SIN(RADIANS((J38-D38)/2))^2 + COS(RADIANS(D38)) * COS(RADIANS(J38)) * SIN(RADIANS((K38-E38)/2))^2))
</f>
        <v>6.989579549</v>
      </c>
      <c r="N38" s="14">
        <f t="shared" ref="N38:N40" si="28">2 * 6371000 * ASIN(SQRT(SIN(RADIANS((J38-F38)/2))^2 + COS(RADIANS(F38)) * COS(RADIANS(J38)) * SIN(RADIANS((K38-G38)/2))^2))
</f>
        <v>24.78628988</v>
      </c>
      <c r="O38" s="14">
        <f t="shared" ref="O38:O40" si="29">2 * 6371000 * ASIN(SQRT(SIN(RADIANS((J38-H38)/2))^2 + COS(RADIANS(H38)) * COS(RADIANS(J38)) * SIN(RADIANS((K38-I38)/2))^2))
</f>
        <v>34.06954532</v>
      </c>
      <c r="P38" s="14">
        <f t="shared" ref="P38:P40" si="30">AVERAGE(L38:O38)</f>
        <v>17.99727681</v>
      </c>
    </row>
    <row r="39">
      <c r="A39" s="2" t="s">
        <v>24</v>
      </c>
      <c r="B39" s="9">
        <v>28.0762119987349</v>
      </c>
      <c r="C39" s="10">
        <v>-82.465391111983</v>
      </c>
      <c r="D39" s="9">
        <v>28.0762100938291</v>
      </c>
      <c r="E39" s="10">
        <v>-82.4653810193992</v>
      </c>
      <c r="F39" s="11">
        <v>28.0762232397921</v>
      </c>
      <c r="G39" s="10">
        <v>-82.4654020109876</v>
      </c>
      <c r="H39" s="11">
        <v>28.0762110933211</v>
      </c>
      <c r="I39" s="10">
        <v>-82.465491109879</v>
      </c>
      <c r="J39" s="12">
        <v>28.075868</v>
      </c>
      <c r="K39" s="13">
        <v>-82.465298</v>
      </c>
      <c r="L39" s="14">
        <f t="shared" si="26"/>
        <v>39.32663837</v>
      </c>
      <c r="M39" s="14">
        <f t="shared" si="27"/>
        <v>38.90134267</v>
      </c>
      <c r="N39" s="14">
        <f t="shared" si="28"/>
        <v>40.79767354</v>
      </c>
      <c r="O39" s="14">
        <f t="shared" si="29"/>
        <v>42.59567254</v>
      </c>
      <c r="P39" s="14">
        <f t="shared" si="30"/>
        <v>40.40533178</v>
      </c>
    </row>
    <row r="40">
      <c r="A40" s="2" t="s">
        <v>21</v>
      </c>
      <c r="B40" s="9">
        <v>28.0762114020337</v>
      </c>
      <c r="C40" s="10">
        <v>-82.4653917137896</v>
      </c>
      <c r="D40" s="9">
        <v>28.0762118924851</v>
      </c>
      <c r="E40" s="10">
        <v>-82.4653915037202</v>
      </c>
      <c r="F40" s="11">
        <v>28.0762121155753</v>
      </c>
      <c r="G40" s="10">
        <v>-82.4653919490327</v>
      </c>
      <c r="H40" s="11">
        <v>28.0762136932043</v>
      </c>
      <c r="I40" s="10">
        <v>-82.4653903144841</v>
      </c>
      <c r="J40" s="12">
        <v>28.075868</v>
      </c>
      <c r="K40" s="13">
        <v>-82.465298</v>
      </c>
      <c r="L40" s="14">
        <f t="shared" si="26"/>
        <v>39.27588587</v>
      </c>
      <c r="M40" s="14">
        <f t="shared" si="27"/>
        <v>39.32409527</v>
      </c>
      <c r="N40" s="14">
        <f t="shared" si="28"/>
        <v>39.35842647</v>
      </c>
      <c r="O40" s="14">
        <f t="shared" si="29"/>
        <v>39.4919078</v>
      </c>
      <c r="P40" s="14">
        <f t="shared" si="30"/>
        <v>39.36257885</v>
      </c>
    </row>
    <row r="43">
      <c r="A43" s="1" t="s">
        <v>27</v>
      </c>
      <c r="B43" s="15" t="s">
        <v>28</v>
      </c>
    </row>
    <row r="44">
      <c r="A44" s="2" t="s">
        <v>17</v>
      </c>
      <c r="B44" s="16">
        <f t="shared" ref="B44:B46" si="31">AVERAGE(P3, P10, P17, P24, P31, P38)</f>
        <v>15.0435034</v>
      </c>
    </row>
    <row r="45">
      <c r="A45" s="2" t="s">
        <v>29</v>
      </c>
      <c r="B45" s="16">
        <f t="shared" si="31"/>
        <v>58.44981085</v>
      </c>
    </row>
    <row r="46">
      <c r="A46" s="2" t="s">
        <v>21</v>
      </c>
      <c r="B46" s="16">
        <f t="shared" si="31"/>
        <v>56.32778027</v>
      </c>
    </row>
    <row r="47">
      <c r="A47" s="17"/>
    </row>
  </sheetData>
  <mergeCells count="10">
    <mergeCell ref="B44:C44"/>
    <mergeCell ref="B45:C45"/>
    <mergeCell ref="B46:C46"/>
    <mergeCell ref="A1:P1"/>
    <mergeCell ref="A8:P8"/>
    <mergeCell ref="A15:P15"/>
    <mergeCell ref="A22:P22"/>
    <mergeCell ref="A29:P29"/>
    <mergeCell ref="A36:P36"/>
    <mergeCell ref="B43:C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38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 t="s">
        <v>1</v>
      </c>
      <c r="B2" s="3" t="s">
        <v>2</v>
      </c>
      <c r="C2" s="4" t="s">
        <v>3</v>
      </c>
      <c r="D2" s="3" t="s">
        <v>4</v>
      </c>
      <c r="E2" s="4" t="s">
        <v>5</v>
      </c>
      <c r="F2" s="5" t="s">
        <v>6</v>
      </c>
      <c r="G2" s="4" t="s">
        <v>7</v>
      </c>
      <c r="H2" s="5" t="s">
        <v>8</v>
      </c>
      <c r="I2" s="4" t="s">
        <v>9</v>
      </c>
      <c r="J2" s="6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18" t="s">
        <v>16</v>
      </c>
      <c r="R2" s="19" t="s">
        <v>30</v>
      </c>
    </row>
    <row r="3">
      <c r="A3" s="20" t="s">
        <v>17</v>
      </c>
      <c r="B3" s="21">
        <v>39.738040888995</v>
      </c>
      <c r="C3" s="21">
        <v>-105.077573165937</v>
      </c>
      <c r="D3" s="21">
        <v>39.7379150286212</v>
      </c>
      <c r="E3" s="21">
        <v>-105.077700152474</v>
      </c>
      <c r="F3" s="21">
        <v>39.7380250257523</v>
      </c>
      <c r="G3" s="21">
        <v>-105.07773353431</v>
      </c>
      <c r="H3" s="21">
        <v>39.7379398952448</v>
      </c>
      <c r="I3" s="21">
        <v>-105.077554372462</v>
      </c>
      <c r="J3" s="21">
        <v>39.738028</v>
      </c>
      <c r="K3" s="21">
        <v>-105.077672</v>
      </c>
      <c r="L3" s="22">
        <f t="shared" ref="L3:L7" si="1">2 * 6371000 * ASIN(SQRT(SIN(RADIANS((J3-B3)/2))^2 + COS(RADIANS(B3)) * COS(RADIANS(J3)) * SIN(RADIANS((K3-C3)/2))^2))
</f>
        <v>8.57158691</v>
      </c>
      <c r="M3" s="22">
        <f t="shared" ref="M3:M7" si="2">2 * 6371000 * ASIN(SQRT(SIN(RADIANS((J3-D3)/2))^2 + COS(RADIANS(D3)) * COS(RADIANS(J3)) * SIN(RADIANS((K3-E3)/2))^2))
</f>
        <v>12.79041044</v>
      </c>
      <c r="N3" s="22">
        <f t="shared" ref="N3:N7" si="3">2 * 6371000 * ASIN(SQRT(SIN(RADIANS((J3-F3)/2))^2 + COS(RADIANS(F3)) * COS(RADIANS(J3)) * SIN(RADIANS((K3-G3)/2))^2))
</f>
        <v>5.271946723</v>
      </c>
      <c r="O3" s="22">
        <f t="shared" ref="O3:O7" si="4">2 * 6371000 * ASIN(SQRT(SIN(RADIANS((J3-H3)/2))^2 + COS(RADIANS(H3)) * COS(RADIANS(J3)) * SIN(RADIANS((K3-I3)/2))^2))
</f>
        <v>14.04059831</v>
      </c>
      <c r="P3" s="23">
        <f t="shared" ref="P3:P7" si="5">AVERAGE(L3:O3)</f>
        <v>10.1686356</v>
      </c>
      <c r="Q3" s="22"/>
      <c r="R3" s="21" t="s">
        <v>31</v>
      </c>
      <c r="S3" s="21" t="s">
        <v>32</v>
      </c>
      <c r="T3" s="22"/>
      <c r="U3" s="22"/>
      <c r="V3" s="22"/>
      <c r="W3" s="22"/>
      <c r="X3" s="22"/>
      <c r="Y3" s="22"/>
    </row>
    <row r="4">
      <c r="A4" s="2" t="s">
        <v>33</v>
      </c>
      <c r="B4" s="9">
        <v>39.73804089</v>
      </c>
      <c r="C4" s="10">
        <v>-105.0775732</v>
      </c>
      <c r="D4" s="9">
        <v>39.73791724</v>
      </c>
      <c r="E4" s="10">
        <v>-105.0776995</v>
      </c>
      <c r="F4" s="11">
        <v>39.73802879</v>
      </c>
      <c r="G4" s="10">
        <v>-105.0777277</v>
      </c>
      <c r="H4" s="11">
        <v>39.73794037</v>
      </c>
      <c r="I4" s="10">
        <v>-105.0775553</v>
      </c>
      <c r="J4" s="12">
        <v>39.738028</v>
      </c>
      <c r="K4" s="13">
        <v>-105.077672</v>
      </c>
      <c r="L4" s="14">
        <f t="shared" si="1"/>
        <v>8.568734021</v>
      </c>
      <c r="M4" s="14">
        <f t="shared" si="2"/>
        <v>12.53841334</v>
      </c>
      <c r="N4" s="14">
        <f t="shared" si="3"/>
        <v>4.763503463</v>
      </c>
      <c r="O4" s="14">
        <f t="shared" si="4"/>
        <v>13.94696154</v>
      </c>
      <c r="P4" s="24">
        <f t="shared" si="5"/>
        <v>9.954403092</v>
      </c>
      <c r="Q4" s="19"/>
      <c r="R4" s="19" t="s">
        <v>34</v>
      </c>
    </row>
    <row r="5">
      <c r="A5" s="2" t="s">
        <v>35</v>
      </c>
      <c r="B5" s="9">
        <v>39.7380417358974</v>
      </c>
      <c r="C5" s="10">
        <v>-105.077569305555</v>
      </c>
      <c r="D5" s="9">
        <v>39.7379139622327</v>
      </c>
      <c r="E5" s="10">
        <v>-105.077649003823</v>
      </c>
      <c r="F5" s="11">
        <v>39.7380286262469</v>
      </c>
      <c r="G5" s="10">
        <v>-105.077589434889</v>
      </c>
      <c r="H5" s="11">
        <v>39.7379290106096</v>
      </c>
      <c r="I5" s="10">
        <v>-105.077554750888</v>
      </c>
      <c r="J5" s="12">
        <v>39.738028</v>
      </c>
      <c r="K5" s="13">
        <v>-105.077672</v>
      </c>
      <c r="L5" s="14">
        <f t="shared" si="1"/>
        <v>8.912851732</v>
      </c>
      <c r="M5" s="14">
        <f t="shared" si="2"/>
        <v>12.83197108</v>
      </c>
      <c r="N5" s="14">
        <f t="shared" si="3"/>
        <v>7.060169488</v>
      </c>
      <c r="O5" s="14">
        <f t="shared" si="4"/>
        <v>14.88851516</v>
      </c>
      <c r="P5" s="23">
        <f t="shared" si="5"/>
        <v>10.92337686</v>
      </c>
    </row>
    <row r="6">
      <c r="A6" s="2" t="s">
        <v>36</v>
      </c>
      <c r="B6" s="9">
        <v>39.7380406744436</v>
      </c>
      <c r="C6" s="10">
        <v>-105.077573125109</v>
      </c>
      <c r="D6" s="25">
        <v>39.7379150025345</v>
      </c>
      <c r="E6" s="10">
        <v>-105.077700426181</v>
      </c>
      <c r="F6" s="11">
        <v>39.7380248353045</v>
      </c>
      <c r="G6" s="10">
        <v>-105.077733889236</v>
      </c>
      <c r="H6" s="11">
        <v>39.7379398330193</v>
      </c>
      <c r="I6" s="10">
        <v>-105.077554284126</v>
      </c>
      <c r="J6" s="12">
        <v>39.738028</v>
      </c>
      <c r="K6" s="13">
        <v>-105.077672</v>
      </c>
      <c r="L6" s="14">
        <f t="shared" si="1"/>
        <v>8.571073765</v>
      </c>
      <c r="M6" s="14">
        <f t="shared" si="2"/>
        <v>12.79768366</v>
      </c>
      <c r="N6" s="14">
        <f t="shared" si="3"/>
        <v>5.303598657</v>
      </c>
      <c r="O6" s="14">
        <f t="shared" si="4"/>
        <v>14.05083689</v>
      </c>
      <c r="P6" s="23">
        <f t="shared" si="5"/>
        <v>10.18079824</v>
      </c>
    </row>
    <row r="7">
      <c r="A7" s="2" t="s">
        <v>37</v>
      </c>
      <c r="B7" s="9">
        <v>39.73804408</v>
      </c>
      <c r="C7" s="10">
        <v>-105.07757248</v>
      </c>
      <c r="D7" s="9">
        <v>39.73791404</v>
      </c>
      <c r="E7" s="10">
        <v>-105.07769198</v>
      </c>
      <c r="F7" s="11">
        <v>39.73802152</v>
      </c>
      <c r="G7" s="10">
        <v>-105.07772923</v>
      </c>
      <c r="H7" s="11">
        <v>39.73793405</v>
      </c>
      <c r="I7" s="10">
        <v>-105.0775596</v>
      </c>
      <c r="J7" s="12">
        <v>39.738028</v>
      </c>
      <c r="K7" s="13">
        <v>-105.077672</v>
      </c>
      <c r="L7" s="14">
        <f t="shared" si="1"/>
        <v>8.695390876</v>
      </c>
      <c r="M7" s="14">
        <f t="shared" si="2"/>
        <v>12.78641986</v>
      </c>
      <c r="N7" s="14">
        <f t="shared" si="3"/>
        <v>4.946281631</v>
      </c>
      <c r="O7" s="14">
        <f t="shared" si="4"/>
        <v>14.19521949</v>
      </c>
      <c r="P7" s="23">
        <f t="shared" si="5"/>
        <v>10.15582796</v>
      </c>
    </row>
    <row r="8">
      <c r="P8" s="26"/>
    </row>
    <row r="9">
      <c r="A9" s="1" t="s">
        <v>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A10" s="2" t="s">
        <v>1</v>
      </c>
      <c r="B10" s="3" t="s">
        <v>2</v>
      </c>
      <c r="C10" s="4" t="s">
        <v>3</v>
      </c>
      <c r="D10" s="3" t="s">
        <v>4</v>
      </c>
      <c r="E10" s="4" t="s">
        <v>5</v>
      </c>
      <c r="F10" s="5" t="s">
        <v>6</v>
      </c>
      <c r="G10" s="4" t="s">
        <v>7</v>
      </c>
      <c r="H10" s="5" t="s">
        <v>8</v>
      </c>
      <c r="I10" s="4" t="s">
        <v>9</v>
      </c>
      <c r="J10" s="6" t="s">
        <v>10</v>
      </c>
      <c r="K10" s="7" t="s">
        <v>11</v>
      </c>
      <c r="L10" s="8" t="s">
        <v>12</v>
      </c>
      <c r="M10" s="8" t="s">
        <v>13</v>
      </c>
      <c r="N10" s="8" t="s">
        <v>14</v>
      </c>
      <c r="O10" s="8" t="s">
        <v>15</v>
      </c>
      <c r="P10" s="18" t="s">
        <v>16</v>
      </c>
    </row>
    <row r="11">
      <c r="A11" s="20" t="s">
        <v>17</v>
      </c>
      <c r="B11" s="21">
        <v>39.7370131121428</v>
      </c>
      <c r="C11" s="21">
        <v>-105.079588941362</v>
      </c>
      <c r="D11" s="21">
        <v>39.7368655718209</v>
      </c>
      <c r="E11" s="21">
        <v>-105.079674862975</v>
      </c>
      <c r="F11" s="21">
        <v>39.7367802293795</v>
      </c>
      <c r="G11" s="21">
        <v>-105.07971722657</v>
      </c>
      <c r="H11" s="21">
        <v>39.7369456402126</v>
      </c>
      <c r="I11" s="21">
        <v>-105.079518307153</v>
      </c>
      <c r="J11" s="21">
        <v>39.736929</v>
      </c>
      <c r="K11" s="21">
        <v>-105.079601</v>
      </c>
      <c r="L11" s="22">
        <f t="shared" ref="L11:L15" si="6">2 * 6371000 * ASIN(SQRT(SIN(RADIANS((J11-B11)/2))^2 + COS(RADIANS(B11)) * COS(RADIANS(J11)) * SIN(RADIANS((K11-C11)/2))^2))
</f>
        <v>9.409508877</v>
      </c>
      <c r="M11" s="22">
        <f t="shared" ref="M11:M15" si="7">2 * 6371000 * ASIN(SQRT(SIN(RADIANS((J11-D11)/2))^2 + COS(RADIANS(D11)) * COS(RADIANS(J11)) * SIN(RADIANS((K11-E11)/2))^2))
</f>
        <v>9.467479066</v>
      </c>
      <c r="N11" s="22">
        <f t="shared" ref="N11:N15" si="8">2 * 6371000 * ASIN(SQRT(SIN(RADIANS((J11-F11)/2))^2 + COS(RADIANS(F11)) * COS(RADIANS(J11)) * SIN(RADIANS((K11-G11)/2))^2))
</f>
        <v>19.29830395</v>
      </c>
      <c r="O11" s="22">
        <f t="shared" ref="O11:O15" si="9">2 * 6371000 * ASIN(SQRT(SIN(RADIANS((J11-H11)/2))^2 + COS(RADIANS(H11)) * COS(RADIANS(J11)) * SIN(RADIANS((K11-I11)/2))^2))
</f>
        <v>7.308946636</v>
      </c>
      <c r="P11" s="27">
        <f t="shared" ref="P11:P15" si="10">AVERAGE(L11:O11)</f>
        <v>11.37105963</v>
      </c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" t="s">
        <v>33</v>
      </c>
      <c r="B12" s="9">
        <v>39.73701893</v>
      </c>
      <c r="C12" s="10">
        <v>-105.0795877</v>
      </c>
      <c r="D12" s="9">
        <v>39.73687039</v>
      </c>
      <c r="E12" s="10">
        <v>-105.0796702</v>
      </c>
      <c r="F12" s="11">
        <v>39.73678953</v>
      </c>
      <c r="G12" s="10">
        <v>-105.0796825</v>
      </c>
      <c r="H12" s="11">
        <v>39.73694951</v>
      </c>
      <c r="I12" s="10">
        <v>-105.0794763</v>
      </c>
      <c r="J12" s="12">
        <v>39.736929</v>
      </c>
      <c r="K12" s="13">
        <v>-105.079601</v>
      </c>
      <c r="L12" s="14">
        <f t="shared" si="6"/>
        <v>10.06422035</v>
      </c>
      <c r="M12" s="14">
        <f t="shared" si="7"/>
        <v>8.802578903</v>
      </c>
      <c r="N12" s="14">
        <f t="shared" si="8"/>
        <v>17.0021845</v>
      </c>
      <c r="O12" s="14">
        <f t="shared" si="9"/>
        <v>10.90395372</v>
      </c>
      <c r="P12" s="27">
        <f t="shared" si="10"/>
        <v>11.69323437</v>
      </c>
      <c r="R12" s="19" t="s">
        <v>38</v>
      </c>
      <c r="S12" s="19">
        <v>11.69</v>
      </c>
    </row>
    <row r="13">
      <c r="A13" s="2" t="s">
        <v>35</v>
      </c>
      <c r="B13" s="9">
        <v>39.737011396146</v>
      </c>
      <c r="C13" s="10">
        <v>-105.079589551562</v>
      </c>
      <c r="D13" s="9">
        <v>39.736866743965</v>
      </c>
      <c r="E13" s="10">
        <v>-105.079679037458</v>
      </c>
      <c r="F13" s="11">
        <v>39.73677991239</v>
      </c>
      <c r="G13" s="10">
        <v>-105.07971029188</v>
      </c>
      <c r="H13" s="11">
        <v>39.7369442918375</v>
      </c>
      <c r="I13" s="10">
        <v>-105.079511937491</v>
      </c>
      <c r="J13" s="12">
        <v>39.736929</v>
      </c>
      <c r="K13" s="13">
        <v>-105.079601</v>
      </c>
      <c r="L13" s="14">
        <f t="shared" si="6"/>
        <v>9.214182243</v>
      </c>
      <c r="M13" s="14">
        <f t="shared" si="7"/>
        <v>9.614985236</v>
      </c>
      <c r="N13" s="14">
        <f t="shared" si="8"/>
        <v>19.03043368</v>
      </c>
      <c r="O13" s="14">
        <f t="shared" si="9"/>
        <v>7.803033516</v>
      </c>
      <c r="P13" s="27">
        <f t="shared" si="10"/>
        <v>11.41565867</v>
      </c>
    </row>
    <row r="14">
      <c r="A14" s="2" t="s">
        <v>36</v>
      </c>
      <c r="B14" s="9">
        <v>39.737013088361</v>
      </c>
      <c r="C14" s="10">
        <v>-105.079587819624</v>
      </c>
      <c r="D14" s="9">
        <v>39.7368659208762</v>
      </c>
      <c r="E14" s="10">
        <v>-105.079673875589</v>
      </c>
      <c r="F14" s="11">
        <v>39.736779093817</v>
      </c>
      <c r="G14" s="10">
        <v>-105.079718129567</v>
      </c>
      <c r="H14" s="11">
        <v>39.7369442590315</v>
      </c>
      <c r="I14" s="10">
        <v>-105.079518716858</v>
      </c>
      <c r="J14" s="12">
        <v>39.736929</v>
      </c>
      <c r="K14" s="13">
        <v>-105.079601</v>
      </c>
      <c r="L14" s="14">
        <f t="shared" si="6"/>
        <v>9.417876592</v>
      </c>
      <c r="M14" s="14">
        <f t="shared" si="7"/>
        <v>9.382314411</v>
      </c>
      <c r="N14" s="14">
        <f t="shared" si="8"/>
        <v>19.44630513</v>
      </c>
      <c r="O14" s="14">
        <f t="shared" si="9"/>
        <v>7.237523724</v>
      </c>
      <c r="P14" s="27">
        <f t="shared" si="10"/>
        <v>11.37100496</v>
      </c>
    </row>
    <row r="15">
      <c r="A15" s="2" t="s">
        <v>37</v>
      </c>
      <c r="B15" s="9">
        <v>39.73701223</v>
      </c>
      <c r="C15" s="10">
        <v>-105.07959109</v>
      </c>
      <c r="D15" s="9">
        <v>39.73686733</v>
      </c>
      <c r="E15" s="10">
        <v>-105.07967569</v>
      </c>
      <c r="F15" s="11">
        <v>39.73677702</v>
      </c>
      <c r="G15" s="10">
        <v>-105.07970642</v>
      </c>
      <c r="H15" s="11">
        <v>39.7369413</v>
      </c>
      <c r="I15" s="10">
        <v>-105.07952074</v>
      </c>
      <c r="J15" s="12">
        <v>39.736929</v>
      </c>
      <c r="K15" s="13">
        <v>-105.079601</v>
      </c>
      <c r="L15" s="14">
        <f t="shared" si="6"/>
        <v>9.293466426</v>
      </c>
      <c r="M15" s="14">
        <f t="shared" si="7"/>
        <v>9.370803851</v>
      </c>
      <c r="N15" s="14">
        <f t="shared" si="8"/>
        <v>19.15322262</v>
      </c>
      <c r="O15" s="14">
        <f t="shared" si="9"/>
        <v>6.997791316</v>
      </c>
      <c r="P15" s="28">
        <f t="shared" si="10"/>
        <v>11.20382105</v>
      </c>
    </row>
    <row r="16">
      <c r="P16" s="26"/>
    </row>
    <row r="17">
      <c r="A17" s="1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2" t="s">
        <v>1</v>
      </c>
      <c r="B18" s="3" t="s">
        <v>2</v>
      </c>
      <c r="C18" s="4" t="s">
        <v>3</v>
      </c>
      <c r="D18" s="3" t="s">
        <v>4</v>
      </c>
      <c r="E18" s="4" t="s">
        <v>5</v>
      </c>
      <c r="F18" s="5" t="s">
        <v>6</v>
      </c>
      <c r="G18" s="4" t="s">
        <v>7</v>
      </c>
      <c r="H18" s="5" t="s">
        <v>8</v>
      </c>
      <c r="I18" s="4" t="s">
        <v>9</v>
      </c>
      <c r="J18" s="6" t="s">
        <v>10</v>
      </c>
      <c r="K18" s="7" t="s">
        <v>11</v>
      </c>
      <c r="L18" s="8" t="s">
        <v>12</v>
      </c>
      <c r="M18" s="8" t="s">
        <v>13</v>
      </c>
      <c r="N18" s="8" t="s">
        <v>14</v>
      </c>
      <c r="O18" s="8" t="s">
        <v>15</v>
      </c>
      <c r="P18" s="18" t="s">
        <v>16</v>
      </c>
    </row>
    <row r="19">
      <c r="A19" s="20" t="s">
        <v>17</v>
      </c>
      <c r="B19" s="21">
        <v>34.0409175793144</v>
      </c>
      <c r="C19" s="21">
        <v>-118.535521546091</v>
      </c>
      <c r="D19" s="21">
        <v>34.0409258524243</v>
      </c>
      <c r="E19" s="21">
        <v>-118.535516553802</v>
      </c>
      <c r="F19" s="21">
        <v>34.0411207778207</v>
      </c>
      <c r="G19" s="21">
        <v>-118.535388569951</v>
      </c>
      <c r="H19" s="21">
        <v>34.0411782525681</v>
      </c>
      <c r="I19" s="21">
        <v>-118.535348353466</v>
      </c>
      <c r="J19" s="21">
        <v>34.0411</v>
      </c>
      <c r="K19" s="21">
        <v>-118.535355</v>
      </c>
      <c r="L19" s="22">
        <f t="shared" ref="L19:L23" si="11">2 * 6371000 * ASIN(SQRT(SIN(RADIANS((J19-B19)/2))^2 + COS(RADIANS(B19)) * COS(RADIANS(J19)) * SIN(RADIANS((K19-C19)/2))^2))
</f>
        <v>25.43498287</v>
      </c>
      <c r="M19" s="22">
        <f t="shared" ref="M19:M23" si="12">2 * 6371000 * ASIN(SQRT(SIN(RADIANS((J19-D19)/2))^2 + COS(RADIANS(D19)) * COS(RADIANS(J19)) * SIN(RADIANS((K19-E19)/2))^2))
</f>
        <v>24.42454552</v>
      </c>
      <c r="N19" s="22">
        <f t="shared" ref="N19:N23" si="13">2 * 6371000 * ASIN(SQRT(SIN(RADIANS((J19-F19)/2))^2 + COS(RADIANS(F19)) * COS(RADIANS(J19)) * SIN(RADIANS((K19-G19)/2))^2))
</f>
        <v>3.860752201</v>
      </c>
      <c r="O19" s="22">
        <f t="shared" ref="O19:O23" si="14">2 * 6371000 * ASIN(SQRT(SIN(RADIANS((J19-H19)/2))^2 + COS(RADIANS(H19)) * COS(RADIANS(J19)) * SIN(RADIANS((K19-I19)/2))^2))
</f>
        <v>8.722813286</v>
      </c>
      <c r="P19" s="27">
        <f t="shared" ref="P19:P23" si="15">AVERAGE(L19:O19)</f>
        <v>15.61077347</v>
      </c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" t="s">
        <v>33</v>
      </c>
      <c r="B20" s="9">
        <v>34.04092466</v>
      </c>
      <c r="C20" s="10">
        <v>-118.5354961</v>
      </c>
      <c r="D20" s="9">
        <v>34.04093279</v>
      </c>
      <c r="E20" s="10">
        <v>-118.5354908</v>
      </c>
      <c r="F20" s="11">
        <v>34.04112388</v>
      </c>
      <c r="G20" s="10">
        <v>-118.5353547</v>
      </c>
      <c r="H20" s="11">
        <v>34.04119531</v>
      </c>
      <c r="I20" s="10">
        <v>-118.5353542</v>
      </c>
      <c r="J20" s="12">
        <v>34.0411</v>
      </c>
      <c r="K20" s="13">
        <v>-118.535355</v>
      </c>
      <c r="L20" s="14">
        <f t="shared" si="11"/>
        <v>23.43406741</v>
      </c>
      <c r="M20" s="14">
        <f t="shared" si="12"/>
        <v>22.41120989</v>
      </c>
      <c r="N20" s="14">
        <f t="shared" si="13"/>
        <v>2.655478721</v>
      </c>
      <c r="O20" s="14">
        <f t="shared" si="14"/>
        <v>10.5982448</v>
      </c>
      <c r="P20" s="27">
        <f t="shared" si="15"/>
        <v>14.77475021</v>
      </c>
      <c r="R20" s="19" t="s">
        <v>39</v>
      </c>
    </row>
    <row r="21">
      <c r="A21" s="2" t="s">
        <v>35</v>
      </c>
      <c r="B21" s="9">
        <v>34.0409160394816</v>
      </c>
      <c r="C21" s="10">
        <v>-118.535522193986</v>
      </c>
      <c r="D21" s="9">
        <v>34.040924929401</v>
      </c>
      <c r="E21" s="10">
        <v>-118.535518981923</v>
      </c>
      <c r="F21" s="11">
        <v>34.0411189201345</v>
      </c>
      <c r="G21" s="10">
        <v>-118.535380921942</v>
      </c>
      <c r="H21" s="11">
        <v>34.0411738234029</v>
      </c>
      <c r="I21" s="10">
        <v>-118.53536870489</v>
      </c>
      <c r="J21" s="12">
        <v>34.0411</v>
      </c>
      <c r="K21" s="13">
        <v>-118.535355</v>
      </c>
      <c r="L21" s="14">
        <f t="shared" si="11"/>
        <v>25.60760868</v>
      </c>
      <c r="M21" s="14">
        <f t="shared" si="12"/>
        <v>24.64253625</v>
      </c>
      <c r="N21" s="14">
        <f t="shared" si="13"/>
        <v>3.182887112</v>
      </c>
      <c r="O21" s="14">
        <f t="shared" si="14"/>
        <v>8.305346855</v>
      </c>
      <c r="P21" s="27">
        <f t="shared" si="15"/>
        <v>15.43459472</v>
      </c>
    </row>
    <row r="22">
      <c r="A22" s="2" t="s">
        <v>36</v>
      </c>
      <c r="B22" s="9">
        <v>34.0409161051696</v>
      </c>
      <c r="C22" s="10">
        <v>-118.535522102744</v>
      </c>
      <c r="D22" s="9">
        <v>34.0409243577056</v>
      </c>
      <c r="E22" s="10">
        <v>-118.53551709974</v>
      </c>
      <c r="F22" s="11">
        <v>34.0411188071769</v>
      </c>
      <c r="G22" s="10">
        <v>-118.535388838401</v>
      </c>
      <c r="H22" s="11">
        <v>34.0411787254635</v>
      </c>
      <c r="I22" s="29">
        <v>-118.535350045444</v>
      </c>
      <c r="J22" s="12">
        <v>34.0411</v>
      </c>
      <c r="K22" s="13">
        <v>-118.535355</v>
      </c>
      <c r="L22" s="14">
        <f t="shared" si="11"/>
        <v>25.59671656</v>
      </c>
      <c r="M22" s="14">
        <f t="shared" si="12"/>
        <v>24.58705067</v>
      </c>
      <c r="N22" s="14">
        <f t="shared" si="13"/>
        <v>3.754267304</v>
      </c>
      <c r="O22" s="14">
        <f t="shared" si="14"/>
        <v>8.765767612</v>
      </c>
      <c r="P22" s="27">
        <f t="shared" si="15"/>
        <v>15.67595054</v>
      </c>
    </row>
    <row r="23">
      <c r="A23" s="2" t="s">
        <v>37</v>
      </c>
      <c r="B23" s="9">
        <v>34.0409119</v>
      </c>
      <c r="C23" s="10">
        <v>-118.53551227</v>
      </c>
      <c r="D23" s="9">
        <v>34.04093312</v>
      </c>
      <c r="E23" s="10">
        <v>-118.53551233</v>
      </c>
      <c r="F23" s="11">
        <v>34.04113176</v>
      </c>
      <c r="G23" s="10">
        <v>-118.53539267</v>
      </c>
      <c r="H23" s="11">
        <v>34.04117261</v>
      </c>
      <c r="I23" s="10">
        <v>-118.53535472</v>
      </c>
      <c r="J23" s="12">
        <v>34.0411</v>
      </c>
      <c r="K23" s="13">
        <v>-118.535355</v>
      </c>
      <c r="L23" s="14">
        <f t="shared" si="11"/>
        <v>25.44514378</v>
      </c>
      <c r="M23" s="14">
        <f t="shared" si="12"/>
        <v>23.5473819</v>
      </c>
      <c r="N23" s="14">
        <f t="shared" si="13"/>
        <v>4.951679271</v>
      </c>
      <c r="O23" s="14">
        <f t="shared" si="14"/>
        <v>8.073904843</v>
      </c>
      <c r="P23" s="28">
        <f t="shared" si="15"/>
        <v>15.50452745</v>
      </c>
    </row>
    <row r="24">
      <c r="P24" s="26"/>
    </row>
    <row r="25">
      <c r="A25" s="1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2" t="s">
        <v>1</v>
      </c>
      <c r="B26" s="3" t="s">
        <v>2</v>
      </c>
      <c r="C26" s="4" t="s">
        <v>3</v>
      </c>
      <c r="D26" s="3" t="s">
        <v>4</v>
      </c>
      <c r="E26" s="4" t="s">
        <v>5</v>
      </c>
      <c r="F26" s="5" t="s">
        <v>6</v>
      </c>
      <c r="G26" s="4" t="s">
        <v>7</v>
      </c>
      <c r="H26" s="5" t="s">
        <v>8</v>
      </c>
      <c r="I26" s="4" t="s">
        <v>9</v>
      </c>
      <c r="J26" s="6" t="s">
        <v>10</v>
      </c>
      <c r="K26" s="7" t="s">
        <v>11</v>
      </c>
      <c r="L26" s="8" t="s">
        <v>12</v>
      </c>
      <c r="M26" s="8" t="s">
        <v>13</v>
      </c>
      <c r="N26" s="8" t="s">
        <v>14</v>
      </c>
      <c r="O26" s="8" t="s">
        <v>15</v>
      </c>
      <c r="P26" s="18" t="s">
        <v>16</v>
      </c>
    </row>
    <row r="27">
      <c r="A27" s="20" t="s">
        <v>17</v>
      </c>
      <c r="B27" s="21">
        <v>39.7366680318946</v>
      </c>
      <c r="C27" s="21">
        <v>-105.080352296307</v>
      </c>
      <c r="D27" s="21">
        <v>39.7365906976163</v>
      </c>
      <c r="E27" s="21">
        <v>-105.080701853745</v>
      </c>
      <c r="F27" s="21">
        <v>39.7368202721352</v>
      </c>
      <c r="G27" s="21">
        <v>-105.080648666523</v>
      </c>
      <c r="H27" s="21">
        <v>39.7368166642629</v>
      </c>
      <c r="I27" s="21">
        <v>-105.080631597105</v>
      </c>
      <c r="J27" s="21">
        <v>39.736659</v>
      </c>
      <c r="K27" s="21">
        <v>-105.080599</v>
      </c>
      <c r="L27" s="22">
        <f t="shared" ref="L27:L31" si="16">2 * 6371000 * ASIN(SQRT(SIN(RADIANS((J27-B27)/2))^2 + COS(RADIANS(B27)) * COS(RADIANS(J27)) * SIN(RADIANS((K27-C27)/2))^2))
</f>
        <v>21.11899756</v>
      </c>
      <c r="M27" s="22">
        <f t="shared" ref="M27:M31" si="17">2 * 6371000 * ASIN(SQRT(SIN(RADIANS((J27-D27)/2))^2 + COS(RADIANS(D27)) * COS(RADIANS(J27)) * SIN(RADIANS((K27-E27)/2))^2))
</f>
        <v>11.62027693</v>
      </c>
      <c r="N27" s="22">
        <f t="shared" ref="N27:N31" si="18">2 * 6371000 * ASIN(SQRT(SIN(RADIANS((J27-F27)/2))^2 + COS(RADIANS(F27)) * COS(RADIANS(J27)) * SIN(RADIANS((K27-G27)/2))^2))
</f>
        <v>18.42866319</v>
      </c>
      <c r="O27" s="22">
        <f t="shared" ref="O27:O31" si="19">2 * 6371000 * ASIN(SQRT(SIN(RADIANS((J27-H27)/2))^2 + COS(RADIANS(H27)) * COS(RADIANS(J27)) * SIN(RADIANS((K27-I27)/2))^2))
</f>
        <v>17.75165846</v>
      </c>
      <c r="P27" s="27">
        <f t="shared" ref="P27:P31" si="20">AVERAGE(L27:O27)</f>
        <v>17.22989904</v>
      </c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" t="s">
        <v>33</v>
      </c>
      <c r="B28" s="9">
        <v>39.73666587</v>
      </c>
      <c r="C28" s="10">
        <v>-105.08035</v>
      </c>
      <c r="D28" s="9">
        <v>39.73660448</v>
      </c>
      <c r="E28" s="10">
        <v>-105.0807178</v>
      </c>
      <c r="F28" s="11">
        <v>39.7368329</v>
      </c>
      <c r="G28" s="10">
        <v>-105.0806568</v>
      </c>
      <c r="H28" s="11">
        <v>39.73682893</v>
      </c>
      <c r="I28" s="10">
        <v>-105.0806399</v>
      </c>
      <c r="J28" s="12">
        <v>39.736659</v>
      </c>
      <c r="K28" s="13">
        <v>-105.080599</v>
      </c>
      <c r="L28" s="14">
        <f t="shared" si="16"/>
        <v>21.30515684</v>
      </c>
      <c r="M28" s="14">
        <f t="shared" si="17"/>
        <v>11.8297884</v>
      </c>
      <c r="N28" s="14">
        <f t="shared" si="18"/>
        <v>19.95842063</v>
      </c>
      <c r="O28" s="14">
        <f t="shared" si="19"/>
        <v>19.21627636</v>
      </c>
      <c r="P28" s="27">
        <f t="shared" si="20"/>
        <v>18.07741056</v>
      </c>
      <c r="R28" s="19" t="s">
        <v>40</v>
      </c>
    </row>
    <row r="29">
      <c r="A29" s="2" t="s">
        <v>35</v>
      </c>
      <c r="B29" s="9">
        <v>39.7366681702837</v>
      </c>
      <c r="C29" s="10">
        <v>-105.080357766388</v>
      </c>
      <c r="D29" s="9">
        <v>39.7365656363015</v>
      </c>
      <c r="E29" s="10">
        <v>-105.080703754872</v>
      </c>
      <c r="F29" s="11">
        <v>39.7368017406161</v>
      </c>
      <c r="G29" s="10">
        <v>-105.080658455123</v>
      </c>
      <c r="H29" s="11">
        <v>39.7368183404264</v>
      </c>
      <c r="I29" s="10">
        <v>-105.080628912341</v>
      </c>
      <c r="J29" s="12">
        <v>39.736659</v>
      </c>
      <c r="K29" s="13">
        <v>-105.080599</v>
      </c>
      <c r="L29" s="14">
        <f t="shared" si="16"/>
        <v>20.65255782</v>
      </c>
      <c r="M29" s="14">
        <f t="shared" si="17"/>
        <v>13.71172824</v>
      </c>
      <c r="N29" s="14">
        <f t="shared" si="18"/>
        <v>16.6663493</v>
      </c>
      <c r="O29" s="14">
        <f t="shared" si="19"/>
        <v>17.90151178</v>
      </c>
      <c r="P29" s="27">
        <f t="shared" si="20"/>
        <v>17.23303679</v>
      </c>
    </row>
    <row r="30">
      <c r="A30" s="2" t="s">
        <v>36</v>
      </c>
      <c r="B30" s="9">
        <v>39.7366686253895</v>
      </c>
      <c r="C30" s="10">
        <v>-105.080353103026</v>
      </c>
      <c r="D30" s="9">
        <v>39.736591405678</v>
      </c>
      <c r="E30" s="10">
        <v>-105.080703532183</v>
      </c>
      <c r="F30" s="11">
        <v>39.7368206396899</v>
      </c>
      <c r="G30" s="10">
        <v>-105.080650211992</v>
      </c>
      <c r="H30" s="11">
        <v>39.7368170378907</v>
      </c>
      <c r="I30" s="10">
        <v>-105.08063309791</v>
      </c>
      <c r="J30" s="12">
        <v>39.736659</v>
      </c>
      <c r="K30" s="13">
        <v>-105.080599</v>
      </c>
      <c r="L30" s="14">
        <f t="shared" si="16"/>
        <v>21.05334671</v>
      </c>
      <c r="M30" s="14">
        <f t="shared" si="17"/>
        <v>11.67844834</v>
      </c>
      <c r="N30" s="14">
        <f t="shared" si="18"/>
        <v>18.49927101</v>
      </c>
      <c r="O30" s="14">
        <f t="shared" si="19"/>
        <v>17.81324431</v>
      </c>
      <c r="P30" s="27">
        <f t="shared" si="20"/>
        <v>17.26107759</v>
      </c>
    </row>
    <row r="31">
      <c r="A31" s="2" t="s">
        <v>37</v>
      </c>
      <c r="B31" s="9">
        <v>39.73673051</v>
      </c>
      <c r="C31" s="10">
        <v>-105.08051478</v>
      </c>
      <c r="D31" s="9">
        <v>39.73671838</v>
      </c>
      <c r="E31" s="10">
        <v>-105.08054258</v>
      </c>
      <c r="F31" s="11">
        <v>39.73666017</v>
      </c>
      <c r="G31" s="10">
        <v>-105.0806369</v>
      </c>
      <c r="H31" s="11">
        <v>39.73685807</v>
      </c>
      <c r="I31" s="10">
        <v>-105.08032524</v>
      </c>
      <c r="J31" s="12">
        <v>39.736659</v>
      </c>
      <c r="K31" s="13">
        <v>-105.080599</v>
      </c>
      <c r="L31" s="14">
        <f t="shared" si="16"/>
        <v>10.72792082</v>
      </c>
      <c r="M31" s="14">
        <f t="shared" si="17"/>
        <v>8.177453086</v>
      </c>
      <c r="N31" s="14">
        <f t="shared" si="18"/>
        <v>3.243358347</v>
      </c>
      <c r="O31" s="14">
        <f t="shared" si="19"/>
        <v>32.21717174</v>
      </c>
      <c r="P31" s="28">
        <f t="shared" si="20"/>
        <v>13.591476</v>
      </c>
    </row>
    <row r="32">
      <c r="P32" s="26"/>
    </row>
    <row r="33">
      <c r="A33" s="1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2" t="s">
        <v>1</v>
      </c>
      <c r="B34" s="3" t="s">
        <v>2</v>
      </c>
      <c r="C34" s="4" t="s">
        <v>3</v>
      </c>
      <c r="D34" s="3" t="s">
        <v>4</v>
      </c>
      <c r="E34" s="4" t="s">
        <v>5</v>
      </c>
      <c r="F34" s="5" t="s">
        <v>6</v>
      </c>
      <c r="G34" s="4" t="s">
        <v>7</v>
      </c>
      <c r="H34" s="5" t="s">
        <v>8</v>
      </c>
      <c r="I34" s="4" t="s">
        <v>9</v>
      </c>
      <c r="J34" s="6" t="s">
        <v>10</v>
      </c>
      <c r="K34" s="7" t="s">
        <v>11</v>
      </c>
      <c r="L34" s="8" t="s">
        <v>12</v>
      </c>
      <c r="M34" s="8" t="s">
        <v>13</v>
      </c>
      <c r="N34" s="8" t="s">
        <v>14</v>
      </c>
      <c r="O34" s="8" t="s">
        <v>15</v>
      </c>
      <c r="P34" s="18" t="s">
        <v>16</v>
      </c>
    </row>
    <row r="35">
      <c r="A35" s="20" t="s">
        <v>17</v>
      </c>
      <c r="B35" s="21">
        <v>28.0767017195945</v>
      </c>
      <c r="C35" s="21">
        <v>-82.4663844327748</v>
      </c>
      <c r="D35" s="21">
        <v>28.076775174319</v>
      </c>
      <c r="E35" s="21">
        <v>-82.4660603429555</v>
      </c>
      <c r="F35" s="21">
        <v>28.0767824985581</v>
      </c>
      <c r="G35" s="21">
        <v>-82.4660515241131</v>
      </c>
      <c r="H35" s="21">
        <v>28.0766181972167</v>
      </c>
      <c r="I35" s="21">
        <v>-82.4659700964522</v>
      </c>
      <c r="J35" s="21">
        <v>28.076706</v>
      </c>
      <c r="K35" s="21">
        <v>-82.46598</v>
      </c>
      <c r="L35" s="22">
        <f t="shared" ref="L35:L39" si="21">2 * 6371000 * ASIN(SQRT(SIN(RADIANS((J35-B35)/2))^2 + COS(RADIANS(B35)) * COS(RADIANS(J35)) * SIN(RADIANS((K35-C35)/2))^2))
</f>
        <v>39.6814787</v>
      </c>
      <c r="M35" s="22">
        <f t="shared" ref="M35:M39" si="22">2 * 6371000 * ASIN(SQRT(SIN(RADIANS((J35-D35)/2))^2 + COS(RADIANS(D35)) * COS(RADIANS(J35)) * SIN(RADIANS((K35-E35)/2))^2))
</f>
        <v>11.01346319</v>
      </c>
      <c r="N35" s="22">
        <f t="shared" ref="N35:N39" si="23">2 * 6371000 * ASIN(SQRT(SIN(RADIANS((J35-F35)/2))^2 + COS(RADIANS(F35)) * COS(RADIANS(J35)) * SIN(RADIANS((K35-G35)/2))^2))
</f>
        <v>11.02710851</v>
      </c>
      <c r="O35" s="22">
        <f t="shared" ref="O35:O39" si="24">2 * 6371000 * ASIN(SQRT(SIN(RADIANS((J35-H35)/2))^2 + COS(RADIANS(H35)) * COS(RADIANS(J35)) * SIN(RADIANS((K35-I35)/2))^2))
</f>
        <v>9.811453004</v>
      </c>
      <c r="P35" s="27">
        <f t="shared" ref="P35:P39" si="25">AVERAGE(L35:O35)</f>
        <v>17.88337585</v>
      </c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" t="s">
        <v>33</v>
      </c>
      <c r="B36" s="9">
        <v>28.07669687</v>
      </c>
      <c r="C36" s="10">
        <v>-82.46637679</v>
      </c>
      <c r="D36" s="9">
        <v>28.07678251</v>
      </c>
      <c r="E36" s="10">
        <v>-82.46606572</v>
      </c>
      <c r="F36" s="11">
        <v>28.07678997</v>
      </c>
      <c r="G36" s="10">
        <v>-82.46605705</v>
      </c>
      <c r="H36" s="11">
        <v>28.07662695</v>
      </c>
      <c r="I36" s="10">
        <v>-82.4659724</v>
      </c>
      <c r="J36" s="12">
        <v>28.076706</v>
      </c>
      <c r="K36" s="13">
        <v>-82.46598</v>
      </c>
      <c r="L36" s="14">
        <f t="shared" si="21"/>
        <v>38.94203298</v>
      </c>
      <c r="M36" s="14">
        <f t="shared" si="22"/>
        <v>11.96264374</v>
      </c>
      <c r="N36" s="14">
        <f t="shared" si="23"/>
        <v>12.01347561</v>
      </c>
      <c r="O36" s="14">
        <f t="shared" si="24"/>
        <v>8.82152731</v>
      </c>
      <c r="P36" s="27">
        <f t="shared" si="25"/>
        <v>17.93491991</v>
      </c>
      <c r="R36" s="19" t="s">
        <v>39</v>
      </c>
    </row>
    <row r="37">
      <c r="A37" s="2" t="s">
        <v>35</v>
      </c>
      <c r="B37" s="9">
        <v>28.076703827828</v>
      </c>
      <c r="C37" s="10">
        <v>-82.4663892403611</v>
      </c>
      <c r="D37" s="9">
        <v>28.0767783521536</v>
      </c>
      <c r="E37" s="10">
        <v>-82.4660532347893</v>
      </c>
      <c r="F37" s="11">
        <v>28.0767809385416</v>
      </c>
      <c r="G37" s="10">
        <v>-82.4660555499372</v>
      </c>
      <c r="H37" s="11">
        <v>28.076605988643</v>
      </c>
      <c r="I37" s="10">
        <v>-82.4659661124902</v>
      </c>
      <c r="J37" s="12">
        <v>28.076706</v>
      </c>
      <c r="K37" s="13">
        <v>-82.46598</v>
      </c>
      <c r="L37" s="14">
        <f t="shared" si="21"/>
        <v>40.15101927</v>
      </c>
      <c r="M37" s="14">
        <f t="shared" si="22"/>
        <v>10.78654389</v>
      </c>
      <c r="N37" s="14">
        <f t="shared" si="23"/>
        <v>11.15236685</v>
      </c>
      <c r="O37" s="14">
        <f t="shared" si="24"/>
        <v>11.20390981</v>
      </c>
      <c r="P37" s="27">
        <f t="shared" si="25"/>
        <v>18.32345996</v>
      </c>
    </row>
    <row r="38">
      <c r="A38" s="2" t="s">
        <v>36</v>
      </c>
      <c r="B38" s="9">
        <v>28.0767010575151</v>
      </c>
      <c r="C38" s="10">
        <v>-82.466384148345</v>
      </c>
      <c r="D38" s="9">
        <v>28.0767742663187</v>
      </c>
      <c r="E38" s="10">
        <v>-82.4660594560271</v>
      </c>
      <c r="F38" s="11">
        <v>28.0767815659905</v>
      </c>
      <c r="G38" s="10">
        <v>-82.4660506207647</v>
      </c>
      <c r="H38" s="11">
        <v>28.0766178180401</v>
      </c>
      <c r="I38" s="10">
        <v>-82.465969042166</v>
      </c>
      <c r="J38" s="12">
        <v>28.076706</v>
      </c>
      <c r="K38" s="13">
        <v>-82.46598</v>
      </c>
      <c r="L38" s="14">
        <f t="shared" si="21"/>
        <v>39.6545276</v>
      </c>
      <c r="M38" s="14">
        <f t="shared" si="22"/>
        <v>10.88067731</v>
      </c>
      <c r="N38" s="14">
        <f t="shared" si="23"/>
        <v>10.89071932</v>
      </c>
      <c r="O38" s="14">
        <f t="shared" si="24"/>
        <v>9.864145815</v>
      </c>
      <c r="P38" s="27">
        <f t="shared" si="25"/>
        <v>17.82251751</v>
      </c>
    </row>
    <row r="39">
      <c r="A39" s="2" t="s">
        <v>37</v>
      </c>
      <c r="B39" s="9">
        <v>28.07669726</v>
      </c>
      <c r="C39" s="10">
        <v>-82.46638415</v>
      </c>
      <c r="D39" s="9">
        <v>28.07676848</v>
      </c>
      <c r="E39" s="10">
        <v>-82.46606794</v>
      </c>
      <c r="F39" s="11">
        <v>28.07678191</v>
      </c>
      <c r="G39" s="10">
        <v>-82.46604818</v>
      </c>
      <c r="H39" s="11">
        <v>28.07662083</v>
      </c>
      <c r="I39" s="10">
        <v>-82.46596822</v>
      </c>
      <c r="J39" s="12">
        <v>28.076706</v>
      </c>
      <c r="K39" s="13">
        <v>-82.46598</v>
      </c>
      <c r="L39" s="14">
        <f t="shared" si="21"/>
        <v>39.66279029</v>
      </c>
      <c r="M39" s="14">
        <f t="shared" si="22"/>
        <v>11.07722556</v>
      </c>
      <c r="N39" s="14">
        <f t="shared" si="23"/>
        <v>10.76991911</v>
      </c>
      <c r="O39" s="14">
        <f t="shared" si="24"/>
        <v>9.540730882</v>
      </c>
      <c r="P39" s="28">
        <f t="shared" si="25"/>
        <v>17.76266646</v>
      </c>
    </row>
    <row r="40">
      <c r="P40" s="26"/>
    </row>
    <row r="41">
      <c r="A41" s="1" t="s">
        <v>26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2" t="s">
        <v>1</v>
      </c>
      <c r="B42" s="3" t="s">
        <v>2</v>
      </c>
      <c r="C42" s="4" t="s">
        <v>3</v>
      </c>
      <c r="D42" s="3" t="s">
        <v>4</v>
      </c>
      <c r="E42" s="4" t="s">
        <v>5</v>
      </c>
      <c r="F42" s="5" t="s">
        <v>6</v>
      </c>
      <c r="G42" s="4" t="s">
        <v>7</v>
      </c>
      <c r="H42" s="5" t="s">
        <v>8</v>
      </c>
      <c r="I42" s="4" t="s">
        <v>9</v>
      </c>
      <c r="J42" s="6" t="s">
        <v>10</v>
      </c>
      <c r="K42" s="7" t="s">
        <v>11</v>
      </c>
      <c r="L42" s="8" t="s">
        <v>12</v>
      </c>
      <c r="M42" s="8" t="s">
        <v>13</v>
      </c>
      <c r="N42" s="8" t="s">
        <v>14</v>
      </c>
      <c r="O42" s="8" t="s">
        <v>15</v>
      </c>
      <c r="P42" s="18" t="s">
        <v>16</v>
      </c>
    </row>
    <row r="43">
      <c r="A43" s="20" t="s">
        <v>17</v>
      </c>
      <c r="B43" s="21">
        <v>28.0758509681244</v>
      </c>
      <c r="C43" s="21">
        <v>-82.4653575709036</v>
      </c>
      <c r="D43" s="21">
        <v>28.075843343492</v>
      </c>
      <c r="E43" s="21">
        <v>-82.4653635326902</v>
      </c>
      <c r="F43" s="21">
        <v>28.0760041789496</v>
      </c>
      <c r="G43" s="21">
        <v>-82.4654980115815</v>
      </c>
      <c r="H43" s="21">
        <v>28.0761743394019</v>
      </c>
      <c r="I43" s="21">
        <v>-82.4653046021475</v>
      </c>
      <c r="J43" s="21">
        <v>28.075868</v>
      </c>
      <c r="K43" s="21">
        <v>-82.465298</v>
      </c>
      <c r="L43" s="22">
        <f t="shared" ref="L43:L47" si="26">2 * 6371000 * ASIN(SQRT(SIN(RADIANS((J43-B43)/2))^2 + COS(RADIANS(B43)) * COS(RADIANS(J43)) * SIN(RADIANS((K43-C43)/2))^2))
</f>
        <v>6.143692511</v>
      </c>
      <c r="M43" s="22">
        <f t="shared" ref="M43:M47" si="27">2 * 6371000 * ASIN(SQRT(SIN(RADIANS((J43-D43)/2))^2 + COS(RADIANS(D43)) * COS(RADIANS(J43)) * SIN(RADIANS((K43-E43)/2))^2))
</f>
        <v>6.989579549</v>
      </c>
      <c r="N43" s="22">
        <f t="shared" ref="N43:N47" si="28">2 * 6371000 * ASIN(SQRT(SIN(RADIANS((J43-F43)/2))^2 + COS(RADIANS(F43)) * COS(RADIANS(J43)) * SIN(RADIANS((K43-G43)/2))^2))
</f>
        <v>24.78628988</v>
      </c>
      <c r="O43" s="22">
        <f t="shared" ref="O43:O47" si="29">2 * 6371000 * ASIN(SQRT(SIN(RADIANS((J43-H43)/2))^2 + COS(RADIANS(H43)) * COS(RADIANS(J43)) * SIN(RADIANS((K43-I43)/2))^2))
</f>
        <v>34.06954532</v>
      </c>
      <c r="P43" s="27">
        <f t="shared" ref="P43:P47" si="30">AVERAGE(L43:O43)</f>
        <v>17.99727681</v>
      </c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" t="s">
        <v>33</v>
      </c>
      <c r="B44" s="9">
        <v>28.07585097</v>
      </c>
      <c r="C44" s="10">
        <v>-82.46535757</v>
      </c>
      <c r="D44" s="9">
        <v>28.07584357</v>
      </c>
      <c r="E44" s="10">
        <v>-82.46535991</v>
      </c>
      <c r="F44" s="11">
        <v>28.07600672</v>
      </c>
      <c r="G44" s="10">
        <v>-82.4655041</v>
      </c>
      <c r="H44" s="11">
        <v>28.07617568</v>
      </c>
      <c r="I44" s="10">
        <v>-82.46530385</v>
      </c>
      <c r="J44" s="12">
        <v>28.075868</v>
      </c>
      <c r="K44" s="13">
        <v>-82.465298</v>
      </c>
      <c r="L44" s="14">
        <f t="shared" si="26"/>
        <v>6.143543888</v>
      </c>
      <c r="M44" s="14">
        <f t="shared" si="27"/>
        <v>6.653777521</v>
      </c>
      <c r="N44" s="14">
        <f t="shared" si="28"/>
        <v>25.4322041</v>
      </c>
      <c r="O44" s="14">
        <f t="shared" si="29"/>
        <v>34.21726888</v>
      </c>
      <c r="P44" s="28">
        <f t="shared" si="30"/>
        <v>18.1116986</v>
      </c>
      <c r="R44" s="19" t="s">
        <v>39</v>
      </c>
    </row>
    <row r="45">
      <c r="A45" s="2" t="s">
        <v>35</v>
      </c>
      <c r="B45" s="9">
        <v>28.0758519987349</v>
      </c>
      <c r="C45" s="10">
        <v>-82.465357111983</v>
      </c>
      <c r="D45" s="9">
        <v>28.0758449938291</v>
      </c>
      <c r="E45" s="10">
        <v>-82.4653610193992</v>
      </c>
      <c r="F45" s="11">
        <v>28.0760032397921</v>
      </c>
      <c r="G45" s="10">
        <v>-82.4654920109876</v>
      </c>
      <c r="H45" s="11">
        <v>28.0761710933211</v>
      </c>
      <c r="I45" s="10">
        <v>-82.465301109879</v>
      </c>
      <c r="J45" s="12">
        <v>28.075868</v>
      </c>
      <c r="K45" s="13">
        <v>-82.465298</v>
      </c>
      <c r="L45" s="14">
        <f t="shared" si="26"/>
        <v>6.066280195</v>
      </c>
      <c r="M45" s="14">
        <f t="shared" si="27"/>
        <v>6.691168111</v>
      </c>
      <c r="N45" s="14">
        <f t="shared" si="28"/>
        <v>24.25798893</v>
      </c>
      <c r="O45" s="14">
        <f t="shared" si="29"/>
        <v>33.70382067</v>
      </c>
      <c r="P45" s="27">
        <f t="shared" si="30"/>
        <v>17.67981448</v>
      </c>
    </row>
    <row r="46">
      <c r="A46" s="2" t="s">
        <v>36</v>
      </c>
      <c r="B46" s="9">
        <v>28.0758521835708</v>
      </c>
      <c r="C46" s="10">
        <v>-82.4653575075243</v>
      </c>
      <c r="D46" s="9">
        <v>28.0758445842374</v>
      </c>
      <c r="E46" s="10">
        <v>-82.4653634807732</v>
      </c>
      <c r="F46" s="11">
        <v>28.0760048782356</v>
      </c>
      <c r="G46" s="10">
        <v>-82.4654982098952</v>
      </c>
      <c r="H46" s="11">
        <v>28.0761744703236</v>
      </c>
      <c r="I46" s="10">
        <v>-82.4653044414902</v>
      </c>
      <c r="J46" s="12">
        <v>28.075868</v>
      </c>
      <c r="K46" s="13">
        <v>-82.465298</v>
      </c>
      <c r="L46" s="14">
        <f t="shared" si="26"/>
        <v>6.097430804</v>
      </c>
      <c r="M46" s="14">
        <f t="shared" si="27"/>
        <v>6.931902718</v>
      </c>
      <c r="N46" s="14">
        <f t="shared" si="28"/>
        <v>24.84924635</v>
      </c>
      <c r="O46" s="14">
        <f t="shared" si="29"/>
        <v>34.08380462</v>
      </c>
      <c r="P46" s="27">
        <f t="shared" si="30"/>
        <v>17.99059612</v>
      </c>
    </row>
    <row r="47">
      <c r="A47" s="2" t="s">
        <v>37</v>
      </c>
      <c r="B47" s="9">
        <v>28.07584196</v>
      </c>
      <c r="C47" s="10">
        <v>-82.46535603</v>
      </c>
      <c r="D47" s="9">
        <v>28.07584437</v>
      </c>
      <c r="E47" s="10">
        <v>-82.46536306</v>
      </c>
      <c r="F47" s="11">
        <v>28.07600694</v>
      </c>
      <c r="G47" s="10">
        <v>-82.46549466</v>
      </c>
      <c r="H47" s="11">
        <v>28.0761766</v>
      </c>
      <c r="I47" s="10">
        <v>-82.46531141</v>
      </c>
      <c r="J47" s="12">
        <v>28.075868</v>
      </c>
      <c r="K47" s="13">
        <v>-82.465298</v>
      </c>
      <c r="L47" s="14">
        <f t="shared" si="26"/>
        <v>6.387331591</v>
      </c>
      <c r="M47" s="14">
        <f t="shared" si="27"/>
        <v>6.902693663</v>
      </c>
      <c r="N47" s="14">
        <f t="shared" si="28"/>
        <v>24.71751035</v>
      </c>
      <c r="O47" s="14">
        <f t="shared" si="29"/>
        <v>34.3399667</v>
      </c>
      <c r="P47" s="27">
        <f t="shared" si="30"/>
        <v>18.08687558</v>
      </c>
    </row>
    <row r="48">
      <c r="P48" s="26"/>
    </row>
    <row r="49">
      <c r="A49" s="1" t="s">
        <v>27</v>
      </c>
      <c r="B49" s="15" t="s">
        <v>28</v>
      </c>
      <c r="P49" s="26"/>
    </row>
    <row r="50">
      <c r="A50" s="2" t="s">
        <v>17</v>
      </c>
      <c r="B50" s="16">
        <f t="shared" ref="B50:B54" si="31">AVERAGE(P3, P11, P19, P27, P35, P43)</f>
        <v>15.0435034</v>
      </c>
      <c r="P50" s="26"/>
    </row>
    <row r="51">
      <c r="A51" s="2" t="s">
        <v>33</v>
      </c>
      <c r="B51" s="16">
        <f t="shared" si="31"/>
        <v>15.09106946</v>
      </c>
      <c r="P51" s="26"/>
    </row>
    <row r="52">
      <c r="A52" s="2" t="s">
        <v>35</v>
      </c>
      <c r="B52" s="16">
        <f t="shared" si="31"/>
        <v>15.16832358</v>
      </c>
      <c r="P52" s="26"/>
    </row>
    <row r="53">
      <c r="A53" s="2" t="s">
        <v>36</v>
      </c>
      <c r="B53" s="16">
        <f t="shared" si="31"/>
        <v>15.05032416</v>
      </c>
      <c r="P53" s="26"/>
    </row>
    <row r="54">
      <c r="A54" s="20" t="s">
        <v>37</v>
      </c>
      <c r="B54" s="30">
        <f t="shared" si="31"/>
        <v>14.38419908</v>
      </c>
      <c r="P54" s="26"/>
    </row>
    <row r="55">
      <c r="P55" s="26"/>
    </row>
    <row r="56">
      <c r="P56" s="26"/>
    </row>
    <row r="57">
      <c r="P57" s="26"/>
    </row>
    <row r="58">
      <c r="P58" s="26"/>
    </row>
    <row r="59">
      <c r="P59" s="26"/>
    </row>
    <row r="60">
      <c r="P60" s="26"/>
    </row>
    <row r="61">
      <c r="P61" s="26"/>
    </row>
    <row r="62">
      <c r="P62" s="26"/>
    </row>
    <row r="63">
      <c r="P63" s="26"/>
    </row>
    <row r="64">
      <c r="P64" s="26"/>
    </row>
    <row r="65">
      <c r="P65" s="26"/>
    </row>
    <row r="66">
      <c r="P66" s="26"/>
    </row>
    <row r="67">
      <c r="P67" s="26"/>
    </row>
    <row r="68">
      <c r="P68" s="26"/>
    </row>
    <row r="69">
      <c r="P69" s="26"/>
    </row>
    <row r="70">
      <c r="P70" s="26"/>
    </row>
    <row r="71">
      <c r="P71" s="26"/>
    </row>
    <row r="72">
      <c r="P72" s="26"/>
    </row>
    <row r="73">
      <c r="P73" s="26"/>
    </row>
    <row r="74">
      <c r="P74" s="26"/>
    </row>
    <row r="75">
      <c r="P75" s="26"/>
    </row>
    <row r="76">
      <c r="P76" s="26"/>
    </row>
    <row r="77">
      <c r="P77" s="26"/>
    </row>
    <row r="78">
      <c r="P78" s="26"/>
    </row>
    <row r="79">
      <c r="P79" s="26"/>
    </row>
    <row r="80">
      <c r="P80" s="26"/>
    </row>
    <row r="81">
      <c r="P81" s="26"/>
    </row>
    <row r="82">
      <c r="P82" s="26"/>
    </row>
    <row r="83">
      <c r="P83" s="26"/>
    </row>
    <row r="84">
      <c r="P84" s="26"/>
    </row>
    <row r="85">
      <c r="P85" s="26"/>
    </row>
    <row r="86">
      <c r="P86" s="26"/>
    </row>
    <row r="87">
      <c r="P87" s="26"/>
    </row>
    <row r="88">
      <c r="P88" s="26"/>
    </row>
    <row r="89">
      <c r="P89" s="26"/>
    </row>
    <row r="90">
      <c r="P90" s="26"/>
    </row>
    <row r="91">
      <c r="P91" s="26"/>
    </row>
    <row r="92">
      <c r="P92" s="26"/>
    </row>
    <row r="93">
      <c r="P93" s="26"/>
    </row>
    <row r="94">
      <c r="P94" s="26"/>
    </row>
    <row r="95">
      <c r="P95" s="26"/>
    </row>
    <row r="96">
      <c r="P96" s="26"/>
    </row>
    <row r="97">
      <c r="P97" s="26"/>
    </row>
    <row r="98">
      <c r="P98" s="26"/>
    </row>
    <row r="99">
      <c r="P99" s="26"/>
    </row>
    <row r="100">
      <c r="P100" s="26"/>
    </row>
    <row r="101">
      <c r="P101" s="26"/>
    </row>
    <row r="102">
      <c r="P102" s="26"/>
    </row>
    <row r="103">
      <c r="P103" s="26"/>
    </row>
    <row r="104">
      <c r="P104" s="26"/>
    </row>
    <row r="105">
      <c r="P105" s="26"/>
    </row>
    <row r="106">
      <c r="P106" s="26"/>
    </row>
    <row r="107">
      <c r="P107" s="26"/>
    </row>
    <row r="108">
      <c r="P108" s="26"/>
    </row>
    <row r="109">
      <c r="P109" s="26"/>
    </row>
    <row r="110">
      <c r="P110" s="26"/>
    </row>
    <row r="111">
      <c r="P111" s="26"/>
    </row>
    <row r="112">
      <c r="P112" s="26"/>
    </row>
    <row r="113">
      <c r="P113" s="26"/>
    </row>
    <row r="114">
      <c r="P114" s="26"/>
    </row>
    <row r="115">
      <c r="P115" s="26"/>
    </row>
    <row r="116">
      <c r="P116" s="26"/>
    </row>
    <row r="117">
      <c r="P117" s="26"/>
    </row>
    <row r="118">
      <c r="P118" s="26"/>
    </row>
    <row r="119">
      <c r="P119" s="26"/>
    </row>
    <row r="120">
      <c r="P120" s="26"/>
    </row>
    <row r="121">
      <c r="P121" s="26"/>
    </row>
    <row r="122">
      <c r="P122" s="26"/>
    </row>
    <row r="123">
      <c r="P123" s="26"/>
    </row>
    <row r="124">
      <c r="P124" s="26"/>
    </row>
    <row r="125">
      <c r="P125" s="26"/>
    </row>
    <row r="126">
      <c r="P126" s="26"/>
    </row>
    <row r="127">
      <c r="P127" s="26"/>
    </row>
    <row r="128">
      <c r="P128" s="26"/>
    </row>
    <row r="129">
      <c r="P129" s="26"/>
    </row>
    <row r="130">
      <c r="P130" s="26"/>
    </row>
    <row r="131">
      <c r="P131" s="26"/>
    </row>
    <row r="132">
      <c r="P132" s="26"/>
    </row>
    <row r="133">
      <c r="P133" s="26"/>
    </row>
    <row r="134">
      <c r="P134" s="26"/>
    </row>
    <row r="135">
      <c r="P135" s="26"/>
    </row>
    <row r="136">
      <c r="P136" s="26"/>
    </row>
    <row r="137">
      <c r="P137" s="26"/>
    </row>
    <row r="138">
      <c r="P138" s="26"/>
    </row>
    <row r="139">
      <c r="P139" s="26"/>
    </row>
    <row r="140">
      <c r="P140" s="26"/>
    </row>
    <row r="141">
      <c r="P141" s="26"/>
    </row>
    <row r="142">
      <c r="P142" s="26"/>
    </row>
    <row r="143">
      <c r="P143" s="26"/>
    </row>
    <row r="144">
      <c r="P144" s="26"/>
    </row>
    <row r="145">
      <c r="P145" s="26"/>
    </row>
    <row r="146">
      <c r="P146" s="26"/>
    </row>
    <row r="147">
      <c r="P147" s="26"/>
    </row>
    <row r="148">
      <c r="P148" s="26"/>
    </row>
    <row r="149">
      <c r="P149" s="26"/>
    </row>
    <row r="150">
      <c r="P150" s="26"/>
    </row>
    <row r="151">
      <c r="P151" s="26"/>
    </row>
    <row r="152">
      <c r="P152" s="26"/>
    </row>
    <row r="153">
      <c r="P153" s="26"/>
    </row>
    <row r="154">
      <c r="P154" s="26"/>
    </row>
    <row r="155">
      <c r="P155" s="26"/>
    </row>
    <row r="156">
      <c r="P156" s="26"/>
    </row>
    <row r="157">
      <c r="P157" s="26"/>
    </row>
    <row r="158">
      <c r="P158" s="26"/>
    </row>
    <row r="159">
      <c r="P159" s="26"/>
    </row>
    <row r="160">
      <c r="P160" s="26"/>
    </row>
    <row r="161">
      <c r="P161" s="26"/>
    </row>
    <row r="162">
      <c r="P162" s="26"/>
    </row>
    <row r="163">
      <c r="P163" s="26"/>
    </row>
    <row r="164">
      <c r="P164" s="26"/>
    </row>
    <row r="165">
      <c r="P165" s="26"/>
    </row>
    <row r="166">
      <c r="P166" s="26"/>
    </row>
    <row r="167">
      <c r="P167" s="26"/>
    </row>
    <row r="168">
      <c r="P168" s="26"/>
    </row>
    <row r="169">
      <c r="P169" s="26"/>
    </row>
    <row r="170">
      <c r="P170" s="26"/>
    </row>
    <row r="171">
      <c r="P171" s="26"/>
    </row>
    <row r="172">
      <c r="P172" s="26"/>
    </row>
    <row r="173">
      <c r="P173" s="26"/>
    </row>
    <row r="174">
      <c r="P174" s="26"/>
    </row>
    <row r="175">
      <c r="P175" s="26"/>
    </row>
    <row r="176">
      <c r="P176" s="26"/>
    </row>
    <row r="177">
      <c r="P177" s="26"/>
    </row>
    <row r="178">
      <c r="P178" s="26"/>
    </row>
    <row r="179">
      <c r="P179" s="26"/>
    </row>
    <row r="180">
      <c r="P180" s="26"/>
    </row>
    <row r="181">
      <c r="P181" s="26"/>
    </row>
    <row r="182">
      <c r="P182" s="26"/>
    </row>
    <row r="183">
      <c r="P183" s="26"/>
    </row>
    <row r="184">
      <c r="P184" s="26"/>
    </row>
    <row r="185">
      <c r="P185" s="26"/>
    </row>
    <row r="186">
      <c r="P186" s="26"/>
    </row>
    <row r="187">
      <c r="P187" s="26"/>
    </row>
    <row r="188">
      <c r="P188" s="26"/>
    </row>
    <row r="189">
      <c r="P189" s="26"/>
    </row>
    <row r="190">
      <c r="P190" s="26"/>
    </row>
    <row r="191">
      <c r="P191" s="26"/>
    </row>
    <row r="192">
      <c r="P192" s="26"/>
    </row>
    <row r="193">
      <c r="P193" s="26"/>
    </row>
    <row r="194">
      <c r="P194" s="26"/>
    </row>
    <row r="195">
      <c r="P195" s="26"/>
    </row>
    <row r="196">
      <c r="P196" s="26"/>
    </row>
    <row r="197">
      <c r="P197" s="26"/>
    </row>
    <row r="198">
      <c r="P198" s="26"/>
    </row>
    <row r="199">
      <c r="P199" s="26"/>
    </row>
    <row r="200">
      <c r="P200" s="26"/>
    </row>
    <row r="201">
      <c r="P201" s="26"/>
    </row>
    <row r="202">
      <c r="P202" s="26"/>
    </row>
    <row r="203">
      <c r="P203" s="26"/>
    </row>
    <row r="204">
      <c r="P204" s="26"/>
    </row>
    <row r="205">
      <c r="P205" s="26"/>
    </row>
    <row r="206">
      <c r="P206" s="26"/>
    </row>
    <row r="207">
      <c r="P207" s="26"/>
    </row>
    <row r="208">
      <c r="P208" s="26"/>
    </row>
    <row r="209">
      <c r="P209" s="26"/>
    </row>
    <row r="210">
      <c r="P210" s="26"/>
    </row>
    <row r="211">
      <c r="P211" s="26"/>
    </row>
    <row r="212">
      <c r="P212" s="26"/>
    </row>
    <row r="213">
      <c r="P213" s="26"/>
    </row>
    <row r="214">
      <c r="P214" s="26"/>
    </row>
    <row r="215">
      <c r="P215" s="26"/>
    </row>
    <row r="216">
      <c r="P216" s="26"/>
    </row>
    <row r="217">
      <c r="P217" s="26"/>
    </row>
    <row r="218">
      <c r="P218" s="26"/>
    </row>
    <row r="219">
      <c r="P219" s="26"/>
    </row>
    <row r="220">
      <c r="P220" s="26"/>
    </row>
    <row r="221">
      <c r="P221" s="26"/>
    </row>
    <row r="222">
      <c r="P222" s="26"/>
    </row>
    <row r="223">
      <c r="P223" s="26"/>
    </row>
    <row r="224">
      <c r="P224" s="26"/>
    </row>
    <row r="225">
      <c r="P225" s="26"/>
    </row>
    <row r="226">
      <c r="P226" s="26"/>
    </row>
    <row r="227">
      <c r="P227" s="26"/>
    </row>
    <row r="228">
      <c r="P228" s="26"/>
    </row>
    <row r="229">
      <c r="P229" s="26"/>
    </row>
    <row r="230">
      <c r="P230" s="26"/>
    </row>
    <row r="231">
      <c r="P231" s="26"/>
    </row>
    <row r="232">
      <c r="P232" s="26"/>
    </row>
    <row r="233">
      <c r="P233" s="26"/>
    </row>
    <row r="234">
      <c r="P234" s="26"/>
    </row>
    <row r="235">
      <c r="P235" s="26"/>
    </row>
    <row r="236">
      <c r="P236" s="26"/>
    </row>
    <row r="237">
      <c r="P237" s="26"/>
    </row>
    <row r="238">
      <c r="P238" s="26"/>
    </row>
    <row r="239">
      <c r="P239" s="26"/>
    </row>
    <row r="240">
      <c r="P240" s="26"/>
    </row>
    <row r="241">
      <c r="P241" s="26"/>
    </row>
    <row r="242">
      <c r="P242" s="26"/>
    </row>
    <row r="243">
      <c r="P243" s="26"/>
    </row>
    <row r="244">
      <c r="P244" s="26"/>
    </row>
    <row r="245">
      <c r="P245" s="26"/>
    </row>
    <row r="246">
      <c r="P246" s="26"/>
    </row>
    <row r="247">
      <c r="P247" s="26"/>
    </row>
    <row r="248">
      <c r="P248" s="26"/>
    </row>
    <row r="249">
      <c r="P249" s="26"/>
    </row>
    <row r="250">
      <c r="P250" s="26"/>
    </row>
    <row r="251">
      <c r="P251" s="26"/>
    </row>
    <row r="252">
      <c r="P252" s="26"/>
    </row>
    <row r="253">
      <c r="P253" s="26"/>
    </row>
    <row r="254">
      <c r="P254" s="26"/>
    </row>
    <row r="255">
      <c r="P255" s="26"/>
    </row>
    <row r="256">
      <c r="P256" s="26"/>
    </row>
    <row r="257">
      <c r="P257" s="26"/>
    </row>
    <row r="258">
      <c r="P258" s="26"/>
    </row>
    <row r="259">
      <c r="P259" s="26"/>
    </row>
    <row r="260">
      <c r="P260" s="26"/>
    </row>
    <row r="261">
      <c r="P261" s="26"/>
    </row>
    <row r="262">
      <c r="P262" s="26"/>
    </row>
    <row r="263">
      <c r="P263" s="26"/>
    </row>
    <row r="264">
      <c r="P264" s="26"/>
    </row>
    <row r="265">
      <c r="P265" s="26"/>
    </row>
    <row r="266">
      <c r="P266" s="26"/>
    </row>
    <row r="267">
      <c r="P267" s="26"/>
    </row>
    <row r="268">
      <c r="P268" s="26"/>
    </row>
    <row r="269">
      <c r="P269" s="26"/>
    </row>
    <row r="270">
      <c r="P270" s="26"/>
    </row>
    <row r="271">
      <c r="P271" s="26"/>
    </row>
    <row r="272">
      <c r="P272" s="26"/>
    </row>
    <row r="273">
      <c r="P273" s="26"/>
    </row>
    <row r="274">
      <c r="P274" s="26"/>
    </row>
    <row r="275">
      <c r="P275" s="26"/>
    </row>
    <row r="276">
      <c r="P276" s="26"/>
    </row>
    <row r="277">
      <c r="P277" s="26"/>
    </row>
    <row r="278">
      <c r="P278" s="26"/>
    </row>
    <row r="279">
      <c r="P279" s="26"/>
    </row>
    <row r="280">
      <c r="P280" s="26"/>
    </row>
    <row r="281">
      <c r="P281" s="26"/>
    </row>
    <row r="282">
      <c r="P282" s="26"/>
    </row>
    <row r="283">
      <c r="P283" s="26"/>
    </row>
    <row r="284">
      <c r="P284" s="26"/>
    </row>
    <row r="285">
      <c r="P285" s="26"/>
    </row>
    <row r="286">
      <c r="P286" s="26"/>
    </row>
    <row r="287">
      <c r="P287" s="26"/>
    </row>
    <row r="288">
      <c r="P288" s="26"/>
    </row>
    <row r="289">
      <c r="P289" s="26"/>
    </row>
    <row r="290">
      <c r="P290" s="26"/>
    </row>
    <row r="291">
      <c r="P291" s="26"/>
    </row>
    <row r="292">
      <c r="P292" s="26"/>
    </row>
    <row r="293">
      <c r="P293" s="26"/>
    </row>
    <row r="294">
      <c r="P294" s="26"/>
    </row>
    <row r="295">
      <c r="P295" s="26"/>
    </row>
    <row r="296">
      <c r="P296" s="26"/>
    </row>
    <row r="297">
      <c r="P297" s="26"/>
    </row>
    <row r="298">
      <c r="P298" s="26"/>
    </row>
    <row r="299">
      <c r="P299" s="26"/>
    </row>
    <row r="300">
      <c r="P300" s="26"/>
    </row>
    <row r="301">
      <c r="P301" s="26"/>
    </row>
    <row r="302">
      <c r="P302" s="26"/>
    </row>
    <row r="303">
      <c r="P303" s="26"/>
    </row>
    <row r="304">
      <c r="P304" s="26"/>
    </row>
    <row r="305">
      <c r="P305" s="26"/>
    </row>
    <row r="306">
      <c r="P306" s="26"/>
    </row>
    <row r="307">
      <c r="P307" s="26"/>
    </row>
    <row r="308">
      <c r="P308" s="26"/>
    </row>
    <row r="309">
      <c r="P309" s="26"/>
    </row>
    <row r="310">
      <c r="P310" s="26"/>
    </row>
    <row r="311">
      <c r="P311" s="26"/>
    </row>
    <row r="312">
      <c r="P312" s="26"/>
    </row>
    <row r="313">
      <c r="P313" s="26"/>
    </row>
    <row r="314">
      <c r="P314" s="26"/>
    </row>
    <row r="315">
      <c r="P315" s="26"/>
    </row>
    <row r="316">
      <c r="P316" s="26"/>
    </row>
    <row r="317">
      <c r="P317" s="26"/>
    </row>
    <row r="318">
      <c r="P318" s="26"/>
    </row>
    <row r="319">
      <c r="P319" s="26"/>
    </row>
    <row r="320">
      <c r="P320" s="26"/>
    </row>
    <row r="321">
      <c r="P321" s="26"/>
    </row>
    <row r="322">
      <c r="P322" s="26"/>
    </row>
    <row r="323">
      <c r="P323" s="26"/>
    </row>
    <row r="324">
      <c r="P324" s="26"/>
    </row>
    <row r="325">
      <c r="P325" s="26"/>
    </row>
    <row r="326">
      <c r="P326" s="26"/>
    </row>
    <row r="327">
      <c r="P327" s="26"/>
    </row>
    <row r="328">
      <c r="P328" s="26"/>
    </row>
    <row r="329">
      <c r="P329" s="26"/>
    </row>
    <row r="330">
      <c r="P330" s="26"/>
    </row>
    <row r="331">
      <c r="P331" s="26"/>
    </row>
    <row r="332">
      <c r="P332" s="26"/>
    </row>
    <row r="333">
      <c r="P333" s="26"/>
    </row>
    <row r="334">
      <c r="P334" s="26"/>
    </row>
    <row r="335">
      <c r="P335" s="26"/>
    </row>
    <row r="336">
      <c r="P336" s="26"/>
    </row>
    <row r="337">
      <c r="P337" s="26"/>
    </row>
    <row r="338">
      <c r="P338" s="26"/>
    </row>
    <row r="339">
      <c r="P339" s="26"/>
    </row>
    <row r="340">
      <c r="P340" s="26"/>
    </row>
    <row r="341">
      <c r="P341" s="26"/>
    </row>
    <row r="342">
      <c r="P342" s="26"/>
    </row>
    <row r="343">
      <c r="P343" s="26"/>
    </row>
    <row r="344">
      <c r="P344" s="26"/>
    </row>
    <row r="345">
      <c r="P345" s="26"/>
    </row>
    <row r="346">
      <c r="P346" s="26"/>
    </row>
    <row r="347">
      <c r="P347" s="26"/>
    </row>
    <row r="348">
      <c r="P348" s="26"/>
    </row>
    <row r="349">
      <c r="P349" s="26"/>
    </row>
    <row r="350">
      <c r="P350" s="26"/>
    </row>
    <row r="351">
      <c r="P351" s="26"/>
    </row>
    <row r="352">
      <c r="P352" s="26"/>
    </row>
    <row r="353">
      <c r="P353" s="26"/>
    </row>
    <row r="354">
      <c r="P354" s="26"/>
    </row>
    <row r="355">
      <c r="P355" s="26"/>
    </row>
    <row r="356">
      <c r="P356" s="26"/>
    </row>
    <row r="357">
      <c r="P357" s="26"/>
    </row>
    <row r="358">
      <c r="P358" s="26"/>
    </row>
    <row r="359">
      <c r="P359" s="26"/>
    </row>
    <row r="360">
      <c r="P360" s="26"/>
    </row>
    <row r="361">
      <c r="P361" s="26"/>
    </row>
    <row r="362">
      <c r="P362" s="26"/>
    </row>
    <row r="363">
      <c r="P363" s="26"/>
    </row>
    <row r="364">
      <c r="P364" s="26"/>
    </row>
    <row r="365">
      <c r="P365" s="26"/>
    </row>
    <row r="366">
      <c r="P366" s="26"/>
    </row>
    <row r="367">
      <c r="P367" s="26"/>
    </row>
    <row r="368">
      <c r="P368" s="26"/>
    </row>
    <row r="369">
      <c r="P369" s="26"/>
    </row>
    <row r="370">
      <c r="P370" s="26"/>
    </row>
    <row r="371">
      <c r="P371" s="26"/>
    </row>
    <row r="372">
      <c r="P372" s="26"/>
    </row>
    <row r="373">
      <c r="P373" s="26"/>
    </row>
    <row r="374">
      <c r="P374" s="26"/>
    </row>
    <row r="375">
      <c r="P375" s="26"/>
    </row>
    <row r="376">
      <c r="P376" s="26"/>
    </row>
    <row r="377">
      <c r="P377" s="26"/>
    </row>
    <row r="378">
      <c r="P378" s="26"/>
    </row>
    <row r="379">
      <c r="P379" s="26"/>
    </row>
    <row r="380">
      <c r="P380" s="26"/>
    </row>
    <row r="381">
      <c r="P381" s="26"/>
    </row>
    <row r="382">
      <c r="P382" s="26"/>
    </row>
    <row r="383">
      <c r="P383" s="26"/>
    </row>
    <row r="384">
      <c r="P384" s="26"/>
    </row>
    <row r="385">
      <c r="P385" s="26"/>
    </row>
    <row r="386">
      <c r="P386" s="26"/>
    </row>
    <row r="387">
      <c r="P387" s="26"/>
    </row>
    <row r="388">
      <c r="P388" s="26"/>
    </row>
    <row r="389">
      <c r="P389" s="26"/>
    </row>
    <row r="390">
      <c r="P390" s="26"/>
    </row>
    <row r="391">
      <c r="P391" s="26"/>
    </row>
    <row r="392">
      <c r="P392" s="26"/>
    </row>
    <row r="393">
      <c r="P393" s="26"/>
    </row>
    <row r="394">
      <c r="P394" s="26"/>
    </row>
    <row r="395">
      <c r="P395" s="26"/>
    </row>
    <row r="396">
      <c r="P396" s="26"/>
    </row>
    <row r="397">
      <c r="P397" s="26"/>
    </row>
    <row r="398">
      <c r="P398" s="26"/>
    </row>
    <row r="399">
      <c r="P399" s="26"/>
    </row>
    <row r="400">
      <c r="P400" s="26"/>
    </row>
    <row r="401">
      <c r="P401" s="26"/>
    </row>
    <row r="402">
      <c r="P402" s="26"/>
    </row>
    <row r="403">
      <c r="P403" s="26"/>
    </row>
    <row r="404">
      <c r="P404" s="26"/>
    </row>
    <row r="405">
      <c r="P405" s="26"/>
    </row>
    <row r="406">
      <c r="P406" s="26"/>
    </row>
    <row r="407">
      <c r="P407" s="26"/>
    </row>
    <row r="408">
      <c r="P408" s="26"/>
    </row>
    <row r="409">
      <c r="P409" s="26"/>
    </row>
    <row r="410">
      <c r="P410" s="26"/>
    </row>
    <row r="411">
      <c r="P411" s="26"/>
    </row>
    <row r="412">
      <c r="P412" s="26"/>
    </row>
    <row r="413">
      <c r="P413" s="26"/>
    </row>
    <row r="414">
      <c r="P414" s="26"/>
    </row>
    <row r="415">
      <c r="P415" s="26"/>
    </row>
    <row r="416">
      <c r="P416" s="26"/>
    </row>
    <row r="417">
      <c r="P417" s="26"/>
    </row>
    <row r="418">
      <c r="P418" s="26"/>
    </row>
    <row r="419">
      <c r="P419" s="26"/>
    </row>
    <row r="420">
      <c r="P420" s="26"/>
    </row>
    <row r="421">
      <c r="P421" s="26"/>
    </row>
    <row r="422">
      <c r="P422" s="26"/>
    </row>
    <row r="423">
      <c r="P423" s="26"/>
    </row>
    <row r="424">
      <c r="P424" s="26"/>
    </row>
    <row r="425">
      <c r="P425" s="26"/>
    </row>
    <row r="426">
      <c r="P426" s="26"/>
    </row>
    <row r="427">
      <c r="P427" s="26"/>
    </row>
    <row r="428">
      <c r="P428" s="26"/>
    </row>
    <row r="429">
      <c r="P429" s="26"/>
    </row>
    <row r="430">
      <c r="P430" s="26"/>
    </row>
    <row r="431">
      <c r="P431" s="26"/>
    </row>
    <row r="432">
      <c r="P432" s="26"/>
    </row>
    <row r="433">
      <c r="P433" s="26"/>
    </row>
    <row r="434">
      <c r="P434" s="26"/>
    </row>
    <row r="435">
      <c r="P435" s="26"/>
    </row>
    <row r="436">
      <c r="P436" s="26"/>
    </row>
    <row r="437">
      <c r="P437" s="26"/>
    </row>
    <row r="438">
      <c r="P438" s="26"/>
    </row>
    <row r="439">
      <c r="P439" s="26"/>
    </row>
    <row r="440">
      <c r="P440" s="26"/>
    </row>
    <row r="441">
      <c r="P441" s="26"/>
    </row>
    <row r="442">
      <c r="P442" s="26"/>
    </row>
    <row r="443">
      <c r="P443" s="26"/>
    </row>
    <row r="444">
      <c r="P444" s="26"/>
    </row>
    <row r="445">
      <c r="P445" s="26"/>
    </row>
    <row r="446">
      <c r="P446" s="26"/>
    </row>
    <row r="447">
      <c r="P447" s="26"/>
    </row>
    <row r="448">
      <c r="P448" s="26"/>
    </row>
    <row r="449">
      <c r="P449" s="26"/>
    </row>
    <row r="450">
      <c r="P450" s="26"/>
    </row>
    <row r="451">
      <c r="P451" s="26"/>
    </row>
    <row r="452">
      <c r="P452" s="26"/>
    </row>
    <row r="453">
      <c r="P453" s="26"/>
    </row>
    <row r="454">
      <c r="P454" s="26"/>
    </row>
    <row r="455">
      <c r="P455" s="26"/>
    </row>
    <row r="456">
      <c r="P456" s="26"/>
    </row>
    <row r="457">
      <c r="P457" s="26"/>
    </row>
    <row r="458">
      <c r="P458" s="26"/>
    </row>
    <row r="459">
      <c r="P459" s="26"/>
    </row>
    <row r="460">
      <c r="P460" s="26"/>
    </row>
    <row r="461">
      <c r="P461" s="26"/>
    </row>
    <row r="462">
      <c r="P462" s="26"/>
    </row>
    <row r="463">
      <c r="P463" s="26"/>
    </row>
    <row r="464">
      <c r="P464" s="26"/>
    </row>
    <row r="465">
      <c r="P465" s="26"/>
    </row>
    <row r="466">
      <c r="P466" s="26"/>
    </row>
    <row r="467">
      <c r="P467" s="26"/>
    </row>
    <row r="468">
      <c r="P468" s="26"/>
    </row>
    <row r="469">
      <c r="P469" s="26"/>
    </row>
    <row r="470">
      <c r="P470" s="26"/>
    </row>
    <row r="471">
      <c r="P471" s="26"/>
    </row>
    <row r="472">
      <c r="P472" s="26"/>
    </row>
    <row r="473">
      <c r="P473" s="26"/>
    </row>
    <row r="474">
      <c r="P474" s="26"/>
    </row>
    <row r="475">
      <c r="P475" s="26"/>
    </row>
    <row r="476">
      <c r="P476" s="26"/>
    </row>
    <row r="477">
      <c r="P477" s="26"/>
    </row>
    <row r="478">
      <c r="P478" s="26"/>
    </row>
    <row r="479">
      <c r="P479" s="26"/>
    </row>
    <row r="480">
      <c r="P480" s="26"/>
    </row>
    <row r="481">
      <c r="P481" s="26"/>
    </row>
    <row r="482">
      <c r="P482" s="26"/>
    </row>
    <row r="483">
      <c r="P483" s="26"/>
    </row>
    <row r="484">
      <c r="P484" s="26"/>
    </row>
    <row r="485">
      <c r="P485" s="26"/>
    </row>
    <row r="486">
      <c r="P486" s="26"/>
    </row>
    <row r="487">
      <c r="P487" s="26"/>
    </row>
    <row r="488">
      <c r="P488" s="26"/>
    </row>
    <row r="489">
      <c r="P489" s="26"/>
    </row>
    <row r="490">
      <c r="P490" s="26"/>
    </row>
    <row r="491">
      <c r="P491" s="26"/>
    </row>
    <row r="492">
      <c r="P492" s="26"/>
    </row>
    <row r="493">
      <c r="P493" s="26"/>
    </row>
    <row r="494">
      <c r="P494" s="26"/>
    </row>
    <row r="495">
      <c r="P495" s="26"/>
    </row>
    <row r="496">
      <c r="P496" s="26"/>
    </row>
    <row r="497">
      <c r="P497" s="26"/>
    </row>
    <row r="498">
      <c r="P498" s="26"/>
    </row>
    <row r="499">
      <c r="P499" s="26"/>
    </row>
    <row r="500">
      <c r="P500" s="26"/>
    </row>
    <row r="501">
      <c r="P501" s="26"/>
    </row>
    <row r="502">
      <c r="P502" s="26"/>
    </row>
    <row r="503">
      <c r="P503" s="26"/>
    </row>
    <row r="504">
      <c r="P504" s="26"/>
    </row>
    <row r="505">
      <c r="P505" s="26"/>
    </row>
    <row r="506">
      <c r="P506" s="26"/>
    </row>
    <row r="507">
      <c r="P507" s="26"/>
    </row>
    <row r="508">
      <c r="P508" s="26"/>
    </row>
    <row r="509">
      <c r="P509" s="26"/>
    </row>
    <row r="510">
      <c r="P510" s="26"/>
    </row>
    <row r="511">
      <c r="P511" s="26"/>
    </row>
    <row r="512">
      <c r="P512" s="26"/>
    </row>
    <row r="513">
      <c r="P513" s="26"/>
    </row>
    <row r="514">
      <c r="P514" s="26"/>
    </row>
    <row r="515">
      <c r="P515" s="26"/>
    </row>
    <row r="516">
      <c r="P516" s="26"/>
    </row>
    <row r="517">
      <c r="P517" s="26"/>
    </row>
    <row r="518">
      <c r="P518" s="26"/>
    </row>
    <row r="519">
      <c r="P519" s="26"/>
    </row>
    <row r="520">
      <c r="P520" s="26"/>
    </row>
    <row r="521">
      <c r="P521" s="26"/>
    </row>
    <row r="522">
      <c r="P522" s="26"/>
    </row>
    <row r="523">
      <c r="P523" s="26"/>
    </row>
    <row r="524">
      <c r="P524" s="26"/>
    </row>
    <row r="525">
      <c r="P525" s="26"/>
    </row>
    <row r="526">
      <c r="P526" s="26"/>
    </row>
    <row r="527">
      <c r="P527" s="26"/>
    </row>
    <row r="528">
      <c r="P528" s="26"/>
    </row>
    <row r="529">
      <c r="P529" s="26"/>
    </row>
    <row r="530">
      <c r="P530" s="26"/>
    </row>
    <row r="531">
      <c r="P531" s="26"/>
    </row>
    <row r="532">
      <c r="P532" s="26"/>
    </row>
    <row r="533">
      <c r="P533" s="26"/>
    </row>
    <row r="534">
      <c r="P534" s="26"/>
    </row>
    <row r="535">
      <c r="P535" s="26"/>
    </row>
    <row r="536">
      <c r="P536" s="26"/>
    </row>
    <row r="537">
      <c r="P537" s="26"/>
    </row>
    <row r="538">
      <c r="P538" s="26"/>
    </row>
    <row r="539">
      <c r="P539" s="26"/>
    </row>
    <row r="540">
      <c r="P540" s="26"/>
    </row>
    <row r="541">
      <c r="P541" s="26"/>
    </row>
    <row r="542">
      <c r="P542" s="26"/>
    </row>
    <row r="543">
      <c r="P543" s="26"/>
    </row>
    <row r="544">
      <c r="P544" s="26"/>
    </row>
    <row r="545">
      <c r="P545" s="26"/>
    </row>
    <row r="546">
      <c r="P546" s="26"/>
    </row>
    <row r="547">
      <c r="P547" s="26"/>
    </row>
    <row r="548">
      <c r="P548" s="26"/>
    </row>
    <row r="549">
      <c r="P549" s="26"/>
    </row>
    <row r="550">
      <c r="P550" s="26"/>
    </row>
    <row r="551">
      <c r="P551" s="26"/>
    </row>
    <row r="552">
      <c r="P552" s="26"/>
    </row>
    <row r="553">
      <c r="P553" s="26"/>
    </row>
    <row r="554">
      <c r="P554" s="26"/>
    </row>
    <row r="555">
      <c r="P555" s="26"/>
    </row>
    <row r="556">
      <c r="P556" s="26"/>
    </row>
    <row r="557">
      <c r="P557" s="26"/>
    </row>
    <row r="558">
      <c r="P558" s="26"/>
    </row>
    <row r="559">
      <c r="P559" s="26"/>
    </row>
    <row r="560">
      <c r="P560" s="26"/>
    </row>
    <row r="561">
      <c r="P561" s="26"/>
    </row>
    <row r="562">
      <c r="P562" s="26"/>
    </row>
    <row r="563">
      <c r="P563" s="26"/>
    </row>
    <row r="564">
      <c r="P564" s="26"/>
    </row>
    <row r="565">
      <c r="P565" s="26"/>
    </row>
    <row r="566">
      <c r="P566" s="26"/>
    </row>
    <row r="567">
      <c r="P567" s="26"/>
    </row>
    <row r="568">
      <c r="P568" s="26"/>
    </row>
    <row r="569">
      <c r="P569" s="26"/>
    </row>
    <row r="570">
      <c r="P570" s="26"/>
    </row>
    <row r="571">
      <c r="P571" s="26"/>
    </row>
    <row r="572">
      <c r="P572" s="26"/>
    </row>
    <row r="573">
      <c r="P573" s="26"/>
    </row>
    <row r="574">
      <c r="P574" s="26"/>
    </row>
    <row r="575">
      <c r="P575" s="26"/>
    </row>
    <row r="576">
      <c r="P576" s="26"/>
    </row>
    <row r="577">
      <c r="P577" s="26"/>
    </row>
    <row r="578">
      <c r="P578" s="26"/>
    </row>
    <row r="579">
      <c r="P579" s="26"/>
    </row>
    <row r="580">
      <c r="P580" s="26"/>
    </row>
    <row r="581">
      <c r="P581" s="26"/>
    </row>
    <row r="582">
      <c r="P582" s="26"/>
    </row>
    <row r="583">
      <c r="P583" s="26"/>
    </row>
    <row r="584">
      <c r="P584" s="26"/>
    </row>
    <row r="585">
      <c r="P585" s="26"/>
    </row>
    <row r="586">
      <c r="P586" s="26"/>
    </row>
    <row r="587">
      <c r="P587" s="26"/>
    </row>
    <row r="588">
      <c r="P588" s="26"/>
    </row>
    <row r="589">
      <c r="P589" s="26"/>
    </row>
    <row r="590">
      <c r="P590" s="26"/>
    </row>
    <row r="591">
      <c r="P591" s="26"/>
    </row>
    <row r="592">
      <c r="P592" s="26"/>
    </row>
    <row r="593">
      <c r="P593" s="26"/>
    </row>
    <row r="594">
      <c r="P594" s="26"/>
    </row>
    <row r="595">
      <c r="P595" s="26"/>
    </row>
    <row r="596">
      <c r="P596" s="26"/>
    </row>
    <row r="597">
      <c r="P597" s="26"/>
    </row>
    <row r="598">
      <c r="P598" s="26"/>
    </row>
    <row r="599">
      <c r="P599" s="26"/>
    </row>
    <row r="600">
      <c r="P600" s="26"/>
    </row>
    <row r="601">
      <c r="P601" s="26"/>
    </row>
    <row r="602">
      <c r="P602" s="26"/>
    </row>
    <row r="603">
      <c r="P603" s="26"/>
    </row>
    <row r="604">
      <c r="P604" s="26"/>
    </row>
    <row r="605">
      <c r="P605" s="26"/>
    </row>
    <row r="606">
      <c r="P606" s="26"/>
    </row>
    <row r="607">
      <c r="P607" s="26"/>
    </row>
    <row r="608">
      <c r="P608" s="26"/>
    </row>
    <row r="609">
      <c r="P609" s="26"/>
    </row>
    <row r="610">
      <c r="P610" s="26"/>
    </row>
    <row r="611">
      <c r="P611" s="26"/>
    </row>
    <row r="612">
      <c r="P612" s="26"/>
    </row>
    <row r="613">
      <c r="P613" s="26"/>
    </row>
    <row r="614">
      <c r="P614" s="26"/>
    </row>
    <row r="615">
      <c r="P615" s="26"/>
    </row>
    <row r="616">
      <c r="P616" s="26"/>
    </row>
    <row r="617">
      <c r="P617" s="26"/>
    </row>
    <row r="618">
      <c r="P618" s="26"/>
    </row>
    <row r="619">
      <c r="P619" s="26"/>
    </row>
    <row r="620">
      <c r="P620" s="26"/>
    </row>
    <row r="621">
      <c r="P621" s="26"/>
    </row>
    <row r="622">
      <c r="P622" s="26"/>
    </row>
    <row r="623">
      <c r="P623" s="26"/>
    </row>
    <row r="624">
      <c r="P624" s="26"/>
    </row>
    <row r="625">
      <c r="P625" s="26"/>
    </row>
    <row r="626">
      <c r="P626" s="26"/>
    </row>
    <row r="627">
      <c r="P627" s="26"/>
    </row>
    <row r="628">
      <c r="P628" s="26"/>
    </row>
    <row r="629">
      <c r="P629" s="26"/>
    </row>
    <row r="630">
      <c r="P630" s="26"/>
    </row>
    <row r="631">
      <c r="P631" s="26"/>
    </row>
    <row r="632">
      <c r="P632" s="26"/>
    </row>
    <row r="633">
      <c r="P633" s="26"/>
    </row>
    <row r="634">
      <c r="P634" s="26"/>
    </row>
    <row r="635">
      <c r="P635" s="26"/>
    </row>
    <row r="636">
      <c r="P636" s="26"/>
    </row>
    <row r="637">
      <c r="P637" s="26"/>
    </row>
    <row r="638">
      <c r="P638" s="26"/>
    </row>
    <row r="639">
      <c r="P639" s="26"/>
    </row>
    <row r="640">
      <c r="P640" s="26"/>
    </row>
    <row r="641">
      <c r="P641" s="26"/>
    </row>
    <row r="642">
      <c r="P642" s="26"/>
    </row>
    <row r="643">
      <c r="P643" s="26"/>
    </row>
    <row r="644">
      <c r="P644" s="26"/>
    </row>
    <row r="645">
      <c r="P645" s="26"/>
    </row>
    <row r="646">
      <c r="P646" s="26"/>
    </row>
    <row r="647">
      <c r="P647" s="26"/>
    </row>
    <row r="648">
      <c r="P648" s="26"/>
    </row>
    <row r="649">
      <c r="P649" s="26"/>
    </row>
    <row r="650">
      <c r="P650" s="26"/>
    </row>
    <row r="651">
      <c r="P651" s="26"/>
    </row>
    <row r="652">
      <c r="P652" s="26"/>
    </row>
    <row r="653">
      <c r="P653" s="26"/>
    </row>
    <row r="654">
      <c r="P654" s="26"/>
    </row>
    <row r="655">
      <c r="P655" s="26"/>
    </row>
    <row r="656">
      <c r="P656" s="26"/>
    </row>
    <row r="657">
      <c r="P657" s="26"/>
    </row>
    <row r="658">
      <c r="P658" s="26"/>
    </row>
    <row r="659">
      <c r="P659" s="26"/>
    </row>
    <row r="660">
      <c r="P660" s="26"/>
    </row>
    <row r="661">
      <c r="P661" s="26"/>
    </row>
    <row r="662">
      <c r="P662" s="26"/>
    </row>
    <row r="663">
      <c r="P663" s="26"/>
    </row>
    <row r="664">
      <c r="P664" s="26"/>
    </row>
    <row r="665">
      <c r="P665" s="26"/>
    </row>
    <row r="666">
      <c r="P666" s="26"/>
    </row>
    <row r="667">
      <c r="P667" s="26"/>
    </row>
    <row r="668">
      <c r="P668" s="26"/>
    </row>
    <row r="669">
      <c r="P669" s="26"/>
    </row>
    <row r="670">
      <c r="P670" s="26"/>
    </row>
    <row r="671">
      <c r="P671" s="26"/>
    </row>
    <row r="672">
      <c r="P672" s="26"/>
    </row>
    <row r="673">
      <c r="P673" s="26"/>
    </row>
    <row r="674">
      <c r="P674" s="26"/>
    </row>
    <row r="675">
      <c r="P675" s="26"/>
    </row>
    <row r="676">
      <c r="P676" s="26"/>
    </row>
    <row r="677">
      <c r="P677" s="26"/>
    </row>
    <row r="678">
      <c r="P678" s="26"/>
    </row>
    <row r="679">
      <c r="P679" s="26"/>
    </row>
    <row r="680">
      <c r="P680" s="26"/>
    </row>
    <row r="681">
      <c r="P681" s="26"/>
    </row>
    <row r="682">
      <c r="P682" s="26"/>
    </row>
    <row r="683">
      <c r="P683" s="26"/>
    </row>
    <row r="684">
      <c r="P684" s="26"/>
    </row>
    <row r="685">
      <c r="P685" s="26"/>
    </row>
    <row r="686">
      <c r="P686" s="26"/>
    </row>
    <row r="687">
      <c r="P687" s="26"/>
    </row>
    <row r="688">
      <c r="P688" s="26"/>
    </row>
    <row r="689">
      <c r="P689" s="26"/>
    </row>
    <row r="690">
      <c r="P690" s="26"/>
    </row>
    <row r="691">
      <c r="P691" s="26"/>
    </row>
    <row r="692">
      <c r="P692" s="26"/>
    </row>
    <row r="693">
      <c r="P693" s="26"/>
    </row>
    <row r="694">
      <c r="P694" s="26"/>
    </row>
    <row r="695">
      <c r="P695" s="26"/>
    </row>
    <row r="696">
      <c r="P696" s="26"/>
    </row>
    <row r="697">
      <c r="P697" s="26"/>
    </row>
    <row r="698">
      <c r="P698" s="26"/>
    </row>
    <row r="699">
      <c r="P699" s="26"/>
    </row>
    <row r="700">
      <c r="P700" s="26"/>
    </row>
    <row r="701">
      <c r="P701" s="26"/>
    </row>
    <row r="702">
      <c r="P702" s="26"/>
    </row>
    <row r="703">
      <c r="P703" s="26"/>
    </row>
    <row r="704">
      <c r="P704" s="26"/>
    </row>
    <row r="705">
      <c r="P705" s="26"/>
    </row>
    <row r="706">
      <c r="P706" s="26"/>
    </row>
    <row r="707">
      <c r="P707" s="26"/>
    </row>
    <row r="708">
      <c r="P708" s="26"/>
    </row>
    <row r="709">
      <c r="P709" s="26"/>
    </row>
    <row r="710">
      <c r="P710" s="26"/>
    </row>
    <row r="711">
      <c r="P711" s="26"/>
    </row>
    <row r="712">
      <c r="P712" s="26"/>
    </row>
    <row r="713">
      <c r="P713" s="26"/>
    </row>
    <row r="714">
      <c r="P714" s="26"/>
    </row>
    <row r="715">
      <c r="P715" s="26"/>
    </row>
    <row r="716">
      <c r="P716" s="26"/>
    </row>
    <row r="717">
      <c r="P717" s="26"/>
    </row>
    <row r="718">
      <c r="P718" s="26"/>
    </row>
    <row r="719">
      <c r="P719" s="26"/>
    </row>
    <row r="720">
      <c r="P720" s="26"/>
    </row>
    <row r="721">
      <c r="P721" s="26"/>
    </row>
    <row r="722">
      <c r="P722" s="26"/>
    </row>
    <row r="723">
      <c r="P723" s="26"/>
    </row>
    <row r="724">
      <c r="P724" s="26"/>
    </row>
    <row r="725">
      <c r="P725" s="26"/>
    </row>
    <row r="726">
      <c r="P726" s="26"/>
    </row>
    <row r="727">
      <c r="P727" s="26"/>
    </row>
    <row r="728">
      <c r="P728" s="26"/>
    </row>
    <row r="729">
      <c r="P729" s="26"/>
    </row>
    <row r="730">
      <c r="P730" s="26"/>
    </row>
    <row r="731">
      <c r="P731" s="26"/>
    </row>
    <row r="732">
      <c r="P732" s="26"/>
    </row>
    <row r="733">
      <c r="P733" s="26"/>
    </row>
    <row r="734">
      <c r="P734" s="26"/>
    </row>
    <row r="735">
      <c r="P735" s="26"/>
    </row>
    <row r="736">
      <c r="P736" s="26"/>
    </row>
    <row r="737">
      <c r="P737" s="26"/>
    </row>
    <row r="738">
      <c r="P738" s="26"/>
    </row>
    <row r="739">
      <c r="P739" s="26"/>
    </row>
    <row r="740">
      <c r="P740" s="26"/>
    </row>
    <row r="741">
      <c r="P741" s="26"/>
    </row>
    <row r="742">
      <c r="P742" s="26"/>
    </row>
    <row r="743">
      <c r="P743" s="26"/>
    </row>
    <row r="744">
      <c r="P744" s="26"/>
    </row>
    <row r="745">
      <c r="P745" s="26"/>
    </row>
    <row r="746">
      <c r="P746" s="26"/>
    </row>
    <row r="747">
      <c r="P747" s="26"/>
    </row>
    <row r="748">
      <c r="P748" s="26"/>
    </row>
    <row r="749">
      <c r="P749" s="26"/>
    </row>
    <row r="750">
      <c r="P750" s="26"/>
    </row>
    <row r="751">
      <c r="P751" s="26"/>
    </row>
    <row r="752">
      <c r="P752" s="26"/>
    </row>
    <row r="753">
      <c r="P753" s="26"/>
    </row>
    <row r="754">
      <c r="P754" s="26"/>
    </row>
    <row r="755">
      <c r="P755" s="26"/>
    </row>
    <row r="756">
      <c r="P756" s="26"/>
    </row>
    <row r="757">
      <c r="P757" s="26"/>
    </row>
    <row r="758">
      <c r="P758" s="26"/>
    </row>
    <row r="759">
      <c r="P759" s="26"/>
    </row>
    <row r="760">
      <c r="P760" s="26"/>
    </row>
    <row r="761">
      <c r="P761" s="26"/>
    </row>
    <row r="762">
      <c r="P762" s="26"/>
    </row>
    <row r="763">
      <c r="P763" s="26"/>
    </row>
    <row r="764">
      <c r="P764" s="26"/>
    </row>
    <row r="765">
      <c r="P765" s="26"/>
    </row>
    <row r="766">
      <c r="P766" s="26"/>
    </row>
    <row r="767">
      <c r="P767" s="26"/>
    </row>
    <row r="768">
      <c r="P768" s="26"/>
    </row>
    <row r="769">
      <c r="P769" s="26"/>
    </row>
    <row r="770">
      <c r="P770" s="26"/>
    </row>
    <row r="771">
      <c r="P771" s="26"/>
    </row>
    <row r="772">
      <c r="P772" s="26"/>
    </row>
    <row r="773">
      <c r="P773" s="26"/>
    </row>
    <row r="774">
      <c r="P774" s="26"/>
    </row>
    <row r="775">
      <c r="P775" s="26"/>
    </row>
    <row r="776">
      <c r="P776" s="26"/>
    </row>
    <row r="777">
      <c r="P777" s="26"/>
    </row>
    <row r="778">
      <c r="P778" s="26"/>
    </row>
    <row r="779">
      <c r="P779" s="26"/>
    </row>
    <row r="780">
      <c r="P780" s="26"/>
    </row>
    <row r="781">
      <c r="P781" s="26"/>
    </row>
    <row r="782">
      <c r="P782" s="26"/>
    </row>
    <row r="783">
      <c r="P783" s="26"/>
    </row>
    <row r="784">
      <c r="P784" s="26"/>
    </row>
    <row r="785">
      <c r="P785" s="26"/>
    </row>
    <row r="786">
      <c r="P786" s="26"/>
    </row>
    <row r="787">
      <c r="P787" s="26"/>
    </row>
    <row r="788">
      <c r="P788" s="26"/>
    </row>
    <row r="789">
      <c r="P789" s="26"/>
    </row>
    <row r="790">
      <c r="P790" s="26"/>
    </row>
    <row r="791">
      <c r="P791" s="26"/>
    </row>
    <row r="792">
      <c r="P792" s="26"/>
    </row>
    <row r="793">
      <c r="P793" s="26"/>
    </row>
    <row r="794">
      <c r="P794" s="26"/>
    </row>
    <row r="795">
      <c r="P795" s="26"/>
    </row>
    <row r="796">
      <c r="P796" s="26"/>
    </row>
    <row r="797">
      <c r="P797" s="26"/>
    </row>
    <row r="798">
      <c r="P798" s="26"/>
    </row>
    <row r="799">
      <c r="P799" s="26"/>
    </row>
    <row r="800">
      <c r="P800" s="26"/>
    </row>
    <row r="801">
      <c r="P801" s="26"/>
    </row>
    <row r="802">
      <c r="P802" s="26"/>
    </row>
    <row r="803">
      <c r="P803" s="26"/>
    </row>
    <row r="804">
      <c r="P804" s="26"/>
    </row>
    <row r="805">
      <c r="P805" s="26"/>
    </row>
    <row r="806">
      <c r="P806" s="26"/>
    </row>
    <row r="807">
      <c r="P807" s="26"/>
    </row>
    <row r="808">
      <c r="P808" s="26"/>
    </row>
    <row r="809">
      <c r="P809" s="26"/>
    </row>
    <row r="810">
      <c r="P810" s="26"/>
    </row>
    <row r="811">
      <c r="P811" s="26"/>
    </row>
    <row r="812">
      <c r="P812" s="26"/>
    </row>
    <row r="813">
      <c r="P813" s="26"/>
    </row>
    <row r="814">
      <c r="P814" s="26"/>
    </row>
    <row r="815">
      <c r="P815" s="26"/>
    </row>
    <row r="816">
      <c r="P816" s="26"/>
    </row>
    <row r="817">
      <c r="P817" s="26"/>
    </row>
    <row r="818">
      <c r="P818" s="26"/>
    </row>
    <row r="819">
      <c r="P819" s="26"/>
    </row>
    <row r="820">
      <c r="P820" s="26"/>
    </row>
    <row r="821">
      <c r="P821" s="26"/>
    </row>
    <row r="822">
      <c r="P822" s="26"/>
    </row>
    <row r="823">
      <c r="P823" s="26"/>
    </row>
    <row r="824">
      <c r="P824" s="26"/>
    </row>
    <row r="825">
      <c r="P825" s="26"/>
    </row>
    <row r="826">
      <c r="P826" s="26"/>
    </row>
    <row r="827">
      <c r="P827" s="26"/>
    </row>
    <row r="828">
      <c r="P828" s="26"/>
    </row>
    <row r="829">
      <c r="P829" s="26"/>
    </row>
    <row r="830">
      <c r="P830" s="26"/>
    </row>
    <row r="831">
      <c r="P831" s="26"/>
    </row>
    <row r="832">
      <c r="P832" s="26"/>
    </row>
    <row r="833">
      <c r="P833" s="26"/>
    </row>
    <row r="834">
      <c r="P834" s="26"/>
    </row>
    <row r="835">
      <c r="P835" s="26"/>
    </row>
    <row r="836">
      <c r="P836" s="26"/>
    </row>
    <row r="837">
      <c r="P837" s="26"/>
    </row>
    <row r="838">
      <c r="P838" s="26"/>
    </row>
    <row r="839">
      <c r="P839" s="26"/>
    </row>
    <row r="840">
      <c r="P840" s="26"/>
    </row>
    <row r="841">
      <c r="P841" s="26"/>
    </row>
    <row r="842">
      <c r="P842" s="26"/>
    </row>
    <row r="843">
      <c r="P843" s="26"/>
    </row>
    <row r="844">
      <c r="P844" s="26"/>
    </row>
    <row r="845">
      <c r="P845" s="26"/>
    </row>
    <row r="846">
      <c r="P846" s="26"/>
    </row>
    <row r="847">
      <c r="P847" s="26"/>
    </row>
    <row r="848">
      <c r="P848" s="26"/>
    </row>
    <row r="849">
      <c r="P849" s="26"/>
    </row>
    <row r="850">
      <c r="P850" s="26"/>
    </row>
    <row r="851">
      <c r="P851" s="26"/>
    </row>
    <row r="852">
      <c r="P852" s="26"/>
    </row>
    <row r="853">
      <c r="P853" s="26"/>
    </row>
    <row r="854">
      <c r="P854" s="26"/>
    </row>
    <row r="855">
      <c r="P855" s="26"/>
    </row>
    <row r="856">
      <c r="P856" s="26"/>
    </row>
    <row r="857">
      <c r="P857" s="26"/>
    </row>
    <row r="858">
      <c r="P858" s="26"/>
    </row>
    <row r="859">
      <c r="P859" s="26"/>
    </row>
    <row r="860">
      <c r="P860" s="26"/>
    </row>
    <row r="861">
      <c r="P861" s="26"/>
    </row>
    <row r="862">
      <c r="P862" s="26"/>
    </row>
    <row r="863">
      <c r="P863" s="26"/>
    </row>
    <row r="864">
      <c r="P864" s="26"/>
    </row>
    <row r="865">
      <c r="P865" s="26"/>
    </row>
    <row r="866">
      <c r="P866" s="26"/>
    </row>
    <row r="867">
      <c r="P867" s="26"/>
    </row>
    <row r="868">
      <c r="P868" s="26"/>
    </row>
    <row r="869">
      <c r="P869" s="26"/>
    </row>
    <row r="870">
      <c r="P870" s="26"/>
    </row>
    <row r="871">
      <c r="P871" s="26"/>
    </row>
    <row r="872">
      <c r="P872" s="26"/>
    </row>
    <row r="873">
      <c r="P873" s="26"/>
    </row>
    <row r="874">
      <c r="P874" s="26"/>
    </row>
    <row r="875">
      <c r="P875" s="26"/>
    </row>
    <row r="876">
      <c r="P876" s="26"/>
    </row>
    <row r="877">
      <c r="P877" s="26"/>
    </row>
    <row r="878">
      <c r="P878" s="26"/>
    </row>
    <row r="879">
      <c r="P879" s="26"/>
    </row>
    <row r="880">
      <c r="P880" s="26"/>
    </row>
    <row r="881">
      <c r="P881" s="26"/>
    </row>
    <row r="882">
      <c r="P882" s="26"/>
    </row>
    <row r="883">
      <c r="P883" s="26"/>
    </row>
    <row r="884">
      <c r="P884" s="26"/>
    </row>
    <row r="885">
      <c r="P885" s="26"/>
    </row>
    <row r="886">
      <c r="P886" s="26"/>
    </row>
    <row r="887">
      <c r="P887" s="26"/>
    </row>
    <row r="888">
      <c r="P888" s="26"/>
    </row>
    <row r="889">
      <c r="P889" s="26"/>
    </row>
    <row r="890">
      <c r="P890" s="26"/>
    </row>
    <row r="891">
      <c r="P891" s="26"/>
    </row>
    <row r="892">
      <c r="P892" s="26"/>
    </row>
    <row r="893">
      <c r="P893" s="26"/>
    </row>
    <row r="894">
      <c r="P894" s="26"/>
    </row>
    <row r="895">
      <c r="P895" s="26"/>
    </row>
    <row r="896">
      <c r="P896" s="26"/>
    </row>
    <row r="897">
      <c r="P897" s="26"/>
    </row>
    <row r="898">
      <c r="P898" s="26"/>
    </row>
    <row r="899">
      <c r="P899" s="26"/>
    </row>
    <row r="900">
      <c r="P900" s="26"/>
    </row>
    <row r="901">
      <c r="P901" s="26"/>
    </row>
    <row r="902">
      <c r="P902" s="26"/>
    </row>
    <row r="903">
      <c r="P903" s="26"/>
    </row>
    <row r="904">
      <c r="P904" s="26"/>
    </row>
    <row r="905">
      <c r="P905" s="26"/>
    </row>
    <row r="906">
      <c r="P906" s="26"/>
    </row>
    <row r="907">
      <c r="P907" s="26"/>
    </row>
    <row r="908">
      <c r="P908" s="26"/>
    </row>
    <row r="909">
      <c r="P909" s="26"/>
    </row>
    <row r="910">
      <c r="P910" s="26"/>
    </row>
    <row r="911">
      <c r="P911" s="26"/>
    </row>
    <row r="912">
      <c r="P912" s="26"/>
    </row>
    <row r="913">
      <c r="P913" s="26"/>
    </row>
    <row r="914">
      <c r="P914" s="26"/>
    </row>
    <row r="915">
      <c r="P915" s="26"/>
    </row>
    <row r="916">
      <c r="P916" s="26"/>
    </row>
    <row r="917">
      <c r="P917" s="26"/>
    </row>
    <row r="918">
      <c r="P918" s="26"/>
    </row>
    <row r="919">
      <c r="P919" s="26"/>
    </row>
    <row r="920">
      <c r="P920" s="26"/>
    </row>
    <row r="921">
      <c r="P921" s="26"/>
    </row>
    <row r="922">
      <c r="P922" s="26"/>
    </row>
    <row r="923">
      <c r="P923" s="26"/>
    </row>
    <row r="924">
      <c r="P924" s="26"/>
    </row>
    <row r="925">
      <c r="P925" s="26"/>
    </row>
    <row r="926">
      <c r="P926" s="26"/>
    </row>
    <row r="927">
      <c r="P927" s="26"/>
    </row>
    <row r="928">
      <c r="P928" s="26"/>
    </row>
    <row r="929">
      <c r="P929" s="26"/>
    </row>
    <row r="930">
      <c r="P930" s="26"/>
    </row>
    <row r="931">
      <c r="P931" s="26"/>
    </row>
    <row r="932">
      <c r="P932" s="26"/>
    </row>
    <row r="933">
      <c r="P933" s="26"/>
    </row>
    <row r="934">
      <c r="P934" s="26"/>
    </row>
    <row r="935">
      <c r="P935" s="26"/>
    </row>
    <row r="936">
      <c r="P936" s="26"/>
    </row>
    <row r="937">
      <c r="P937" s="26"/>
    </row>
    <row r="938">
      <c r="P938" s="26"/>
    </row>
    <row r="939">
      <c r="P939" s="26"/>
    </row>
    <row r="940">
      <c r="P940" s="26"/>
    </row>
    <row r="941">
      <c r="P941" s="26"/>
    </row>
    <row r="942">
      <c r="P942" s="26"/>
    </row>
    <row r="943">
      <c r="P943" s="26"/>
    </row>
    <row r="944">
      <c r="P944" s="26"/>
    </row>
    <row r="945">
      <c r="P945" s="26"/>
    </row>
    <row r="946">
      <c r="P946" s="26"/>
    </row>
    <row r="947">
      <c r="P947" s="26"/>
    </row>
    <row r="948">
      <c r="P948" s="26"/>
    </row>
    <row r="949">
      <c r="P949" s="26"/>
    </row>
    <row r="950">
      <c r="P950" s="26"/>
    </row>
    <row r="951">
      <c r="P951" s="26"/>
    </row>
    <row r="952">
      <c r="P952" s="26"/>
    </row>
    <row r="953">
      <c r="P953" s="26"/>
    </row>
    <row r="954">
      <c r="P954" s="26"/>
    </row>
    <row r="955">
      <c r="P955" s="26"/>
    </row>
    <row r="956">
      <c r="P956" s="26"/>
    </row>
    <row r="957">
      <c r="P957" s="26"/>
    </row>
    <row r="958">
      <c r="P958" s="26"/>
    </row>
    <row r="959">
      <c r="P959" s="26"/>
    </row>
    <row r="960">
      <c r="P960" s="26"/>
    </row>
    <row r="961">
      <c r="P961" s="26"/>
    </row>
    <row r="962">
      <c r="P962" s="26"/>
    </row>
    <row r="963">
      <c r="P963" s="26"/>
    </row>
    <row r="964">
      <c r="P964" s="26"/>
    </row>
    <row r="965">
      <c r="P965" s="26"/>
    </row>
    <row r="966">
      <c r="P966" s="26"/>
    </row>
    <row r="967">
      <c r="P967" s="26"/>
    </row>
    <row r="968">
      <c r="P968" s="26"/>
    </row>
    <row r="969">
      <c r="P969" s="26"/>
    </row>
    <row r="970">
      <c r="P970" s="26"/>
    </row>
    <row r="971">
      <c r="P971" s="26"/>
    </row>
    <row r="972">
      <c r="P972" s="26"/>
    </row>
    <row r="973">
      <c r="P973" s="26"/>
    </row>
    <row r="974">
      <c r="P974" s="26"/>
    </row>
    <row r="975">
      <c r="P975" s="26"/>
    </row>
    <row r="976">
      <c r="P976" s="26"/>
    </row>
    <row r="977">
      <c r="P977" s="26"/>
    </row>
    <row r="978">
      <c r="P978" s="26"/>
    </row>
    <row r="979">
      <c r="P979" s="26"/>
    </row>
    <row r="980">
      <c r="P980" s="26"/>
    </row>
    <row r="981">
      <c r="P981" s="26"/>
    </row>
    <row r="982">
      <c r="P982" s="26"/>
    </row>
    <row r="983">
      <c r="P983" s="26"/>
    </row>
    <row r="984">
      <c r="P984" s="26"/>
    </row>
    <row r="985">
      <c r="P985" s="26"/>
    </row>
    <row r="986">
      <c r="P986" s="26"/>
    </row>
    <row r="987">
      <c r="P987" s="26"/>
    </row>
    <row r="988">
      <c r="P988" s="26"/>
    </row>
    <row r="989">
      <c r="P989" s="26"/>
    </row>
    <row r="990">
      <c r="P990" s="26"/>
    </row>
    <row r="991">
      <c r="P991" s="26"/>
    </row>
    <row r="992">
      <c r="P992" s="26"/>
    </row>
    <row r="993">
      <c r="P993" s="26"/>
    </row>
    <row r="994">
      <c r="P994" s="26"/>
    </row>
    <row r="995">
      <c r="P995" s="26"/>
    </row>
    <row r="996">
      <c r="P996" s="26"/>
    </row>
    <row r="997">
      <c r="P997" s="26"/>
    </row>
    <row r="998">
      <c r="P998" s="26"/>
    </row>
    <row r="999">
      <c r="P999" s="26"/>
    </row>
    <row r="1000">
      <c r="P1000" s="26"/>
    </row>
    <row r="1001">
      <c r="P1001" s="26"/>
    </row>
    <row r="1002">
      <c r="P1002" s="26"/>
    </row>
    <row r="1003">
      <c r="P1003" s="26"/>
    </row>
    <row r="1004">
      <c r="P1004" s="26"/>
    </row>
    <row r="1005">
      <c r="P1005" s="26"/>
    </row>
    <row r="1006">
      <c r="P1006" s="26"/>
    </row>
    <row r="1007">
      <c r="P1007" s="26"/>
    </row>
  </sheetData>
  <mergeCells count="6">
    <mergeCell ref="B49:C49"/>
    <mergeCell ref="B50:C50"/>
    <mergeCell ref="B51:C51"/>
    <mergeCell ref="B52:C52"/>
    <mergeCell ref="B53:C53"/>
    <mergeCell ref="B54:C5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2.88"/>
  </cols>
  <sheetData>
    <row r="1">
      <c r="A1" s="1" t="s">
        <v>0</v>
      </c>
      <c r="B1" s="1" t="s">
        <v>41</v>
      </c>
      <c r="D1" s="1" t="s">
        <v>42</v>
      </c>
      <c r="F1" s="1" t="s">
        <v>43</v>
      </c>
      <c r="H1" s="1" t="s">
        <v>44</v>
      </c>
      <c r="J1" s="1"/>
      <c r="K1" s="1"/>
      <c r="L1" s="1"/>
      <c r="M1" s="1"/>
      <c r="N1" s="1"/>
      <c r="O1" s="1"/>
      <c r="P1" s="1"/>
    </row>
    <row r="2">
      <c r="A2" s="2" t="s">
        <v>1</v>
      </c>
      <c r="B2" s="3" t="s">
        <v>45</v>
      </c>
      <c r="C2" s="4" t="s">
        <v>3</v>
      </c>
      <c r="D2" s="3" t="s">
        <v>4</v>
      </c>
      <c r="E2" s="4" t="s">
        <v>5</v>
      </c>
      <c r="F2" s="5" t="s">
        <v>6</v>
      </c>
      <c r="G2" s="4" t="s">
        <v>7</v>
      </c>
      <c r="H2" s="5" t="s">
        <v>8</v>
      </c>
      <c r="I2" s="4" t="s">
        <v>9</v>
      </c>
      <c r="J2" s="6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18" t="s">
        <v>16</v>
      </c>
      <c r="Q2" s="8" t="s">
        <v>46</v>
      </c>
      <c r="R2" s="8" t="s">
        <v>47</v>
      </c>
      <c r="S2" s="8" t="s">
        <v>48</v>
      </c>
      <c r="T2" s="8" t="s">
        <v>49</v>
      </c>
      <c r="U2" s="18" t="s">
        <v>50</v>
      </c>
    </row>
    <row r="3">
      <c r="A3" s="2" t="s">
        <v>17</v>
      </c>
      <c r="B3" s="9">
        <v>39.738040888995</v>
      </c>
      <c r="C3" s="10">
        <v>-105.077573165937</v>
      </c>
      <c r="D3" s="9">
        <v>39.7379150286212</v>
      </c>
      <c r="E3" s="10">
        <v>-105.077700152474</v>
      </c>
      <c r="F3" s="11">
        <v>39.7380250257523</v>
      </c>
      <c r="G3" s="10">
        <v>-105.07773353431</v>
      </c>
      <c r="H3" s="11">
        <v>39.7379398952448</v>
      </c>
      <c r="I3" s="10">
        <v>-105.077554372462</v>
      </c>
      <c r="J3" s="12">
        <v>39.738028</v>
      </c>
      <c r="K3" s="13">
        <v>-105.077672</v>
      </c>
      <c r="L3" s="14">
        <f t="shared" ref="L3:L8" si="2">2 * 6371000 * ASIN(SQRT(SIN(RADIANS((J3-B3)/2))^2 + COS(RADIANS(B3)) * COS(RADIANS(J3)) * SIN(RADIANS((K3-C3)/2))^2))
</f>
        <v>8.57158691</v>
      </c>
      <c r="M3" s="14">
        <f t="shared" ref="M3:M8" si="3">2 * 6371000 * ASIN(SQRT(SIN(RADIANS((J3-D3)/2))^2 + COS(RADIANS(D3)) * COS(RADIANS(J3)) * SIN(RADIANS((K3-E3)/2))^2))
</f>
        <v>12.79041044</v>
      </c>
      <c r="N3" s="14">
        <f t="shared" ref="N3:N8" si="4">2 * 6371000 * ASIN(SQRT(SIN(RADIANS((J3-F3)/2))^2 + COS(RADIANS(F3)) * COS(RADIANS(J3)) * SIN(RADIANS((K3-G3)/2))^2))
</f>
        <v>5.271946723</v>
      </c>
      <c r="O3" s="14">
        <f t="shared" ref="O3:O8" si="5">2 * 6371000 * ASIN(SQRT(SIN(RADIANS((J3-H3)/2))^2 + COS(RADIANS(H3)) * COS(RADIANS(J3)) * SIN(RADIANS((K3-I3)/2))^2))
</f>
        <v>14.04059831</v>
      </c>
      <c r="P3" s="31">
        <f t="shared" ref="P3:P8" si="6">AVERAGE(L3:O3)</f>
        <v>10.1686356</v>
      </c>
      <c r="Q3" s="32">
        <f t="shared" ref="Q3:T3" si="1">MOD(DEGREES(ATAN2(
    SIN(RADIANS($K3 - OFFSET($B3, 0, COLUMN(A1)*2-1))) * COS(RADIANS($J3)),
    COS(RADIANS(OFFSET($B3, 0, COLUMN(A1)*2-2))) * SIN(RADIANS($J3)) -
    SIN(RADIANS(OFFSET($B3, 0, COLUMN(A1)*2-2))) * COS(RADIANS($J3)) * COS(RADIANS($K3 - OFFSET($B3, 0, COLUMN(A1)*2-1)))
)), 360)</f>
        <v>189.6251752</v>
      </c>
      <c r="R3" s="32">
        <f t="shared" si="1"/>
        <v>79.15199286</v>
      </c>
      <c r="S3" s="32">
        <f t="shared" si="1"/>
        <v>3.596676384</v>
      </c>
      <c r="T3" s="32">
        <f t="shared" si="1"/>
        <v>135.7533449</v>
      </c>
      <c r="U3" s="32">
        <f t="shared" ref="U3:U8" si="8">AVERAGE(Q3:T3)</f>
        <v>102.0317973</v>
      </c>
    </row>
    <row r="4">
      <c r="A4" s="2" t="s">
        <v>33</v>
      </c>
      <c r="B4" s="9">
        <v>39.73804089</v>
      </c>
      <c r="C4" s="10">
        <v>-105.0775732</v>
      </c>
      <c r="D4" s="9">
        <v>39.73791724</v>
      </c>
      <c r="E4" s="10">
        <v>-105.0776995</v>
      </c>
      <c r="F4" s="11">
        <v>39.73802879</v>
      </c>
      <c r="G4" s="10">
        <v>-105.0777277</v>
      </c>
      <c r="H4" s="11">
        <v>39.73794037</v>
      </c>
      <c r="I4" s="10">
        <v>-105.0775553</v>
      </c>
      <c r="J4" s="12">
        <v>39.738028</v>
      </c>
      <c r="K4" s="13">
        <v>-105.077672</v>
      </c>
      <c r="L4" s="14">
        <f t="shared" si="2"/>
        <v>8.568734021</v>
      </c>
      <c r="M4" s="14">
        <f t="shared" si="3"/>
        <v>12.53841334</v>
      </c>
      <c r="N4" s="14">
        <f t="shared" si="4"/>
        <v>4.763503463</v>
      </c>
      <c r="O4" s="14">
        <f t="shared" si="5"/>
        <v>13.94696154</v>
      </c>
      <c r="P4" s="31">
        <f t="shared" si="6"/>
        <v>9.954403092</v>
      </c>
      <c r="Q4" s="32">
        <f t="shared" ref="Q4:T4" si="7">MOD(DEGREES(ATAN2(
    SIN(RADIANS($K4 - OFFSET($B4, 0, COLUMN(A2)*2-1))) * COS(RADIANS($J4)),
    COS(RADIANS(OFFSET($B4, 0, COLUMN(A2)*2-2))) * SIN(RADIANS($J4)) -
    SIN(RADIANS(OFFSET($B4, 0, COLUMN(A2)*2-2))) * COS(RADIANS($J4)) * COS(RADIANS($K4 - OFFSET($B4, 0, COLUMN(A2)*2-1)))
)), 360)</f>
        <v>189.6291682</v>
      </c>
      <c r="R4" s="32">
        <f t="shared" si="7"/>
        <v>79.19090426</v>
      </c>
      <c r="S4" s="32">
        <f t="shared" si="7"/>
        <v>358.9433637</v>
      </c>
      <c r="T4" s="32">
        <f t="shared" si="7"/>
        <v>135.6813603</v>
      </c>
      <c r="U4" s="32">
        <f t="shared" si="8"/>
        <v>190.8611991</v>
      </c>
    </row>
    <row r="5">
      <c r="A5" s="2" t="s">
        <v>35</v>
      </c>
      <c r="B5" s="9">
        <v>39.7380417358974</v>
      </c>
      <c r="C5" s="10">
        <v>-105.077569305555</v>
      </c>
      <c r="D5" s="9">
        <v>39.7379139622327</v>
      </c>
      <c r="E5" s="10">
        <v>-105.077649003823</v>
      </c>
      <c r="F5" s="11">
        <v>39.7380286262469</v>
      </c>
      <c r="G5" s="10">
        <v>-105.077589434889</v>
      </c>
      <c r="H5" s="11">
        <v>39.7379290106096</v>
      </c>
      <c r="I5" s="10">
        <v>-105.077554750888</v>
      </c>
      <c r="J5" s="12">
        <v>39.738028</v>
      </c>
      <c r="K5" s="13">
        <v>-105.077672</v>
      </c>
      <c r="L5" s="14">
        <f t="shared" si="2"/>
        <v>8.912851732</v>
      </c>
      <c r="M5" s="14">
        <f t="shared" si="3"/>
        <v>12.83197108</v>
      </c>
      <c r="N5" s="14">
        <f t="shared" si="4"/>
        <v>7.060169488</v>
      </c>
      <c r="O5" s="14">
        <f t="shared" si="5"/>
        <v>14.88851516</v>
      </c>
      <c r="P5" s="31">
        <f t="shared" si="6"/>
        <v>10.92337686</v>
      </c>
      <c r="Q5" s="32">
        <f t="shared" ref="Q5:T5" si="9">MOD(DEGREES(ATAN2(
    SIN(RADIANS($K5 - OFFSET($B5, 0, COLUMN(A3)*2-1))) * COS(RADIANS($J5)),
    COS(RADIANS(OFFSET($B5, 0, COLUMN(A3)*2-2))) * SIN(RADIANS($J5)) -
    SIN(RADIANS(OFFSET($B5, 0, COLUMN(A3)*2-2))) * COS(RADIANS($J5)) * COS(RADIANS($K5 - OFFSET($B5, 0, COLUMN(A3)*2-1)))
)), 360)</f>
        <v>189.8672332</v>
      </c>
      <c r="R5" s="32">
        <f t="shared" si="9"/>
        <v>98.81448181</v>
      </c>
      <c r="S5" s="32">
        <f t="shared" si="9"/>
        <v>180.5650994</v>
      </c>
      <c r="T5" s="32">
        <f t="shared" si="9"/>
        <v>132.3279207</v>
      </c>
      <c r="U5" s="32">
        <f t="shared" si="8"/>
        <v>150.3936838</v>
      </c>
    </row>
    <row r="6">
      <c r="A6" s="2" t="s">
        <v>36</v>
      </c>
      <c r="B6" s="9">
        <v>39.7380406744436</v>
      </c>
      <c r="C6" s="10">
        <v>-105.077573125109</v>
      </c>
      <c r="D6" s="25">
        <v>39.7379150025345</v>
      </c>
      <c r="E6" s="10">
        <v>-105.077700426181</v>
      </c>
      <c r="F6" s="11">
        <v>39.7380248353045</v>
      </c>
      <c r="G6" s="10">
        <v>-105.077733889236</v>
      </c>
      <c r="H6" s="11">
        <v>39.7379398330193</v>
      </c>
      <c r="I6" s="10">
        <v>-105.077554284126</v>
      </c>
      <c r="J6" s="12">
        <v>39.738028</v>
      </c>
      <c r="K6" s="13">
        <v>-105.077672</v>
      </c>
      <c r="L6" s="14">
        <f t="shared" si="2"/>
        <v>8.571073765</v>
      </c>
      <c r="M6" s="14">
        <f t="shared" si="3"/>
        <v>12.79768366</v>
      </c>
      <c r="N6" s="14">
        <f t="shared" si="4"/>
        <v>5.303598657</v>
      </c>
      <c r="O6" s="14">
        <f t="shared" si="5"/>
        <v>14.05083689</v>
      </c>
      <c r="P6" s="31">
        <f t="shared" si="6"/>
        <v>10.18079824</v>
      </c>
      <c r="Q6" s="32">
        <f t="shared" ref="Q6:T6" si="10">MOD(DEGREES(ATAN2(
    SIN(RADIANS($K6 - OFFSET($B6, 0, COLUMN(A4)*2-1))) * COS(RADIANS($J6)),
    COS(RADIANS(OFFSET($B6, 0, COLUMN(A4)*2-2))) * SIN(RADIANS($J6)) -
    SIN(RADIANS(OFFSET($B6, 0, COLUMN(A4)*2-2))) * COS(RADIANS($J6)) * COS(RADIANS($K6 - OFFSET($B6, 0, COLUMN(A4)*2-1)))
)), 360)</f>
        <v>189.4640389</v>
      </c>
      <c r="R6" s="32">
        <f t="shared" si="10"/>
        <v>79.05153027</v>
      </c>
      <c r="S6" s="32">
        <f t="shared" si="10"/>
        <v>3.804436284</v>
      </c>
      <c r="T6" s="32">
        <f t="shared" si="10"/>
        <v>135.7546245</v>
      </c>
      <c r="U6" s="32">
        <f t="shared" si="8"/>
        <v>102.0186575</v>
      </c>
    </row>
    <row r="7">
      <c r="A7" s="2" t="s">
        <v>37</v>
      </c>
      <c r="B7" s="9">
        <v>39.73804408</v>
      </c>
      <c r="C7" s="10">
        <v>-105.07757248</v>
      </c>
      <c r="D7" s="9">
        <v>39.73791404</v>
      </c>
      <c r="E7" s="10">
        <v>-105.07769198</v>
      </c>
      <c r="F7" s="11">
        <v>39.73802152</v>
      </c>
      <c r="G7" s="10">
        <v>-105.07772923</v>
      </c>
      <c r="H7" s="11">
        <v>39.73793405</v>
      </c>
      <c r="I7" s="10">
        <v>-105.0775596</v>
      </c>
      <c r="J7" s="12">
        <v>39.738028</v>
      </c>
      <c r="K7" s="13">
        <v>-105.077672</v>
      </c>
      <c r="L7" s="14">
        <f t="shared" si="2"/>
        <v>8.695390876</v>
      </c>
      <c r="M7" s="14">
        <f t="shared" si="3"/>
        <v>12.78641986</v>
      </c>
      <c r="N7" s="14">
        <f t="shared" si="4"/>
        <v>4.946281631</v>
      </c>
      <c r="O7" s="14">
        <f t="shared" si="5"/>
        <v>14.19521949</v>
      </c>
      <c r="P7" s="31">
        <f t="shared" si="6"/>
        <v>10.15582796</v>
      </c>
      <c r="Q7" s="32">
        <f t="shared" ref="Q7:T7" si="11">MOD(DEGREES(ATAN2(
    SIN(RADIANS($K7 - OFFSET($B7, 0, COLUMN(A5)*2-1))) * COS(RADIANS($J7)),
    COS(RADIANS(OFFSET($B7, 0, COLUMN(A5)*2-2))) * SIN(RADIANS($J7)) -
    SIN(RADIANS(OFFSET($B7, 0, COLUMN(A5)*2-2))) * COS(RADIANS($J7)) * COS(RADIANS($K7 - OFFSET($B7, 0, COLUMN(A5)*2-1)))
)), 360)</f>
        <v>191.8662227</v>
      </c>
      <c r="R7" s="32">
        <f t="shared" si="11"/>
        <v>82.32166058</v>
      </c>
      <c r="S7" s="32">
        <f t="shared" si="11"/>
        <v>8.37631164</v>
      </c>
      <c r="T7" s="32">
        <f t="shared" si="11"/>
        <v>132.6136557</v>
      </c>
      <c r="U7" s="32">
        <f t="shared" si="8"/>
        <v>103.7944627</v>
      </c>
    </row>
    <row r="8">
      <c r="A8" s="2" t="s">
        <v>51</v>
      </c>
      <c r="B8" s="9">
        <v>39.7380586567203</v>
      </c>
      <c r="C8" s="10">
        <v>-105.077675943125</v>
      </c>
      <c r="D8" s="9">
        <v>39.73796672</v>
      </c>
      <c r="E8" s="10">
        <v>-105.07772046</v>
      </c>
      <c r="F8" s="11">
        <v>39.73802496</v>
      </c>
      <c r="G8" s="10">
        <v>-105.07767926</v>
      </c>
      <c r="H8" s="11">
        <v>39.73800357</v>
      </c>
      <c r="I8" s="10">
        <v>-105.07758112</v>
      </c>
      <c r="J8" s="12">
        <v>39.738028</v>
      </c>
      <c r="K8" s="13">
        <v>-105.077672</v>
      </c>
      <c r="L8" s="14">
        <f t="shared" si="2"/>
        <v>3.425505004</v>
      </c>
      <c r="M8" s="14">
        <f t="shared" si="3"/>
        <v>7.974999255</v>
      </c>
      <c r="N8" s="14">
        <f t="shared" si="4"/>
        <v>0.7068432285</v>
      </c>
      <c r="O8" s="14">
        <f t="shared" si="5"/>
        <v>8.231931065</v>
      </c>
      <c r="P8" s="22">
        <f t="shared" si="6"/>
        <v>5.084819638</v>
      </c>
      <c r="Q8" s="32">
        <f t="shared" ref="Q8:T8" si="12">MOD(DEGREES(ATAN2(
    SIN(RADIANS($K8 - OFFSET($B8, 0, COLUMN(A6)*2-1))) * COS(RADIANS($J8)),
    COS(RADIANS(OFFSET($B8, 0, COLUMN(A6)*2-2))) * SIN(RADIANS($J8)) -
    SIN(RADIANS(OFFSET($B8, 0, COLUMN(A6)*2-2))) * COS(RADIANS($J8)) * COS(RADIANS($K8 - OFFSET($B8, 0, COLUMN(A6)*2-1)))
)), 360)</f>
        <v>275.6485859</v>
      </c>
      <c r="R8" s="32">
        <f t="shared" si="12"/>
        <v>58.69609617</v>
      </c>
      <c r="S8" s="32">
        <f t="shared" si="12"/>
        <v>28.56976868</v>
      </c>
      <c r="T8" s="32">
        <f t="shared" si="12"/>
        <v>160.7315287</v>
      </c>
      <c r="U8" s="32">
        <f t="shared" si="8"/>
        <v>130.9114949</v>
      </c>
    </row>
    <row r="9">
      <c r="B9" s="19"/>
      <c r="P9" s="26"/>
    </row>
    <row r="10">
      <c r="P10" s="26"/>
    </row>
    <row r="11">
      <c r="A11" s="1" t="s">
        <v>20</v>
      </c>
      <c r="B11" s="1" t="s">
        <v>52</v>
      </c>
      <c r="D11" s="1" t="s">
        <v>53</v>
      </c>
      <c r="F11" s="1" t="s">
        <v>54</v>
      </c>
      <c r="H11" s="1" t="s">
        <v>55</v>
      </c>
      <c r="J11" s="1"/>
      <c r="K11" s="1"/>
      <c r="L11" s="1"/>
      <c r="M11" s="1"/>
      <c r="N11" s="1"/>
      <c r="O11" s="1"/>
      <c r="P11" s="1"/>
    </row>
    <row r="12">
      <c r="A12" s="2" t="s">
        <v>1</v>
      </c>
      <c r="B12" s="3" t="s">
        <v>2</v>
      </c>
      <c r="C12" s="4" t="s">
        <v>3</v>
      </c>
      <c r="D12" s="3" t="s">
        <v>4</v>
      </c>
      <c r="E12" s="4" t="s">
        <v>5</v>
      </c>
      <c r="F12" s="5" t="s">
        <v>6</v>
      </c>
      <c r="G12" s="4" t="s">
        <v>7</v>
      </c>
      <c r="H12" s="5" t="s">
        <v>8</v>
      </c>
      <c r="I12" s="4" t="s">
        <v>9</v>
      </c>
      <c r="J12" s="6" t="s">
        <v>10</v>
      </c>
      <c r="K12" s="7" t="s">
        <v>11</v>
      </c>
      <c r="L12" s="8" t="s">
        <v>12</v>
      </c>
      <c r="M12" s="8" t="s">
        <v>13</v>
      </c>
      <c r="N12" s="8" t="s">
        <v>14</v>
      </c>
      <c r="O12" s="8" t="s">
        <v>15</v>
      </c>
      <c r="P12" s="18" t="s">
        <v>16</v>
      </c>
    </row>
    <row r="13">
      <c r="A13" s="2" t="s">
        <v>17</v>
      </c>
      <c r="B13" s="9">
        <v>39.7370131121428</v>
      </c>
      <c r="C13" s="10">
        <v>-105.079588941362</v>
      </c>
      <c r="D13" s="9">
        <v>39.7368655718209</v>
      </c>
      <c r="E13" s="10">
        <v>-105.079674862975</v>
      </c>
      <c r="F13" s="11">
        <v>39.7367802293795</v>
      </c>
      <c r="G13" s="10">
        <v>-105.07971722657</v>
      </c>
      <c r="H13" s="11">
        <v>39.7369456402126</v>
      </c>
      <c r="I13" s="10">
        <v>-105.079518307153</v>
      </c>
      <c r="J13" s="12">
        <v>39.736929</v>
      </c>
      <c r="K13" s="13">
        <v>-105.079601</v>
      </c>
      <c r="L13" s="14">
        <f t="shared" ref="L13:L18" si="14">2 * 6371000 * ASIN(SQRT(SIN(RADIANS((J13-B13)/2))^2 + COS(RADIANS(B13)) * COS(RADIANS(J13)) * SIN(RADIANS((K13-C13)/2))^2))
</f>
        <v>9.409508877</v>
      </c>
      <c r="M13" s="14">
        <f t="shared" ref="M13:M18" si="15">2 * 6371000 * ASIN(SQRT(SIN(RADIANS((J13-D13)/2))^2 + COS(RADIANS(D13)) * COS(RADIANS(J13)) * SIN(RADIANS((K13-E13)/2))^2))
</f>
        <v>9.467479066</v>
      </c>
      <c r="N13" s="14">
        <f t="shared" ref="N13:N18" si="16">2 * 6371000 * ASIN(SQRT(SIN(RADIANS((J13-F13)/2))^2 + COS(RADIANS(F13)) * COS(RADIANS(J13)) * SIN(RADIANS((K13-G13)/2))^2))
</f>
        <v>19.29830395</v>
      </c>
      <c r="O13" s="14">
        <f t="shared" ref="O13:O18" si="17">2 * 6371000 * ASIN(SQRT(SIN(RADIANS((J13-H13)/2))^2 + COS(RADIANS(H13)) * COS(RADIANS(J13)) * SIN(RADIANS((K13-I13)/2))^2))
</f>
        <v>7.308946636</v>
      </c>
      <c r="P13" s="27">
        <f t="shared" ref="P13:P18" si="18">AVERAGE(L13:O13)</f>
        <v>11.37105963</v>
      </c>
      <c r="Q13" s="32">
        <f t="shared" ref="Q13:T13" si="13">MOD(DEGREES(ATAN2(
    SIN(RADIANS($K13 - OFFSET($B13, 0, COLUMN(A11)*2-1))) * COS(RADIANS($J13)),
    COS(RADIANS(OFFSET($B13, 0, COLUMN(A11)*2-2))) * SIN(RADIANS($J13)) -
    SIN(RADIANS(OFFSET($B13, 0, COLUMN(A11)*2-2))) * COS(RADIANS($J13)) * COS(RADIANS($K13 - OFFSET($B13, 0, COLUMN(A11)*2-1)))
)), 360)</f>
        <v>263.7088315</v>
      </c>
      <c r="R13" s="32">
        <f t="shared" si="13"/>
        <v>48.15567351</v>
      </c>
      <c r="S13" s="32">
        <f t="shared" si="13"/>
        <v>59.00385998</v>
      </c>
      <c r="T13" s="32">
        <f t="shared" si="13"/>
        <v>194.6643491</v>
      </c>
      <c r="U13" s="32">
        <f t="shared" ref="U13:U18" si="20">AVERAGE(Q13:T13)</f>
        <v>141.3831785</v>
      </c>
    </row>
    <row r="14">
      <c r="A14" s="2" t="s">
        <v>33</v>
      </c>
      <c r="B14" s="9">
        <v>39.73701893</v>
      </c>
      <c r="C14" s="10">
        <v>-105.0795877</v>
      </c>
      <c r="D14" s="9">
        <v>39.73687039</v>
      </c>
      <c r="E14" s="10">
        <v>-105.0796702</v>
      </c>
      <c r="F14" s="11">
        <v>39.73678953</v>
      </c>
      <c r="G14" s="10">
        <v>-105.0796825</v>
      </c>
      <c r="H14" s="11">
        <v>39.73694951</v>
      </c>
      <c r="I14" s="10">
        <v>-105.0794763</v>
      </c>
      <c r="J14" s="12">
        <v>39.736929</v>
      </c>
      <c r="K14" s="13">
        <v>-105.079601</v>
      </c>
      <c r="L14" s="14">
        <f t="shared" si="14"/>
        <v>10.06422035</v>
      </c>
      <c r="M14" s="14">
        <f t="shared" si="15"/>
        <v>8.802578903</v>
      </c>
      <c r="N14" s="14">
        <f t="shared" si="16"/>
        <v>17.0021845</v>
      </c>
      <c r="O14" s="14">
        <f t="shared" si="17"/>
        <v>10.90395372</v>
      </c>
      <c r="P14" s="27">
        <f t="shared" si="18"/>
        <v>11.69323437</v>
      </c>
      <c r="Q14" s="32">
        <f t="shared" ref="Q14:T14" si="19">MOD(DEGREES(ATAN2(
    SIN(RADIANS($K14 - OFFSET($B14, 0, COLUMN(A12)*2-1))) * COS(RADIANS($J14)),
    COS(RADIANS(OFFSET($B14, 0, COLUMN(A12)*2-2))) * SIN(RADIANS($J14)) -
    SIN(RADIANS(OFFSET($B14, 0, COLUMN(A12)*2-2))) * COS(RADIANS($J14)) * COS(RADIANS($K14 - OFFSET($B14, 0, COLUMN(A12)*2-1)))
)), 360)</f>
        <v>263.5117572</v>
      </c>
      <c r="R14" s="32">
        <f t="shared" si="19"/>
        <v>47.76266836</v>
      </c>
      <c r="S14" s="32">
        <f t="shared" si="19"/>
        <v>65.80267259</v>
      </c>
      <c r="T14" s="32">
        <f t="shared" si="19"/>
        <v>192.0727522</v>
      </c>
      <c r="U14" s="32">
        <f t="shared" si="20"/>
        <v>142.2874626</v>
      </c>
    </row>
    <row r="15">
      <c r="A15" s="2" t="s">
        <v>35</v>
      </c>
      <c r="B15" s="9">
        <v>39.737011396146</v>
      </c>
      <c r="C15" s="10">
        <v>-105.079589551562</v>
      </c>
      <c r="D15" s="9">
        <v>39.736866743965</v>
      </c>
      <c r="E15" s="10">
        <v>-105.079679037458</v>
      </c>
      <c r="F15" s="11">
        <v>39.73677991239</v>
      </c>
      <c r="G15" s="10">
        <v>-105.07971029188</v>
      </c>
      <c r="H15" s="11">
        <v>39.7369442918375</v>
      </c>
      <c r="I15" s="10">
        <v>-105.079511937491</v>
      </c>
      <c r="J15" s="12">
        <v>39.736929</v>
      </c>
      <c r="K15" s="13">
        <v>-105.079601</v>
      </c>
      <c r="L15" s="14">
        <f t="shared" si="14"/>
        <v>9.214182243</v>
      </c>
      <c r="M15" s="14">
        <f t="shared" si="15"/>
        <v>9.614985236</v>
      </c>
      <c r="N15" s="14">
        <f t="shared" si="16"/>
        <v>19.03043368</v>
      </c>
      <c r="O15" s="14">
        <f t="shared" si="17"/>
        <v>7.803033516</v>
      </c>
      <c r="P15" s="27">
        <f t="shared" si="18"/>
        <v>11.41565867</v>
      </c>
      <c r="Q15" s="32">
        <f t="shared" ref="Q15:T15" si="21">MOD(DEGREES(ATAN2(
    SIN(RADIANS($K15 - OFFSET($B15, 0, COLUMN(A13)*2-1))) * COS(RADIANS($J15)),
    COS(RADIANS(OFFSET($B15, 0, COLUMN(A13)*2-2))) * SIN(RADIANS($J15)) -
    SIN(RADIANS(OFFSET($B15, 0, COLUMN(A13)*2-2))) * COS(RADIANS($J15)) * COS(RADIANS($K15 - OFFSET($B15, 0, COLUMN(A13)*2-1)))
)), 360)</f>
        <v>263.9013062</v>
      </c>
      <c r="R15" s="32">
        <f t="shared" si="21"/>
        <v>46.05249504</v>
      </c>
      <c r="S15" s="32">
        <f t="shared" si="21"/>
        <v>60.58905371</v>
      </c>
      <c r="T15" s="32">
        <f t="shared" si="21"/>
        <v>192.5863966</v>
      </c>
      <c r="U15" s="32">
        <f t="shared" si="20"/>
        <v>140.7823129</v>
      </c>
    </row>
    <row r="16">
      <c r="A16" s="2" t="s">
        <v>36</v>
      </c>
      <c r="B16" s="9">
        <v>39.737013088361</v>
      </c>
      <c r="C16" s="10">
        <v>-105.079587819624</v>
      </c>
      <c r="D16" s="9">
        <v>39.7368659208762</v>
      </c>
      <c r="E16" s="10">
        <v>-105.079673875589</v>
      </c>
      <c r="F16" s="11">
        <v>39.736779093817</v>
      </c>
      <c r="G16" s="10">
        <v>-105.079718129567</v>
      </c>
      <c r="H16" s="11">
        <v>39.7369442590315</v>
      </c>
      <c r="I16" s="10">
        <v>-105.079518716858</v>
      </c>
      <c r="J16" s="12">
        <v>39.736929</v>
      </c>
      <c r="K16" s="13">
        <v>-105.079601</v>
      </c>
      <c r="L16" s="14">
        <f t="shared" si="14"/>
        <v>9.417876592</v>
      </c>
      <c r="M16" s="14">
        <f t="shared" si="15"/>
        <v>9.382314411</v>
      </c>
      <c r="N16" s="14">
        <f t="shared" si="16"/>
        <v>19.44630513</v>
      </c>
      <c r="O16" s="14">
        <f t="shared" si="17"/>
        <v>7.237523724</v>
      </c>
      <c r="P16" s="27">
        <f t="shared" si="18"/>
        <v>11.37100496</v>
      </c>
      <c r="Q16" s="32">
        <f t="shared" ref="Q16:T16" si="22">MOD(DEGREES(ATAN2(
    SIN(RADIANS($K16 - OFFSET($B16, 0, COLUMN(A14)*2-1))) * COS(RADIANS($J16)),
    COS(RADIANS(OFFSET($B16, 0, COLUMN(A14)*2-2))) * SIN(RADIANS($J16)) -
    SIN(RADIANS(OFFSET($B16, 0, COLUMN(A14)*2-2))) * COS(RADIANS($J16)) * COS(RADIANS($K16 - OFFSET($B16, 0, COLUMN(A14)*2-1)))
)), 360)</f>
        <v>263.1270397</v>
      </c>
      <c r="R16" s="32">
        <f t="shared" si="22"/>
        <v>48.38164667</v>
      </c>
      <c r="S16" s="32">
        <f t="shared" si="22"/>
        <v>59.00043873</v>
      </c>
      <c r="T16" s="32">
        <f t="shared" si="22"/>
        <v>193.5582778</v>
      </c>
      <c r="U16" s="32">
        <f t="shared" si="20"/>
        <v>141.0168507</v>
      </c>
    </row>
    <row r="17">
      <c r="A17" s="2" t="s">
        <v>37</v>
      </c>
      <c r="B17" s="9">
        <v>39.73701223</v>
      </c>
      <c r="C17" s="10">
        <v>-105.07959109</v>
      </c>
      <c r="D17" s="9">
        <v>39.73686733</v>
      </c>
      <c r="E17" s="10">
        <v>-105.07967569</v>
      </c>
      <c r="F17" s="11">
        <v>39.73677702</v>
      </c>
      <c r="G17" s="10">
        <v>-105.07970642</v>
      </c>
      <c r="H17" s="11">
        <v>39.7369413</v>
      </c>
      <c r="I17" s="10">
        <v>-105.07952074</v>
      </c>
      <c r="J17" s="12">
        <v>39.736929</v>
      </c>
      <c r="K17" s="13">
        <v>-105.079601</v>
      </c>
      <c r="L17" s="14">
        <f t="shared" si="14"/>
        <v>9.293466426</v>
      </c>
      <c r="M17" s="14">
        <f t="shared" si="15"/>
        <v>9.370803851</v>
      </c>
      <c r="N17" s="14">
        <f t="shared" si="16"/>
        <v>19.15322262</v>
      </c>
      <c r="O17" s="14">
        <f t="shared" si="17"/>
        <v>6.997791316</v>
      </c>
      <c r="P17" s="27">
        <f t="shared" si="18"/>
        <v>11.20382105</v>
      </c>
      <c r="Q17" s="32">
        <f t="shared" ref="Q17:T17" si="23">MOD(DEGREES(ATAN2(
    SIN(RADIANS($K17 - OFFSET($B17, 0, COLUMN(A15)*2-1))) * COS(RADIANS($J17)),
    COS(RADIANS(OFFSET($B17, 0, COLUMN(A15)*2-2))) * SIN(RADIANS($J17)) -
    SIN(RADIANS(OFFSET($B17, 0, COLUMN(A15)*2-2))) * COS(RADIANS($J17)) * COS(RADIANS($K17 - OFFSET($B17, 0, COLUMN(A15)*2-1)))
)), 360)</f>
        <v>264.7684964</v>
      </c>
      <c r="R17" s="32">
        <f t="shared" si="23"/>
        <v>47.03606776</v>
      </c>
      <c r="S17" s="32">
        <f t="shared" si="23"/>
        <v>61.92438532</v>
      </c>
      <c r="T17" s="32">
        <f t="shared" si="23"/>
        <v>191.2708139</v>
      </c>
      <c r="U17" s="32">
        <f t="shared" si="20"/>
        <v>141.2499409</v>
      </c>
    </row>
    <row r="18">
      <c r="A18" s="2" t="s">
        <v>51</v>
      </c>
      <c r="B18" s="9">
        <v>39.73693356</v>
      </c>
      <c r="C18" s="10">
        <v>-105.07962684</v>
      </c>
      <c r="D18" s="9">
        <v>39.73693648</v>
      </c>
      <c r="E18" s="10">
        <v>-105.07965872</v>
      </c>
      <c r="F18" s="11">
        <v>39.73689457</v>
      </c>
      <c r="G18" s="10">
        <v>-105.07964153</v>
      </c>
      <c r="H18" s="11">
        <v>39.73702196</v>
      </c>
      <c r="I18" s="10">
        <v>-105.07964368</v>
      </c>
      <c r="J18" s="12">
        <v>39.736929</v>
      </c>
      <c r="K18" s="13">
        <v>-105.079601</v>
      </c>
      <c r="L18" s="14">
        <f t="shared" si="14"/>
        <v>2.266947914</v>
      </c>
      <c r="M18" s="14">
        <f t="shared" si="15"/>
        <v>5.005086671</v>
      </c>
      <c r="N18" s="14">
        <f t="shared" si="16"/>
        <v>5.164057725</v>
      </c>
      <c r="O18" s="33">
        <f t="shared" si="17"/>
        <v>10.96200308</v>
      </c>
      <c r="P18" s="22">
        <f t="shared" si="18"/>
        <v>5.849523848</v>
      </c>
      <c r="Q18" s="32">
        <f t="shared" ref="Q18:T18" si="24">MOD(DEGREES(ATAN2(
    SIN(RADIANS($K18 - OFFSET($B18, 0, COLUMN(A16)*2-1))) * COS(RADIANS($J18)),
    COS(RADIANS(OFFSET($B18, 0, COLUMN(A16)*2-2))) * SIN(RADIANS($J18)) -
    SIN(RADIANS(OFFSET($B18, 0, COLUMN(A16)*2-2))) * COS(RADIANS($J18)) * COS(RADIANS($K18 - OFFSET($B18, 0, COLUMN(A16)*2-1)))
)), 360)</f>
        <v>347.0753103</v>
      </c>
      <c r="R18" s="32">
        <f t="shared" si="24"/>
        <v>350.4343127</v>
      </c>
      <c r="S18" s="32">
        <f t="shared" si="24"/>
        <v>47.84766497</v>
      </c>
      <c r="T18" s="32">
        <f t="shared" si="24"/>
        <v>289.4460555</v>
      </c>
      <c r="U18" s="32">
        <f t="shared" si="20"/>
        <v>258.7008359</v>
      </c>
    </row>
    <row r="19">
      <c r="P19" s="26"/>
    </row>
    <row r="20">
      <c r="A20" s="1" t="s">
        <v>22</v>
      </c>
      <c r="B20" s="1" t="s">
        <v>56</v>
      </c>
      <c r="D20" s="1" t="s">
        <v>57</v>
      </c>
      <c r="F20" s="1" t="s">
        <v>58</v>
      </c>
      <c r="H20" s="1" t="s">
        <v>59</v>
      </c>
      <c r="J20" s="1"/>
      <c r="K20" s="1"/>
      <c r="L20" s="1"/>
      <c r="M20" s="1"/>
      <c r="N20" s="1"/>
      <c r="O20" s="1"/>
      <c r="P20" s="1"/>
    </row>
    <row r="21">
      <c r="A21" s="2" t="s">
        <v>1</v>
      </c>
      <c r="B21" s="3" t="s">
        <v>2</v>
      </c>
      <c r="C21" s="4" t="s">
        <v>3</v>
      </c>
      <c r="D21" s="3" t="s">
        <v>4</v>
      </c>
      <c r="E21" s="4" t="s">
        <v>5</v>
      </c>
      <c r="F21" s="5" t="s">
        <v>6</v>
      </c>
      <c r="G21" s="4" t="s">
        <v>7</v>
      </c>
      <c r="H21" s="5" t="s">
        <v>8</v>
      </c>
      <c r="I21" s="4" t="s">
        <v>9</v>
      </c>
      <c r="J21" s="6" t="s">
        <v>10</v>
      </c>
      <c r="K21" s="7" t="s">
        <v>11</v>
      </c>
      <c r="L21" s="8" t="s">
        <v>12</v>
      </c>
      <c r="M21" s="8" t="s">
        <v>13</v>
      </c>
      <c r="N21" s="8" t="s">
        <v>14</v>
      </c>
      <c r="O21" s="8" t="s">
        <v>15</v>
      </c>
      <c r="P21" s="18" t="s">
        <v>16</v>
      </c>
    </row>
    <row r="22">
      <c r="A22" s="2" t="s">
        <v>17</v>
      </c>
      <c r="B22" s="9">
        <v>34.0409175793144</v>
      </c>
      <c r="C22" s="10">
        <v>-118.535521546091</v>
      </c>
      <c r="D22" s="9">
        <v>34.0409258524243</v>
      </c>
      <c r="E22" s="10">
        <v>-118.535516553802</v>
      </c>
      <c r="F22" s="11">
        <v>34.0411207778207</v>
      </c>
      <c r="G22" s="10">
        <v>-118.535388569951</v>
      </c>
      <c r="H22" s="11">
        <v>34.0411782525681</v>
      </c>
      <c r="I22" s="10">
        <v>-118.535348353466</v>
      </c>
      <c r="J22" s="12">
        <v>34.0411</v>
      </c>
      <c r="K22" s="13">
        <v>-118.535355</v>
      </c>
      <c r="L22" s="14">
        <f t="shared" ref="L22:L27" si="26">2 * 6371000 * ASIN(SQRT(SIN(RADIANS((J22-B22)/2))^2 + COS(RADIANS(B22)) * COS(RADIANS(J22)) * SIN(RADIANS((K22-C22)/2))^2))
</f>
        <v>25.43498287</v>
      </c>
      <c r="M22" s="14">
        <f t="shared" ref="M22:M27" si="27">2 * 6371000 * ASIN(SQRT(SIN(RADIANS((J22-D22)/2))^2 + COS(RADIANS(D22)) * COS(RADIANS(J22)) * SIN(RADIANS((K22-E22)/2))^2))
</f>
        <v>24.42454552</v>
      </c>
      <c r="N22" s="14">
        <f t="shared" ref="N22:N27" si="28">2 * 6371000 * ASIN(SQRT(SIN(RADIANS((J22-F22)/2))^2 + COS(RADIANS(F22)) * COS(RADIANS(J22)) * SIN(RADIANS((K22-G22)/2))^2))
</f>
        <v>3.860752201</v>
      </c>
      <c r="O22" s="14">
        <f t="shared" ref="O22:O27" si="29">2 * 6371000 * ASIN(SQRT(SIN(RADIANS((J22-H22)/2))^2 + COS(RADIANS(H22)) * COS(RADIANS(J22)) * SIN(RADIANS((K22-I22)/2))^2))
</f>
        <v>8.722813286</v>
      </c>
      <c r="P22" s="27">
        <f t="shared" ref="P22:P27" si="30">AVERAGE(L22:O22)</f>
        <v>15.61077347</v>
      </c>
      <c r="Q22" s="32">
        <f t="shared" ref="Q22:T22" si="25">MOD(DEGREES(ATAN2(
    SIN(RADIANS($K22 - OFFSET($B22, 0, COLUMN(A20)*2-1))) * COS(RADIANS($J22)),
    COS(RADIANS(OFFSET($B22, 0, COLUMN(A20)*2-2))) * SIN(RADIANS($J22)) -
    SIN(RADIANS(OFFSET($B22, 0, COLUMN(A20)*2-2))) * COS(RADIANS($J22)) * COS(RADIANS($K22 - OFFSET($B22, 0, COLUMN(A20)*2-1)))
)), 360)</f>
        <v>52.89153738</v>
      </c>
      <c r="R22" s="32">
        <f t="shared" si="25"/>
        <v>52.45010262</v>
      </c>
      <c r="S22" s="32">
        <f t="shared" si="25"/>
        <v>323.2425035</v>
      </c>
      <c r="T22" s="32">
        <f t="shared" si="25"/>
        <v>265.9740571</v>
      </c>
      <c r="U22" s="32">
        <f t="shared" ref="U22:U27" si="32">AVERAGE(Q22:T22)</f>
        <v>173.6395501</v>
      </c>
    </row>
    <row r="23">
      <c r="A23" s="2" t="s">
        <v>33</v>
      </c>
      <c r="B23" s="9">
        <v>34.04092466</v>
      </c>
      <c r="C23" s="10">
        <v>-118.5354961</v>
      </c>
      <c r="D23" s="9">
        <v>34.04093279</v>
      </c>
      <c r="E23" s="10">
        <v>-118.5354908</v>
      </c>
      <c r="F23" s="11">
        <v>34.04112388</v>
      </c>
      <c r="G23" s="10">
        <v>-118.5353547</v>
      </c>
      <c r="H23" s="11">
        <v>34.04119531</v>
      </c>
      <c r="I23" s="10">
        <v>-118.5353542</v>
      </c>
      <c r="J23" s="12">
        <v>34.0411</v>
      </c>
      <c r="K23" s="13">
        <v>-118.535355</v>
      </c>
      <c r="L23" s="14">
        <f t="shared" si="26"/>
        <v>23.43406741</v>
      </c>
      <c r="M23" s="14">
        <f t="shared" si="27"/>
        <v>22.41120989</v>
      </c>
      <c r="N23" s="14">
        <f t="shared" si="28"/>
        <v>2.655478721</v>
      </c>
      <c r="O23" s="14">
        <f t="shared" si="29"/>
        <v>10.5982448</v>
      </c>
      <c r="P23" s="27">
        <f t="shared" si="30"/>
        <v>14.77475021</v>
      </c>
      <c r="Q23" s="32">
        <f t="shared" ref="Q23:T23" si="31">MOD(DEGREES(ATAN2(
    SIN(RADIANS($K23 - OFFSET($B23, 0, COLUMN(A21)*2-1))) * COS(RADIANS($J23)),
    COS(RADIANS(OFFSET($B23, 0, COLUMN(A21)*2-2))) * SIN(RADIANS($J23)) -
    SIN(RADIANS(OFFSET($B23, 0, COLUMN(A21)*2-2))) * COS(RADIANS($J23)) * COS(RADIANS($K23 - OFFSET($B23, 0, COLUMN(A21)*2-1)))
)), 360)</f>
        <v>56.30378288</v>
      </c>
      <c r="R23" s="32">
        <f t="shared" si="31"/>
        <v>56.06029056</v>
      </c>
      <c r="S23" s="32">
        <f t="shared" si="31"/>
        <v>269.4035723</v>
      </c>
      <c r="T23" s="32">
        <f t="shared" si="31"/>
        <v>269.6014975</v>
      </c>
      <c r="U23" s="32">
        <f t="shared" si="32"/>
        <v>162.8422858</v>
      </c>
    </row>
    <row r="24">
      <c r="A24" s="2" t="s">
        <v>35</v>
      </c>
      <c r="B24" s="9">
        <v>34.0409160394816</v>
      </c>
      <c r="C24" s="10">
        <v>-118.535522193986</v>
      </c>
      <c r="D24" s="9">
        <v>34.040924929401</v>
      </c>
      <c r="E24" s="10">
        <v>-118.535518981923</v>
      </c>
      <c r="F24" s="11">
        <v>34.0411189201345</v>
      </c>
      <c r="G24" s="10">
        <v>-118.535380921942</v>
      </c>
      <c r="H24" s="11">
        <v>34.0411738234029</v>
      </c>
      <c r="I24" s="10">
        <v>-118.53536870489</v>
      </c>
      <c r="J24" s="12">
        <v>34.0411</v>
      </c>
      <c r="K24" s="13">
        <v>-118.535355</v>
      </c>
      <c r="L24" s="14">
        <f t="shared" si="26"/>
        <v>25.60760868</v>
      </c>
      <c r="M24" s="14">
        <f t="shared" si="27"/>
        <v>24.64253625</v>
      </c>
      <c r="N24" s="14">
        <f t="shared" si="28"/>
        <v>3.182887112</v>
      </c>
      <c r="O24" s="14">
        <f t="shared" si="29"/>
        <v>8.305346855</v>
      </c>
      <c r="P24" s="27">
        <f t="shared" si="30"/>
        <v>15.43459472</v>
      </c>
      <c r="Q24" s="32">
        <f t="shared" ref="Q24:T24" si="33">MOD(DEGREES(ATAN2(
    SIN(RADIANS($K24 - OFFSET($B24, 0, COLUMN(A22)*2-1))) * COS(RADIANS($J24)),
    COS(RADIANS(OFFSET($B24, 0, COLUMN(A22)*2-2))) * SIN(RADIANS($J24)) -
    SIN(RADIANS(OFFSET($B24, 0, COLUMN(A22)*2-2))) * COS(RADIANS($J24)) * COS(RADIANS($K24 - OFFSET($B24, 0, COLUMN(A22)*2-1)))
)), 360)</f>
        <v>53.01615077</v>
      </c>
      <c r="R24" s="32">
        <f t="shared" si="33"/>
        <v>52.18312574</v>
      </c>
      <c r="S24" s="32">
        <f t="shared" si="33"/>
        <v>318.6253933</v>
      </c>
      <c r="T24" s="32">
        <f t="shared" si="33"/>
        <v>278.7453449</v>
      </c>
      <c r="U24" s="32">
        <f t="shared" si="32"/>
        <v>175.6425037</v>
      </c>
    </row>
    <row r="25">
      <c r="A25" s="2" t="s">
        <v>36</v>
      </c>
      <c r="B25" s="9">
        <v>34.0409161051696</v>
      </c>
      <c r="C25" s="10">
        <v>-118.535522102744</v>
      </c>
      <c r="D25" s="9">
        <v>34.0409243577056</v>
      </c>
      <c r="E25" s="10">
        <v>-118.53551709974</v>
      </c>
      <c r="F25" s="11">
        <v>34.0411188071769</v>
      </c>
      <c r="G25" s="10">
        <v>-118.535388838401</v>
      </c>
      <c r="H25" s="11">
        <v>34.0411787254635</v>
      </c>
      <c r="I25" s="29">
        <v>-118.535350045444</v>
      </c>
      <c r="J25" s="12">
        <v>34.0411</v>
      </c>
      <c r="K25" s="13">
        <v>-118.535355</v>
      </c>
      <c r="L25" s="14">
        <f t="shared" si="26"/>
        <v>25.59671656</v>
      </c>
      <c r="M25" s="14">
        <f t="shared" si="27"/>
        <v>24.58705067</v>
      </c>
      <c r="N25" s="14">
        <f t="shared" si="28"/>
        <v>3.754267304</v>
      </c>
      <c r="O25" s="14">
        <f t="shared" si="29"/>
        <v>8.765767612</v>
      </c>
      <c r="P25" s="27">
        <f t="shared" si="30"/>
        <v>15.67595054</v>
      </c>
      <c r="Q25" s="32">
        <f t="shared" ref="Q25:T25" si="34">MOD(DEGREES(ATAN2(
    SIN(RADIANS($K25 - OFFSET($B25, 0, COLUMN(A23)*2-1))) * COS(RADIANS($J25)),
    COS(RADIANS(OFFSET($B25, 0, COLUMN(A23)*2-2))) * SIN(RADIANS($J25)) -
    SIN(RADIANS(OFFSET($B25, 0, COLUMN(A23)*2-2))) * COS(RADIANS($J25)) * COS(RADIANS($K25 - OFFSET($B25, 0, COLUMN(A23)*2-1)))
)), 360)</f>
        <v>53.02134716</v>
      </c>
      <c r="R25" s="32">
        <f t="shared" si="34"/>
        <v>52.59321469</v>
      </c>
      <c r="S25" s="32">
        <f t="shared" si="34"/>
        <v>326.148934</v>
      </c>
      <c r="T25" s="32">
        <f t="shared" si="34"/>
        <v>267.0147354</v>
      </c>
      <c r="U25" s="32">
        <f t="shared" si="32"/>
        <v>174.6945578</v>
      </c>
    </row>
    <row r="26">
      <c r="A26" s="2" t="s">
        <v>37</v>
      </c>
      <c r="B26" s="9">
        <v>34.0409119</v>
      </c>
      <c r="C26" s="10">
        <v>-118.53551227</v>
      </c>
      <c r="D26" s="9">
        <v>34.04093312</v>
      </c>
      <c r="E26" s="10">
        <v>-118.53551233</v>
      </c>
      <c r="F26" s="11">
        <v>34.04113176</v>
      </c>
      <c r="G26" s="10">
        <v>-118.53539267</v>
      </c>
      <c r="H26" s="11">
        <v>34.04117261</v>
      </c>
      <c r="I26" s="10">
        <v>-118.53535472</v>
      </c>
      <c r="J26" s="12">
        <v>34.0411</v>
      </c>
      <c r="K26" s="13">
        <v>-118.535355</v>
      </c>
      <c r="L26" s="14">
        <f t="shared" si="26"/>
        <v>25.44514378</v>
      </c>
      <c r="M26" s="14">
        <f t="shared" si="27"/>
        <v>23.5473819</v>
      </c>
      <c r="N26" s="14">
        <f t="shared" si="28"/>
        <v>4.951679271</v>
      </c>
      <c r="O26" s="14">
        <f t="shared" si="29"/>
        <v>8.073904843</v>
      </c>
      <c r="P26" s="27">
        <f t="shared" si="30"/>
        <v>15.50452745</v>
      </c>
      <c r="Q26" s="32">
        <f t="shared" ref="Q26:T26" si="35">MOD(DEGREES(ATAN2(
    SIN(RADIANS($K26 - OFFSET($B26, 0, COLUMN(A24)*2-1))) * COS(RADIANS($J26)),
    COS(RADIANS(OFFSET($B26, 0, COLUMN(A24)*2-2))) * SIN(RADIANS($J26)) -
    SIN(RADIANS(OFFSET($B26, 0, COLUMN(A24)*2-2))) * COS(RADIANS($J26)) * COS(RADIANS($K26 - OFFSET($B26, 0, COLUMN(A24)*2-1)))
)), 360)</f>
        <v>55.28498611</v>
      </c>
      <c r="R26" s="32">
        <f t="shared" si="35"/>
        <v>52.00249131</v>
      </c>
      <c r="S26" s="32">
        <f t="shared" si="35"/>
        <v>314.5039162</v>
      </c>
      <c r="T26" s="32">
        <f t="shared" si="35"/>
        <v>269.8169176</v>
      </c>
      <c r="U26" s="32">
        <f t="shared" si="32"/>
        <v>172.9020778</v>
      </c>
    </row>
    <row r="27">
      <c r="A27" s="2" t="s">
        <v>51</v>
      </c>
      <c r="B27" s="9">
        <v>34.04097597</v>
      </c>
      <c r="C27" s="10">
        <v>-118.53542208</v>
      </c>
      <c r="D27" s="9">
        <v>34.0411342</v>
      </c>
      <c r="E27" s="10">
        <v>-118.5353348</v>
      </c>
      <c r="F27" s="11">
        <v>34.04111006</v>
      </c>
      <c r="G27" s="10">
        <v>-118.53548109</v>
      </c>
      <c r="H27" s="11">
        <v>34.04105088</v>
      </c>
      <c r="I27" s="10">
        <v>-118.53535781</v>
      </c>
      <c r="J27" s="12">
        <v>34.0411</v>
      </c>
      <c r="K27" s="13">
        <v>-118.535355</v>
      </c>
      <c r="L27" s="14">
        <f t="shared" si="26"/>
        <v>15.11315719</v>
      </c>
      <c r="M27" s="14">
        <f t="shared" si="27"/>
        <v>4.233907502</v>
      </c>
      <c r="N27" s="33">
        <f t="shared" si="28"/>
        <v>11.67167855</v>
      </c>
      <c r="O27" s="14">
        <f t="shared" si="29"/>
        <v>5.468028088</v>
      </c>
      <c r="P27" s="22">
        <f t="shared" si="30"/>
        <v>9.121692831</v>
      </c>
      <c r="Q27" s="32">
        <f t="shared" ref="Q27:T27" si="36">MOD(DEGREES(ATAN2(
    SIN(RADIANS($K27 - OFFSET($B27, 0, COLUMN(A25)*2-1))) * COS(RADIANS($J27)),
    COS(RADIANS(OFFSET($B27, 0, COLUMN(A25)*2-2))) * SIN(RADIANS($J27)) -
    SIN(RADIANS(OFFSET($B27, 0, COLUMN(A25)*2-2))) * COS(RADIANS($J27)) * COS(RADIANS($K27 - OFFSET($B27, 0, COLUMN(A25)*2-1)))
)), 360)</f>
        <v>65.86012994</v>
      </c>
      <c r="R27" s="32">
        <f t="shared" si="36"/>
        <v>243.9215594</v>
      </c>
      <c r="S27" s="32">
        <f t="shared" si="36"/>
        <v>354.5003305</v>
      </c>
      <c r="T27" s="32">
        <f t="shared" si="36"/>
        <v>87.28600197</v>
      </c>
      <c r="U27" s="32">
        <f t="shared" si="32"/>
        <v>187.8920054</v>
      </c>
    </row>
    <row r="28">
      <c r="P28" s="26"/>
    </row>
    <row r="29">
      <c r="A29" s="1" t="s">
        <v>23</v>
      </c>
      <c r="B29" s="1" t="s">
        <v>60</v>
      </c>
      <c r="D29" s="1" t="s">
        <v>61</v>
      </c>
      <c r="E29" s="1"/>
      <c r="F29" s="1" t="s">
        <v>62</v>
      </c>
      <c r="H29" s="1" t="s">
        <v>63</v>
      </c>
      <c r="J29" s="1"/>
      <c r="K29" s="1"/>
      <c r="L29" s="1"/>
      <c r="M29" s="1"/>
      <c r="N29" s="1"/>
      <c r="O29" s="1"/>
      <c r="P29" s="1"/>
    </row>
    <row r="30">
      <c r="A30" s="2" t="s">
        <v>1</v>
      </c>
      <c r="B30" s="3" t="s">
        <v>2</v>
      </c>
      <c r="C30" s="4" t="s">
        <v>3</v>
      </c>
      <c r="D30" s="3" t="s">
        <v>4</v>
      </c>
      <c r="E30" s="4" t="s">
        <v>5</v>
      </c>
      <c r="F30" s="5" t="s">
        <v>6</v>
      </c>
      <c r="G30" s="4" t="s">
        <v>7</v>
      </c>
      <c r="H30" s="5" t="s">
        <v>8</v>
      </c>
      <c r="I30" s="4" t="s">
        <v>9</v>
      </c>
      <c r="J30" s="6" t="s">
        <v>10</v>
      </c>
      <c r="K30" s="7" t="s">
        <v>11</v>
      </c>
      <c r="L30" s="8" t="s">
        <v>12</v>
      </c>
      <c r="M30" s="8" t="s">
        <v>13</v>
      </c>
      <c r="N30" s="8" t="s">
        <v>14</v>
      </c>
      <c r="O30" s="8" t="s">
        <v>15</v>
      </c>
      <c r="P30" s="18" t="s">
        <v>16</v>
      </c>
    </row>
    <row r="31">
      <c r="A31" s="2" t="s">
        <v>17</v>
      </c>
      <c r="B31" s="9">
        <v>39.7366680318946</v>
      </c>
      <c r="C31" s="10">
        <v>-105.080352296307</v>
      </c>
      <c r="D31" s="9">
        <v>39.7365906976163</v>
      </c>
      <c r="E31" s="10">
        <v>-105.080701853745</v>
      </c>
      <c r="F31" s="11">
        <v>39.7368202721352</v>
      </c>
      <c r="G31" s="10">
        <v>-105.080648666523</v>
      </c>
      <c r="H31" s="11">
        <v>39.7368166642629</v>
      </c>
      <c r="I31" s="10">
        <v>-105.080631597105</v>
      </c>
      <c r="J31" s="12">
        <v>39.736659</v>
      </c>
      <c r="K31" s="13">
        <v>-105.080599</v>
      </c>
      <c r="L31" s="14">
        <f t="shared" ref="L31:L36" si="38">2 * 6371000 * ASIN(SQRT(SIN(RADIANS((J31-B31)/2))^2 + COS(RADIANS(B31)) * COS(RADIANS(J31)) * SIN(RADIANS((K31-C31)/2))^2))
</f>
        <v>21.11899756</v>
      </c>
      <c r="M31" s="14">
        <f t="shared" ref="M31:M36" si="39">2 * 6371000 * ASIN(SQRT(SIN(RADIANS((J31-D31)/2))^2 + COS(RADIANS(D31)) * COS(RADIANS(J31)) * SIN(RADIANS((K31-E31)/2))^2))
</f>
        <v>11.62027693</v>
      </c>
      <c r="N31" s="14">
        <f t="shared" ref="N31:N36" si="40">2 * 6371000 * ASIN(SQRT(SIN(RADIANS((J31-F31)/2))^2 + COS(RADIANS(F31)) * COS(RADIANS(J31)) * SIN(RADIANS((K31-G31)/2))^2))
</f>
        <v>18.42866319</v>
      </c>
      <c r="O31" s="14">
        <f t="shared" ref="O31:O36" si="41">2 * 6371000 * ASIN(SQRT(SIN(RADIANS((J31-H31)/2))^2 + COS(RADIANS(H31)) * COS(RADIANS(J31)) * SIN(RADIANS((K31-I31)/2))^2))
</f>
        <v>17.75165846</v>
      </c>
      <c r="P31" s="27">
        <f t="shared" ref="P31:P36" si="42">AVERAGE(L31:O31)</f>
        <v>17.22989904</v>
      </c>
      <c r="Q31" s="32">
        <f t="shared" ref="Q31:T31" si="37">MOD(DEGREES(ATAN2(
    SIN(RADIANS($K31 - OFFSET($B31, 0, COLUMN(A29)*2-1))) * COS(RADIANS($J31)),
    COS(RADIANS(OFFSET($B31, 0, COLUMN(A29)*2-2))) * SIN(RADIANS($J31)) -
    SIN(RADIANS(OFFSET($B31, 0, COLUMN(A29)*2-2))) * COS(RADIANS($J31)) * COS(RADIANS($K31 - OFFSET($B31, 0, COLUMN(A29)*2-1)))
)), 360)</f>
        <v>182.7256145</v>
      </c>
      <c r="R31" s="32">
        <f t="shared" si="37"/>
        <v>40.81273652</v>
      </c>
      <c r="S31" s="32">
        <f t="shared" si="37"/>
        <v>283.3235439</v>
      </c>
      <c r="T31" s="32">
        <f t="shared" si="37"/>
        <v>279.0337836</v>
      </c>
      <c r="U31" s="32">
        <f t="shared" ref="U31:U36" si="44">AVERAGE(Q31:T31)</f>
        <v>196.4739196</v>
      </c>
    </row>
    <row r="32">
      <c r="A32" s="2" t="s">
        <v>33</v>
      </c>
      <c r="B32" s="9">
        <v>39.73666587</v>
      </c>
      <c r="C32" s="10">
        <v>-105.08035</v>
      </c>
      <c r="D32" s="9">
        <v>39.73660448</v>
      </c>
      <c r="E32" s="10">
        <v>-105.0807178</v>
      </c>
      <c r="F32" s="11">
        <v>39.7368329</v>
      </c>
      <c r="G32" s="10">
        <v>-105.0806568</v>
      </c>
      <c r="H32" s="11">
        <v>39.73682893</v>
      </c>
      <c r="I32" s="10">
        <v>-105.0806399</v>
      </c>
      <c r="J32" s="12">
        <v>39.736659</v>
      </c>
      <c r="K32" s="13">
        <v>-105.080599</v>
      </c>
      <c r="L32" s="14">
        <f t="shared" si="38"/>
        <v>21.30515684</v>
      </c>
      <c r="M32" s="14">
        <f t="shared" si="39"/>
        <v>11.8297884</v>
      </c>
      <c r="N32" s="14">
        <f t="shared" si="40"/>
        <v>19.95842063</v>
      </c>
      <c r="O32" s="14">
        <f t="shared" si="41"/>
        <v>19.21627636</v>
      </c>
      <c r="P32" s="27">
        <f t="shared" si="42"/>
        <v>18.07741056</v>
      </c>
      <c r="Q32" s="32">
        <f t="shared" ref="Q32:T32" si="43">MOD(DEGREES(ATAN2(
    SIN(RADIANS($K32 - OFFSET($B32, 0, COLUMN(A30)*2-1))) * COS(RADIANS($J32)),
    COS(RADIANS(OFFSET($B32, 0, COLUMN(A30)*2-2))) * SIN(RADIANS($J32)) -
    SIN(RADIANS(OFFSET($B32, 0, COLUMN(A30)*2-2))) * COS(RADIANS($J32)) * COS(RADIANS($K32 - OFFSET($B32, 0, COLUMN(A30)*2-1)))
)), 360)</f>
        <v>182.0547353</v>
      </c>
      <c r="R32" s="32">
        <f t="shared" si="43"/>
        <v>30.82817123</v>
      </c>
      <c r="S32" s="32">
        <f t="shared" si="43"/>
        <v>284.3374627</v>
      </c>
      <c r="T32" s="32">
        <f t="shared" si="43"/>
        <v>280.486001</v>
      </c>
      <c r="U32" s="32">
        <f t="shared" si="44"/>
        <v>194.4265926</v>
      </c>
    </row>
    <row r="33">
      <c r="A33" s="2" t="s">
        <v>35</v>
      </c>
      <c r="B33" s="9">
        <v>39.7366681702837</v>
      </c>
      <c r="C33" s="10">
        <v>-105.080357766388</v>
      </c>
      <c r="D33" s="9">
        <v>39.7365656363015</v>
      </c>
      <c r="E33" s="10">
        <v>-105.080703754872</v>
      </c>
      <c r="F33" s="11">
        <v>39.7368017406161</v>
      </c>
      <c r="G33" s="10">
        <v>-105.080658455123</v>
      </c>
      <c r="H33" s="11">
        <v>39.7368183404264</v>
      </c>
      <c r="I33" s="10">
        <v>-105.080628912341</v>
      </c>
      <c r="J33" s="12">
        <v>39.736659</v>
      </c>
      <c r="K33" s="13">
        <v>-105.080599</v>
      </c>
      <c r="L33" s="14">
        <f t="shared" si="38"/>
        <v>20.65255782</v>
      </c>
      <c r="M33" s="14">
        <f t="shared" si="39"/>
        <v>13.71172824</v>
      </c>
      <c r="N33" s="14">
        <f t="shared" si="40"/>
        <v>16.6663493</v>
      </c>
      <c r="O33" s="14">
        <f t="shared" si="41"/>
        <v>17.90151178</v>
      </c>
      <c r="P33" s="27">
        <f t="shared" si="42"/>
        <v>17.23303679</v>
      </c>
      <c r="Q33" s="32">
        <f t="shared" ref="Q33:T33" si="45">MOD(DEGREES(ATAN2(
    SIN(RADIANS($K33 - OFFSET($B33, 0, COLUMN(A31)*2-1))) * COS(RADIANS($J33)),
    COS(RADIANS(OFFSET($B33, 0, COLUMN(A31)*2-2))) * SIN(RADIANS($J33)) -
    SIN(RADIANS(OFFSET($B33, 0, COLUMN(A31)*2-2))) * COS(RADIANS($J33)) * COS(RADIANS($K33 - OFFSET($B33, 0, COLUMN(A31)*2-1)))
)), 360)</f>
        <v>182.8299666</v>
      </c>
      <c r="R33" s="32">
        <f t="shared" si="45"/>
        <v>49.21192394</v>
      </c>
      <c r="S33" s="32">
        <f t="shared" si="45"/>
        <v>287.7604889</v>
      </c>
      <c r="T33" s="32">
        <f t="shared" si="45"/>
        <v>278.2144446</v>
      </c>
      <c r="U33" s="32">
        <f t="shared" si="44"/>
        <v>199.504206</v>
      </c>
    </row>
    <row r="34">
      <c r="A34" s="2" t="s">
        <v>36</v>
      </c>
      <c r="B34" s="9">
        <v>39.7366686253895</v>
      </c>
      <c r="C34" s="10">
        <v>-105.080353103026</v>
      </c>
      <c r="D34" s="9">
        <v>39.736591405678</v>
      </c>
      <c r="E34" s="10">
        <v>-105.080703532183</v>
      </c>
      <c r="F34" s="11">
        <v>39.7368206396899</v>
      </c>
      <c r="G34" s="10">
        <v>-105.080650211992</v>
      </c>
      <c r="H34" s="11">
        <v>39.7368170378907</v>
      </c>
      <c r="I34" s="10">
        <v>-105.08063309791</v>
      </c>
      <c r="J34" s="12">
        <v>39.736659</v>
      </c>
      <c r="K34" s="13">
        <v>-105.080599</v>
      </c>
      <c r="L34" s="14">
        <f t="shared" si="38"/>
        <v>21.05334671</v>
      </c>
      <c r="M34" s="14">
        <f t="shared" si="39"/>
        <v>11.67844834</v>
      </c>
      <c r="N34" s="14">
        <f t="shared" si="40"/>
        <v>18.49927101</v>
      </c>
      <c r="O34" s="14">
        <f t="shared" si="41"/>
        <v>17.81324431</v>
      </c>
      <c r="P34" s="27">
        <f t="shared" si="42"/>
        <v>17.26107759</v>
      </c>
      <c r="Q34" s="32">
        <f t="shared" ref="Q34:T34" si="46">MOD(DEGREES(ATAN2(
    SIN(RADIANS($K34 - OFFSET($B34, 0, COLUMN(A32)*2-1))) * COS(RADIANS($J34)),
    COS(RADIANS(OFFSET($B34, 0, COLUMN(A32)*2-2))) * SIN(RADIANS($J34)) -
    SIN(RADIANS(OFFSET($B34, 0, COLUMN(A32)*2-2))) * COS(RADIANS($J34)) * COS(RADIANS($K34 - OFFSET($B34, 0, COLUMN(A32)*2-1)))
)), 360)</f>
        <v>182.913938</v>
      </c>
      <c r="R34" s="32">
        <f t="shared" si="46"/>
        <v>40.0601581</v>
      </c>
      <c r="S34" s="32">
        <f t="shared" si="46"/>
        <v>283.6926521</v>
      </c>
      <c r="T34" s="32">
        <f t="shared" si="46"/>
        <v>279.4204561</v>
      </c>
      <c r="U34" s="32">
        <f t="shared" si="44"/>
        <v>196.5218011</v>
      </c>
    </row>
    <row r="35">
      <c r="A35" s="2" t="s">
        <v>37</v>
      </c>
      <c r="B35" s="9">
        <v>39.73673051</v>
      </c>
      <c r="C35" s="10">
        <v>-105.08051478</v>
      </c>
      <c r="D35" s="9">
        <v>39.73671838</v>
      </c>
      <c r="E35" s="10">
        <v>-105.08054258</v>
      </c>
      <c r="F35" s="11">
        <v>39.73666017</v>
      </c>
      <c r="G35" s="10">
        <v>-105.0806369</v>
      </c>
      <c r="H35" s="11">
        <v>39.73685807</v>
      </c>
      <c r="I35" s="10">
        <v>-105.08032524</v>
      </c>
      <c r="J35" s="12">
        <v>39.736659</v>
      </c>
      <c r="K35" s="13">
        <v>-105.080599</v>
      </c>
      <c r="L35" s="14">
        <f t="shared" si="38"/>
        <v>10.72792082</v>
      </c>
      <c r="M35" s="14">
        <f t="shared" si="39"/>
        <v>8.177453086</v>
      </c>
      <c r="N35" s="14">
        <f t="shared" si="40"/>
        <v>3.243358347</v>
      </c>
      <c r="O35" s="14">
        <f t="shared" si="41"/>
        <v>32.21717174</v>
      </c>
      <c r="P35" s="28">
        <f t="shared" si="42"/>
        <v>13.591476</v>
      </c>
      <c r="Q35" s="32">
        <f t="shared" ref="Q35:T35" si="47">MOD(DEGREES(ATAN2(
    SIN(RADIANS($K35 - OFFSET($B35, 0, COLUMN(A33)*2-1))) * COS(RADIANS($J35)),
    COS(RADIANS(OFFSET($B35, 0, COLUMN(A33)*2-2))) * SIN(RADIANS($J35)) -
    SIN(RADIANS(OFFSET($B35, 0, COLUMN(A33)*2-2))) * COS(RADIANS($J35)) * COS(RADIANS($K35 - OFFSET($B35, 0, COLUMN(A33)*2-1)))
)), 360)</f>
        <v>227.8338245</v>
      </c>
      <c r="R35" s="32">
        <f t="shared" si="47"/>
        <v>233.8459735</v>
      </c>
      <c r="S35" s="32">
        <f t="shared" si="47"/>
        <v>357.7011387</v>
      </c>
      <c r="T35" s="32">
        <f t="shared" si="47"/>
        <v>223.3988299</v>
      </c>
      <c r="U35" s="32">
        <f t="shared" si="44"/>
        <v>260.6949417</v>
      </c>
    </row>
    <row r="36">
      <c r="A36" s="2" t="s">
        <v>51</v>
      </c>
      <c r="B36" s="9">
        <v>39.73664746</v>
      </c>
      <c r="C36" s="10">
        <v>-105.08066649</v>
      </c>
      <c r="D36" s="9">
        <v>39.73655628</v>
      </c>
      <c r="E36" s="10">
        <v>-105.0807328</v>
      </c>
      <c r="F36" s="11">
        <v>39.73656344</v>
      </c>
      <c r="G36" s="10">
        <v>-105.08070896</v>
      </c>
      <c r="H36" s="11">
        <v>39.73670229</v>
      </c>
      <c r="I36" s="10">
        <v>-105.08059747</v>
      </c>
      <c r="J36" s="12">
        <v>39.736659</v>
      </c>
      <c r="K36" s="13">
        <v>-105.080599</v>
      </c>
      <c r="L36" s="14">
        <f t="shared" si="38"/>
        <v>5.911866466</v>
      </c>
      <c r="M36" s="33">
        <f t="shared" si="39"/>
        <v>16.16651982</v>
      </c>
      <c r="N36" s="14">
        <f t="shared" si="40"/>
        <v>14.18849689</v>
      </c>
      <c r="O36" s="14">
        <f t="shared" si="41"/>
        <v>4.815405883</v>
      </c>
      <c r="P36" s="22">
        <f t="shared" si="42"/>
        <v>10.27057226</v>
      </c>
      <c r="Q36" s="32">
        <f t="shared" ref="Q36:T36" si="48">MOD(DEGREES(ATAN2(
    SIN(RADIANS($K36 - OFFSET($B36, 0, COLUMN(A34)*2-1))) * COS(RADIANS($J36)),
    COS(RADIANS(OFFSET($B36, 0, COLUMN(A34)*2-2))) * SIN(RADIANS($J36)) -
    SIN(RADIANS(OFFSET($B36, 0, COLUMN(A34)*2-2))) * COS(RADIANS($J36)) * COS(RADIANS($K36 - OFFSET($B36, 0, COLUMN(A34)*2-1)))
)), 360)</f>
        <v>12.53603275</v>
      </c>
      <c r="R36" s="32">
        <f t="shared" si="48"/>
        <v>44.9523827</v>
      </c>
      <c r="S36" s="32">
        <f t="shared" si="48"/>
        <v>48.49535055</v>
      </c>
      <c r="T36" s="32">
        <f t="shared" si="48"/>
        <v>268.4431719</v>
      </c>
      <c r="U36" s="32">
        <f t="shared" si="44"/>
        <v>93.60673447</v>
      </c>
    </row>
    <row r="37">
      <c r="P37" s="26"/>
    </row>
    <row r="38">
      <c r="A38" s="1" t="s">
        <v>25</v>
      </c>
      <c r="B38" s="1" t="s">
        <v>64</v>
      </c>
      <c r="D38" s="1" t="s">
        <v>65</v>
      </c>
      <c r="F38" s="1" t="s">
        <v>66</v>
      </c>
      <c r="H38" s="1" t="s">
        <v>67</v>
      </c>
      <c r="J38" s="1"/>
      <c r="K38" s="1"/>
      <c r="L38" s="1"/>
      <c r="M38" s="1"/>
      <c r="N38" s="1"/>
      <c r="O38" s="1"/>
      <c r="P38" s="1"/>
    </row>
    <row r="39">
      <c r="A39" s="2" t="s">
        <v>1</v>
      </c>
      <c r="B39" s="3" t="s">
        <v>2</v>
      </c>
      <c r="C39" s="4" t="s">
        <v>3</v>
      </c>
      <c r="D39" s="3" t="s">
        <v>4</v>
      </c>
      <c r="E39" s="4" t="s">
        <v>5</v>
      </c>
      <c r="F39" s="5" t="s">
        <v>6</v>
      </c>
      <c r="G39" s="4" t="s">
        <v>7</v>
      </c>
      <c r="H39" s="5" t="s">
        <v>8</v>
      </c>
      <c r="I39" s="4" t="s">
        <v>9</v>
      </c>
      <c r="J39" s="6" t="s">
        <v>10</v>
      </c>
      <c r="K39" s="7" t="s">
        <v>11</v>
      </c>
      <c r="L39" s="8" t="s">
        <v>12</v>
      </c>
      <c r="M39" s="8" t="s">
        <v>13</v>
      </c>
      <c r="N39" s="8" t="s">
        <v>14</v>
      </c>
      <c r="O39" s="8" t="s">
        <v>15</v>
      </c>
      <c r="P39" s="18" t="s">
        <v>16</v>
      </c>
    </row>
    <row r="40">
      <c r="A40" s="2" t="s">
        <v>17</v>
      </c>
      <c r="B40" s="9">
        <v>28.0767017195945</v>
      </c>
      <c r="C40" s="10">
        <v>-82.4663844327748</v>
      </c>
      <c r="D40" s="9">
        <v>28.076775174319</v>
      </c>
      <c r="E40" s="10">
        <v>-82.4660603429555</v>
      </c>
      <c r="F40" s="11">
        <v>28.0767824985581</v>
      </c>
      <c r="G40" s="10">
        <v>-82.4660515241131</v>
      </c>
      <c r="H40" s="11">
        <v>28.0766181972167</v>
      </c>
      <c r="I40" s="10">
        <v>-82.4659700964522</v>
      </c>
      <c r="J40" s="12">
        <v>28.076706</v>
      </c>
      <c r="K40" s="13">
        <v>-82.46598</v>
      </c>
      <c r="L40" s="14">
        <f t="shared" ref="L40:L45" si="50">2 * 6371000 * ASIN(SQRT(SIN(RADIANS((J40-B40)/2))^2 + COS(RADIANS(B40)) * COS(RADIANS(J40)) * SIN(RADIANS((K40-C40)/2))^2))
</f>
        <v>39.6814787</v>
      </c>
      <c r="M40" s="14">
        <f t="shared" ref="M40:M45" si="51">2 * 6371000 * ASIN(SQRT(SIN(RADIANS((J40-D40)/2))^2 + COS(RADIANS(D40)) * COS(RADIANS(J40)) * SIN(RADIANS((K40-E40)/2))^2))
</f>
        <v>11.01346319</v>
      </c>
      <c r="N40" s="14">
        <f t="shared" ref="N40:N45" si="52">2 * 6371000 * ASIN(SQRT(SIN(RADIANS((J40-F40)/2))^2 + COS(RADIANS(F40)) * COS(RADIANS(J40)) * SIN(RADIANS((K40-G40)/2))^2))
</f>
        <v>11.02710851</v>
      </c>
      <c r="O40" s="14">
        <f t="shared" ref="O40:O45" si="53">2 * 6371000 * ASIN(SQRT(SIN(RADIANS((J40-H40)/2))^2 + COS(RADIANS(H40)) * COS(RADIANS(J40)) * SIN(RADIANS((K40-I40)/2))^2))
</f>
        <v>9.811453004</v>
      </c>
      <c r="P40" s="27">
        <f t="shared" ref="P40:P45" si="54">AVERAGE(L40:O40)</f>
        <v>17.88337585</v>
      </c>
      <c r="Q40" s="32">
        <f t="shared" ref="Q40:T40" si="49">MOD(DEGREES(ATAN2(
    SIN(RADIANS($K40 - OFFSET($B40, 0, COLUMN(A38)*2-1))) * COS(RADIANS($J40)),
    COS(RADIANS(OFFSET($B40, 0, COLUMN(A38)*2-2))) * SIN(RADIANS($J40)) -
    SIN(RADIANS(OFFSET($B40, 0, COLUMN(A38)*2-2))) * COS(RADIANS($J40)) * COS(RADIANS($K40 - OFFSET($B40, 0, COLUMN(A38)*2-1)))
)), 360)</f>
        <v>0.6873457076</v>
      </c>
      <c r="R40" s="32">
        <f t="shared" si="49"/>
        <v>315.7010199</v>
      </c>
      <c r="S40" s="32">
        <f t="shared" si="49"/>
        <v>309.5207317</v>
      </c>
      <c r="T40" s="32">
        <f t="shared" si="49"/>
        <v>95.68332876</v>
      </c>
      <c r="U40" s="32">
        <f t="shared" ref="U40:U45" si="56">AVERAGE(Q40:T40)</f>
        <v>180.3981065</v>
      </c>
    </row>
    <row r="41">
      <c r="A41" s="2" t="s">
        <v>33</v>
      </c>
      <c r="B41" s="9">
        <v>28.07669687</v>
      </c>
      <c r="C41" s="10">
        <v>-82.46637679</v>
      </c>
      <c r="D41" s="9">
        <v>28.07678251</v>
      </c>
      <c r="E41" s="10">
        <v>-82.46606572</v>
      </c>
      <c r="F41" s="11">
        <v>28.07678997</v>
      </c>
      <c r="G41" s="10">
        <v>-82.46605705</v>
      </c>
      <c r="H41" s="11">
        <v>28.07662695</v>
      </c>
      <c r="I41" s="10">
        <v>-82.4659724</v>
      </c>
      <c r="J41" s="12">
        <v>28.076706</v>
      </c>
      <c r="K41" s="13">
        <v>-82.46598</v>
      </c>
      <c r="L41" s="14">
        <f t="shared" si="50"/>
        <v>38.94203298</v>
      </c>
      <c r="M41" s="14">
        <f t="shared" si="51"/>
        <v>11.96264374</v>
      </c>
      <c r="N41" s="14">
        <f t="shared" si="52"/>
        <v>12.01347561</v>
      </c>
      <c r="O41" s="14">
        <f t="shared" si="53"/>
        <v>8.82152731</v>
      </c>
      <c r="P41" s="27">
        <f t="shared" si="54"/>
        <v>17.93491991</v>
      </c>
      <c r="Q41" s="32">
        <f t="shared" ref="Q41:T41" si="55">MOD(DEGREES(ATAN2(
    SIN(RADIANS($K41 - OFFSET($B41, 0, COLUMN(A39)*2-1))) * COS(RADIANS($J41)),
    COS(RADIANS(OFFSET($B41, 0, COLUMN(A39)*2-2))) * SIN(RADIANS($J41)) -
    SIN(RADIANS(OFFSET($B41, 0, COLUMN(A39)*2-2))) * COS(RADIANS($J41)) * COS(RADIANS($K41 - OFFSET($B41, 0, COLUMN(A39)*2-1)))
)), 360)</f>
        <v>1.493950174</v>
      </c>
      <c r="R41" s="32">
        <f t="shared" si="55"/>
        <v>314.6694865</v>
      </c>
      <c r="S41" s="32">
        <f t="shared" si="55"/>
        <v>308.9938493</v>
      </c>
      <c r="T41" s="32">
        <f t="shared" si="55"/>
        <v>94.84865381</v>
      </c>
      <c r="U41" s="32">
        <f t="shared" si="56"/>
        <v>180.001485</v>
      </c>
    </row>
    <row r="42">
      <c r="A42" s="2" t="s">
        <v>35</v>
      </c>
      <c r="B42" s="9">
        <v>28.076703827828</v>
      </c>
      <c r="C42" s="10">
        <v>-82.4663892403611</v>
      </c>
      <c r="D42" s="9">
        <v>28.0767783521536</v>
      </c>
      <c r="E42" s="10">
        <v>-82.4660532347893</v>
      </c>
      <c r="F42" s="11">
        <v>28.0767809385416</v>
      </c>
      <c r="G42" s="10">
        <v>-82.4660555499372</v>
      </c>
      <c r="H42" s="11">
        <v>28.076605988643</v>
      </c>
      <c r="I42" s="10">
        <v>-82.4659661124902</v>
      </c>
      <c r="J42" s="12">
        <v>28.076706</v>
      </c>
      <c r="K42" s="13">
        <v>-82.46598</v>
      </c>
      <c r="L42" s="14">
        <f t="shared" si="50"/>
        <v>40.15101927</v>
      </c>
      <c r="M42" s="14">
        <f t="shared" si="51"/>
        <v>10.78654389</v>
      </c>
      <c r="N42" s="14">
        <f t="shared" si="52"/>
        <v>11.15236685</v>
      </c>
      <c r="O42" s="14">
        <f t="shared" si="53"/>
        <v>11.20390981</v>
      </c>
      <c r="P42" s="27">
        <f t="shared" si="54"/>
        <v>18.32345996</v>
      </c>
      <c r="Q42" s="32">
        <f t="shared" ref="Q42:T42" si="57">MOD(DEGREES(ATAN2(
    SIN(RADIANS($K42 - OFFSET($B42, 0, COLUMN(A40)*2-1))) * COS(RADIANS($J42)),
    COS(RADIANS(OFFSET($B42, 0, COLUMN(A40)*2-2))) * SIN(RADIANS($J42)) -
    SIN(RADIANS(OFFSET($B42, 0, COLUMN(A40)*2-2))) * COS(RADIANS($J42)) * COS(RADIANS($K42 - OFFSET($B42, 0, COLUMN(A40)*2-1)))
)), 360)</f>
        <v>0.3447697796</v>
      </c>
      <c r="R42" s="32">
        <f t="shared" si="57"/>
        <v>311.7674698</v>
      </c>
      <c r="S42" s="32">
        <f t="shared" si="57"/>
        <v>311.653638</v>
      </c>
      <c r="T42" s="32">
        <f t="shared" si="57"/>
        <v>96.9849605</v>
      </c>
      <c r="U42" s="32">
        <f t="shared" si="56"/>
        <v>180.1877095</v>
      </c>
    </row>
    <row r="43">
      <c r="A43" s="2" t="s">
        <v>36</v>
      </c>
      <c r="B43" s="9">
        <v>28.0767010575151</v>
      </c>
      <c r="C43" s="10">
        <v>-82.466384148345</v>
      </c>
      <c r="D43" s="9">
        <v>28.0767742663187</v>
      </c>
      <c r="E43" s="10">
        <v>-82.4660594560271</v>
      </c>
      <c r="F43" s="11">
        <v>28.0767815659905</v>
      </c>
      <c r="G43" s="10">
        <v>-82.4660506207647</v>
      </c>
      <c r="H43" s="11">
        <v>28.0766178180401</v>
      </c>
      <c r="I43" s="10">
        <v>-82.465969042166</v>
      </c>
      <c r="J43" s="12">
        <v>28.076706</v>
      </c>
      <c r="K43" s="13">
        <v>-82.46598</v>
      </c>
      <c r="L43" s="14">
        <f t="shared" si="50"/>
        <v>39.6545276</v>
      </c>
      <c r="M43" s="14">
        <f t="shared" si="51"/>
        <v>10.88067731</v>
      </c>
      <c r="N43" s="14">
        <f t="shared" si="52"/>
        <v>10.89071932</v>
      </c>
      <c r="O43" s="14">
        <f t="shared" si="53"/>
        <v>9.864145815</v>
      </c>
      <c r="P43" s="27">
        <f t="shared" si="54"/>
        <v>17.82251751</v>
      </c>
      <c r="Q43" s="32">
        <f t="shared" ref="Q43:T43" si="58">MOD(DEGREES(ATAN2(
    SIN(RADIANS($K43 - OFFSET($B43, 0, COLUMN(A41)*2-1))) * COS(RADIANS($J43)),
    COS(RADIANS(OFFSET($B43, 0, COLUMN(A41)*2-2))) * SIN(RADIANS($J43)) -
    SIN(RADIANS(OFFSET($B43, 0, COLUMN(A41)*2-2))) * COS(RADIANS($J43)) * COS(RADIANS($K43 - OFFSET($B43, 0, COLUMN(A41)*2-1)))
)), 360)</f>
        <v>0.7941930666</v>
      </c>
      <c r="R43" s="32">
        <f t="shared" si="58"/>
        <v>315.761519</v>
      </c>
      <c r="S43" s="32">
        <f t="shared" si="58"/>
        <v>309.5082206</v>
      </c>
      <c r="T43" s="32">
        <f t="shared" si="58"/>
        <v>96.25693527</v>
      </c>
      <c r="U43" s="32">
        <f t="shared" si="56"/>
        <v>180.580217</v>
      </c>
    </row>
    <row r="44">
      <c r="A44" s="2" t="s">
        <v>37</v>
      </c>
      <c r="B44" s="9">
        <v>28.07669726</v>
      </c>
      <c r="C44" s="10">
        <v>-82.46638415</v>
      </c>
      <c r="D44" s="9">
        <v>28.07676848</v>
      </c>
      <c r="E44" s="10">
        <v>-82.46606794</v>
      </c>
      <c r="F44" s="11">
        <v>28.07678191</v>
      </c>
      <c r="G44" s="10">
        <v>-82.46604818</v>
      </c>
      <c r="H44" s="11">
        <v>28.07662083</v>
      </c>
      <c r="I44" s="10">
        <v>-82.46596822</v>
      </c>
      <c r="J44" s="12">
        <v>28.076706</v>
      </c>
      <c r="K44" s="13">
        <v>-82.46598</v>
      </c>
      <c r="L44" s="14">
        <f t="shared" si="50"/>
        <v>39.66279029</v>
      </c>
      <c r="M44" s="14">
        <f t="shared" si="51"/>
        <v>11.07722556</v>
      </c>
      <c r="N44" s="14">
        <f t="shared" si="52"/>
        <v>10.76991911</v>
      </c>
      <c r="O44" s="14">
        <f t="shared" si="53"/>
        <v>9.540730882</v>
      </c>
      <c r="P44" s="27">
        <f t="shared" si="54"/>
        <v>17.76266646</v>
      </c>
      <c r="Q44" s="32">
        <f t="shared" ref="Q44:T44" si="59">MOD(DEGREES(ATAN2(
    SIN(RADIANS($K44 - OFFSET($B44, 0, COLUMN(A42)*2-1))) * COS(RADIANS($J44)),
    COS(RADIANS(OFFSET($B44, 0, COLUMN(A42)*2-2))) * SIN(RADIANS($J44)) -
    SIN(RADIANS(OFFSET($B44, 0, COLUMN(A42)*2-2))) * COS(RADIANS($J44)) * COS(RADIANS($K44 - OFFSET($B44, 0, COLUMN(A42)*2-1)))
)), 360)</f>
        <v>1.404134332</v>
      </c>
      <c r="R44" s="32">
        <f t="shared" si="59"/>
        <v>321.1573508</v>
      </c>
      <c r="S44" s="32">
        <f t="shared" si="59"/>
        <v>308.3958042</v>
      </c>
      <c r="T44" s="32">
        <f t="shared" si="59"/>
        <v>96.95767966</v>
      </c>
      <c r="U44" s="32">
        <f t="shared" si="56"/>
        <v>181.9787422</v>
      </c>
    </row>
    <row r="45">
      <c r="A45" s="2" t="s">
        <v>51</v>
      </c>
      <c r="B45" s="9">
        <v>28.07668852</v>
      </c>
      <c r="C45" s="10">
        <v>-82.46613352</v>
      </c>
      <c r="D45" s="9">
        <v>28.07674336</v>
      </c>
      <c r="E45" s="10">
        <v>-82.46603531</v>
      </c>
      <c r="F45" s="11">
        <v>28.07673265</v>
      </c>
      <c r="G45" s="10">
        <v>-82.465989</v>
      </c>
      <c r="H45" s="11">
        <v>28.07673569</v>
      </c>
      <c r="I45" s="10">
        <v>-82.46594887</v>
      </c>
      <c r="J45" s="12">
        <v>28.076706</v>
      </c>
      <c r="K45" s="13">
        <v>-82.46598</v>
      </c>
      <c r="L45" s="14">
        <f t="shared" si="50"/>
        <v>15.18664019</v>
      </c>
      <c r="M45" s="14">
        <f t="shared" si="51"/>
        <v>6.834019525</v>
      </c>
      <c r="N45" s="14">
        <f t="shared" si="52"/>
        <v>3.092098424</v>
      </c>
      <c r="O45" s="14">
        <f t="shared" si="53"/>
        <v>4.497430343</v>
      </c>
      <c r="P45" s="22">
        <f t="shared" si="54"/>
        <v>7.402547121</v>
      </c>
      <c r="Q45" s="32">
        <f t="shared" ref="Q45:T45" si="60">MOD(DEGREES(ATAN2(
    SIN(RADIANS($K45 - OFFSET($B45, 0, COLUMN(A43)*2-1))) * COS(RADIANS($J45)),
    COS(RADIANS(OFFSET($B45, 0, COLUMN(A43)*2-2))) * SIN(RADIANS($J45)) -
    SIN(RADIANS(OFFSET($B45, 0, COLUMN(A43)*2-2))) * COS(RADIANS($J45)) * COS(RADIANS($K45 - OFFSET($B45, 0, COLUMN(A43)*2-1)))
)), 360)</f>
        <v>7.353300533</v>
      </c>
      <c r="R45" s="32">
        <f t="shared" si="60"/>
        <v>322.5638677</v>
      </c>
      <c r="S45" s="32">
        <f t="shared" si="60"/>
        <v>286.5924071</v>
      </c>
      <c r="T45" s="32">
        <f t="shared" si="60"/>
        <v>227.2277205</v>
      </c>
      <c r="U45" s="32">
        <f t="shared" si="56"/>
        <v>210.934324</v>
      </c>
    </row>
    <row r="46">
      <c r="P46" s="26"/>
    </row>
    <row r="47">
      <c r="A47" s="1" t="s">
        <v>26</v>
      </c>
      <c r="B47" s="1" t="s">
        <v>68</v>
      </c>
      <c r="D47" s="1" t="s">
        <v>69</v>
      </c>
      <c r="F47" s="1" t="s">
        <v>70</v>
      </c>
      <c r="H47" s="1" t="s">
        <v>71</v>
      </c>
      <c r="J47" s="1"/>
      <c r="K47" s="1"/>
      <c r="L47" s="1"/>
      <c r="M47" s="1"/>
      <c r="N47" s="1"/>
      <c r="O47" s="1"/>
      <c r="P47" s="1"/>
    </row>
    <row r="48">
      <c r="A48" s="2" t="s">
        <v>1</v>
      </c>
      <c r="B48" s="3" t="s">
        <v>2</v>
      </c>
      <c r="C48" s="4" t="s">
        <v>3</v>
      </c>
      <c r="D48" s="3" t="s">
        <v>4</v>
      </c>
      <c r="E48" s="4" t="s">
        <v>5</v>
      </c>
      <c r="F48" s="5" t="s">
        <v>6</v>
      </c>
      <c r="G48" s="4" t="s">
        <v>7</v>
      </c>
      <c r="H48" s="5" t="s">
        <v>8</v>
      </c>
      <c r="I48" s="4" t="s">
        <v>9</v>
      </c>
      <c r="J48" s="6" t="s">
        <v>10</v>
      </c>
      <c r="K48" s="7" t="s">
        <v>11</v>
      </c>
      <c r="L48" s="8" t="s">
        <v>12</v>
      </c>
      <c r="M48" s="8" t="s">
        <v>13</v>
      </c>
      <c r="N48" s="8" t="s">
        <v>14</v>
      </c>
      <c r="O48" s="8" t="s">
        <v>15</v>
      </c>
      <c r="P48" s="18" t="s">
        <v>16</v>
      </c>
      <c r="Q48" s="8" t="s">
        <v>46</v>
      </c>
      <c r="R48" s="8" t="s">
        <v>47</v>
      </c>
      <c r="S48" s="8" t="s">
        <v>48</v>
      </c>
      <c r="T48" s="8" t="s">
        <v>49</v>
      </c>
      <c r="U48" s="18" t="s">
        <v>50</v>
      </c>
    </row>
    <row r="49">
      <c r="A49" s="2" t="s">
        <v>17</v>
      </c>
      <c r="B49" s="9">
        <v>28.0758509681244</v>
      </c>
      <c r="C49" s="10">
        <v>-82.4653575709036</v>
      </c>
      <c r="D49" s="9">
        <v>28.075843343492</v>
      </c>
      <c r="E49" s="10">
        <v>-82.4653635326902</v>
      </c>
      <c r="F49" s="11">
        <v>28.0760041789496</v>
      </c>
      <c r="G49" s="10">
        <v>-82.4654980115815</v>
      </c>
      <c r="H49" s="11">
        <v>28.0761743394019</v>
      </c>
      <c r="I49" s="10">
        <v>-82.4653046021475</v>
      </c>
      <c r="J49" s="12">
        <v>28.075868</v>
      </c>
      <c r="K49" s="13">
        <v>-82.465298</v>
      </c>
      <c r="L49" s="14">
        <f t="shared" ref="L49:L54" si="62">2 * 6371000 * ASIN(SQRT(SIN(RADIANS((J49-B49)/2))^2 + COS(RADIANS(B49)) * COS(RADIANS(J49)) * SIN(RADIANS((K49-C49)/2))^2))
</f>
        <v>6.143692511</v>
      </c>
      <c r="M49" s="14">
        <f t="shared" ref="M49:M54" si="63">2 * 6371000 * ASIN(SQRT(SIN(RADIANS((J49-D49)/2))^2 + COS(RADIANS(D49)) * COS(RADIANS(J49)) * SIN(RADIANS((K49-E49)/2))^2))
</f>
        <v>6.989579549</v>
      </c>
      <c r="N49" s="14">
        <f t="shared" ref="N49:N54" si="64">2 * 6371000 * ASIN(SQRT(SIN(RADIANS((J49-F49)/2))^2 + COS(RADIANS(F49)) * COS(RADIANS(J49)) * SIN(RADIANS((K49-G49)/2))^2))
</f>
        <v>24.78628988</v>
      </c>
      <c r="O49" s="14">
        <f t="shared" ref="O49:O54" si="65">2 * 6371000 * ASIN(SQRT(SIN(RADIANS((J49-H49)/2))^2 + COS(RADIANS(H49)) * COS(RADIANS(J49)) * SIN(RADIANS((K49-I49)/2))^2))
</f>
        <v>34.06954532</v>
      </c>
      <c r="P49" s="27">
        <f t="shared" ref="P49:P54" si="66">AVERAGE(L49:O49)</f>
        <v>17.99727681</v>
      </c>
      <c r="Q49" s="32">
        <f t="shared" ref="Q49:T49" si="61">MOD(DEGREES(ATAN2(
    SIN(RADIANS($K49 - OFFSET($B49, 0, COLUMN(A1)*2-1))) * COS(RADIANS($J49)),
    COS(RADIANS(OFFSET($B49, 0, COLUMN(A1)*2-2))) * SIN(RADIANS($J49)) -
    SIN(RADIANS(OFFSET($B49, 0, COLUMN(A1)*2-2))) * COS(RADIANS($J49)) * COS(RADIANS($K49 - OFFSET($B49, 0, COLUMN(A1)*2-1)))
)), 360)</f>
        <v>17.95444963</v>
      </c>
      <c r="R49" s="32">
        <f t="shared" si="61"/>
        <v>23.09473179</v>
      </c>
      <c r="S49" s="32">
        <f t="shared" si="61"/>
        <v>322.3440855</v>
      </c>
      <c r="T49" s="32">
        <f t="shared" si="61"/>
        <v>271.0893848</v>
      </c>
      <c r="U49" s="32">
        <f t="shared" ref="U49:U54" si="68">AVERAGE(Q49:T49)</f>
        <v>158.6206629</v>
      </c>
    </row>
    <row r="50">
      <c r="A50" s="2" t="s">
        <v>33</v>
      </c>
      <c r="B50" s="9">
        <v>28.07585097</v>
      </c>
      <c r="C50" s="10">
        <v>-82.46535757</v>
      </c>
      <c r="D50" s="9">
        <v>28.07584357</v>
      </c>
      <c r="E50" s="10">
        <v>-82.46535991</v>
      </c>
      <c r="F50" s="11">
        <v>28.07600672</v>
      </c>
      <c r="G50" s="10">
        <v>-82.4655041</v>
      </c>
      <c r="H50" s="11">
        <v>28.07617568</v>
      </c>
      <c r="I50" s="10">
        <v>-82.46530385</v>
      </c>
      <c r="J50" s="12">
        <v>28.075868</v>
      </c>
      <c r="K50" s="13">
        <v>-82.465298</v>
      </c>
      <c r="L50" s="14">
        <f t="shared" si="62"/>
        <v>6.143543888</v>
      </c>
      <c r="M50" s="14">
        <f t="shared" si="63"/>
        <v>6.653777521</v>
      </c>
      <c r="N50" s="14">
        <f t="shared" si="64"/>
        <v>25.4322041</v>
      </c>
      <c r="O50" s="14">
        <f t="shared" si="65"/>
        <v>34.21726888</v>
      </c>
      <c r="P50" s="27">
        <f t="shared" si="66"/>
        <v>18.1116986</v>
      </c>
      <c r="Q50" s="32">
        <f t="shared" ref="Q50:T50" si="67">MOD(DEGREES(ATAN2(
    SIN(RADIANS($K50 - OFFSET($B50, 0, COLUMN(A2)*2-1))) * COS(RADIANS($J50)),
    COS(RADIANS(OFFSET($B50, 0, COLUMN(A2)*2-2))) * SIN(RADIANS($J50)) -
    SIN(RADIANS(OFFSET($B50, 0, COLUMN(A2)*2-2))) * COS(RADIANS($J50)) * COS(RADIANS($K50 - OFFSET($B50, 0, COLUMN(A2)*2-1)))
)), 360)</f>
        <v>17.95285418</v>
      </c>
      <c r="R50" s="32">
        <f t="shared" si="67"/>
        <v>24.09578871</v>
      </c>
      <c r="S50" s="32">
        <f t="shared" si="67"/>
        <v>322.6622597</v>
      </c>
      <c r="T50" s="32">
        <f t="shared" si="67"/>
        <v>270.9610969</v>
      </c>
      <c r="U50" s="32">
        <f t="shared" si="68"/>
        <v>158.9179999</v>
      </c>
    </row>
    <row r="51">
      <c r="A51" s="2" t="s">
        <v>35</v>
      </c>
      <c r="B51" s="9">
        <v>28.0758519987349</v>
      </c>
      <c r="C51" s="10">
        <v>-82.465357111983</v>
      </c>
      <c r="D51" s="9">
        <v>28.0758449938291</v>
      </c>
      <c r="E51" s="10">
        <v>-82.4653610193992</v>
      </c>
      <c r="F51" s="11">
        <v>28.0760032397921</v>
      </c>
      <c r="G51" s="10">
        <v>-82.4654920109876</v>
      </c>
      <c r="H51" s="11">
        <v>28.0761710933211</v>
      </c>
      <c r="I51" s="10">
        <v>-82.465301109879</v>
      </c>
      <c r="J51" s="12">
        <v>28.075868</v>
      </c>
      <c r="K51" s="13">
        <v>-82.465298</v>
      </c>
      <c r="L51" s="14">
        <f t="shared" si="62"/>
        <v>6.066280195</v>
      </c>
      <c r="M51" s="14">
        <f t="shared" si="63"/>
        <v>6.691168111</v>
      </c>
      <c r="N51" s="14">
        <f t="shared" si="64"/>
        <v>24.25798893</v>
      </c>
      <c r="O51" s="14">
        <f t="shared" si="65"/>
        <v>33.70382067</v>
      </c>
      <c r="P51" s="27">
        <f t="shared" si="66"/>
        <v>17.67981448</v>
      </c>
      <c r="Q51" s="32">
        <f t="shared" ref="Q51:T51" si="69">MOD(DEGREES(ATAN2(
    SIN(RADIANS($K51 - OFFSET($B51, 0, COLUMN(A3)*2-1))) * COS(RADIANS($J51)),
    COS(RADIANS(OFFSET($B51, 0, COLUMN(A3)*2-2))) * SIN(RADIANS($J51)) -
    SIN(RADIANS(OFFSET($B51, 0, COLUMN(A3)*2-2))) * COS(RADIANS($J51)) * COS(RADIANS($K51 - OFFSET($B51, 0, COLUMN(A3)*2-1)))
)), 360)</f>
        <v>17.05583263</v>
      </c>
      <c r="R51" s="32">
        <f t="shared" si="69"/>
        <v>22.47749726</v>
      </c>
      <c r="S51" s="32">
        <f t="shared" si="69"/>
        <v>321.6898545</v>
      </c>
      <c r="T51" s="32">
        <f t="shared" si="69"/>
        <v>270.5186884</v>
      </c>
      <c r="U51" s="32">
        <f t="shared" si="68"/>
        <v>157.9354682</v>
      </c>
    </row>
    <row r="52">
      <c r="A52" s="2" t="s">
        <v>36</v>
      </c>
      <c r="B52" s="9">
        <v>28.0758521835708</v>
      </c>
      <c r="C52" s="10">
        <v>-82.4653575075243</v>
      </c>
      <c r="D52" s="9">
        <v>28.0758445842374</v>
      </c>
      <c r="E52" s="10">
        <v>-82.4653634807732</v>
      </c>
      <c r="F52" s="11">
        <v>28.0760048782356</v>
      </c>
      <c r="G52" s="10">
        <v>-82.4654982098952</v>
      </c>
      <c r="H52" s="11">
        <v>28.0761744703236</v>
      </c>
      <c r="I52" s="10">
        <v>-82.4653044414902</v>
      </c>
      <c r="J52" s="12">
        <v>28.075868</v>
      </c>
      <c r="K52" s="13">
        <v>-82.465298</v>
      </c>
      <c r="L52" s="14">
        <f t="shared" si="62"/>
        <v>6.097430804</v>
      </c>
      <c r="M52" s="14">
        <f t="shared" si="63"/>
        <v>6.931902718</v>
      </c>
      <c r="N52" s="14">
        <f t="shared" si="64"/>
        <v>24.84924635</v>
      </c>
      <c r="O52" s="14">
        <f t="shared" si="65"/>
        <v>34.08380462</v>
      </c>
      <c r="P52" s="27">
        <f t="shared" si="66"/>
        <v>17.99059612</v>
      </c>
      <c r="Q52" s="32">
        <f t="shared" ref="Q52:T52" si="70">MOD(DEGREES(ATAN2(
    SIN(RADIANS($K52 - OFFSET($B52, 0, COLUMN(A4)*2-1))) * COS(RADIANS($J52)),
    COS(RADIANS(OFFSET($B52, 0, COLUMN(A4)*2-2))) * SIN(RADIANS($J52)) -
    SIN(RADIANS(OFFSET($B52, 0, COLUMN(A4)*2-2))) * COS(RADIANS($J52)) * COS(RADIANS($K52 - OFFSET($B52, 0, COLUMN(A4)*2-1)))
)), 360)</f>
        <v>16.76424232</v>
      </c>
      <c r="R52" s="32">
        <f t="shared" si="70"/>
        <v>22.06223141</v>
      </c>
      <c r="S52" s="32">
        <f t="shared" si="70"/>
        <v>322.2295517</v>
      </c>
      <c r="T52" s="32">
        <f t="shared" si="70"/>
        <v>271.0624278</v>
      </c>
      <c r="U52" s="32">
        <f t="shared" si="68"/>
        <v>158.0296133</v>
      </c>
    </row>
    <row r="53">
      <c r="A53" s="2" t="s">
        <v>37</v>
      </c>
      <c r="B53" s="9">
        <v>28.07584196</v>
      </c>
      <c r="C53" s="10">
        <v>-82.46535603</v>
      </c>
      <c r="D53" s="9">
        <v>28.07584437</v>
      </c>
      <c r="E53" s="10">
        <v>-82.46536306</v>
      </c>
      <c r="F53" s="11">
        <v>28.07600694</v>
      </c>
      <c r="G53" s="10">
        <v>-82.46549466</v>
      </c>
      <c r="H53" s="11">
        <v>28.0761766</v>
      </c>
      <c r="I53" s="10">
        <v>-82.46531141</v>
      </c>
      <c r="J53" s="12">
        <v>28.075868</v>
      </c>
      <c r="K53" s="13">
        <v>-82.465298</v>
      </c>
      <c r="L53" s="14">
        <f t="shared" si="62"/>
        <v>6.387331591</v>
      </c>
      <c r="M53" s="14">
        <f t="shared" si="63"/>
        <v>6.902693663</v>
      </c>
      <c r="N53" s="14">
        <f t="shared" si="64"/>
        <v>24.71751035</v>
      </c>
      <c r="O53" s="14">
        <f t="shared" si="65"/>
        <v>34.3399667</v>
      </c>
      <c r="P53" s="27">
        <f t="shared" si="66"/>
        <v>18.08687558</v>
      </c>
      <c r="Q53" s="32">
        <f t="shared" ref="Q53:T53" si="71">MOD(DEGREES(ATAN2(
    SIN(RADIANS($K53 - OFFSET($B53, 0, COLUMN(A5)*2-1))) * COS(RADIANS($J53)),
    COS(RADIANS(OFFSET($B53, 0, COLUMN(A5)*2-2))) * SIN(RADIANS($J53)) -
    SIN(RADIANS(OFFSET($B53, 0, COLUMN(A5)*2-2))) * COS(RADIANS($J53)) * COS(RADIANS($K53 - OFFSET($B53, 0, COLUMN(A5)*2-1)))
)), 360)</f>
        <v>26.95701374</v>
      </c>
      <c r="R53" s="32">
        <f t="shared" si="71"/>
        <v>22.37419763</v>
      </c>
      <c r="S53" s="32">
        <f t="shared" si="71"/>
        <v>321.3149513</v>
      </c>
      <c r="T53" s="32">
        <f t="shared" si="71"/>
        <v>272.1956923</v>
      </c>
      <c r="U53" s="32">
        <f t="shared" si="68"/>
        <v>160.7104637</v>
      </c>
    </row>
    <row r="54">
      <c r="A54" s="2" t="s">
        <v>51</v>
      </c>
      <c r="B54" s="9">
        <v>28.0758436821902</v>
      </c>
      <c r="C54" s="10">
        <v>-82.4653146228451</v>
      </c>
      <c r="D54" s="9">
        <v>28.07589286</v>
      </c>
      <c r="E54" s="10">
        <v>-82.46528015</v>
      </c>
      <c r="F54" s="11">
        <v>28.07589666</v>
      </c>
      <c r="G54" s="10">
        <v>-82.4653866</v>
      </c>
      <c r="H54" s="11">
        <v>28.07603479</v>
      </c>
      <c r="I54" s="10">
        <v>-82.4652472</v>
      </c>
      <c r="J54" s="12">
        <v>28.075868</v>
      </c>
      <c r="K54" s="13">
        <v>-82.465298</v>
      </c>
      <c r="L54" s="14">
        <f t="shared" si="62"/>
        <v>3.157758966</v>
      </c>
      <c r="M54" s="14">
        <f t="shared" si="63"/>
        <v>3.272356227</v>
      </c>
      <c r="N54" s="14">
        <f t="shared" si="64"/>
        <v>9.258318107</v>
      </c>
      <c r="O54" s="14">
        <f t="shared" si="65"/>
        <v>19.20421155</v>
      </c>
      <c r="P54" s="22">
        <f t="shared" si="66"/>
        <v>8.723161213</v>
      </c>
      <c r="Q54" s="32">
        <f t="shared" ref="Q54:T54" si="72">MOD(DEGREES(ATAN2(
    SIN(RADIANS($K54 - OFFSET($B54, 0, COLUMN(A6)*2-1))) * COS(RADIANS($J54)),
    COS(RADIANS(OFFSET($B54, 0, COLUMN(A6)*2-2))) * SIN(RADIANS($J54)) -
    SIN(RADIANS(OFFSET($B54, 0, COLUMN(A6)*2-2))) * COS(RADIANS($J54)) * COS(RADIANS($K54 - OFFSET($B54, 0, COLUMN(A6)*2-1)))
)), 360)</f>
        <v>58.9046415</v>
      </c>
      <c r="R54" s="32">
        <f t="shared" si="72"/>
        <v>237.6445984</v>
      </c>
      <c r="S54" s="32">
        <f t="shared" si="72"/>
        <v>339.8661724</v>
      </c>
      <c r="T54" s="32">
        <f t="shared" si="72"/>
        <v>254.9580615</v>
      </c>
      <c r="U54" s="32">
        <f t="shared" si="68"/>
        <v>222.8433685</v>
      </c>
    </row>
    <row r="56">
      <c r="A56" s="1" t="s">
        <v>27</v>
      </c>
      <c r="B56" s="15" t="s">
        <v>28</v>
      </c>
    </row>
    <row r="57">
      <c r="A57" s="2" t="s">
        <v>17</v>
      </c>
      <c r="B57" s="16">
        <f t="shared" ref="B57:B62" si="73">AVERAGE(P3, P13, P22, P31, P40, P49)</f>
        <v>15.0435034</v>
      </c>
    </row>
    <row r="58">
      <c r="A58" s="2" t="s">
        <v>33</v>
      </c>
      <c r="B58" s="16">
        <f t="shared" si="73"/>
        <v>15.09106946</v>
      </c>
    </row>
    <row r="59">
      <c r="A59" s="2" t="s">
        <v>35</v>
      </c>
      <c r="B59" s="16">
        <f t="shared" si="73"/>
        <v>15.16832358</v>
      </c>
    </row>
    <row r="60">
      <c r="A60" s="2" t="s">
        <v>36</v>
      </c>
      <c r="B60" s="16">
        <f t="shared" si="73"/>
        <v>15.05032416</v>
      </c>
    </row>
    <row r="61">
      <c r="A61" s="2" t="s">
        <v>37</v>
      </c>
      <c r="B61" s="16">
        <f t="shared" si="73"/>
        <v>14.38419908</v>
      </c>
    </row>
    <row r="62">
      <c r="A62" s="20" t="s">
        <v>51</v>
      </c>
      <c r="B62" s="30">
        <f t="shared" si="73"/>
        <v>7.742052819</v>
      </c>
    </row>
  </sheetData>
  <mergeCells count="31">
    <mergeCell ref="F11:G11"/>
    <mergeCell ref="H11:I11"/>
    <mergeCell ref="B1:C1"/>
    <mergeCell ref="D1:E1"/>
    <mergeCell ref="F1:G1"/>
    <mergeCell ref="H1:I1"/>
    <mergeCell ref="B9:C9"/>
    <mergeCell ref="B11:C11"/>
    <mergeCell ref="D11:E11"/>
    <mergeCell ref="B20:C20"/>
    <mergeCell ref="D20:E20"/>
    <mergeCell ref="F20:G20"/>
    <mergeCell ref="H20:I20"/>
    <mergeCell ref="B29:C29"/>
    <mergeCell ref="F29:G29"/>
    <mergeCell ref="H29:I29"/>
    <mergeCell ref="B47:C47"/>
    <mergeCell ref="B56:C56"/>
    <mergeCell ref="B57:C57"/>
    <mergeCell ref="B58:C58"/>
    <mergeCell ref="B59:C59"/>
    <mergeCell ref="B60:C60"/>
    <mergeCell ref="B61:C61"/>
    <mergeCell ref="B62:C62"/>
    <mergeCell ref="B38:C38"/>
    <mergeCell ref="D38:E38"/>
    <mergeCell ref="F38:G38"/>
    <mergeCell ref="H38:I38"/>
    <mergeCell ref="D47:E47"/>
    <mergeCell ref="F47:G47"/>
    <mergeCell ref="H47:I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88"/>
    <col customWidth="1" min="22" max="22" width="26.88"/>
  </cols>
  <sheetData>
    <row r="1">
      <c r="A1" s="1"/>
      <c r="B1" s="1"/>
      <c r="D1" s="1"/>
      <c r="F1" s="1"/>
      <c r="H1" s="1"/>
      <c r="J1" s="1"/>
      <c r="K1" s="1"/>
      <c r="L1" s="1"/>
      <c r="M1" s="1"/>
      <c r="N1" s="1"/>
      <c r="O1" s="1"/>
      <c r="P1" s="1"/>
    </row>
    <row r="2">
      <c r="A2" s="1" t="s">
        <v>0</v>
      </c>
      <c r="B2" s="1" t="s">
        <v>41</v>
      </c>
      <c r="D2" s="1" t="s">
        <v>42</v>
      </c>
      <c r="F2" s="1" t="s">
        <v>43</v>
      </c>
      <c r="H2" s="1" t="s">
        <v>44</v>
      </c>
      <c r="J2" s="1"/>
      <c r="K2" s="1"/>
      <c r="L2" s="1"/>
      <c r="M2" s="1"/>
      <c r="N2" s="1"/>
      <c r="O2" s="1"/>
      <c r="P2" s="1"/>
    </row>
    <row r="3">
      <c r="A3" s="2" t="s">
        <v>1</v>
      </c>
      <c r="B3" s="3" t="s">
        <v>2</v>
      </c>
      <c r="C3" s="4" t="s">
        <v>3</v>
      </c>
      <c r="D3" s="3" t="s">
        <v>4</v>
      </c>
      <c r="E3" s="4" t="s">
        <v>5</v>
      </c>
      <c r="F3" s="5" t="s">
        <v>6</v>
      </c>
      <c r="G3" s="4" t="s">
        <v>7</v>
      </c>
      <c r="H3" s="5" t="s">
        <v>8</v>
      </c>
      <c r="I3" s="4" t="s">
        <v>9</v>
      </c>
      <c r="J3" s="6" t="s">
        <v>10</v>
      </c>
      <c r="K3" s="7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18" t="s">
        <v>16</v>
      </c>
      <c r="Q3" s="8" t="s">
        <v>46</v>
      </c>
      <c r="R3" s="8" t="s">
        <v>47</v>
      </c>
      <c r="S3" s="8" t="s">
        <v>48</v>
      </c>
      <c r="T3" s="8" t="s">
        <v>49</v>
      </c>
      <c r="U3" s="18" t="s">
        <v>50</v>
      </c>
      <c r="V3" s="17" t="s">
        <v>72</v>
      </c>
    </row>
    <row r="4">
      <c r="A4" s="2" t="s">
        <v>17</v>
      </c>
      <c r="B4" s="9">
        <v>39.738040888995</v>
      </c>
      <c r="C4" s="10">
        <v>-105.077573165937</v>
      </c>
      <c r="D4" s="9">
        <v>39.7379150286212</v>
      </c>
      <c r="E4" s="10">
        <v>-105.077700152474</v>
      </c>
      <c r="F4" s="11">
        <v>39.7380250257523</v>
      </c>
      <c r="G4" s="10">
        <v>-105.07773353431</v>
      </c>
      <c r="H4" s="11">
        <v>39.7379398952448</v>
      </c>
      <c r="I4" s="10">
        <v>-105.077554372462</v>
      </c>
      <c r="J4" s="12">
        <v>39.738028</v>
      </c>
      <c r="K4" s="13">
        <v>-105.077672</v>
      </c>
      <c r="L4" s="14">
        <f t="shared" ref="L4:L6" si="2">2 * 6371000 * ASIN(SQRT(SIN(RADIANS((J4-B4)/2))^2 + COS(RADIANS(B4)) * COS(RADIANS(J4)) * SIN(RADIANS((K4-C4)/2))^2))
</f>
        <v>8.57158691</v>
      </c>
      <c r="M4" s="14">
        <f t="shared" ref="M4:M6" si="3">2 * 6371000 * ASIN(SQRT(SIN(RADIANS((J4-D4)/2))^2 + COS(RADIANS(D4)) * COS(RADIANS(J4)) * SIN(RADIANS((K4-E4)/2))^2))
</f>
        <v>12.79041044</v>
      </c>
      <c r="N4" s="14">
        <f t="shared" ref="N4:N6" si="4">2 * 6371000 * ASIN(SQRT(SIN(RADIANS((J4-F4)/2))^2 + COS(RADIANS(F4)) * COS(RADIANS(J4)) * SIN(RADIANS((K4-G4)/2))^2))
</f>
        <v>5.271946723</v>
      </c>
      <c r="O4" s="14">
        <f t="shared" ref="O4:O6" si="5">2 * 6371000 * ASIN(SQRT(SIN(RADIANS((J4-H4)/2))^2 + COS(RADIANS(H4)) * COS(RADIANS(J4)) * SIN(RADIANS((K4-I4)/2))^2))
</f>
        <v>14.04059831</v>
      </c>
      <c r="P4" s="31">
        <f t="shared" ref="P4:P6" si="6">AVERAGE(L4:O4)</f>
        <v>10.1686356</v>
      </c>
      <c r="Q4" s="32">
        <f t="shared" ref="Q4:T4" si="1">MOD(DEGREES(ATAN2(
    SIN(RADIANS($K4 - OFFSET($B4, 0, COLUMN(A1)*2-1))) * COS(RADIANS($J4)),
    COS(RADIANS(OFFSET($B4, 0, COLUMN(A1)*2-2))) * SIN(RADIANS($J4)) -
    SIN(RADIANS(OFFSET($B4, 0, COLUMN(A1)*2-2))) * COS(RADIANS($J4)) * COS(RADIANS($K4 - OFFSET($B4, 0, COLUMN(A1)*2-1)))
)), 360)</f>
        <v>189.6251752</v>
      </c>
      <c r="R4" s="32">
        <f t="shared" si="1"/>
        <v>79.15199286</v>
      </c>
      <c r="S4" s="32">
        <f t="shared" si="1"/>
        <v>3.596676384</v>
      </c>
      <c r="T4" s="32">
        <f t="shared" si="1"/>
        <v>135.7533449</v>
      </c>
      <c r="U4" s="32">
        <f t="shared" ref="U4:U6" si="8">AVERAGE(Q4:T4)</f>
        <v>102.0317973</v>
      </c>
      <c r="V4" s="19">
        <f t="shared" ref="V4:V6" si="9">AVERAGE(
  geodesic(B4, C4, D4, E4),
  geodesic(B4, C4, F4, G4),
  geodesic(B4, C4, H4, I4),
  geodesic(D4, E4, F4, G4),
  geodesic(D4, E4, H4, I4),
  geodesic(F4, G4, H4, I4)
)</f>
        <v>14.36985245</v>
      </c>
    </row>
    <row r="5">
      <c r="A5" s="2" t="s">
        <v>73</v>
      </c>
      <c r="B5" s="9">
        <v>39.73806102</v>
      </c>
      <c r="C5" s="10">
        <v>-105.07756765</v>
      </c>
      <c r="D5" s="9">
        <v>39.73790864</v>
      </c>
      <c r="E5" s="10">
        <v>-105.07764937</v>
      </c>
      <c r="F5" s="11">
        <v>39.73800357</v>
      </c>
      <c r="G5" s="10">
        <v>-105.07770659</v>
      </c>
      <c r="H5" s="11">
        <v>39.73790292</v>
      </c>
      <c r="I5" s="10">
        <v>-105.07758602</v>
      </c>
      <c r="J5" s="12">
        <v>39.738028</v>
      </c>
      <c r="K5" s="13">
        <v>-105.077672</v>
      </c>
      <c r="L5" s="14">
        <f t="shared" si="2"/>
        <v>9.648484372</v>
      </c>
      <c r="M5" s="14">
        <f t="shared" si="3"/>
        <v>13.41254054</v>
      </c>
      <c r="N5" s="14">
        <f t="shared" si="4"/>
        <v>4.015852929</v>
      </c>
      <c r="O5" s="14">
        <f t="shared" si="5"/>
        <v>15.73178609</v>
      </c>
      <c r="P5" s="31">
        <f t="shared" si="6"/>
        <v>10.70216598</v>
      </c>
      <c r="Q5" s="32">
        <f t="shared" ref="Q5:T5" si="7">MOD(DEGREES(ATAN2(
    SIN(RADIANS($K5 - OFFSET($B5, 0, COLUMN(A2)*2-1))) * COS(RADIANS($J5)),
    COS(RADIANS(OFFSET($B5, 0, COLUMN(A2)*2-2))) * SIN(RADIANS($J5)) -
    SIN(RADIANS(OFFSET($B5, 0, COLUMN(A2)*2-2))) * COS(RADIANS($J5)) * COS(RADIANS($K5 - OFFSET($B5, 0, COLUMN(A2)*2-1)))
)), 360)</f>
        <v>202.3672449</v>
      </c>
      <c r="R5" s="32">
        <f t="shared" si="7"/>
        <v>98.29491087</v>
      </c>
      <c r="S5" s="32">
        <f t="shared" si="7"/>
        <v>42.56625032</v>
      </c>
      <c r="T5" s="32">
        <f t="shared" si="7"/>
        <v>117.8606447</v>
      </c>
      <c r="U5" s="32">
        <f t="shared" si="8"/>
        <v>115.2722627</v>
      </c>
      <c r="V5" s="19">
        <f t="shared" si="9"/>
        <v>13.6286582</v>
      </c>
    </row>
    <row r="6">
      <c r="A6" s="2" t="s">
        <v>74</v>
      </c>
      <c r="B6" s="9">
        <v>39.7380586567203</v>
      </c>
      <c r="C6" s="10">
        <v>-105.077675943125</v>
      </c>
      <c r="D6" s="9">
        <v>39.73796672</v>
      </c>
      <c r="E6" s="10">
        <v>-105.07772046</v>
      </c>
      <c r="F6" s="11">
        <v>39.73802496</v>
      </c>
      <c r="G6" s="10">
        <v>-105.07767926</v>
      </c>
      <c r="H6" s="11">
        <v>39.73800357</v>
      </c>
      <c r="I6" s="10">
        <v>-105.07758112</v>
      </c>
      <c r="J6" s="12">
        <v>39.738028</v>
      </c>
      <c r="K6" s="13">
        <v>-105.077672</v>
      </c>
      <c r="L6" s="14">
        <f t="shared" si="2"/>
        <v>3.425505004</v>
      </c>
      <c r="M6" s="14">
        <f t="shared" si="3"/>
        <v>7.974999255</v>
      </c>
      <c r="N6" s="14">
        <f t="shared" si="4"/>
        <v>0.7068432285</v>
      </c>
      <c r="O6" s="14">
        <f t="shared" si="5"/>
        <v>8.231931065</v>
      </c>
      <c r="P6" s="31">
        <f t="shared" si="6"/>
        <v>5.084819638</v>
      </c>
      <c r="Q6" s="32">
        <f t="shared" ref="Q6:T6" si="10">MOD(DEGREES(ATAN2(
    SIN(RADIANS($K6 - OFFSET($B6, 0, COLUMN(A3)*2-1))) * COS(RADIANS($J6)),
    COS(RADIANS(OFFSET($B6, 0, COLUMN(A3)*2-2))) * SIN(RADIANS($J6)) -
    SIN(RADIANS(OFFSET($B6, 0, COLUMN(A3)*2-2))) * COS(RADIANS($J6)) * COS(RADIANS($K6 - OFFSET($B6, 0, COLUMN(A3)*2-1)))
)), 360)</f>
        <v>275.6485859</v>
      </c>
      <c r="R6" s="32">
        <f t="shared" si="10"/>
        <v>58.69609617</v>
      </c>
      <c r="S6" s="32">
        <f t="shared" si="10"/>
        <v>28.56976868</v>
      </c>
      <c r="T6" s="32">
        <f t="shared" si="10"/>
        <v>160.7315287</v>
      </c>
      <c r="U6" s="32">
        <f t="shared" si="8"/>
        <v>130.9114949</v>
      </c>
      <c r="V6" s="19">
        <f t="shared" si="9"/>
        <v>8.920249719</v>
      </c>
    </row>
    <row r="7">
      <c r="B7" s="19"/>
      <c r="P7" s="26"/>
    </row>
    <row r="8">
      <c r="A8" s="1" t="s">
        <v>20</v>
      </c>
      <c r="B8" s="1" t="s">
        <v>52</v>
      </c>
      <c r="D8" s="1" t="s">
        <v>53</v>
      </c>
      <c r="F8" s="1" t="s">
        <v>54</v>
      </c>
      <c r="H8" s="1" t="s">
        <v>55</v>
      </c>
      <c r="J8" s="1"/>
      <c r="K8" s="1"/>
      <c r="L8" s="1"/>
      <c r="M8" s="1"/>
      <c r="N8" s="1"/>
      <c r="O8" s="1"/>
      <c r="P8" s="1"/>
    </row>
    <row r="9">
      <c r="A9" s="2" t="s">
        <v>1</v>
      </c>
      <c r="B9" s="3" t="s">
        <v>2</v>
      </c>
      <c r="C9" s="4" t="s">
        <v>3</v>
      </c>
      <c r="D9" s="3" t="s">
        <v>4</v>
      </c>
      <c r="E9" s="4" t="s">
        <v>5</v>
      </c>
      <c r="F9" s="5" t="s">
        <v>6</v>
      </c>
      <c r="G9" s="4" t="s">
        <v>7</v>
      </c>
      <c r="H9" s="5" t="s">
        <v>8</v>
      </c>
      <c r="I9" s="4" t="s">
        <v>9</v>
      </c>
      <c r="J9" s="6" t="s">
        <v>10</v>
      </c>
      <c r="K9" s="7" t="s">
        <v>11</v>
      </c>
      <c r="L9" s="8" t="s">
        <v>12</v>
      </c>
      <c r="M9" s="8" t="s">
        <v>13</v>
      </c>
      <c r="N9" s="8" t="s">
        <v>14</v>
      </c>
      <c r="O9" s="8" t="s">
        <v>15</v>
      </c>
      <c r="P9" s="18" t="s">
        <v>16</v>
      </c>
    </row>
    <row r="10">
      <c r="A10" s="2" t="s">
        <v>17</v>
      </c>
      <c r="B10" s="9">
        <v>39.7370131121428</v>
      </c>
      <c r="C10" s="10">
        <v>-105.079588941362</v>
      </c>
      <c r="D10" s="9">
        <v>39.7368655718209</v>
      </c>
      <c r="E10" s="10">
        <v>-105.079674862975</v>
      </c>
      <c r="F10" s="11">
        <v>39.7367802293795</v>
      </c>
      <c r="G10" s="10">
        <v>-105.07971722657</v>
      </c>
      <c r="H10" s="11">
        <v>39.7369456402126</v>
      </c>
      <c r="I10" s="10">
        <v>-105.079518307153</v>
      </c>
      <c r="J10" s="12">
        <v>39.736929</v>
      </c>
      <c r="K10" s="13">
        <v>-105.079601</v>
      </c>
      <c r="L10" s="14">
        <f t="shared" ref="L10:L12" si="12">2 * 6371000 * ASIN(SQRT(SIN(RADIANS((J10-B10)/2))^2 + COS(RADIANS(B10)) * COS(RADIANS(J10)) * SIN(RADIANS((K10-C10)/2))^2))
</f>
        <v>9.409508877</v>
      </c>
      <c r="M10" s="14">
        <f t="shared" ref="M10:M12" si="13">2 * 6371000 * ASIN(SQRT(SIN(RADIANS((J10-D10)/2))^2 + COS(RADIANS(D10)) * COS(RADIANS(J10)) * SIN(RADIANS((K10-E10)/2))^2))
</f>
        <v>9.467479066</v>
      </c>
      <c r="N10" s="14">
        <f t="shared" ref="N10:N12" si="14">2 * 6371000 * ASIN(SQRT(SIN(RADIANS((J10-F10)/2))^2 + COS(RADIANS(F10)) * COS(RADIANS(J10)) * SIN(RADIANS((K10-G10)/2))^2))
</f>
        <v>19.29830395</v>
      </c>
      <c r="O10" s="14">
        <f t="shared" ref="O10:O12" si="15">2 * 6371000 * ASIN(SQRT(SIN(RADIANS((J10-H10)/2))^2 + COS(RADIANS(H10)) * COS(RADIANS(J10)) * SIN(RADIANS((K10-I10)/2))^2))
</f>
        <v>7.308946636</v>
      </c>
      <c r="P10" s="27">
        <f t="shared" ref="P10:P12" si="16">AVERAGE(L10:O10)</f>
        <v>11.37105963</v>
      </c>
      <c r="Q10" s="32">
        <f t="shared" ref="Q10:T10" si="11">MOD(DEGREES(ATAN2(
    SIN(RADIANS($K10 - OFFSET($B10, 0, COLUMN(A7)*2-1))) * COS(RADIANS($J10)),
    COS(RADIANS(OFFSET($B10, 0, COLUMN(A7)*2-2))) * SIN(RADIANS($J10)) -
    SIN(RADIANS(OFFSET($B10, 0, COLUMN(A7)*2-2))) * COS(RADIANS($J10)) * COS(RADIANS($K10 - OFFSET($B10, 0, COLUMN(A7)*2-1)))
)), 360)</f>
        <v>263.7088315</v>
      </c>
      <c r="R10" s="32">
        <f t="shared" si="11"/>
        <v>48.15567351</v>
      </c>
      <c r="S10" s="32">
        <f t="shared" si="11"/>
        <v>59.00385998</v>
      </c>
      <c r="T10" s="32">
        <f t="shared" si="11"/>
        <v>194.6643491</v>
      </c>
      <c r="U10" s="32">
        <f t="shared" ref="U10:U12" si="18">AVERAGE(Q10:T10)</f>
        <v>141.3831785</v>
      </c>
      <c r="V10" s="19">
        <f t="shared" ref="V10:V12" si="19">AVERAGE(
  geodesic(B10, C10, D10, E10),
  geodesic(B10, C10, F10, G10),
  geodesic(B10, C10, H10, I10),
  geodesic(D10, E10, F10, G10),
  geodesic(D10, E10, H10, I10),
  geodesic(F10, G10, H10, I10)
)</f>
        <v>17.83613048</v>
      </c>
    </row>
    <row r="11">
      <c r="A11" s="2" t="s">
        <v>73</v>
      </c>
      <c r="B11" s="9">
        <v>39.73700577</v>
      </c>
      <c r="C11" s="10">
        <v>-105.07960588</v>
      </c>
      <c r="D11" s="11">
        <v>39.73687954</v>
      </c>
      <c r="E11" s="10">
        <v>-105.07968093</v>
      </c>
      <c r="F11" s="11">
        <v>39.73676723</v>
      </c>
      <c r="G11" s="10">
        <v>-105.07962872</v>
      </c>
      <c r="H11" s="11">
        <v>39.7369205</v>
      </c>
      <c r="I11" s="10">
        <v>-105.07954266</v>
      </c>
      <c r="J11" s="12">
        <v>39.736929</v>
      </c>
      <c r="K11" s="13">
        <v>-105.079601</v>
      </c>
      <c r="L11" s="14">
        <f t="shared" si="12"/>
        <v>8.546627053</v>
      </c>
      <c r="M11" s="14">
        <f t="shared" si="13"/>
        <v>8.772612655</v>
      </c>
      <c r="N11" s="14">
        <f t="shared" si="14"/>
        <v>18.14349606</v>
      </c>
      <c r="O11" s="14">
        <f t="shared" si="15"/>
        <v>5.07725806</v>
      </c>
      <c r="P11" s="31">
        <f t="shared" si="16"/>
        <v>10.13499846</v>
      </c>
      <c r="Q11" s="32">
        <f t="shared" ref="Q11:T11" si="17">MOD(DEGREES(ATAN2(
    SIN(RADIANS($K11 - OFFSET($B11, 0, COLUMN(A8)*2-1))) * COS(RADIANS($J11)),
    COS(RADIANS(OFFSET($B11, 0, COLUMN(A8)*2-2))) * SIN(RADIANS($J11)) -
    SIN(RADIANS(OFFSET($B11, 0, COLUMN(A8)*2-2))) * COS(RADIANS($J11)) * COS(RADIANS($K11 - OFFSET($B11, 0, COLUMN(A8)*2-1)))
)), 360)</f>
        <v>272.7984964</v>
      </c>
      <c r="R11" s="32">
        <f t="shared" si="17"/>
        <v>38.82306336</v>
      </c>
      <c r="S11" s="32">
        <f t="shared" si="17"/>
        <v>82.49341534</v>
      </c>
      <c r="T11" s="32">
        <f t="shared" si="17"/>
        <v>169.2715036</v>
      </c>
      <c r="U11" s="32">
        <f t="shared" si="18"/>
        <v>140.8466197</v>
      </c>
      <c r="V11" s="19">
        <f t="shared" si="19"/>
        <v>16.24003206</v>
      </c>
    </row>
    <row r="12">
      <c r="A12" s="2" t="s">
        <v>74</v>
      </c>
      <c r="B12" s="9">
        <v>39.73693356</v>
      </c>
      <c r="C12" s="10">
        <v>-105.07962684</v>
      </c>
      <c r="D12" s="9">
        <v>39.73693648</v>
      </c>
      <c r="E12" s="10">
        <v>-105.07965872</v>
      </c>
      <c r="F12" s="11">
        <v>39.73689457</v>
      </c>
      <c r="G12" s="10">
        <v>-105.07964153</v>
      </c>
      <c r="H12" s="11">
        <v>39.73702196</v>
      </c>
      <c r="I12" s="10">
        <v>-105.07964368</v>
      </c>
      <c r="J12" s="12">
        <v>39.736929</v>
      </c>
      <c r="K12" s="13">
        <v>-105.079601</v>
      </c>
      <c r="L12" s="14">
        <f t="shared" si="12"/>
        <v>2.266947914</v>
      </c>
      <c r="M12" s="14">
        <f t="shared" si="13"/>
        <v>5.005086671</v>
      </c>
      <c r="N12" s="14">
        <f t="shared" si="14"/>
        <v>5.164057725</v>
      </c>
      <c r="O12" s="14">
        <f t="shared" si="15"/>
        <v>10.96200308</v>
      </c>
      <c r="P12" s="27">
        <f t="shared" si="16"/>
        <v>5.849523848</v>
      </c>
      <c r="Q12" s="32">
        <f t="shared" ref="Q12:T12" si="20">MOD(DEGREES(ATAN2(
    SIN(RADIANS($K12 - OFFSET($B12, 0, COLUMN(A9)*2-1))) * COS(RADIANS($J12)),
    COS(RADIANS(OFFSET($B12, 0, COLUMN(A9)*2-2))) * SIN(RADIANS($J12)) -
    SIN(RADIANS(OFFSET($B12, 0, COLUMN(A9)*2-2))) * COS(RADIANS($J12)) * COS(RADIANS($K12 - OFFSET($B12, 0, COLUMN(A9)*2-1)))
)), 360)</f>
        <v>347.0753103</v>
      </c>
      <c r="R12" s="32">
        <f t="shared" si="20"/>
        <v>350.4343127</v>
      </c>
      <c r="S12" s="32">
        <f t="shared" si="20"/>
        <v>47.84766497</v>
      </c>
      <c r="T12" s="32">
        <f t="shared" si="20"/>
        <v>289.4460555</v>
      </c>
      <c r="U12" s="32">
        <f t="shared" si="18"/>
        <v>258.7008359</v>
      </c>
      <c r="V12" s="19">
        <f t="shared" si="19"/>
        <v>7.639655329</v>
      </c>
    </row>
    <row r="13">
      <c r="B13" s="34"/>
      <c r="C13" s="34"/>
      <c r="P13" s="26"/>
    </row>
    <row r="14">
      <c r="A14" s="1" t="s">
        <v>22</v>
      </c>
      <c r="B14" s="1" t="s">
        <v>56</v>
      </c>
      <c r="D14" s="1" t="s">
        <v>57</v>
      </c>
      <c r="F14" s="1" t="s">
        <v>58</v>
      </c>
      <c r="H14" s="1" t="s">
        <v>59</v>
      </c>
      <c r="J14" s="1"/>
      <c r="K14" s="1"/>
      <c r="L14" s="1"/>
      <c r="M14" s="1"/>
      <c r="N14" s="1"/>
      <c r="O14" s="1"/>
      <c r="P14" s="1"/>
    </row>
    <row r="15">
      <c r="A15" s="2" t="s">
        <v>1</v>
      </c>
      <c r="B15" s="3" t="s">
        <v>2</v>
      </c>
      <c r="C15" s="4" t="s">
        <v>3</v>
      </c>
      <c r="D15" s="3" t="s">
        <v>4</v>
      </c>
      <c r="E15" s="4" t="s">
        <v>5</v>
      </c>
      <c r="F15" s="5" t="s">
        <v>6</v>
      </c>
      <c r="G15" s="4" t="s">
        <v>7</v>
      </c>
      <c r="H15" s="5" t="s">
        <v>8</v>
      </c>
      <c r="I15" s="4" t="s">
        <v>9</v>
      </c>
      <c r="J15" s="6" t="s">
        <v>10</v>
      </c>
      <c r="K15" s="7" t="s">
        <v>11</v>
      </c>
      <c r="L15" s="8" t="s">
        <v>12</v>
      </c>
      <c r="M15" s="8" t="s">
        <v>13</v>
      </c>
      <c r="N15" s="8" t="s">
        <v>14</v>
      </c>
      <c r="O15" s="8" t="s">
        <v>15</v>
      </c>
      <c r="P15" s="18" t="s">
        <v>16</v>
      </c>
    </row>
    <row r="16">
      <c r="A16" s="2" t="s">
        <v>17</v>
      </c>
      <c r="B16" s="9">
        <v>34.0409175793144</v>
      </c>
      <c r="C16" s="10">
        <v>-118.535521546091</v>
      </c>
      <c r="D16" s="9">
        <v>34.0409258524243</v>
      </c>
      <c r="E16" s="10">
        <v>-118.535516553802</v>
      </c>
      <c r="F16" s="11">
        <v>34.0411207778207</v>
      </c>
      <c r="G16" s="10">
        <v>-118.535388569951</v>
      </c>
      <c r="H16" s="11">
        <v>34.0411782525681</v>
      </c>
      <c r="I16" s="10">
        <v>-118.535348353466</v>
      </c>
      <c r="J16" s="12">
        <v>34.0411</v>
      </c>
      <c r="K16" s="13">
        <v>-118.535355</v>
      </c>
      <c r="L16" s="14">
        <f t="shared" ref="L16:L18" si="22">2 * 6371000 * ASIN(SQRT(SIN(RADIANS((J16-B16)/2))^2 + COS(RADIANS(B16)) * COS(RADIANS(J16)) * SIN(RADIANS((K16-C16)/2))^2))
</f>
        <v>25.43498287</v>
      </c>
      <c r="M16" s="14">
        <f t="shared" ref="M16:M18" si="23">2 * 6371000 * ASIN(SQRT(SIN(RADIANS((J16-D16)/2))^2 + COS(RADIANS(D16)) * COS(RADIANS(J16)) * SIN(RADIANS((K16-E16)/2))^2))
</f>
        <v>24.42454552</v>
      </c>
      <c r="N16" s="14">
        <f t="shared" ref="N16:N18" si="24">2 * 6371000 * ASIN(SQRT(SIN(RADIANS((J16-F16)/2))^2 + COS(RADIANS(F16)) * COS(RADIANS(J16)) * SIN(RADIANS((K16-G16)/2))^2))
</f>
        <v>3.860752201</v>
      </c>
      <c r="O16" s="14">
        <f t="shared" ref="O16:O18" si="25">2 * 6371000 * ASIN(SQRT(SIN(RADIANS((J16-H16)/2))^2 + COS(RADIANS(H16)) * COS(RADIANS(J16)) * SIN(RADIANS((K16-I16)/2))^2))
</f>
        <v>8.722813286</v>
      </c>
      <c r="P16" s="27">
        <f t="shared" ref="P16:P18" si="26">AVERAGE(L16:O16)</f>
        <v>15.61077347</v>
      </c>
      <c r="Q16" s="32">
        <f t="shared" ref="Q16:T16" si="21">MOD(DEGREES(ATAN2(
    SIN(RADIANS($K16 - OFFSET($B16, 0, COLUMN(A13)*2-1))) * COS(RADIANS($J16)),
    COS(RADIANS(OFFSET($B16, 0, COLUMN(A13)*2-2))) * SIN(RADIANS($J16)) -
    SIN(RADIANS(OFFSET($B16, 0, COLUMN(A13)*2-2))) * COS(RADIANS($J16)) * COS(RADIANS($K16 - OFFSET($B16, 0, COLUMN(A13)*2-1)))
)), 360)</f>
        <v>52.89153738</v>
      </c>
      <c r="R16" s="32">
        <f t="shared" si="21"/>
        <v>52.45010262</v>
      </c>
      <c r="S16" s="32">
        <f t="shared" si="21"/>
        <v>323.2425035</v>
      </c>
      <c r="T16" s="32">
        <f t="shared" si="21"/>
        <v>265.9740571</v>
      </c>
      <c r="U16" s="32">
        <f t="shared" ref="U16:U18" si="28">AVERAGE(Q16:T16)</f>
        <v>173.6395501</v>
      </c>
      <c r="V16" s="19">
        <f t="shared" ref="V16:V18" si="29">AVERAGE(
  geodesic(B16, C16, D16, E16),
  geodesic(B16, C16, F16, G16),
  geodesic(B16, C16, H16, I16),
  geodesic(D16, E16, F16, G16),
  geodesic(D16, E16, H16, I16),
  geodesic(F16, G16, H16, I16)
)</f>
        <v>20.65705694</v>
      </c>
    </row>
    <row r="17">
      <c r="A17" s="2" t="s">
        <v>73</v>
      </c>
      <c r="B17" s="11">
        <v>34.04089174</v>
      </c>
      <c r="C17" s="10">
        <v>-118.53545102</v>
      </c>
      <c r="D17" s="11">
        <v>34.04098285</v>
      </c>
      <c r="E17" s="10">
        <v>-118.53546988</v>
      </c>
      <c r="F17" s="11">
        <v>34.04119981</v>
      </c>
      <c r="G17" s="10">
        <v>-118.53542481</v>
      </c>
      <c r="H17" s="11">
        <v>34.04113096</v>
      </c>
      <c r="I17" s="29">
        <v>-118.53538112</v>
      </c>
      <c r="J17" s="12">
        <v>34.0411</v>
      </c>
      <c r="K17" s="13">
        <v>-118.535355</v>
      </c>
      <c r="L17" s="14">
        <f t="shared" si="22"/>
        <v>24.78996961</v>
      </c>
      <c r="M17" s="14">
        <f t="shared" si="23"/>
        <v>16.78490321</v>
      </c>
      <c r="N17" s="14">
        <f t="shared" si="24"/>
        <v>12.82763422</v>
      </c>
      <c r="O17" s="14">
        <f t="shared" si="25"/>
        <v>4.200436342</v>
      </c>
      <c r="P17" s="31">
        <f t="shared" si="26"/>
        <v>14.65073585</v>
      </c>
      <c r="Q17" s="32">
        <f t="shared" ref="Q17:T17" si="27">MOD(DEGREES(ATAN2(
    SIN(RADIANS($K17 - OFFSET($B17, 0, COLUMN(A14)*2-1))) * COS(RADIANS($J17)),
    COS(RADIANS(OFFSET($B17, 0, COLUMN(A14)*2-2))) * SIN(RADIANS($J17)) -
    SIN(RADIANS(OFFSET($B17, 0, COLUMN(A14)*2-2))) * COS(RADIANS($J17)) * COS(RADIANS($K17 - OFFSET($B17, 0, COLUMN(A14)*2-1)))
)), 360)</f>
        <v>69.09066625</v>
      </c>
      <c r="R17" s="32">
        <f t="shared" si="27"/>
        <v>50.90339789</v>
      </c>
      <c r="S17" s="32">
        <f t="shared" si="27"/>
        <v>300.095391</v>
      </c>
      <c r="T17" s="32">
        <f t="shared" si="27"/>
        <v>304.9572039</v>
      </c>
      <c r="U17" s="32">
        <f t="shared" si="28"/>
        <v>181.2616648</v>
      </c>
      <c r="V17" s="19">
        <f t="shared" si="29"/>
        <v>20.58428004</v>
      </c>
    </row>
    <row r="18">
      <c r="A18" s="2" t="s">
        <v>74</v>
      </c>
      <c r="B18" s="35">
        <v>34.040975967629</v>
      </c>
      <c r="C18" s="36">
        <v>-118.53542208185</v>
      </c>
      <c r="D18" s="35">
        <v>34.0411341958307</v>
      </c>
      <c r="E18" s="36">
        <v>-118.535334798675</v>
      </c>
      <c r="F18" s="37">
        <v>34.0411100584498</v>
      </c>
      <c r="G18" s="36">
        <v>-118.535481086336</v>
      </c>
      <c r="H18" s="37">
        <v>34.0410508800629</v>
      </c>
      <c r="I18" s="36">
        <v>-118.535357814312</v>
      </c>
      <c r="J18" s="12">
        <v>34.0411</v>
      </c>
      <c r="K18" s="13">
        <v>-118.535355</v>
      </c>
      <c r="L18" s="14">
        <f t="shared" si="22"/>
        <v>15.11346749</v>
      </c>
      <c r="M18" s="14">
        <f t="shared" si="23"/>
        <v>4.233544776</v>
      </c>
      <c r="N18" s="14">
        <f t="shared" si="24"/>
        <v>11.67132598</v>
      </c>
      <c r="O18" s="14">
        <f t="shared" si="25"/>
        <v>5.468039929</v>
      </c>
      <c r="P18" s="27">
        <f t="shared" si="26"/>
        <v>9.121594543</v>
      </c>
      <c r="Q18" s="32">
        <f t="shared" ref="Q18:T18" si="30">MOD(DEGREES(ATAN2(
    SIN(RADIANS($K18 - OFFSET($B18, 0, COLUMN(A15)*2-1))) * COS(RADIANS($J18)),
    COS(RADIANS(OFFSET($B18, 0, COLUMN(A15)*2-2))) * SIN(RADIANS($J18)) -
    SIN(RADIANS(OFFSET($B18, 0, COLUMN(A15)*2-2))) * COS(RADIANS($J18)) * COS(RADIANS($K18 - OFFSET($B18, 0, COLUMN(A15)*2-1)))
)), 360)</f>
        <v>65.85994899</v>
      </c>
      <c r="R18" s="32">
        <f t="shared" si="30"/>
        <v>243.9173171</v>
      </c>
      <c r="S18" s="32">
        <f t="shared" si="30"/>
        <v>354.5010139</v>
      </c>
      <c r="T18" s="32">
        <f t="shared" si="30"/>
        <v>87.28184006</v>
      </c>
      <c r="U18" s="32">
        <f t="shared" si="28"/>
        <v>187.89003</v>
      </c>
      <c r="V18" s="19">
        <f t="shared" si="29"/>
        <v>13.63500894</v>
      </c>
    </row>
    <row r="19">
      <c r="P19" s="26"/>
    </row>
    <row r="20">
      <c r="A20" s="1" t="s">
        <v>23</v>
      </c>
      <c r="B20" s="1" t="s">
        <v>60</v>
      </c>
      <c r="D20" s="1" t="s">
        <v>61</v>
      </c>
      <c r="E20" s="1"/>
      <c r="F20" s="1" t="s">
        <v>62</v>
      </c>
      <c r="H20" s="1" t="s">
        <v>75</v>
      </c>
      <c r="J20" s="1"/>
      <c r="K20" s="1"/>
      <c r="L20" s="1"/>
      <c r="M20" s="1"/>
      <c r="N20" s="1"/>
      <c r="O20" s="1"/>
      <c r="P20" s="1"/>
    </row>
    <row r="21">
      <c r="A21" s="2" t="s">
        <v>1</v>
      </c>
      <c r="B21" s="3" t="s">
        <v>2</v>
      </c>
      <c r="C21" s="4" t="s">
        <v>3</v>
      </c>
      <c r="D21" s="3" t="s">
        <v>4</v>
      </c>
      <c r="E21" s="4" t="s">
        <v>5</v>
      </c>
      <c r="F21" s="5" t="s">
        <v>6</v>
      </c>
      <c r="G21" s="4" t="s">
        <v>7</v>
      </c>
      <c r="H21" s="5" t="s">
        <v>8</v>
      </c>
      <c r="I21" s="4" t="s">
        <v>9</v>
      </c>
      <c r="J21" s="6" t="s">
        <v>10</v>
      </c>
      <c r="K21" s="7" t="s">
        <v>11</v>
      </c>
      <c r="L21" s="8" t="s">
        <v>12</v>
      </c>
      <c r="M21" s="8" t="s">
        <v>13</v>
      </c>
      <c r="N21" s="8" t="s">
        <v>14</v>
      </c>
      <c r="O21" s="8" t="s">
        <v>15</v>
      </c>
      <c r="P21" s="18" t="s">
        <v>16</v>
      </c>
    </row>
    <row r="22">
      <c r="A22" s="2" t="s">
        <v>17</v>
      </c>
      <c r="B22" s="9">
        <v>39.7366680318946</v>
      </c>
      <c r="C22" s="10">
        <v>-105.080352296307</v>
      </c>
      <c r="D22" s="9">
        <v>39.7365906976163</v>
      </c>
      <c r="E22" s="10">
        <v>-105.080701853745</v>
      </c>
      <c r="F22" s="11">
        <v>39.7368202721352</v>
      </c>
      <c r="G22" s="10">
        <v>-105.080648666523</v>
      </c>
      <c r="H22" s="11">
        <v>39.7368166642629</v>
      </c>
      <c r="I22" s="10">
        <v>-105.080631597105</v>
      </c>
      <c r="J22" s="12">
        <v>39.736659</v>
      </c>
      <c r="K22" s="13">
        <v>-105.080599</v>
      </c>
      <c r="L22" s="14">
        <f t="shared" ref="L22:L24" si="32">2 * 6371000 * ASIN(SQRT(SIN(RADIANS((J22-B22)/2))^2 + COS(RADIANS(B22)) * COS(RADIANS(J22)) * SIN(RADIANS((K22-C22)/2))^2))
</f>
        <v>21.11899756</v>
      </c>
      <c r="M22" s="14">
        <f t="shared" ref="M22:M24" si="33">2 * 6371000 * ASIN(SQRT(SIN(RADIANS((J22-D22)/2))^2 + COS(RADIANS(D22)) * COS(RADIANS(J22)) * SIN(RADIANS((K22-E22)/2))^2))
</f>
        <v>11.62027693</v>
      </c>
      <c r="N22" s="14">
        <f t="shared" ref="N22:N24" si="34">2 * 6371000 * ASIN(SQRT(SIN(RADIANS((J22-F22)/2))^2 + COS(RADIANS(F22)) * COS(RADIANS(J22)) * SIN(RADIANS((K22-G22)/2))^2))
</f>
        <v>18.42866319</v>
      </c>
      <c r="O22" s="14">
        <f t="shared" ref="O22:O24" si="35">2 * 6371000 * ASIN(SQRT(SIN(RADIANS((J22-H22)/2))^2 + COS(RADIANS(H22)) * COS(RADIANS(J22)) * SIN(RADIANS((K22-I22)/2))^2))
</f>
        <v>17.75165846</v>
      </c>
      <c r="P22" s="27">
        <f t="shared" ref="P22:P24" si="36">AVERAGE(L22:O22)</f>
        <v>17.22989904</v>
      </c>
      <c r="Q22" s="32">
        <f t="shared" ref="Q22:T22" si="31">MOD(DEGREES(ATAN2(
    SIN(RADIANS($K22 - OFFSET($B22, 0, COLUMN(A19)*2-1))) * COS(RADIANS($J22)),
    COS(RADIANS(OFFSET($B22, 0, COLUMN(A19)*2-2))) * SIN(RADIANS($J22)) -
    SIN(RADIANS(OFFSET($B22, 0, COLUMN(A19)*2-2))) * COS(RADIANS($J22)) * COS(RADIANS($K22 - OFFSET($B22, 0, COLUMN(A19)*2-1)))
)), 360)</f>
        <v>182.7256145</v>
      </c>
      <c r="R22" s="32">
        <f t="shared" si="31"/>
        <v>40.81273652</v>
      </c>
      <c r="S22" s="32">
        <f t="shared" si="31"/>
        <v>283.3235439</v>
      </c>
      <c r="T22" s="32">
        <f t="shared" si="31"/>
        <v>279.0337836</v>
      </c>
      <c r="U22" s="32">
        <f t="shared" ref="U22:U24" si="38">AVERAGE(Q22:T22)</f>
        <v>196.4739196</v>
      </c>
      <c r="V22" s="19">
        <f t="shared" ref="V22:V24" si="39">AVERAGE(
  geodesic(B22, C22, D22, E22),
  geodesic(B22, C22, F22, G22),
  geodesic(B22, C22, H22, I22),
  geodesic(D22, E22, F22, G22),
  geodesic(D22, E22, H22, I22),
  geodesic(F22, G22, H22, I22)
)</f>
        <v>23.98321707</v>
      </c>
    </row>
    <row r="23">
      <c r="A23" s="2" t="s">
        <v>73</v>
      </c>
      <c r="B23" s="11">
        <v>39.73668947</v>
      </c>
      <c r="C23" s="10">
        <v>-105.08040797</v>
      </c>
      <c r="D23" s="11">
        <v>39.73662429</v>
      </c>
      <c r="E23" s="10">
        <v>-105.08066397</v>
      </c>
      <c r="F23" s="11">
        <v>39.73677115</v>
      </c>
      <c r="G23" s="10">
        <v>-105.08063851</v>
      </c>
      <c r="H23" s="11">
        <v>39.73680687</v>
      </c>
      <c r="I23" s="10">
        <v>-105.08054106</v>
      </c>
      <c r="J23" s="12">
        <v>39.736659</v>
      </c>
      <c r="K23" s="13">
        <v>-105.080599</v>
      </c>
      <c r="L23" s="14">
        <f t="shared" si="32"/>
        <v>16.68224382</v>
      </c>
      <c r="M23" s="14">
        <f t="shared" si="33"/>
        <v>6.764563662</v>
      </c>
      <c r="N23" s="14">
        <f t="shared" si="34"/>
        <v>12.92003558</v>
      </c>
      <c r="O23" s="14">
        <f t="shared" si="35"/>
        <v>17.17258292</v>
      </c>
      <c r="P23" s="31">
        <f t="shared" si="36"/>
        <v>13.3848565</v>
      </c>
      <c r="Q23" s="32">
        <f t="shared" ref="Q23:T23" si="37">MOD(DEGREES(ATAN2(
    SIN(RADIANS($K23 - OFFSET($B23, 0, COLUMN(A20)*2-1))) * COS(RADIANS($J23)),
    COS(RADIANS(OFFSET($B23, 0, COLUMN(A20)*2-2))) * SIN(RADIANS($J23)) -
    SIN(RADIANS(OFFSET($B23, 0, COLUMN(A20)*2-2))) * COS(RADIANS($J23)) * COS(RADIANS($K23 - OFFSET($B23, 0, COLUMN(A20)*2-1)))
)), 360)</f>
        <v>191.7180459</v>
      </c>
      <c r="R23" s="32">
        <f t="shared" si="37"/>
        <v>34.78916662</v>
      </c>
      <c r="S23" s="32">
        <f t="shared" si="37"/>
        <v>285.158288</v>
      </c>
      <c r="T23" s="32">
        <f t="shared" si="37"/>
        <v>253.2317018</v>
      </c>
      <c r="U23" s="32">
        <f t="shared" si="38"/>
        <v>191.2243006</v>
      </c>
      <c r="V23" s="19">
        <f t="shared" si="39"/>
        <v>18.44134828</v>
      </c>
    </row>
    <row r="24">
      <c r="A24" s="2" t="s">
        <v>74</v>
      </c>
      <c r="B24" s="35">
        <v>39.7366474611155</v>
      </c>
      <c r="C24" s="36">
        <v>-105.080666493161</v>
      </c>
      <c r="D24" s="35">
        <v>39.736556283308</v>
      </c>
      <c r="E24" s="36">
        <v>-105.080732799878</v>
      </c>
      <c r="F24" s="37">
        <v>39.7365634400264</v>
      </c>
      <c r="G24" s="36">
        <v>-105.080708962667</v>
      </c>
      <c r="H24" s="11">
        <v>39.73677131</v>
      </c>
      <c r="I24" s="10">
        <v>-105.08057889</v>
      </c>
      <c r="J24" s="12">
        <v>39.736659</v>
      </c>
      <c r="K24" s="13">
        <v>-105.080599</v>
      </c>
      <c r="L24" s="14">
        <f t="shared" si="32"/>
        <v>5.912103393</v>
      </c>
      <c r="M24" s="14">
        <f t="shared" si="33"/>
        <v>16.16625256</v>
      </c>
      <c r="N24" s="14">
        <f t="shared" si="34"/>
        <v>14.18864582</v>
      </c>
      <c r="O24" s="14">
        <f t="shared" si="35"/>
        <v>12.60613282</v>
      </c>
      <c r="P24" s="27">
        <f t="shared" si="36"/>
        <v>12.21828365</v>
      </c>
      <c r="Q24" s="32">
        <f t="shared" ref="Q24:T24" si="40">MOD(DEGREES(ATAN2(
    SIN(RADIANS($K24 - OFFSET($B24, 0, COLUMN(A21)*2-1))) * COS(RADIANS($J24)),
    COS(RADIANS(OFFSET($B24, 0, COLUMN(A21)*2-2))) * SIN(RADIANS($J24)) -
    SIN(RADIANS(OFFSET($B24, 0, COLUMN(A21)*2-2))) * COS(RADIANS($J24)) * COS(RADIANS($K24 - OFFSET($B24, 0, COLUMN(A21)*2-1)))
)), 360)</f>
        <v>12.53429075</v>
      </c>
      <c r="R24" s="32">
        <f t="shared" si="40"/>
        <v>44.95148623</v>
      </c>
      <c r="S24" s="32">
        <f t="shared" si="40"/>
        <v>48.49465303</v>
      </c>
      <c r="T24" s="32">
        <f t="shared" si="40"/>
        <v>262.1600196</v>
      </c>
      <c r="U24" s="32">
        <f t="shared" si="38"/>
        <v>92.0351124</v>
      </c>
      <c r="V24" s="19">
        <f t="shared" si="39"/>
        <v>15.40801585</v>
      </c>
    </row>
    <row r="25">
      <c r="P25" s="26"/>
    </row>
    <row r="26">
      <c r="A26" s="1" t="s">
        <v>25</v>
      </c>
      <c r="B26" s="1" t="s">
        <v>64</v>
      </c>
      <c r="D26" s="1" t="s">
        <v>65</v>
      </c>
      <c r="F26" s="1" t="s">
        <v>66</v>
      </c>
      <c r="H26" s="1" t="s">
        <v>67</v>
      </c>
      <c r="J26" s="1"/>
      <c r="K26" s="1"/>
      <c r="L26" s="1"/>
      <c r="M26" s="1"/>
      <c r="N26" s="1"/>
      <c r="O26" s="1"/>
      <c r="P26" s="1"/>
    </row>
    <row r="27">
      <c r="A27" s="2" t="s">
        <v>1</v>
      </c>
      <c r="B27" s="3" t="s">
        <v>2</v>
      </c>
      <c r="C27" s="4" t="s">
        <v>3</v>
      </c>
      <c r="D27" s="3" t="s">
        <v>4</v>
      </c>
      <c r="E27" s="4" t="s">
        <v>5</v>
      </c>
      <c r="F27" s="5" t="s">
        <v>6</v>
      </c>
      <c r="G27" s="4" t="s">
        <v>7</v>
      </c>
      <c r="H27" s="5" t="s">
        <v>8</v>
      </c>
      <c r="I27" s="4" t="s">
        <v>9</v>
      </c>
      <c r="J27" s="6" t="s">
        <v>10</v>
      </c>
      <c r="K27" s="7" t="s">
        <v>11</v>
      </c>
      <c r="L27" s="8" t="s">
        <v>12</v>
      </c>
      <c r="M27" s="8" t="s">
        <v>13</v>
      </c>
      <c r="N27" s="8" t="s">
        <v>14</v>
      </c>
      <c r="O27" s="8" t="s">
        <v>15</v>
      </c>
      <c r="P27" s="18" t="s">
        <v>16</v>
      </c>
    </row>
    <row r="28">
      <c r="A28" s="2" t="s">
        <v>17</v>
      </c>
      <c r="B28" s="9">
        <v>28.0767017195945</v>
      </c>
      <c r="C28" s="10">
        <v>-82.4663844327748</v>
      </c>
      <c r="D28" s="9">
        <v>28.076775174319</v>
      </c>
      <c r="E28" s="10">
        <v>-82.4660603429555</v>
      </c>
      <c r="F28" s="11">
        <v>28.0767824985581</v>
      </c>
      <c r="G28" s="10">
        <v>-82.4660515241131</v>
      </c>
      <c r="H28" s="11">
        <v>28.0766181972167</v>
      </c>
      <c r="I28" s="10">
        <v>-82.4659700964522</v>
      </c>
      <c r="J28" s="12">
        <v>28.076706</v>
      </c>
      <c r="K28" s="13">
        <v>-82.46598</v>
      </c>
      <c r="L28" s="14">
        <f t="shared" ref="L28:L30" si="42">2 * 6371000 * ASIN(SQRT(SIN(RADIANS((J28-B28)/2))^2 + COS(RADIANS(B28)) * COS(RADIANS(J28)) * SIN(RADIANS((K28-C28)/2))^2))
</f>
        <v>39.6814787</v>
      </c>
      <c r="M28" s="14">
        <f t="shared" ref="M28:M30" si="43">2 * 6371000 * ASIN(SQRT(SIN(RADIANS((J28-D28)/2))^2 + COS(RADIANS(D28)) * COS(RADIANS(J28)) * SIN(RADIANS((K28-E28)/2))^2))
</f>
        <v>11.01346319</v>
      </c>
      <c r="N28" s="14">
        <f t="shared" ref="N28:N30" si="44">2 * 6371000 * ASIN(SQRT(SIN(RADIANS((J28-F28)/2))^2 + COS(RADIANS(F28)) * COS(RADIANS(J28)) * SIN(RADIANS((K28-G28)/2))^2))
</f>
        <v>11.02710851</v>
      </c>
      <c r="O28" s="14">
        <f t="shared" ref="O28:O30" si="45">2 * 6371000 * ASIN(SQRT(SIN(RADIANS((J28-H28)/2))^2 + COS(RADIANS(H28)) * COS(RADIANS(J28)) * SIN(RADIANS((K28-I28)/2))^2))
</f>
        <v>9.811453004</v>
      </c>
      <c r="P28" s="27">
        <f t="shared" ref="P28:P30" si="46">AVERAGE(L28:O28)</f>
        <v>17.88337585</v>
      </c>
      <c r="Q28" s="32">
        <f t="shared" ref="Q28:T28" si="41">MOD(DEGREES(ATAN2(
    SIN(RADIANS($K28 - OFFSET($B28, 0, COLUMN(A25)*2-1))) * COS(RADIANS($J28)),
    COS(RADIANS(OFFSET($B28, 0, COLUMN(A25)*2-2))) * SIN(RADIANS($J28)) -
    SIN(RADIANS(OFFSET($B28, 0, COLUMN(A25)*2-2))) * COS(RADIANS($J28)) * COS(RADIANS($K28 - OFFSET($B28, 0, COLUMN(A25)*2-1)))
)), 360)</f>
        <v>0.6873457076</v>
      </c>
      <c r="R28" s="32">
        <f t="shared" si="41"/>
        <v>315.7010199</v>
      </c>
      <c r="S28" s="32">
        <f t="shared" si="41"/>
        <v>309.5207317</v>
      </c>
      <c r="T28" s="32">
        <f t="shared" si="41"/>
        <v>95.68332876</v>
      </c>
      <c r="U28" s="32">
        <f t="shared" ref="U28:U30" si="48">AVERAGE(Q28:T28)</f>
        <v>180.3981065</v>
      </c>
      <c r="V28" s="19">
        <f t="shared" ref="V28:V30" si="49">AVERAGE(
  geodesic(B28, C28, D28, E28),
  geodesic(B28, C28, F28, G28),
  geodesic(B28, C28, H28, I28),
  geodesic(D28, E28, F28, G28),
  geodesic(D28, E28, H28, I28),
  geodesic(F28, G28, H28, I28)
)</f>
        <v>24.85008197</v>
      </c>
    </row>
    <row r="29">
      <c r="A29" s="2" t="s">
        <v>73</v>
      </c>
      <c r="B29" s="9">
        <v>28.07666937</v>
      </c>
      <c r="C29" s="10">
        <v>-82.46637787</v>
      </c>
      <c r="D29" s="9">
        <v>28.07673031</v>
      </c>
      <c r="E29" s="10">
        <v>-82.46610457</v>
      </c>
      <c r="F29" s="11">
        <v>28.07677279</v>
      </c>
      <c r="G29" s="10">
        <v>-82.46602747</v>
      </c>
      <c r="H29" s="11">
        <v>28.07664116</v>
      </c>
      <c r="I29" s="10">
        <v>-82.46596106</v>
      </c>
      <c r="J29" s="12">
        <v>28.076706</v>
      </c>
      <c r="K29" s="13">
        <v>-82.46598</v>
      </c>
      <c r="L29" s="14">
        <f t="shared" si="42"/>
        <v>39.246687</v>
      </c>
      <c r="M29" s="14">
        <f t="shared" si="43"/>
        <v>12.51684842</v>
      </c>
      <c r="N29" s="14">
        <f t="shared" si="44"/>
        <v>8.766183104</v>
      </c>
      <c r="O29" s="14">
        <f t="shared" si="45"/>
        <v>7.445483847</v>
      </c>
      <c r="P29" s="31">
        <f t="shared" si="46"/>
        <v>16.99380059</v>
      </c>
      <c r="Q29" s="32">
        <f t="shared" ref="Q29:T29" si="47">MOD(DEGREES(ATAN2(
    SIN(RADIANS($K29 - OFFSET($B29, 0, COLUMN(A26)*2-1))) * COS(RADIANS($J29)),
    COS(RADIANS(OFFSET($B29, 0, COLUMN(A26)*2-2))) * SIN(RADIANS($J29)) -
    SIN(RADIANS(OFFSET($B29, 0, COLUMN(A26)*2-2))) * COS(RADIANS($J29)) * COS(RADIANS($K29 - OFFSET($B29, 0, COLUMN(A26)*2-1)))
)), 360)</f>
        <v>5.957047232</v>
      </c>
      <c r="R29" s="32">
        <f t="shared" si="47"/>
        <v>347.5281276</v>
      </c>
      <c r="S29" s="32">
        <f t="shared" si="47"/>
        <v>302.0916061</v>
      </c>
      <c r="T29" s="32">
        <f t="shared" si="47"/>
        <v>104.4522359</v>
      </c>
      <c r="U29" s="32">
        <f t="shared" si="48"/>
        <v>190.0072542</v>
      </c>
      <c r="V29" s="19">
        <f t="shared" si="49"/>
        <v>24.51296813</v>
      </c>
    </row>
    <row r="30">
      <c r="A30" s="2" t="s">
        <v>74</v>
      </c>
      <c r="B30" s="35">
        <v>28.0766885245067</v>
      </c>
      <c r="C30" s="36">
        <v>-82.4661335220225</v>
      </c>
      <c r="D30" s="35">
        <v>28.0767433551607</v>
      </c>
      <c r="E30" s="36">
        <v>-82.466035310259</v>
      </c>
      <c r="F30" s="37">
        <v>28.076732652629</v>
      </c>
      <c r="G30" s="36">
        <v>-82.4659890015156</v>
      </c>
      <c r="H30" s="37">
        <v>28.0767356925088</v>
      </c>
      <c r="I30" s="36">
        <v>-82.4659488657722</v>
      </c>
      <c r="J30" s="12">
        <v>28.076706</v>
      </c>
      <c r="K30" s="13">
        <v>-82.46598</v>
      </c>
      <c r="L30" s="14">
        <f t="shared" si="42"/>
        <v>15.18677286</v>
      </c>
      <c r="M30" s="14">
        <f t="shared" si="43"/>
        <v>6.833712615</v>
      </c>
      <c r="N30" s="14">
        <f t="shared" si="44"/>
        <v>3.092421045</v>
      </c>
      <c r="O30" s="14">
        <f t="shared" si="45"/>
        <v>4.497916798</v>
      </c>
      <c r="P30" s="31">
        <f t="shared" si="46"/>
        <v>7.402705829</v>
      </c>
      <c r="Q30" s="32">
        <f t="shared" ref="Q30:T30" si="50">MOD(DEGREES(ATAN2(
    SIN(RADIANS($K30 - OFFSET($B30, 0, COLUMN(A27)*2-1))) * COS(RADIANS($J30)),
    COS(RADIANS(OFFSET($B30, 0, COLUMN(A27)*2-2))) * SIN(RADIANS($J30)) -
    SIN(RADIANS(OFFSET($B30, 0, COLUMN(A27)*2-2))) * COS(RADIANS($J30)) * COS(RADIANS($K30 - OFFSET($B30, 0, COLUMN(A27)*2-1)))
)), 360)</f>
        <v>7.351329665</v>
      </c>
      <c r="R30" s="32">
        <f t="shared" si="50"/>
        <v>322.5675796</v>
      </c>
      <c r="S30" s="32">
        <f t="shared" si="50"/>
        <v>286.5935007</v>
      </c>
      <c r="T30" s="32">
        <f t="shared" si="50"/>
        <v>227.2262552</v>
      </c>
      <c r="U30" s="32">
        <f t="shared" si="48"/>
        <v>210.9346663</v>
      </c>
      <c r="V30" s="19">
        <f t="shared" si="49"/>
        <v>10.40652415</v>
      </c>
    </row>
    <row r="31">
      <c r="P31" s="26"/>
    </row>
    <row r="32">
      <c r="A32" s="1" t="s">
        <v>26</v>
      </c>
      <c r="B32" s="1" t="s">
        <v>68</v>
      </c>
      <c r="D32" s="1" t="s">
        <v>69</v>
      </c>
      <c r="F32" s="1" t="s">
        <v>70</v>
      </c>
      <c r="H32" s="1" t="s">
        <v>71</v>
      </c>
      <c r="J32" s="1"/>
      <c r="K32" s="1"/>
      <c r="L32" s="1"/>
      <c r="M32" s="1"/>
      <c r="N32" s="1"/>
      <c r="O32" s="1"/>
      <c r="P32" s="1"/>
    </row>
    <row r="33">
      <c r="A33" s="2" t="s">
        <v>1</v>
      </c>
      <c r="B33" s="3" t="s">
        <v>2</v>
      </c>
      <c r="C33" s="4" t="s">
        <v>3</v>
      </c>
      <c r="D33" s="3" t="s">
        <v>4</v>
      </c>
      <c r="E33" s="4" t="s">
        <v>5</v>
      </c>
      <c r="F33" s="5" t="s">
        <v>6</v>
      </c>
      <c r="G33" s="4" t="s">
        <v>7</v>
      </c>
      <c r="H33" s="5" t="s">
        <v>8</v>
      </c>
      <c r="I33" s="4" t="s">
        <v>9</v>
      </c>
      <c r="J33" s="6" t="s">
        <v>10</v>
      </c>
      <c r="K33" s="7" t="s">
        <v>11</v>
      </c>
      <c r="L33" s="8" t="s">
        <v>12</v>
      </c>
      <c r="M33" s="8" t="s">
        <v>13</v>
      </c>
      <c r="N33" s="8" t="s">
        <v>14</v>
      </c>
      <c r="O33" s="8" t="s">
        <v>15</v>
      </c>
      <c r="P33" s="18" t="s">
        <v>16</v>
      </c>
    </row>
    <row r="34">
      <c r="A34" s="2" t="s">
        <v>17</v>
      </c>
      <c r="B34" s="9">
        <v>28.0758509681244</v>
      </c>
      <c r="C34" s="10">
        <v>-82.4653575709036</v>
      </c>
      <c r="D34" s="9">
        <v>28.075843343492</v>
      </c>
      <c r="E34" s="10">
        <v>-82.4653635326902</v>
      </c>
      <c r="F34" s="11">
        <v>28.0760041789496</v>
      </c>
      <c r="G34" s="10">
        <v>-82.4654980115815</v>
      </c>
      <c r="H34" s="11">
        <v>28.0761743394019</v>
      </c>
      <c r="I34" s="10">
        <v>-82.4653046021475</v>
      </c>
      <c r="J34" s="12">
        <v>28.075868</v>
      </c>
      <c r="K34" s="13">
        <v>-82.465298</v>
      </c>
      <c r="L34" s="14">
        <f t="shared" ref="L34:L36" si="52">2 * 6371000 * ASIN(SQRT(SIN(RADIANS((J34-B34)/2))^2 + COS(RADIANS(B34)) * COS(RADIANS(J34)) * SIN(RADIANS((K34-C34)/2))^2))
</f>
        <v>6.143692511</v>
      </c>
      <c r="M34" s="14">
        <f t="shared" ref="M34:M36" si="53">2 * 6371000 * ASIN(SQRT(SIN(RADIANS((J34-D34)/2))^2 + COS(RADIANS(D34)) * COS(RADIANS(J34)) * SIN(RADIANS((K34-E34)/2))^2))
</f>
        <v>6.989579549</v>
      </c>
      <c r="N34" s="14">
        <f t="shared" ref="N34:N36" si="54">2 * 6371000 * ASIN(SQRT(SIN(RADIANS((J34-F34)/2))^2 + COS(RADIANS(F34)) * COS(RADIANS(J34)) * SIN(RADIANS((K34-G34)/2))^2))
</f>
        <v>24.78628988</v>
      </c>
      <c r="O34" s="14">
        <f t="shared" ref="O34:O36" si="55">2 * 6371000 * ASIN(SQRT(SIN(RADIANS((J34-H34)/2))^2 + COS(RADIANS(H34)) * COS(RADIANS(J34)) * SIN(RADIANS((K34-I34)/2))^2))
</f>
        <v>34.06954532</v>
      </c>
      <c r="P34" s="27">
        <f t="shared" ref="P34:P36" si="56">AVERAGE(L34:O34)</f>
        <v>17.99727681</v>
      </c>
      <c r="Q34" s="32">
        <f t="shared" ref="Q34:T34" si="51">MOD(DEGREES(ATAN2(
    SIN(RADIANS($K34 - OFFSET($B34, 0, COLUMN(A31)*2-1))) * COS(RADIANS($J34)),
    COS(RADIANS(OFFSET($B34, 0, COLUMN(A31)*2-2))) * SIN(RADIANS($J34)) -
    SIN(RADIANS(OFFSET($B34, 0, COLUMN(A31)*2-2))) * COS(RADIANS($J34)) * COS(RADIANS($K34 - OFFSET($B34, 0, COLUMN(A31)*2-1)))
)), 360)</f>
        <v>17.95444963</v>
      </c>
      <c r="R34" s="32">
        <f t="shared" si="51"/>
        <v>23.09473179</v>
      </c>
      <c r="S34" s="32">
        <f t="shared" si="51"/>
        <v>322.3440855</v>
      </c>
      <c r="T34" s="32">
        <f t="shared" si="51"/>
        <v>271.0893848</v>
      </c>
      <c r="U34" s="32">
        <f t="shared" ref="U34:U36" si="58">AVERAGE(Q34:T34)</f>
        <v>158.6206629</v>
      </c>
      <c r="V34" s="19">
        <f t="shared" ref="V34:V36" si="59">AVERAGE(
  geodesic(B34, C34, D34, E34),
  geodesic(B34, C34, F34, G34),
  geodesic(B34, C34, H34, I34),
  geodesic(D34, E34, F34, G34),
  geodesic(D34, E34, H34, I34),
  geodesic(F34, G34, H34, I34)
)</f>
        <v>24.25818513</v>
      </c>
    </row>
    <row r="35">
      <c r="A35" s="2" t="s">
        <v>73</v>
      </c>
      <c r="B35" s="9">
        <v>28.07579419</v>
      </c>
      <c r="C35" s="10">
        <v>-82.46534504</v>
      </c>
      <c r="D35" s="9">
        <v>28.07585068</v>
      </c>
      <c r="E35" s="10">
        <v>-82.4653591</v>
      </c>
      <c r="F35" s="11">
        <v>28.07602072</v>
      </c>
      <c r="G35" s="10">
        <v>-82.46547335</v>
      </c>
      <c r="H35" s="11">
        <v>28.07618913</v>
      </c>
      <c r="I35" s="10">
        <v>-82.46534693</v>
      </c>
      <c r="J35" s="12">
        <v>28.075868</v>
      </c>
      <c r="K35" s="13">
        <v>-82.465298</v>
      </c>
      <c r="L35" s="14">
        <f t="shared" si="52"/>
        <v>9.415884432</v>
      </c>
      <c r="M35" s="14">
        <f t="shared" si="53"/>
        <v>6.296302421</v>
      </c>
      <c r="N35" s="14">
        <f t="shared" si="54"/>
        <v>24.17315251</v>
      </c>
      <c r="O35" s="14">
        <f t="shared" si="55"/>
        <v>36.02926813</v>
      </c>
      <c r="P35" s="31">
        <f t="shared" si="56"/>
        <v>18.97865187</v>
      </c>
      <c r="Q35" s="32">
        <f t="shared" ref="Q35:T35" si="57">MOD(DEGREES(ATAN2(
    SIN(RADIANS($K35 - OFFSET($B35, 0, COLUMN(A32)*2-1))) * COS(RADIANS($J35)),
    COS(RADIANS(OFFSET($B35, 0, COLUMN(A32)*2-2))) * SIN(RADIANS($J35)) -
    SIN(RADIANS(OFFSET($B35, 0, COLUMN(A32)*2-2))) * COS(RADIANS($J35)) * COS(RADIANS($K35 - OFFSET($B35, 0, COLUMN(A32)*2-1)))
)), 360)</f>
        <v>60.65023934</v>
      </c>
      <c r="R35" s="32">
        <f t="shared" si="57"/>
        <v>17.81096792</v>
      </c>
      <c r="S35" s="32">
        <f t="shared" si="57"/>
        <v>315.3719511</v>
      </c>
      <c r="T35" s="32">
        <f t="shared" si="57"/>
        <v>277.6568385</v>
      </c>
      <c r="U35" s="32">
        <f t="shared" si="58"/>
        <v>167.8724992</v>
      </c>
      <c r="V35" s="19">
        <f t="shared" si="59"/>
        <v>26.76681629</v>
      </c>
    </row>
    <row r="36">
      <c r="A36" s="2" t="s">
        <v>74</v>
      </c>
      <c r="B36" s="38">
        <v>28.0758345538915</v>
      </c>
      <c r="C36" s="39">
        <v>-82.4653124817609</v>
      </c>
      <c r="D36" s="38">
        <v>28.0758928646331</v>
      </c>
      <c r="E36" s="39">
        <v>-82.4652801529688</v>
      </c>
      <c r="F36" s="40">
        <v>28.0758966576279</v>
      </c>
      <c r="G36" s="39">
        <v>-82.4653866021293</v>
      </c>
      <c r="H36" s="40">
        <v>28.0760347906397</v>
      </c>
      <c r="I36" s="39">
        <v>-82.4652472004722</v>
      </c>
      <c r="J36" s="12">
        <v>28.075868</v>
      </c>
      <c r="K36" s="13">
        <v>-82.465298</v>
      </c>
      <c r="L36" s="14">
        <f t="shared" si="52"/>
        <v>3.981197433</v>
      </c>
      <c r="M36" s="14">
        <f t="shared" si="53"/>
        <v>3.272635584</v>
      </c>
      <c r="N36" s="14">
        <f t="shared" si="54"/>
        <v>9.258423461</v>
      </c>
      <c r="O36" s="14">
        <f t="shared" si="55"/>
        <v>19.20426822</v>
      </c>
      <c r="P36" s="27">
        <f t="shared" si="56"/>
        <v>8.929131175</v>
      </c>
      <c r="Q36" s="32">
        <f t="shared" ref="Q36:T36" si="60">MOD(DEGREES(ATAN2(
    SIN(RADIANS($K36 - OFFSET($B36, 0, COLUMN(A33)*2-1))) * COS(RADIANS($J36)),
    COS(RADIANS(OFFSET($B36, 0, COLUMN(A33)*2-2))) * SIN(RADIANS($J36)) -
    SIN(RADIANS(OFFSET($B36, 0, COLUMN(A33)*2-2))) * COS(RADIANS($J36)) * COS(RADIANS($K36 - OFFSET($B36, 0, COLUMN(A33)*2-1)))
)), 360)</f>
        <v>69.09133664</v>
      </c>
      <c r="R36" s="32">
        <f t="shared" si="60"/>
        <v>237.6537331</v>
      </c>
      <c r="S36" s="32">
        <f t="shared" si="60"/>
        <v>339.86815</v>
      </c>
      <c r="T36" s="32">
        <f t="shared" si="60"/>
        <v>254.9582501</v>
      </c>
      <c r="U36" s="32">
        <f t="shared" si="58"/>
        <v>225.3928674</v>
      </c>
      <c r="V36" s="19">
        <f t="shared" si="59"/>
        <v>14.59039984</v>
      </c>
    </row>
    <row r="38">
      <c r="A38" s="1" t="s">
        <v>76</v>
      </c>
      <c r="B38" s="1" t="s">
        <v>77</v>
      </c>
      <c r="D38" s="1" t="s">
        <v>78</v>
      </c>
      <c r="F38" s="1" t="s">
        <v>79</v>
      </c>
      <c r="H38" s="1" t="s">
        <v>80</v>
      </c>
      <c r="J38" s="1"/>
      <c r="K38" s="1"/>
      <c r="L38" s="1"/>
      <c r="M38" s="1"/>
      <c r="N38" s="1"/>
      <c r="O38" s="1"/>
      <c r="P38" s="1"/>
    </row>
    <row r="39">
      <c r="A39" s="2" t="s">
        <v>1</v>
      </c>
      <c r="B39" s="3" t="s">
        <v>2</v>
      </c>
      <c r="C39" s="4" t="s">
        <v>3</v>
      </c>
      <c r="D39" s="3" t="s">
        <v>4</v>
      </c>
      <c r="E39" s="4" t="s">
        <v>5</v>
      </c>
      <c r="F39" s="5" t="s">
        <v>6</v>
      </c>
      <c r="G39" s="4" t="s">
        <v>7</v>
      </c>
      <c r="H39" s="5" t="s">
        <v>8</v>
      </c>
      <c r="I39" s="4" t="s">
        <v>9</v>
      </c>
      <c r="J39" s="6" t="s">
        <v>10</v>
      </c>
      <c r="K39" s="7" t="s">
        <v>11</v>
      </c>
      <c r="L39" s="8" t="s">
        <v>12</v>
      </c>
      <c r="M39" s="8" t="s">
        <v>13</v>
      </c>
      <c r="N39" s="8" t="s">
        <v>14</v>
      </c>
      <c r="O39" s="8" t="s">
        <v>15</v>
      </c>
      <c r="P39" s="18" t="s">
        <v>16</v>
      </c>
    </row>
    <row r="40">
      <c r="A40" s="2" t="s">
        <v>17</v>
      </c>
      <c r="B40" s="9">
        <v>28.0810892250534</v>
      </c>
      <c r="C40" s="10">
        <v>-82.4652918315094</v>
      </c>
      <c r="D40" s="9">
        <v>28.0810744757398</v>
      </c>
      <c r="E40" s="10">
        <v>-82.4652782690463</v>
      </c>
      <c r="F40" s="11">
        <v>28.0809066880981</v>
      </c>
      <c r="G40" s="10">
        <v>-82.4652508928417</v>
      </c>
      <c r="H40" s="11">
        <v>28.0808899979254</v>
      </c>
      <c r="I40" s="10">
        <v>-82.4652426640534</v>
      </c>
      <c r="J40" s="12">
        <v>28.0810498096966</v>
      </c>
      <c r="K40" s="13">
        <v>-82.4652259850703</v>
      </c>
      <c r="L40" s="14">
        <f t="shared" ref="L40:L42" si="62">2 * 6371000 * ASIN(SQRT(SIN(RADIANS((J40-B40)/2))^2 + COS(RADIANS(B40)) * COS(RADIANS(J40)) * SIN(RADIANS((K40-C40)/2))^2))
</f>
        <v>7.806341298</v>
      </c>
      <c r="M40" s="14">
        <f t="shared" ref="M40:M42" si="63">2 * 6371000 * ASIN(SQRT(SIN(RADIANS((J40-D40)/2))^2 + COS(RADIANS(D40)) * COS(RADIANS(J40)) * SIN(RADIANS((K40-E40)/2))^2))
</f>
        <v>5.816589713</v>
      </c>
      <c r="N40" s="14">
        <f t="shared" ref="N40:N42" si="64">2 * 6371000 * ASIN(SQRT(SIN(RADIANS((J40-F40)/2))^2 + COS(RADIANS(F40)) * COS(RADIANS(J40)) * SIN(RADIANS((K40-G40)/2))^2))
</f>
        <v>16.10090393</v>
      </c>
      <c r="O40" s="14">
        <f t="shared" ref="O40:O42" si="65">2 * 6371000 * ASIN(SQRT(SIN(RADIANS((J40-H40)/2))^2 + COS(RADIANS(H40)) * COS(RADIANS(J40)) * SIN(RADIANS((K40-I40)/2))^2))
</f>
        <v>17.84543496</v>
      </c>
      <c r="P40" s="27">
        <f t="shared" ref="P40:P42" si="66">AVERAGE(L40:O40)</f>
        <v>11.89231748</v>
      </c>
      <c r="Q40" s="32">
        <f t="shared" ref="Q40:T40" si="61">MOD(DEGREES(ATAN2(
    SIN(RADIANS($K40 - OFFSET($B40, 0, COLUMN(A37)*2-1))) * COS(RADIANS($J40)),
    COS(RADIANS(OFFSET($B40, 0, COLUMN(A37)*2-2))) * SIN(RADIANS($J40)) -
    SIN(RADIANS(OFFSET($B40, 0, COLUMN(A37)*2-2))) * COS(RADIANS($J40)) * COS(RADIANS($K40 - OFFSET($B40, 0, COLUMN(A37)*2-1)))
)), 360)</f>
        <v>325.8446139</v>
      </c>
      <c r="R40" s="32">
        <f t="shared" si="61"/>
        <v>331.8658816</v>
      </c>
      <c r="S40" s="32">
        <f t="shared" si="61"/>
        <v>81.2706603</v>
      </c>
      <c r="T40" s="32">
        <f t="shared" si="61"/>
        <v>84.73900128</v>
      </c>
      <c r="U40" s="32">
        <f t="shared" ref="U40:U42" si="68">AVERAGE(Q40:T40)</f>
        <v>205.9300393</v>
      </c>
      <c r="V40" s="19">
        <f t="shared" ref="V40:V42" si="69">AVERAGE(
  geodesic(B40, C40, D40, E40),
  geodesic(B40, C40, F40, G40),
  geodesic(B40, C40, H40, I40),
  geodesic(D40, E40, F40, G40),
  geodesic(D40, E40, H40, I40),
  geodesic(F40, G40, H40, I40)
)</f>
        <v>14.52605244</v>
      </c>
    </row>
    <row r="41">
      <c r="A41" s="2" t="s">
        <v>81</v>
      </c>
      <c r="B41" s="19">
        <v>28.08104423</v>
      </c>
      <c r="C41" s="19">
        <v>-82.4653144</v>
      </c>
      <c r="D41" s="19">
        <v>28.081079</v>
      </c>
      <c r="E41" s="19">
        <v>-82.46519855</v>
      </c>
      <c r="F41" s="19">
        <v>28.08096982</v>
      </c>
      <c r="G41" s="19">
        <v>-82.46521686</v>
      </c>
      <c r="H41" s="19">
        <v>28.0809139</v>
      </c>
      <c r="I41" s="19">
        <v>-82.4653057</v>
      </c>
      <c r="J41" s="19">
        <v>28.0810498096966</v>
      </c>
      <c r="K41" s="19">
        <v>-82.4652259850703</v>
      </c>
      <c r="L41" s="32">
        <f t="shared" si="62"/>
        <v>8.696138726</v>
      </c>
      <c r="M41" s="32">
        <f t="shared" si="63"/>
        <v>4.216588984</v>
      </c>
      <c r="N41" s="32">
        <f t="shared" si="64"/>
        <v>8.93938641</v>
      </c>
      <c r="O41" s="32">
        <f t="shared" si="65"/>
        <v>17.01606298</v>
      </c>
      <c r="P41" s="41">
        <f t="shared" si="66"/>
        <v>9.717044276</v>
      </c>
      <c r="Q41" s="32">
        <f t="shared" ref="Q41:T41" si="67">MOD(DEGREES(ATAN2(
    SIN(RADIANS($K41 - OFFSET($B41, 0, COLUMN(A38)*2-1))) * COS(RADIANS($J41)),
    COS(RADIANS(OFFSET($B41, 0, COLUMN(A38)*2-2))) * SIN(RADIANS($J41)) -
    SIN(RADIANS(OFFSET($B41, 0, COLUMN(A38)*2-2))) * COS(RADIANS($J41)) * COS(RADIANS($K41 - OFFSET($B41, 0, COLUMN(A38)*2-1)))
)), 360)</f>
        <v>4.09131646</v>
      </c>
      <c r="R41" s="32">
        <f t="shared" si="67"/>
        <v>230.3334447</v>
      </c>
      <c r="S41" s="32">
        <f t="shared" si="67"/>
        <v>95.74741307</v>
      </c>
      <c r="T41" s="32">
        <f t="shared" si="67"/>
        <v>62.63916152</v>
      </c>
      <c r="U41" s="32">
        <f t="shared" si="68"/>
        <v>98.20283395</v>
      </c>
      <c r="V41" s="19">
        <f t="shared" si="69"/>
        <v>13.88436849</v>
      </c>
    </row>
    <row r="42">
      <c r="A42" s="2" t="s">
        <v>74</v>
      </c>
      <c r="B42" s="38">
        <v>28.08108307</v>
      </c>
      <c r="C42" s="39">
        <v>-82.4652956</v>
      </c>
      <c r="D42" s="38">
        <v>28.0811099</v>
      </c>
      <c r="E42" s="39">
        <v>-82.46535106</v>
      </c>
      <c r="F42" s="40">
        <v>28.08095918</v>
      </c>
      <c r="G42" s="39">
        <v>-82.46531435</v>
      </c>
      <c r="H42" s="40">
        <v>28.08093785</v>
      </c>
      <c r="I42" s="39">
        <v>-82.46531917</v>
      </c>
      <c r="J42" s="12">
        <v>28.0810498096966</v>
      </c>
      <c r="K42" s="13">
        <v>-82.4652259850703</v>
      </c>
      <c r="L42" s="14">
        <f t="shared" si="62"/>
        <v>7.766683524</v>
      </c>
      <c r="M42" s="14">
        <f t="shared" si="63"/>
        <v>13.97179931</v>
      </c>
      <c r="N42" s="14">
        <f t="shared" si="64"/>
        <v>13.29323674</v>
      </c>
      <c r="O42" s="14">
        <f t="shared" si="65"/>
        <v>15.44543547</v>
      </c>
      <c r="P42" s="31">
        <f t="shared" si="66"/>
        <v>12.61928876</v>
      </c>
      <c r="Q42" s="32">
        <f t="shared" ref="Q42:T42" si="70">MOD(DEGREES(ATAN2(
    SIN(RADIANS($K42 - OFFSET($B42, 0, COLUMN(A39)*2-1))) * COS(RADIANS($J42)),
    COS(RADIANS(OFFSET($B42, 0, COLUMN(A39)*2-2))) * SIN(RADIANS($J42)) -
    SIN(RADIANS(OFFSET($B42, 0, COLUMN(A39)*2-2))) * COS(RADIANS($J42)) * COS(RADIANS($K42 - OFFSET($B42, 0, COLUMN(A39)*2-1)))
)), 360)</f>
        <v>331.5634931</v>
      </c>
      <c r="R42" s="32">
        <f t="shared" si="70"/>
        <v>331.4301499</v>
      </c>
      <c r="S42" s="32">
        <f t="shared" si="70"/>
        <v>49.29673761</v>
      </c>
      <c r="T42" s="32">
        <f t="shared" si="70"/>
        <v>53.70902697</v>
      </c>
      <c r="U42" s="32">
        <f t="shared" si="68"/>
        <v>191.4998519</v>
      </c>
      <c r="V42" s="19">
        <f t="shared" si="69"/>
        <v>12.56023265</v>
      </c>
    </row>
    <row r="44">
      <c r="A44" s="1" t="s">
        <v>82</v>
      </c>
      <c r="B44" s="1" t="s">
        <v>83</v>
      </c>
      <c r="D44" s="1" t="s">
        <v>84</v>
      </c>
      <c r="F44" s="1" t="s">
        <v>85</v>
      </c>
      <c r="H44" s="1" t="s">
        <v>86</v>
      </c>
      <c r="J44" s="1"/>
      <c r="K44" s="1"/>
      <c r="L44" s="1"/>
      <c r="M44" s="1"/>
      <c r="N44" s="1"/>
      <c r="O44" s="1"/>
      <c r="P44" s="1"/>
    </row>
    <row r="45">
      <c r="A45" s="2" t="s">
        <v>1</v>
      </c>
      <c r="B45" s="3" t="s">
        <v>2</v>
      </c>
      <c r="C45" s="4" t="s">
        <v>3</v>
      </c>
      <c r="D45" s="3" t="s">
        <v>4</v>
      </c>
      <c r="E45" s="4" t="s">
        <v>5</v>
      </c>
      <c r="F45" s="5" t="s">
        <v>6</v>
      </c>
      <c r="G45" s="4" t="s">
        <v>7</v>
      </c>
      <c r="H45" s="5" t="s">
        <v>8</v>
      </c>
      <c r="I45" s="4" t="s">
        <v>9</v>
      </c>
      <c r="J45" s="6" t="s">
        <v>10</v>
      </c>
      <c r="K45" s="7" t="s">
        <v>11</v>
      </c>
      <c r="L45" s="8" t="s">
        <v>12</v>
      </c>
      <c r="M45" s="8" t="s">
        <v>13</v>
      </c>
      <c r="N45" s="8" t="s">
        <v>14</v>
      </c>
      <c r="O45" s="8" t="s">
        <v>15</v>
      </c>
      <c r="P45" s="18" t="s">
        <v>16</v>
      </c>
    </row>
    <row r="46">
      <c r="A46" s="2" t="s">
        <v>17</v>
      </c>
      <c r="B46" s="9">
        <v>28.07733506</v>
      </c>
      <c r="C46" s="10">
        <v>-82.46702996</v>
      </c>
      <c r="D46" s="9">
        <v>28.07718851</v>
      </c>
      <c r="E46" s="10">
        <v>-82.46704426</v>
      </c>
      <c r="F46" s="11">
        <v>28.0772634</v>
      </c>
      <c r="G46" s="10">
        <v>-82.46729916</v>
      </c>
      <c r="H46" s="11">
        <v>28.07746202</v>
      </c>
      <c r="I46" s="10">
        <v>-82.46729905</v>
      </c>
      <c r="J46" s="12">
        <v>28.077293965046</v>
      </c>
      <c r="K46" s="13">
        <v>-82.4672869667744</v>
      </c>
      <c r="L46" s="14">
        <f t="shared" ref="L46:L48" si="72">2 * 6371000 * ASIN(SQRT(SIN(RADIANS((J46-B46)/2))^2 + COS(RADIANS(B46)) * COS(RADIANS(J46)) * SIN(RADIANS((K46-C46)/2))^2))
</f>
        <v>25.62533249</v>
      </c>
      <c r="M46" s="14">
        <f t="shared" ref="M46:M48" si="73">2 * 6371000 * ASIN(SQRT(SIN(RADIANS((J46-D46)/2))^2 + COS(RADIANS(D46)) * COS(RADIANS(J46)) * SIN(RADIANS((K46-E46)/2))^2))
</f>
        <v>26.54235482</v>
      </c>
      <c r="N46" s="14">
        <f t="shared" ref="N46:N48" si="74">2 * 6371000 * ASIN(SQRT(SIN(RADIANS((J46-F46)/2))^2 + COS(RADIANS(F46)) * COS(RADIANS(J46)) * SIN(RADIANS((K46-G46)/2))^2))
</f>
        <v>3.603062145</v>
      </c>
      <c r="O46" s="14">
        <f t="shared" ref="O46:O48" si="75">2 * 6371000 * ASIN(SQRT(SIN(RADIANS((J46-H46)/2))^2 + COS(RADIANS(H46)) * COS(RADIANS(J46)) * SIN(RADIANS((K46-I46)/2))^2))
</f>
        <v>18.72442284</v>
      </c>
      <c r="P46" s="27">
        <f t="shared" ref="P46:P48" si="76">AVERAGE(L46:O46)</f>
        <v>18.62379307</v>
      </c>
      <c r="Q46" s="32">
        <f t="shared" ref="Q46:T46" si="71">MOD(DEGREES(ATAN2(
    SIN(RADIANS($K46 - OFFSET($B46, 0, COLUMN(A43)*2-1))) * COS(RADIANS($J46)),
    COS(RADIANS(OFFSET($B46, 0, COLUMN(A43)*2-2))) * SIN(RADIANS($J46)) -
    SIN(RADIANS(OFFSET($B46, 0, COLUMN(A43)*2-2))) * COS(RADIANS($J46)) * COS(RADIANS($K46 - OFFSET($B46, 0, COLUMN(A43)*2-1)))
)), 360)</f>
        <v>190.2719528</v>
      </c>
      <c r="R46" s="32">
        <f t="shared" si="71"/>
        <v>153.7819913</v>
      </c>
      <c r="S46" s="32">
        <f t="shared" si="71"/>
        <v>70.60901455</v>
      </c>
      <c r="T46" s="32">
        <f t="shared" si="71"/>
        <v>273.6299071</v>
      </c>
      <c r="U46" s="32">
        <f t="shared" ref="U46:U48" si="78">AVERAGE(Q46:T46)</f>
        <v>172.0732164</v>
      </c>
      <c r="V46" s="19">
        <f t="shared" ref="V46:V48" si="79">AVERAGE(
  geodesic(B46, C46, D46, E46),
  geodesic(B46, C46, F46, G46),
  geodesic(B46, C46, H46, I46),
  geodesic(D46, E46, F46, G46),
  geodesic(D46, E46, H46, I46),
  geodesic(F46, G46, H46, I46)
)</f>
        <v>26.94854928</v>
      </c>
    </row>
    <row r="47">
      <c r="A47" s="2" t="s">
        <v>73</v>
      </c>
      <c r="B47" s="9">
        <v>28.07731381</v>
      </c>
      <c r="C47" s="10">
        <v>-82.46708082</v>
      </c>
      <c r="D47" s="9">
        <v>28.07725695</v>
      </c>
      <c r="E47" s="10">
        <v>-82.46731641</v>
      </c>
      <c r="F47" s="11">
        <v>28.07743914</v>
      </c>
      <c r="G47" s="10">
        <v>-82.46729179</v>
      </c>
      <c r="H47" s="11">
        <v>28.07712819</v>
      </c>
      <c r="I47" s="10">
        <v>-82.46709635</v>
      </c>
      <c r="J47" s="12">
        <v>28.077293965046</v>
      </c>
      <c r="K47" s="13">
        <v>-82.4672869667744</v>
      </c>
      <c r="L47" s="14">
        <f t="shared" si="72"/>
        <v>20.34483093</v>
      </c>
      <c r="M47" s="14">
        <f t="shared" si="73"/>
        <v>5.02839436</v>
      </c>
      <c r="N47" s="14">
        <f t="shared" si="74"/>
        <v>16.14965247</v>
      </c>
      <c r="O47" s="14">
        <f t="shared" si="75"/>
        <v>26.25876648</v>
      </c>
      <c r="P47" s="31">
        <f t="shared" si="76"/>
        <v>16.94541106</v>
      </c>
      <c r="Q47" s="32">
        <f t="shared" ref="Q47:T47" si="77">MOD(DEGREES(ATAN2(
    SIN(RADIANS($K47 - OFFSET($B47, 0, COLUMN(A44)*2-1))) * COS(RADIANS($J47)),
    COS(RADIANS(OFFSET($B47, 0, COLUMN(A44)*2-2))) * SIN(RADIANS($J47)) -
    SIN(RADIANS(OFFSET($B47, 0, COLUMN(A44)*2-2))) * COS(RADIANS($J47)) * COS(RADIANS($K47 - OFFSET($B47, 0, COLUMN(A44)*2-1)))
)), 360)</f>
        <v>186.2266643</v>
      </c>
      <c r="R47" s="32">
        <f t="shared" si="77"/>
        <v>54.93779246</v>
      </c>
      <c r="S47" s="32">
        <f t="shared" si="77"/>
        <v>271.6790633</v>
      </c>
      <c r="T47" s="32">
        <f t="shared" si="77"/>
        <v>135.4132195</v>
      </c>
      <c r="U47" s="32">
        <f t="shared" si="78"/>
        <v>162.0641849</v>
      </c>
      <c r="V47" s="19">
        <f t="shared" si="79"/>
        <v>25.9093096</v>
      </c>
    </row>
    <row r="48">
      <c r="A48" s="2" t="s">
        <v>74</v>
      </c>
      <c r="B48" s="38">
        <v>28.0772859024543</v>
      </c>
      <c r="C48" s="39">
        <v>-82.4673405024329</v>
      </c>
      <c r="D48" s="38">
        <v>28.0771919773772</v>
      </c>
      <c r="E48" s="39">
        <v>-82.4672420451322</v>
      </c>
      <c r="F48" s="40">
        <v>28.0773121968034</v>
      </c>
      <c r="G48" s="39">
        <v>-82.4673047735132</v>
      </c>
      <c r="H48" s="40">
        <v>28.0772886043378</v>
      </c>
      <c r="I48" s="39">
        <v>-82.4673044621398</v>
      </c>
      <c r="J48" s="12">
        <v>28.077293965046</v>
      </c>
      <c r="K48" s="13">
        <v>-82.4672869667744</v>
      </c>
      <c r="L48" s="14">
        <f t="shared" si="72"/>
        <v>5.32828254</v>
      </c>
      <c r="M48" s="14">
        <f t="shared" si="73"/>
        <v>12.16678652</v>
      </c>
      <c r="N48" s="14">
        <f t="shared" si="74"/>
        <v>2.67616504</v>
      </c>
      <c r="O48" s="14">
        <f t="shared" si="75"/>
        <v>1.817006541</v>
      </c>
      <c r="P48" s="31">
        <f t="shared" si="76"/>
        <v>5.49706016</v>
      </c>
      <c r="Q48" s="32">
        <f t="shared" ref="Q48:T48" si="80">MOD(DEGREES(ATAN2(
    SIN(RADIANS($K48 - OFFSET($B48, 0, COLUMN(A45)*2-1))) * COS(RADIANS($J48)),
    COS(RADIANS(OFFSET($B48, 0, COLUMN(A45)*2-2))) * SIN(RADIANS($J48)) -
    SIN(RADIANS(OFFSET($B48, 0, COLUMN(A45)*2-2))) * COS(RADIANS($J48)) * COS(RADIANS($K48 - OFFSET($B48, 0, COLUMN(A45)*2-1)))
)), 360)</f>
        <v>9.686488566</v>
      </c>
      <c r="R48" s="32">
        <f t="shared" si="80"/>
        <v>111.2373751</v>
      </c>
      <c r="S48" s="32">
        <f t="shared" si="80"/>
        <v>310.752956</v>
      </c>
      <c r="T48" s="32">
        <f t="shared" si="80"/>
        <v>19.1509512</v>
      </c>
      <c r="U48" s="32">
        <f t="shared" si="78"/>
        <v>112.7069427</v>
      </c>
      <c r="V48" s="19">
        <f t="shared" si="79"/>
        <v>8.674382699</v>
      </c>
    </row>
    <row r="50">
      <c r="A50" s="1" t="s">
        <v>87</v>
      </c>
      <c r="B50" s="1" t="s">
        <v>88</v>
      </c>
      <c r="D50" s="1" t="s">
        <v>89</v>
      </c>
      <c r="F50" s="1" t="s">
        <v>90</v>
      </c>
      <c r="H50" s="1" t="s">
        <v>91</v>
      </c>
      <c r="J50" s="1"/>
      <c r="K50" s="1"/>
      <c r="L50" s="1"/>
      <c r="M50" s="1"/>
      <c r="N50" s="1"/>
      <c r="O50" s="1"/>
      <c r="P50" s="1"/>
    </row>
    <row r="51">
      <c r="A51" s="2" t="s">
        <v>1</v>
      </c>
      <c r="B51" s="3" t="s">
        <v>2</v>
      </c>
      <c r="C51" s="4" t="s">
        <v>3</v>
      </c>
      <c r="D51" s="3" t="s">
        <v>4</v>
      </c>
      <c r="E51" s="4" t="s">
        <v>5</v>
      </c>
      <c r="F51" s="5" t="s">
        <v>6</v>
      </c>
      <c r="G51" s="4" t="s">
        <v>7</v>
      </c>
      <c r="H51" s="5" t="s">
        <v>8</v>
      </c>
      <c r="I51" s="4" t="s">
        <v>9</v>
      </c>
      <c r="J51" s="6" t="s">
        <v>10</v>
      </c>
      <c r="K51" s="7" t="s">
        <v>11</v>
      </c>
      <c r="L51" s="8" t="s">
        <v>12</v>
      </c>
      <c r="M51" s="8" t="s">
        <v>13</v>
      </c>
      <c r="N51" s="8" t="s">
        <v>14</v>
      </c>
      <c r="O51" s="8" t="s">
        <v>15</v>
      </c>
      <c r="P51" s="18" t="s">
        <v>16</v>
      </c>
    </row>
    <row r="52">
      <c r="A52" s="2" t="s">
        <v>17</v>
      </c>
      <c r="B52" s="9">
        <v>28.07574366</v>
      </c>
      <c r="C52" s="10">
        <v>-82.46626434</v>
      </c>
      <c r="D52" s="9">
        <v>28.07580898</v>
      </c>
      <c r="E52" s="10">
        <v>-82.4662654</v>
      </c>
      <c r="F52" s="11">
        <v>28.07555807</v>
      </c>
      <c r="G52" s="10">
        <v>-82.46638423</v>
      </c>
      <c r="H52" s="11">
        <v>28.07557183</v>
      </c>
      <c r="I52" s="10">
        <v>-82.46629727</v>
      </c>
      <c r="J52" s="12">
        <v>28.0756006859075</v>
      </c>
      <c r="K52" s="13">
        <v>-82.4663380350135</v>
      </c>
      <c r="L52" s="14">
        <f t="shared" ref="L52:L54" si="82">2 * 6371000 * ASIN(SQRT(SIN(RADIANS((J52-B52)/2))^2 + COS(RADIANS(B52)) * COS(RADIANS(J52)) * SIN(RADIANS((K52-C52)/2))^2))
</f>
        <v>17.46489428</v>
      </c>
      <c r="M52" s="14">
        <f t="shared" ref="M52:M54" si="83">2 * 6371000 * ASIN(SQRT(SIN(RADIANS((J52-D52)/2))^2 + COS(RADIANS(D52)) * COS(RADIANS(J52)) * SIN(RADIANS((K52-E52)/2))^2))
</f>
        <v>24.23275882</v>
      </c>
      <c r="N52" s="14">
        <f t="shared" ref="N52:N54" si="84">2 * 6371000 * ASIN(SQRT(SIN(RADIANS((J52-F52)/2))^2 + COS(RADIANS(F52)) * COS(RADIANS(J52)) * SIN(RADIANS((K52-G52)/2))^2))
</f>
        <v>6.557126759</v>
      </c>
      <c r="O52" s="14">
        <f t="shared" ref="O52:O54" si="85">2 * 6371000 * ASIN(SQRT(SIN(RADIANS((J52-H52)/2))^2 + COS(RADIANS(H52)) * COS(RADIANS(J52)) * SIN(RADIANS((K52-I52)/2))^2))
</f>
        <v>5.127481323</v>
      </c>
      <c r="P52" s="27">
        <f t="shared" ref="P52:P54" si="86">AVERAGE(L52:O52)</f>
        <v>13.34556529</v>
      </c>
      <c r="Q52" s="32">
        <f t="shared" ref="Q52:T52" si="81">MOD(DEGREES(ATAN2(
    SIN(RADIANS($K52 - OFFSET($B52, 0, COLUMN(A49)*2-1))) * COS(RADIANS($J52)),
    COS(RADIANS(OFFSET($B52, 0, COLUMN(A49)*2-2))) * SIN(RADIANS($J52)) -
    SIN(RADIANS(OFFSET($B52, 0, COLUMN(A49)*2-2))) * COS(RADIANS($J52)) * COS(RADIANS($K52 - OFFSET($B52, 0, COLUMN(A49)*2-1)))
)), 360)</f>
        <v>245.5444512</v>
      </c>
      <c r="R52" s="32">
        <f t="shared" si="81"/>
        <v>252.8979304</v>
      </c>
      <c r="S52" s="32">
        <f t="shared" si="81"/>
        <v>46.27580245</v>
      </c>
      <c r="T52" s="32">
        <f t="shared" si="81"/>
        <v>141.2611711</v>
      </c>
      <c r="U52" s="32">
        <f t="shared" ref="U52:U54" si="88">AVERAGE(Q52:T52)</f>
        <v>171.4948388</v>
      </c>
      <c r="V52" s="19">
        <f t="shared" ref="V52:V54" si="89">AVERAGE(
  geodesic(B52, C52, D52, E52),
  geodesic(B52, C52, F52, G52),
  geodesic(B52, C52, H52, I52),
  geodesic(D52, E52, F52, G52),
  geodesic(D52, E52, H52, I52),
  geodesic(F52, G52, H52, I52)
)</f>
        <v>19.30925083</v>
      </c>
    </row>
    <row r="53">
      <c r="A53" s="2" t="s">
        <v>73</v>
      </c>
      <c r="B53" s="9">
        <v>28.07546166</v>
      </c>
      <c r="C53" s="10">
        <v>-82.46634243</v>
      </c>
      <c r="D53" s="9">
        <v>28.07559704</v>
      </c>
      <c r="E53" s="10">
        <v>-82.46629354</v>
      </c>
      <c r="F53" s="11">
        <v>28.07563517</v>
      </c>
      <c r="G53" s="10">
        <v>-82.46628591</v>
      </c>
      <c r="H53" s="11">
        <v>28.07576787</v>
      </c>
      <c r="I53" s="10">
        <v>-82.46620032</v>
      </c>
      <c r="J53" s="12">
        <v>28.0756006859075</v>
      </c>
      <c r="K53" s="13">
        <v>-82.4663380350135</v>
      </c>
      <c r="L53" s="14">
        <f t="shared" si="82"/>
        <v>15.46498802</v>
      </c>
      <c r="M53" s="14">
        <f t="shared" si="83"/>
        <v>4.384204546</v>
      </c>
      <c r="N53" s="14">
        <f t="shared" si="84"/>
        <v>6.391874762</v>
      </c>
      <c r="O53" s="14">
        <f t="shared" si="85"/>
        <v>22.98136089</v>
      </c>
      <c r="P53" s="31">
        <f t="shared" si="86"/>
        <v>12.30560705</v>
      </c>
      <c r="Q53" s="32">
        <f t="shared" ref="Q53:T53" si="87">MOD(DEGREES(ATAN2(
    SIN(RADIANS($K53 - OFFSET($B53, 0, COLUMN(A50)*2-1))) * COS(RADIANS($J53)),
    COS(RADIANS(OFFSET($B53, 0, COLUMN(A50)*2-2))) * SIN(RADIANS($J53)) -
    SIN(RADIANS(OFFSET($B53, 0, COLUMN(A50)*2-2))) * COS(RADIANS($J53)) * COS(RADIANS($K53 - OFFSET($B53, 0, COLUMN(A50)*2-1)))
)), 360)</f>
        <v>88.40227659</v>
      </c>
      <c r="R53" s="32">
        <f t="shared" si="87"/>
        <v>174.694282</v>
      </c>
      <c r="S53" s="32">
        <f t="shared" si="87"/>
        <v>216.8623929</v>
      </c>
      <c r="T53" s="32">
        <f t="shared" si="87"/>
        <v>233.9902614</v>
      </c>
      <c r="U53" s="32">
        <f t="shared" si="88"/>
        <v>178.4873032</v>
      </c>
      <c r="V53" s="19">
        <f t="shared" si="89"/>
        <v>19.17207073</v>
      </c>
    </row>
    <row r="54">
      <c r="A54" s="2" t="s">
        <v>74</v>
      </c>
      <c r="B54" s="38">
        <v>28.0754948553113</v>
      </c>
      <c r="C54" s="39">
        <v>-82.4663195570759</v>
      </c>
      <c r="D54" s="38">
        <v>28.0756161994242</v>
      </c>
      <c r="E54" s="39">
        <v>-82.4662953137033</v>
      </c>
      <c r="F54" s="40">
        <v>28.0756164452319</v>
      </c>
      <c r="G54" s="39">
        <v>-82.4663001122375</v>
      </c>
      <c r="H54" s="40">
        <v>28.0755450363388</v>
      </c>
      <c r="I54" s="39">
        <v>-82.4663758015063</v>
      </c>
      <c r="J54" s="42">
        <v>28.0756006859075</v>
      </c>
      <c r="K54" s="43">
        <v>-82.4663380350135</v>
      </c>
      <c r="L54" s="14">
        <f t="shared" si="82"/>
        <v>11.90664682</v>
      </c>
      <c r="M54" s="14">
        <f t="shared" si="83"/>
        <v>4.532499828</v>
      </c>
      <c r="N54" s="14">
        <f t="shared" si="84"/>
        <v>4.112631242</v>
      </c>
      <c r="O54" s="14">
        <f t="shared" si="85"/>
        <v>7.2124788</v>
      </c>
      <c r="P54" s="31">
        <f t="shared" si="86"/>
        <v>6.941064174</v>
      </c>
      <c r="Q54" s="32">
        <f t="shared" ref="Q54:T54" si="90">MOD(DEGREES(ATAN2(
    SIN(RADIANS($K54 - OFFSET($B54, 0, COLUMN(A51)*2-1))) * COS(RADIANS($J54)),
    COS(RADIANS(OFFSET($B54, 0, COLUMN(A51)*2-2))) * SIN(RADIANS($J54)) -
    SIN(RADIANS(OFFSET($B54, 0, COLUMN(A51)*2-2))) * COS(RADIANS($J54)) * COS(RADIANS($K54 - OFFSET($B54, 0, COLUMN(A51)*2-1)))
)), 360)</f>
        <v>98.75777577</v>
      </c>
      <c r="R54" s="32">
        <f t="shared" si="90"/>
        <v>202.3702267</v>
      </c>
      <c r="S54" s="32">
        <f t="shared" si="90"/>
        <v>205.2197579</v>
      </c>
      <c r="T54" s="32">
        <f t="shared" si="90"/>
        <v>59.08724573</v>
      </c>
      <c r="U54" s="32">
        <f t="shared" si="88"/>
        <v>141.3587515</v>
      </c>
      <c r="V54" s="19">
        <f t="shared" si="89"/>
        <v>9.620826836</v>
      </c>
    </row>
    <row r="56">
      <c r="A56" s="1" t="s">
        <v>92</v>
      </c>
      <c r="B56" s="1" t="s">
        <v>93</v>
      </c>
      <c r="D56" s="1" t="s">
        <v>94</v>
      </c>
      <c r="F56" s="1" t="s">
        <v>95</v>
      </c>
      <c r="H56" s="1"/>
      <c r="J56" s="1"/>
      <c r="K56" s="1"/>
      <c r="L56" s="1"/>
      <c r="M56" s="1"/>
      <c r="N56" s="1"/>
      <c r="O56" s="1"/>
      <c r="P56" s="1"/>
    </row>
    <row r="57">
      <c r="A57" s="2" t="s">
        <v>1</v>
      </c>
      <c r="B57" s="3" t="s">
        <v>2</v>
      </c>
      <c r="C57" s="4" t="s">
        <v>3</v>
      </c>
      <c r="D57" s="3" t="s">
        <v>4</v>
      </c>
      <c r="E57" s="4" t="s">
        <v>5</v>
      </c>
      <c r="F57" s="5" t="s">
        <v>6</v>
      </c>
      <c r="G57" s="4" t="s">
        <v>7</v>
      </c>
      <c r="H57" s="5" t="s">
        <v>8</v>
      </c>
      <c r="I57" s="4" t="s">
        <v>9</v>
      </c>
      <c r="J57" s="6" t="s">
        <v>10</v>
      </c>
      <c r="K57" s="7" t="s">
        <v>11</v>
      </c>
      <c r="L57" s="8" t="s">
        <v>12</v>
      </c>
      <c r="M57" s="8" t="s">
        <v>13</v>
      </c>
      <c r="N57" s="8" t="s">
        <v>14</v>
      </c>
      <c r="O57" s="8" t="s">
        <v>15</v>
      </c>
      <c r="P57" s="18" t="s">
        <v>16</v>
      </c>
    </row>
    <row r="58">
      <c r="A58" s="2" t="s">
        <v>17</v>
      </c>
      <c r="B58" s="9">
        <v>39.73638973</v>
      </c>
      <c r="C58" s="10">
        <v>-105.07909034</v>
      </c>
      <c r="D58" s="9">
        <v>39.73665946</v>
      </c>
      <c r="E58" s="10">
        <v>-105.0792254</v>
      </c>
      <c r="F58" s="11">
        <v>39.73664588</v>
      </c>
      <c r="G58" s="10">
        <v>-105.07923891</v>
      </c>
      <c r="H58" s="11"/>
      <c r="I58" s="10"/>
      <c r="J58" s="12">
        <v>39.7364969255354</v>
      </c>
      <c r="K58" s="13">
        <v>-105.079168615676</v>
      </c>
      <c r="L58" s="14">
        <f t="shared" ref="L58:L60" si="92">2 * 6371000 * ASIN(SQRT(SIN(RADIANS((J58-B58)/2))^2 + COS(RADIANS(B58)) * COS(RADIANS(J58)) * SIN(RADIANS((K58-C58)/2))^2))
</f>
        <v>13.67025511</v>
      </c>
      <c r="M58" s="14">
        <f t="shared" ref="M58:M60" si="93">2 * 6371000 * ASIN(SQRT(SIN(RADIANS((J58-D58)/2))^2 + COS(RADIANS(D58)) * COS(RADIANS(J58)) * SIN(RADIANS((K58-E58)/2))^2))
</f>
        <v>18.71388816</v>
      </c>
      <c r="N58" s="14">
        <f t="shared" ref="N58:N60" si="94">2 * 6371000 * ASIN(SQRT(SIN(RADIANS((J58-F58)/2))^2 + COS(RADIANS(F58)) * COS(RADIANS(J58)) * SIN(RADIANS((K58-G58)/2))^2))
</f>
        <v>17.61990775</v>
      </c>
      <c r="O58" s="14"/>
      <c r="P58" s="27">
        <f t="shared" ref="P58:P60" si="95">AVERAGE(L58:O58)</f>
        <v>16.66801701</v>
      </c>
      <c r="Q58" s="32">
        <f t="shared" ref="Q58:T58" si="91">MOD(DEGREES(ATAN2(
    SIN(RADIANS($K58 - OFFSET($B58, 0, COLUMN(A55)*2-1))) * COS(RADIANS($J58)),
    COS(RADIANS(OFFSET($B58, 0, COLUMN(A55)*2-2))) * SIN(RADIANS($J58)) -
    SIN(RADIANS(OFFSET($B58, 0, COLUMN(A55)*2-2))) * COS(RADIANS($J58)) * COS(RADIANS($K58 - OFFSET($B58, 0, COLUMN(A55)*2-1)))
)), 360)</f>
        <v>119.3154706</v>
      </c>
      <c r="R58" s="32">
        <f t="shared" si="91"/>
        <v>285.0380618</v>
      </c>
      <c r="S58" s="32">
        <f t="shared" si="91"/>
        <v>289.9459165</v>
      </c>
      <c r="T58" s="32">
        <f t="shared" si="91"/>
        <v>139.2736217</v>
      </c>
      <c r="U58" s="32">
        <f t="shared" ref="U58:U60" si="97">AVERAGE(Q58:T58)</f>
        <v>208.3932676</v>
      </c>
      <c r="V58" s="19">
        <f t="shared" ref="V58:V60" si="98">AVERAGE(
  geodesic(B58, C58, D58, E58),
  geodesic(B58, C58, F58, G58),
  geodesic(D58, E58, F58, G58),
)</f>
        <v>16.30693636</v>
      </c>
    </row>
    <row r="59">
      <c r="A59" s="2" t="s">
        <v>73</v>
      </c>
      <c r="B59" s="9">
        <v>39.73658226</v>
      </c>
      <c r="C59" s="10">
        <v>-105.07924699</v>
      </c>
      <c r="D59" s="9">
        <v>39.73663617</v>
      </c>
      <c r="E59" s="10">
        <v>-105.07915535</v>
      </c>
      <c r="F59" s="11">
        <v>39.73657273</v>
      </c>
      <c r="G59" s="10">
        <v>-105.07922862</v>
      </c>
      <c r="H59" s="11"/>
      <c r="I59" s="10"/>
      <c r="J59" s="12">
        <v>39.7364969255354</v>
      </c>
      <c r="K59" s="13">
        <v>-105.079168615676</v>
      </c>
      <c r="L59" s="14">
        <f t="shared" si="92"/>
        <v>11.61673096</v>
      </c>
      <c r="M59" s="14">
        <f t="shared" si="93"/>
        <v>15.5247732</v>
      </c>
      <c r="N59" s="14">
        <f t="shared" si="94"/>
        <v>9.867871263</v>
      </c>
      <c r="O59" s="14"/>
      <c r="P59" s="31">
        <f t="shared" si="95"/>
        <v>12.33645847</v>
      </c>
      <c r="Q59" s="32">
        <f t="shared" ref="Q59:T59" si="96">MOD(DEGREES(ATAN2(
    SIN(RADIANS($K59 - OFFSET($B59, 0, COLUMN(A56)*2-1))) * COS(RADIANS($J59)),
    COS(RADIANS(OFFSET($B59, 0, COLUMN(A56)*2-2))) * SIN(RADIANS($J59)) -
    SIN(RADIANS(OFFSET($B59, 0, COLUMN(A56)*2-2))) * COS(RADIANS($J59)) * COS(RADIANS($K59 - OFFSET($B59, 0, COLUMN(A56)*2-1)))
)), 360)</f>
        <v>305.2324656</v>
      </c>
      <c r="R59" s="32">
        <f t="shared" si="96"/>
        <v>265.8099326</v>
      </c>
      <c r="S59" s="32">
        <f t="shared" si="96"/>
        <v>301.3292648</v>
      </c>
      <c r="T59" s="32">
        <f t="shared" si="96"/>
        <v>139.2736217</v>
      </c>
      <c r="U59" s="32">
        <f t="shared" si="97"/>
        <v>252.9113212</v>
      </c>
      <c r="V59" s="19">
        <f t="shared" si="98"/>
        <v>5.298863277</v>
      </c>
    </row>
    <row r="60">
      <c r="A60" s="2" t="s">
        <v>74</v>
      </c>
      <c r="B60" s="38">
        <v>39.7365564099555</v>
      </c>
      <c r="C60" s="39">
        <v>-105.079165521654</v>
      </c>
      <c r="D60" s="38">
        <v>39.7365443777583</v>
      </c>
      <c r="E60" s="39">
        <v>-105.079184037158</v>
      </c>
      <c r="F60" s="40">
        <v>39.7364409223708</v>
      </c>
      <c r="G60" s="39">
        <v>-105.079246976983</v>
      </c>
      <c r="H60" s="11"/>
      <c r="I60" s="10"/>
      <c r="J60" s="12">
        <v>39.7364969255354</v>
      </c>
      <c r="K60" s="13">
        <v>-105.079168615676</v>
      </c>
      <c r="L60" s="14">
        <f t="shared" si="92"/>
        <v>6.619654671</v>
      </c>
      <c r="M60" s="14">
        <f t="shared" si="93"/>
        <v>5.438727146</v>
      </c>
      <c r="N60" s="14">
        <f t="shared" si="94"/>
        <v>9.147454262</v>
      </c>
      <c r="O60" s="14"/>
      <c r="P60" s="31">
        <f t="shared" si="95"/>
        <v>7.068612026</v>
      </c>
      <c r="Q60" s="32">
        <f t="shared" ref="Q60:T60" si="99">MOD(DEGREES(ATAN2(
    SIN(RADIANS($K60 - OFFSET($B60, 0, COLUMN(A57)*2-1))) * COS(RADIANS($J60)),
    COS(RADIANS(OFFSET($B60, 0, COLUMN(A57)*2-2))) * SIN(RADIANS($J60)) -
    SIN(RADIANS(OFFSET($B60, 0, COLUMN(A57)*2-2))) * COS(RADIANS($J60)) * COS(RADIANS($K60 - OFFSET($B60, 0, COLUMN(A57)*2-1)))
)), 360)</f>
        <v>267.7094833</v>
      </c>
      <c r="R60" s="32">
        <f t="shared" si="99"/>
        <v>284.0316394</v>
      </c>
      <c r="S60" s="32">
        <f t="shared" si="99"/>
        <v>42.90348607</v>
      </c>
      <c r="T60" s="32">
        <f t="shared" si="99"/>
        <v>139.2736217</v>
      </c>
      <c r="U60" s="32">
        <f t="shared" si="97"/>
        <v>183.4795576</v>
      </c>
      <c r="V60" s="19">
        <f t="shared" si="98"/>
        <v>7.345530213</v>
      </c>
    </row>
    <row r="62">
      <c r="A62" s="1" t="s">
        <v>96</v>
      </c>
      <c r="B62" s="1" t="s">
        <v>97</v>
      </c>
      <c r="D62" s="1" t="s">
        <v>98</v>
      </c>
      <c r="F62" s="1" t="s">
        <v>99</v>
      </c>
      <c r="H62" s="1"/>
      <c r="J62" s="1"/>
      <c r="K62" s="1"/>
      <c r="L62" s="1"/>
      <c r="M62" s="1"/>
      <c r="N62" s="1"/>
      <c r="O62" s="1"/>
      <c r="P62" s="1"/>
    </row>
    <row r="63">
      <c r="A63" s="2" t="s">
        <v>1</v>
      </c>
      <c r="B63" s="3" t="s">
        <v>2</v>
      </c>
      <c r="C63" s="4" t="s">
        <v>3</v>
      </c>
      <c r="D63" s="3" t="s">
        <v>4</v>
      </c>
      <c r="E63" s="4" t="s">
        <v>5</v>
      </c>
      <c r="F63" s="5" t="s">
        <v>6</v>
      </c>
      <c r="G63" s="4" t="s">
        <v>7</v>
      </c>
      <c r="H63" s="5" t="s">
        <v>8</v>
      </c>
      <c r="I63" s="4" t="s">
        <v>9</v>
      </c>
      <c r="J63" s="6" t="s">
        <v>10</v>
      </c>
      <c r="K63" s="7" t="s">
        <v>11</v>
      </c>
      <c r="L63" s="8" t="s">
        <v>12</v>
      </c>
      <c r="M63" s="8" t="s">
        <v>13</v>
      </c>
      <c r="N63" s="8" t="s">
        <v>14</v>
      </c>
      <c r="O63" s="8" t="s">
        <v>15</v>
      </c>
      <c r="P63" s="18" t="s">
        <v>16</v>
      </c>
    </row>
    <row r="64">
      <c r="A64" s="2" t="s">
        <v>17</v>
      </c>
      <c r="B64" s="9">
        <v>39.73794678</v>
      </c>
      <c r="C64" s="10">
        <v>-105.07795197</v>
      </c>
      <c r="D64" s="9">
        <v>39.73805184</v>
      </c>
      <c r="E64" s="10">
        <v>-105.07781053</v>
      </c>
      <c r="F64" s="11">
        <v>39.73794813</v>
      </c>
      <c r="G64" s="10">
        <v>-105.07781015</v>
      </c>
      <c r="H64" s="11"/>
      <c r="I64" s="10"/>
      <c r="J64" s="12">
        <v>39.7380978055712</v>
      </c>
      <c r="K64" s="13">
        <v>-105.077779050263</v>
      </c>
      <c r="L64" s="14">
        <f t="shared" ref="L64:L66" si="101">2 * 6371000 * ASIN(SQRT(SIN(RADIANS((J64-B64)/2))^2 + COS(RADIANS(B64)) * COS(RADIANS(J64)) * SIN(RADIANS((K64-C64)/2))^2))
</f>
        <v>22.37479016</v>
      </c>
      <c r="M64" s="14">
        <f t="shared" ref="M64:M66" si="102">2 * 6371000 * ASIN(SQRT(SIN(RADIANS((J64-D64)/2))^2 + COS(RADIANS(D64)) * COS(RADIANS(J64)) * SIN(RADIANS((K64-E64)/2))^2))
</f>
        <v>5.776593851</v>
      </c>
      <c r="N64" s="14">
        <f t="shared" ref="N64:N66" si="103">2 * 6371000 * ASIN(SQRT(SIN(RADIANS((J64-F64)/2))^2 + COS(RADIANS(F64)) * COS(RADIANS(J64)) * SIN(RADIANS((K64-G64)/2))^2))
</f>
        <v>16.85426835</v>
      </c>
      <c r="O64" s="14"/>
      <c r="P64" s="27">
        <f t="shared" ref="P64:P66" si="104">AVERAGE(L64:O64)</f>
        <v>15.00188412</v>
      </c>
      <c r="Q64" s="32">
        <f t="shared" ref="Q64:T64" si="100">MOD(DEGREES(ATAN2(
    SIN(RADIANS($K64 - OFFSET($B64, 0, COLUMN(A61)*2-1))) * COS(RADIANS($J64)),
    COS(RADIANS(OFFSET($B64, 0, COLUMN(A61)*2-2))) * SIN(RADIANS($J64)) -
    SIN(RADIANS(OFFSET($B64, 0, COLUMN(A61)*2-2))) * COS(RADIANS($J64)) * COS(RADIANS($K64 - OFFSET($B64, 0, COLUMN(A61)*2-1)))
)), 360)</f>
        <v>48.63762773</v>
      </c>
      <c r="R64" s="32">
        <f t="shared" si="100"/>
        <v>62.2271013</v>
      </c>
      <c r="S64" s="32">
        <f t="shared" si="100"/>
        <v>80.92210879</v>
      </c>
      <c r="T64" s="32">
        <f t="shared" si="100"/>
        <v>139.2721966</v>
      </c>
      <c r="U64" s="32">
        <f t="shared" ref="U64:U66" si="106">AVERAGE(Q64:T64)</f>
        <v>82.7647586</v>
      </c>
      <c r="V64" s="19">
        <f t="shared" ref="V64:V66" si="107">AVERAGE(
  geodesic(B64, C64, D64, E64),
  geodesic(B64, C64, F64, G64),
  geodesic(D64, E64, F64, G64),
)</f>
        <v>10.11857216</v>
      </c>
    </row>
    <row r="65">
      <c r="A65" s="2" t="s">
        <v>73</v>
      </c>
      <c r="B65" s="9">
        <v>39.73790887</v>
      </c>
      <c r="C65" s="10">
        <v>-105.07788285</v>
      </c>
      <c r="D65" s="9">
        <v>39.73794847</v>
      </c>
      <c r="E65" s="10">
        <v>-105.07778023</v>
      </c>
      <c r="F65" s="11">
        <v>39.73805647</v>
      </c>
      <c r="G65" s="10">
        <v>-105.07783467</v>
      </c>
      <c r="H65" s="11"/>
      <c r="I65" s="10"/>
      <c r="J65" s="12">
        <v>39.7380978055712</v>
      </c>
      <c r="K65" s="13">
        <v>-105.077779050263</v>
      </c>
      <c r="L65" s="14">
        <f t="shared" si="101"/>
        <v>22.80656433</v>
      </c>
      <c r="M65" s="14">
        <f t="shared" si="102"/>
        <v>16.60566428</v>
      </c>
      <c r="N65" s="14">
        <f t="shared" si="103"/>
        <v>6.61391853</v>
      </c>
      <c r="O65" s="14"/>
      <c r="P65" s="31">
        <f t="shared" si="104"/>
        <v>15.34204905</v>
      </c>
      <c r="Q65" s="32">
        <f t="shared" ref="Q65:T65" si="105">MOD(DEGREES(ATAN2(
    SIN(RADIANS($K65 - OFFSET($B65, 0, COLUMN(A62)*2-1))) * COS(RADIANS($J65)),
    COS(RADIANS(OFFSET($B65, 0, COLUMN(A62)*2-2))) * SIN(RADIANS($J65)) -
    SIN(RADIANS(OFFSET($B65, 0, COLUMN(A62)*2-2))) * COS(RADIANS($J65)) * COS(RADIANS($K65 - OFFSET($B65, 0, COLUMN(A62)*2-1)))
)), 360)</f>
        <v>67.09746869</v>
      </c>
      <c r="R65" s="32">
        <f t="shared" si="105"/>
        <v>89.6519423</v>
      </c>
      <c r="S65" s="32">
        <f t="shared" si="105"/>
        <v>44.02280652</v>
      </c>
      <c r="T65" s="32">
        <f t="shared" si="105"/>
        <v>139.2721966</v>
      </c>
      <c r="U65" s="32">
        <f t="shared" si="106"/>
        <v>85.01110353</v>
      </c>
      <c r="V65" s="19">
        <f t="shared" si="107"/>
        <v>9.904678837</v>
      </c>
    </row>
    <row r="66">
      <c r="A66" s="2" t="s">
        <v>74</v>
      </c>
      <c r="B66" s="38">
        <v>39.7380175672681</v>
      </c>
      <c r="C66" s="39">
        <v>-105.077788387378</v>
      </c>
      <c r="D66" s="38">
        <v>39.7380996572408</v>
      </c>
      <c r="E66" s="39">
        <v>-105.077732184297</v>
      </c>
      <c r="F66" s="40">
        <v>39.7380453924897</v>
      </c>
      <c r="G66" s="39">
        <v>-105.077794781494</v>
      </c>
      <c r="H66" s="11"/>
      <c r="I66" s="10"/>
      <c r="J66" s="12">
        <v>39.7380978055712</v>
      </c>
      <c r="K66" s="13">
        <v>-105.077779050263</v>
      </c>
      <c r="L66" s="14">
        <f t="shared" si="101"/>
        <v>8.957741972</v>
      </c>
      <c r="M66" s="14">
        <f t="shared" si="102"/>
        <v>4.012610949</v>
      </c>
      <c r="N66" s="14">
        <f t="shared" si="103"/>
        <v>5.981281093</v>
      </c>
      <c r="O66" s="14"/>
      <c r="P66" s="31">
        <f t="shared" si="104"/>
        <v>6.317211338</v>
      </c>
      <c r="Q66" s="32">
        <f t="shared" ref="Q66:T66" si="108">MOD(DEGREES(ATAN2(
    SIN(RADIANS($K66 - OFFSET($B66, 0, COLUMN(A63)*2-1))) * COS(RADIANS($J66)),
    COS(RADIANS(OFFSET($B66, 0, COLUMN(A63)*2-2))) * SIN(RADIANS($J66)) -
    SIN(RADIANS(OFFSET($B66, 0, COLUMN(A63)*2-2))) * COS(RADIANS($J66)) * COS(RADIANS($K66 - OFFSET($B66, 0, COLUMN(A63)*2-1)))
)), 360)</f>
        <v>84.88659194</v>
      </c>
      <c r="R66" s="32">
        <f t="shared" si="108"/>
        <v>182.9412545</v>
      </c>
      <c r="S66" s="32">
        <f t="shared" si="108"/>
        <v>77.00373186</v>
      </c>
      <c r="T66" s="32">
        <f t="shared" si="108"/>
        <v>139.2721966</v>
      </c>
      <c r="U66" s="32">
        <f t="shared" si="106"/>
        <v>121.0259437</v>
      </c>
      <c r="V66" s="19">
        <f t="shared" si="107"/>
        <v>5.380884609</v>
      </c>
    </row>
    <row r="68">
      <c r="A68" s="1" t="s">
        <v>100</v>
      </c>
      <c r="B68" s="1" t="s">
        <v>101</v>
      </c>
      <c r="D68" s="1" t="s">
        <v>102</v>
      </c>
      <c r="F68" s="1" t="s">
        <v>103</v>
      </c>
      <c r="H68" s="1"/>
      <c r="J68" s="1"/>
      <c r="K68" s="1"/>
      <c r="L68" s="1"/>
      <c r="M68" s="1"/>
      <c r="N68" s="1"/>
      <c r="O68" s="1"/>
      <c r="P68" s="1"/>
    </row>
    <row r="69">
      <c r="A69" s="2" t="s">
        <v>1</v>
      </c>
      <c r="B69" s="3" t="s">
        <v>2</v>
      </c>
      <c r="C69" s="4" t="s">
        <v>3</v>
      </c>
      <c r="D69" s="3" t="s">
        <v>4</v>
      </c>
      <c r="E69" s="4" t="s">
        <v>5</v>
      </c>
      <c r="F69" s="5" t="s">
        <v>6</v>
      </c>
      <c r="G69" s="4" t="s">
        <v>7</v>
      </c>
      <c r="H69" s="5" t="s">
        <v>8</v>
      </c>
      <c r="I69" s="4" t="s">
        <v>9</v>
      </c>
      <c r="J69" s="6" t="s">
        <v>10</v>
      </c>
      <c r="K69" s="7" t="s">
        <v>11</v>
      </c>
      <c r="L69" s="8" t="s">
        <v>12</v>
      </c>
      <c r="M69" s="8" t="s">
        <v>13</v>
      </c>
      <c r="N69" s="8" t="s">
        <v>14</v>
      </c>
      <c r="O69" s="8" t="s">
        <v>15</v>
      </c>
      <c r="P69" s="18" t="s">
        <v>16</v>
      </c>
    </row>
    <row r="70">
      <c r="A70" s="2" t="s">
        <v>17</v>
      </c>
      <c r="B70" s="9">
        <v>39.73746013</v>
      </c>
      <c r="C70" s="10">
        <v>-105.0770666</v>
      </c>
      <c r="D70" s="9">
        <v>39.73749036</v>
      </c>
      <c r="E70" s="10">
        <v>-105.07739598</v>
      </c>
      <c r="F70" s="11">
        <v>39.73724773</v>
      </c>
      <c r="G70" s="10">
        <v>-105.07728708</v>
      </c>
      <c r="H70" s="11"/>
      <c r="I70" s="10"/>
      <c r="J70" s="12">
        <v>39.7374445462723</v>
      </c>
      <c r="K70" s="13">
        <v>-105.07718845258</v>
      </c>
      <c r="L70" s="14">
        <f t="shared" ref="L70:L72" si="110">2 * 6371000 * ASIN(SQRT(SIN(RADIANS((J70-B70)/2))^2 + COS(RADIANS(B70)) * COS(RADIANS(J70)) * SIN(RADIANS((K70-C70)/2))^2))
</f>
        <v>10.56234546</v>
      </c>
      <c r="M70" s="14">
        <f t="shared" ref="M70:M72" si="111">2 * 6371000 * ASIN(SQRT(SIN(RADIANS((J70-D70)/2))^2 + COS(RADIANS(D70)) * COS(RADIANS(J70)) * SIN(RADIANS((K70-E70)/2))^2))
</f>
        <v>18.46177408</v>
      </c>
      <c r="N70" s="14">
        <f t="shared" ref="N70:N72" si="112">2 * 6371000 * ASIN(SQRT(SIN(RADIANS((J70-F70)/2))^2 + COS(RADIANS(F70)) * COS(RADIANS(J70)) * SIN(RADIANS((K70-G70)/2))^2))
</f>
        <v>23.45363746</v>
      </c>
      <c r="O70" s="14"/>
      <c r="P70" s="27">
        <f t="shared" ref="P70:P72" si="113">AVERAGE(L70:O70)</f>
        <v>17.49258566</v>
      </c>
      <c r="Q70" s="32">
        <f t="shared" ref="Q70:T70" si="109">MOD(DEGREES(ATAN2(
    SIN(RADIANS($K70 - OFFSET($B70, 0, COLUMN(A67)*2-1))) * COS(RADIANS($J70)),
    COS(RADIANS(OFFSET($B70, 0, COLUMN(A67)*2-2))) * SIN(RADIANS($J70)) -
    SIN(RADIANS(OFFSET($B70, 0, COLUMN(A67)*2-2))) * COS(RADIANS($J70)) * COS(RADIANS($K70 - OFFSET($B70, 0, COLUMN(A67)*2-1)))
)), 360)</f>
        <v>189.4424452</v>
      </c>
      <c r="R70" s="32">
        <f t="shared" si="109"/>
        <v>343.9823101</v>
      </c>
      <c r="S70" s="32">
        <f t="shared" si="109"/>
        <v>68.92594881</v>
      </c>
      <c r="T70" s="32">
        <f t="shared" si="109"/>
        <v>139.2729323</v>
      </c>
      <c r="U70" s="32">
        <f t="shared" ref="U70:U72" si="115">AVERAGE(Q70:T70)</f>
        <v>185.4059091</v>
      </c>
      <c r="V70" s="19">
        <f t="shared" ref="V70:V72" si="116">AVERAGE(
  geodesic(B70, C70, D70, E70),
  geodesic(B70, C70, F70, G70),
  geodesic(D70, E70, F70, G70),
)</f>
        <v>21.78115817</v>
      </c>
    </row>
    <row r="71">
      <c r="A71" s="2" t="s">
        <v>73</v>
      </c>
      <c r="B71" s="9">
        <v>39.7372804</v>
      </c>
      <c r="C71" s="10">
        <v>-105.07734192</v>
      </c>
      <c r="D71" s="9">
        <v>39.73742471</v>
      </c>
      <c r="E71" s="10">
        <v>-105.07707941</v>
      </c>
      <c r="F71" s="11">
        <v>39.73754282</v>
      </c>
      <c r="G71" s="10">
        <v>-105.07739223</v>
      </c>
      <c r="H71" s="11"/>
      <c r="I71" s="10"/>
      <c r="J71" s="12">
        <v>39.7374445462723</v>
      </c>
      <c r="K71" s="13">
        <v>-105.07718845258</v>
      </c>
      <c r="L71" s="14">
        <f t="shared" si="110"/>
        <v>22.47987961</v>
      </c>
      <c r="M71" s="14">
        <f t="shared" si="111"/>
        <v>9.581235099</v>
      </c>
      <c r="N71" s="14">
        <f t="shared" si="112"/>
        <v>20.56743752</v>
      </c>
      <c r="O71" s="14"/>
      <c r="P71" s="31">
        <f t="shared" si="113"/>
        <v>17.54285074</v>
      </c>
      <c r="Q71" s="32">
        <f t="shared" ref="Q71:T71" si="114">MOD(DEGREES(ATAN2(
    SIN(RADIANS($K71 - OFFSET($B71, 0, COLUMN(A68)*2-1))) * COS(RADIANS($J71)),
    COS(RADIANS(OFFSET($B71, 0, COLUMN(A68)*2-2))) * SIN(RADIANS($J71)) -
    SIN(RADIANS(OFFSET($B71, 0, COLUMN(A68)*2-2))) * COS(RADIANS($J71)) * COS(RADIANS($K71 - OFFSET($B71, 0, COLUMN(A68)*2-1)))
)), 360)</f>
        <v>54.28560653</v>
      </c>
      <c r="R71" s="32">
        <f t="shared" si="114"/>
        <v>166.6905497</v>
      </c>
      <c r="S71" s="32">
        <f t="shared" si="114"/>
        <v>327.9065338</v>
      </c>
      <c r="T71" s="32">
        <f t="shared" si="114"/>
        <v>139.2729323</v>
      </c>
      <c r="U71" s="32">
        <f t="shared" si="115"/>
        <v>172.0389056</v>
      </c>
      <c r="V71" s="19">
        <f t="shared" si="116"/>
        <v>21.72148958</v>
      </c>
    </row>
    <row r="72">
      <c r="A72" s="2" t="s">
        <v>74</v>
      </c>
      <c r="B72" s="38">
        <v>39.7374565033628</v>
      </c>
      <c r="C72" s="39">
        <v>-105.077135749058</v>
      </c>
      <c r="D72" s="38">
        <v>39.7375043505861</v>
      </c>
      <c r="E72" s="39">
        <v>-105.077290725002</v>
      </c>
      <c r="F72" s="40">
        <v>39.7374180460628</v>
      </c>
      <c r="G72" s="39">
        <v>-105.077253845646</v>
      </c>
      <c r="H72" s="11"/>
      <c r="I72" s="10"/>
      <c r="J72" s="12">
        <v>39.7374445462723</v>
      </c>
      <c r="K72" s="13">
        <v>-105.07718845258</v>
      </c>
      <c r="L72" s="14">
        <f t="shared" si="110"/>
        <v>4.698554861</v>
      </c>
      <c r="M72" s="14">
        <f t="shared" si="111"/>
        <v>10.98619835</v>
      </c>
      <c r="N72" s="14">
        <f t="shared" si="112"/>
        <v>6.320482952</v>
      </c>
      <c r="O72" s="14"/>
      <c r="P72" s="31">
        <f t="shared" si="113"/>
        <v>7.335078721</v>
      </c>
      <c r="Q72" s="32">
        <f t="shared" ref="Q72:T72" si="117">MOD(DEGREES(ATAN2(
    SIN(RADIANS($K72 - OFFSET($B72, 0, COLUMN(A69)*2-1))) * COS(RADIANS($J72)),
    COS(RADIANS(OFFSET($B72, 0, COLUMN(A69)*2-2))) * SIN(RADIANS($J72)) -
    SIN(RADIANS(OFFSET($B72, 0, COLUMN(A69)*2-2))) * COS(RADIANS($J72)) * COS(RADIANS($K72 - OFFSET($B72, 0, COLUMN(A69)*2-1)))
)), 360)</f>
        <v>196.4377525</v>
      </c>
      <c r="R72" s="32">
        <f t="shared" si="117"/>
        <v>322.7496627</v>
      </c>
      <c r="S72" s="32">
        <f t="shared" si="117"/>
        <v>27.78874923</v>
      </c>
      <c r="T72" s="32">
        <f t="shared" si="117"/>
        <v>139.2729323</v>
      </c>
      <c r="U72" s="32">
        <f t="shared" si="115"/>
        <v>171.5622742</v>
      </c>
      <c r="V72" s="19">
        <f t="shared" si="116"/>
        <v>8.836827548</v>
      </c>
    </row>
    <row r="74">
      <c r="A74" s="1" t="s">
        <v>104</v>
      </c>
      <c r="B74" s="1" t="s">
        <v>105</v>
      </c>
      <c r="D74" s="1" t="s">
        <v>106</v>
      </c>
      <c r="F74" s="1" t="s">
        <v>107</v>
      </c>
      <c r="H74" s="1"/>
      <c r="J74" s="1"/>
      <c r="K74" s="1"/>
      <c r="L74" s="1"/>
      <c r="M74" s="1"/>
      <c r="N74" s="1"/>
      <c r="O74" s="1"/>
      <c r="P74" s="1"/>
    </row>
    <row r="75">
      <c r="A75" s="2" t="s">
        <v>1</v>
      </c>
      <c r="B75" s="3" t="s">
        <v>2</v>
      </c>
      <c r="C75" s="4" t="s">
        <v>3</v>
      </c>
      <c r="D75" s="3" t="s">
        <v>4</v>
      </c>
      <c r="E75" s="4" t="s">
        <v>5</v>
      </c>
      <c r="F75" s="5" t="s">
        <v>6</v>
      </c>
      <c r="G75" s="4" t="s">
        <v>7</v>
      </c>
      <c r="H75" s="5" t="s">
        <v>8</v>
      </c>
      <c r="I75" s="4" t="s">
        <v>9</v>
      </c>
      <c r="J75" s="6" t="s">
        <v>10</v>
      </c>
      <c r="K75" s="7" t="s">
        <v>11</v>
      </c>
      <c r="L75" s="8" t="s">
        <v>12</v>
      </c>
      <c r="M75" s="8" t="s">
        <v>13</v>
      </c>
      <c r="N75" s="8" t="s">
        <v>14</v>
      </c>
      <c r="O75" s="8" t="s">
        <v>15</v>
      </c>
      <c r="P75" s="18" t="s">
        <v>16</v>
      </c>
    </row>
    <row r="76">
      <c r="A76" s="2" t="s">
        <v>17</v>
      </c>
      <c r="B76" s="9">
        <v>34.04133113</v>
      </c>
      <c r="C76" s="10">
        <v>-118.53522374</v>
      </c>
      <c r="D76" s="9">
        <v>34.04134437</v>
      </c>
      <c r="E76" s="10">
        <v>-118.53529908</v>
      </c>
      <c r="F76" s="11">
        <v>34.04150071</v>
      </c>
      <c r="G76" s="10">
        <v>-118.53506002</v>
      </c>
      <c r="H76" s="11"/>
      <c r="I76" s="10"/>
      <c r="J76" s="12">
        <v>34.0413160478962</v>
      </c>
      <c r="K76" s="13">
        <v>-118.535277133442</v>
      </c>
      <c r="L76" s="14">
        <f t="shared" ref="L76:L78" si="119">2 * 6371000 * ASIN(SQRT(SIN(RADIANS((J76-B76)/2))^2 + COS(RADIANS(B76)) * COS(RADIANS(J76)) * SIN(RADIANS((K76-C76)/2))^2))
</f>
        <v>5.197655907</v>
      </c>
      <c r="M76" s="14">
        <f t="shared" ref="M76:M78" si="120">2 * 6371000 * ASIN(SQRT(SIN(RADIANS((J76-D76)/2))^2 + COS(RADIANS(D76)) * COS(RADIANS(J76)) * SIN(RADIANS((K76-E76)/2))^2))
</f>
        <v>3.742597135</v>
      </c>
      <c r="N76" s="14">
        <f t="shared" ref="N76:N78" si="121">2 * 6371000 * ASIN(SQRT(SIN(RADIANS((J76-F76)/2))^2 + COS(RADIANS(F76)) * COS(RADIANS(J76)) * SIN(RADIANS((K76-G76)/2))^2))
</f>
        <v>28.66733071</v>
      </c>
      <c r="O76" s="14"/>
      <c r="P76" s="27">
        <f t="shared" ref="P76:P78" si="122">AVERAGE(L76:O76)</f>
        <v>12.53586125</v>
      </c>
      <c r="Q76" s="32">
        <f t="shared" ref="Q76:T76" si="118">MOD(DEGREES(ATAN2(
    SIN(RADIANS($K76 - OFFSET($B76, 0, COLUMN(A73)*2-1))) * COS(RADIANS($J76)),
    COS(RADIANS(OFFSET($B76, 0, COLUMN(A73)*2-2))) * SIN(RADIANS($J76)) -
    SIN(RADIANS(OFFSET($B76, 0, COLUMN(A73)*2-2))) * COS(RADIANS($J76)) * COS(RADIANS($K76 - OFFSET($B76, 0, COLUMN(A73)*2-1)))
)), 360)</f>
        <v>198.8235931</v>
      </c>
      <c r="R76" s="32">
        <f t="shared" si="118"/>
        <v>302.7045849</v>
      </c>
      <c r="S76" s="32">
        <f t="shared" si="118"/>
        <v>225.7471449</v>
      </c>
      <c r="T76" s="32">
        <f t="shared" si="118"/>
        <v>142.4407857</v>
      </c>
      <c r="U76" s="32">
        <f t="shared" ref="U76:U78" si="124">AVERAGE(Q76:T76)</f>
        <v>217.4290271</v>
      </c>
      <c r="V76" s="19">
        <f t="shared" ref="V76:V78" si="125">AVERAGE(
  geodesic(B76, C76, D76, E76),
  geodesic(B76, C76, F76, G76),
  geodesic(D76, E76, F76, G76),
)</f>
        <v>14.82620465</v>
      </c>
    </row>
    <row r="77">
      <c r="A77" s="2" t="s">
        <v>73</v>
      </c>
      <c r="B77" s="9">
        <v>34.04134206</v>
      </c>
      <c r="C77" s="10">
        <v>-118.53524815</v>
      </c>
      <c r="D77" s="9">
        <v>34.0414699</v>
      </c>
      <c r="E77" s="10">
        <v>-118.53507083</v>
      </c>
      <c r="F77" s="11">
        <v>34.04133209</v>
      </c>
      <c r="G77" s="10">
        <v>-118.53525909</v>
      </c>
      <c r="H77" s="11"/>
      <c r="I77" s="10"/>
      <c r="J77" s="12">
        <v>34.0413160478962</v>
      </c>
      <c r="K77" s="13">
        <v>-118.535277133442</v>
      </c>
      <c r="L77" s="14">
        <f t="shared" si="119"/>
        <v>3.936724049</v>
      </c>
      <c r="M77" s="14">
        <f t="shared" si="120"/>
        <v>25.57346583</v>
      </c>
      <c r="N77" s="14">
        <f t="shared" si="121"/>
        <v>2.438425804</v>
      </c>
      <c r="O77" s="14"/>
      <c r="P77" s="31">
        <f t="shared" si="122"/>
        <v>10.64953856</v>
      </c>
      <c r="Q77" s="32">
        <f t="shared" ref="Q77:T77" si="123">MOD(DEGREES(ATAN2(
    SIN(RADIANS($K77 - OFFSET($B77, 0, COLUMN(A74)*2-1))) * COS(RADIANS($J77)),
    COS(RADIANS(OFFSET($B77, 0, COLUMN(A74)*2-2))) * SIN(RADIANS($J77)) -
    SIN(RADIANS(OFFSET($B77, 0, COLUMN(A74)*2-2))) * COS(RADIANS($J77)) * COS(RADIANS($K77 - OFFSET($B77, 0, COLUMN(A74)*2-1)))
)), 360)</f>
        <v>227.2840703</v>
      </c>
      <c r="R77" s="32">
        <f t="shared" si="123"/>
        <v>221.9866324</v>
      </c>
      <c r="S77" s="32">
        <f t="shared" si="123"/>
        <v>227.0154603</v>
      </c>
      <c r="T77" s="32">
        <f t="shared" si="123"/>
        <v>142.4407857</v>
      </c>
      <c r="U77" s="32">
        <f t="shared" si="124"/>
        <v>204.6817372</v>
      </c>
      <c r="V77" s="19">
        <f t="shared" si="125"/>
        <v>11.57509677</v>
      </c>
    </row>
    <row r="78">
      <c r="A78" s="2" t="s">
        <v>74</v>
      </c>
      <c r="B78" s="38">
        <v>34.0413611136459</v>
      </c>
      <c r="C78" s="39">
        <v>-118.535233862942</v>
      </c>
      <c r="D78" s="38">
        <v>34.0413191530644</v>
      </c>
      <c r="E78" s="39">
        <v>-118.535292701468</v>
      </c>
      <c r="F78" s="40">
        <v>34.0413798700071</v>
      </c>
      <c r="G78" s="39">
        <v>-118.535228550032</v>
      </c>
      <c r="H78" s="11"/>
      <c r="I78" s="10"/>
      <c r="J78" s="12">
        <v>34.0413160478962</v>
      </c>
      <c r="K78" s="13">
        <v>-118.535277133442</v>
      </c>
      <c r="L78" s="14">
        <f t="shared" si="119"/>
        <v>6.403642106</v>
      </c>
      <c r="M78" s="14">
        <f t="shared" si="120"/>
        <v>1.475406931</v>
      </c>
      <c r="N78" s="14">
        <f t="shared" si="121"/>
        <v>8.390581447</v>
      </c>
      <c r="O78" s="14"/>
      <c r="P78" s="31">
        <f t="shared" si="122"/>
        <v>5.423210161</v>
      </c>
      <c r="Q78" s="32">
        <f t="shared" ref="Q78:T78" si="126">MOD(DEGREES(ATAN2(
    SIN(RADIANS($K78 - OFFSET($B78, 0, COLUMN(A75)*2-1))) * COS(RADIANS($J78)),
    COS(RADIANS(OFFSET($B78, 0, COLUMN(A75)*2-2))) * SIN(RADIANS($J78)) -
    SIN(RADIANS(OFFSET($B78, 0, COLUMN(A75)*2-2))) * COS(RADIANS($J78)) * COS(RADIANS($K78 - OFFSET($B78, 0, COLUMN(A75)*2-1)))
)), 360)</f>
        <v>231.4933795</v>
      </c>
      <c r="R78" s="32">
        <f t="shared" si="126"/>
        <v>346.4659736</v>
      </c>
      <c r="S78" s="32">
        <f t="shared" si="126"/>
        <v>237.756984</v>
      </c>
      <c r="T78" s="32">
        <f t="shared" si="126"/>
        <v>142.4407857</v>
      </c>
      <c r="U78" s="32">
        <f t="shared" si="124"/>
        <v>239.5392807</v>
      </c>
      <c r="V78" s="19">
        <f t="shared" si="125"/>
        <v>4.567075971</v>
      </c>
    </row>
    <row r="80">
      <c r="A80" s="1" t="s">
        <v>108</v>
      </c>
      <c r="B80" s="1" t="s">
        <v>109</v>
      </c>
      <c r="D80" s="1" t="s">
        <v>110</v>
      </c>
      <c r="F80" s="1" t="s">
        <v>111</v>
      </c>
      <c r="H80" s="1" t="s">
        <v>112</v>
      </c>
      <c r="J80" s="1"/>
      <c r="K80" s="1"/>
      <c r="L80" s="1"/>
      <c r="M80" s="1"/>
      <c r="N80" s="1"/>
      <c r="O80" s="1"/>
      <c r="P80" s="1"/>
    </row>
    <row r="81">
      <c r="A81" s="2" t="s">
        <v>1</v>
      </c>
      <c r="B81" s="3" t="s">
        <v>2</v>
      </c>
      <c r="C81" s="4" t="s">
        <v>3</v>
      </c>
      <c r="D81" s="3" t="s">
        <v>4</v>
      </c>
      <c r="E81" s="4" t="s">
        <v>5</v>
      </c>
      <c r="F81" s="5" t="s">
        <v>6</v>
      </c>
      <c r="G81" s="4" t="s">
        <v>7</v>
      </c>
      <c r="H81" s="5" t="s">
        <v>8</v>
      </c>
      <c r="I81" s="4" t="s">
        <v>9</v>
      </c>
      <c r="J81" s="6" t="s">
        <v>10</v>
      </c>
      <c r="K81" s="7" t="s">
        <v>11</v>
      </c>
      <c r="L81" s="8" t="s">
        <v>12</v>
      </c>
      <c r="M81" s="8" t="s">
        <v>13</v>
      </c>
      <c r="N81" s="8" t="s">
        <v>14</v>
      </c>
      <c r="O81" s="8" t="s">
        <v>15</v>
      </c>
      <c r="P81" s="18" t="s">
        <v>16</v>
      </c>
    </row>
    <row r="82">
      <c r="A82" s="2" t="s">
        <v>17</v>
      </c>
      <c r="B82" s="9">
        <v>28.0794369363109</v>
      </c>
      <c r="C82" s="10">
        <v>-82.4639491589708</v>
      </c>
      <c r="D82" s="9">
        <v>28.0794479914558</v>
      </c>
      <c r="E82" s="10">
        <v>-82.4639466713016</v>
      </c>
      <c r="F82" s="11">
        <v>28.0794868839939</v>
      </c>
      <c r="G82" s="10">
        <v>-82.464142371106</v>
      </c>
      <c r="H82" s="11">
        <v>28.0794856860076</v>
      </c>
      <c r="I82" s="10">
        <v>-82.4641607098214</v>
      </c>
      <c r="J82" s="12">
        <v>28.0794300755408</v>
      </c>
      <c r="K82" s="13">
        <v>-82.4640901387053</v>
      </c>
      <c r="L82" s="14">
        <f t="shared" ref="L82:L84" si="128">2 * 6371000 * ASIN(SQRT(SIN(RADIANS((J82-B82)/2))^2 + COS(RADIANS(B82)) * COS(RADIANS(J82)) * SIN(RADIANS((K82-C82)/2))^2))
</f>
        <v>13.85209749</v>
      </c>
      <c r="M82" s="14">
        <f t="shared" ref="M82:M84" si="129">2 * 6371000 * ASIN(SQRT(SIN(RADIANS((J82-D82)/2))^2 + COS(RADIANS(D82)) * COS(RADIANS(J82)) * SIN(RADIANS((K82-E82)/2))^2))
</f>
        <v>14.21541435</v>
      </c>
      <c r="N82" s="14">
        <f t="shared" ref="N82:N84" si="130">2 * 6371000 * ASIN(SQRT(SIN(RADIANS((J82-F82)/2))^2 + COS(RADIANS(F82)) * COS(RADIANS(J82)) * SIN(RADIANS((K82-G82)/2))^2))
</f>
        <v>8.133948198</v>
      </c>
      <c r="O82" s="14">
        <f t="shared" ref="O82:O84" si="131">2 * 6371000 * ASIN(SQRT(SIN(RADIANS((J82-H82)/2))^2 + COS(RADIANS(H82)) * COS(RADIANS(J82)) * SIN(RADIANS((K82-I82)/2))^2))
</f>
        <v>9.282880737</v>
      </c>
      <c r="P82" s="27">
        <f t="shared" ref="P82:P84" si="132">AVERAGE(L82:O82)</f>
        <v>11.37108519</v>
      </c>
      <c r="Q82" s="32">
        <f t="shared" ref="Q82:T82" si="127">MOD(DEGREES(ATAN2(
    SIN(RADIANS($K82 - OFFSET($B82, 0, COLUMN(A79)*2-1))) * COS(RADIANS($J82)),
    COS(RADIANS(OFFSET($B82, 0, COLUMN(A79)*2-2))) * SIN(RADIANS($J82)) -
    SIN(RADIANS(OFFSET($B82, 0, COLUMN(A79)*2-2))) * COS(RADIANS($J82)) * COS(RADIANS($K82 - OFFSET($B82, 0, COLUMN(A79)*2-1)))
)), 360)</f>
        <v>183.1570405</v>
      </c>
      <c r="R82" s="32">
        <f t="shared" si="127"/>
        <v>188.0559573</v>
      </c>
      <c r="S82" s="32">
        <f t="shared" si="127"/>
        <v>309.0498307</v>
      </c>
      <c r="T82" s="32">
        <f t="shared" si="127"/>
        <v>318.2309717</v>
      </c>
      <c r="U82" s="32">
        <f t="shared" ref="U82:U84" si="134">AVERAGE(Q82:T82)</f>
        <v>249.6234501</v>
      </c>
      <c r="V82" s="19">
        <f t="shared" ref="V82:V84" si="135">AVERAGE(
  geodesic(B82, C82, D82, E82),
  geodesic(B82, C82, F82, G82),
  geodesic(B82, C82, H82, I82),
  geodesic(D82, E82, F82, G82),
  geodesic(D82, E82, H82, I82),
  geodesic(F82, G82, H82, I82)
)</f>
        <v>14.22564082</v>
      </c>
    </row>
    <row r="83">
      <c r="A83" s="2" t="s">
        <v>73</v>
      </c>
      <c r="B83" s="9">
        <v>28.07942126</v>
      </c>
      <c r="C83" s="10">
        <v>-82.46399942</v>
      </c>
      <c r="D83" s="9">
        <v>28.07951281</v>
      </c>
      <c r="E83" s="10">
        <v>-82.46396256</v>
      </c>
      <c r="F83" s="11">
        <v>28.07952011</v>
      </c>
      <c r="G83" s="10">
        <v>-82.46408461</v>
      </c>
      <c r="H83" s="11">
        <v>28.07944098</v>
      </c>
      <c r="I83" s="10">
        <v>-82.4641571</v>
      </c>
      <c r="J83" s="12">
        <v>28.0794300755408</v>
      </c>
      <c r="K83" s="13">
        <v>-82.4640901387053</v>
      </c>
      <c r="L83" s="14">
        <f t="shared" si="128"/>
        <v>8.953943245</v>
      </c>
      <c r="M83" s="14">
        <f t="shared" si="129"/>
        <v>15.53358621</v>
      </c>
      <c r="N83" s="14">
        <f t="shared" si="130"/>
        <v>10.02605768</v>
      </c>
      <c r="O83" s="14">
        <f t="shared" si="131"/>
        <v>6.680321558</v>
      </c>
      <c r="P83" s="31">
        <f t="shared" si="132"/>
        <v>10.29847718</v>
      </c>
      <c r="Q83" s="32">
        <f t="shared" ref="Q83:T83" si="133">MOD(DEGREES(ATAN2(
    SIN(RADIANS($K83 - OFFSET($B83, 0, COLUMN(A80)*2-1))) * COS(RADIANS($J83)),
    COS(RADIANS(OFFSET($B83, 0, COLUMN(A80)*2-2))) * SIN(RADIANS($J83)) -
    SIN(RADIANS(OFFSET($B83, 0, COLUMN(A80)*2-2))) * COS(RADIANS($J83)) * COS(RADIANS($K83 - OFFSET($B83, 0, COLUMN(A80)*2-1)))
)), 360)</f>
        <v>173.7148587</v>
      </c>
      <c r="R83" s="32">
        <f t="shared" si="133"/>
        <v>216.3162848</v>
      </c>
      <c r="S83" s="32">
        <f t="shared" si="133"/>
        <v>266.8988185</v>
      </c>
      <c r="T83" s="32">
        <f t="shared" si="133"/>
        <v>349.5425051</v>
      </c>
      <c r="U83" s="32">
        <f t="shared" si="134"/>
        <v>251.6181168</v>
      </c>
      <c r="V83" s="19">
        <f t="shared" si="135"/>
        <v>14.0400019</v>
      </c>
    </row>
    <row r="84">
      <c r="A84" s="2" t="s">
        <v>74</v>
      </c>
      <c r="B84" s="38">
        <v>28.0794465218464</v>
      </c>
      <c r="C84" s="39">
        <v>-82.4640939590048</v>
      </c>
      <c r="D84" s="38">
        <v>28.0794673935105</v>
      </c>
      <c r="E84" s="39">
        <v>-82.4640155516832</v>
      </c>
      <c r="F84" s="40">
        <v>28.0794499317041</v>
      </c>
      <c r="G84" s="39">
        <v>-82.4640668456109</v>
      </c>
      <c r="H84" s="40">
        <v>28.079414753489</v>
      </c>
      <c r="I84" s="39">
        <v>-82.4640895166031</v>
      </c>
      <c r="J84" s="12">
        <v>28.0794300755408</v>
      </c>
      <c r="K84" s="13">
        <v>-82.4640901387053</v>
      </c>
      <c r="L84" s="14">
        <f t="shared" si="128"/>
        <v>1.866757649</v>
      </c>
      <c r="M84" s="14">
        <f t="shared" si="129"/>
        <v>8.412172981</v>
      </c>
      <c r="N84" s="14">
        <f t="shared" si="130"/>
        <v>3.177583048</v>
      </c>
      <c r="O84" s="14">
        <f t="shared" si="131"/>
        <v>1.704827251</v>
      </c>
      <c r="P84" s="31">
        <f t="shared" si="132"/>
        <v>3.790335232</v>
      </c>
      <c r="Q84" s="32">
        <f t="shared" ref="Q84:T84" si="136">MOD(DEGREES(ATAN2(
    SIN(RADIANS($K84 - OFFSET($B84, 0, COLUMN(A81)*2-1))) * COS(RADIANS($J84)),
    COS(RADIANS(OFFSET($B84, 0, COLUMN(A81)*2-2))) * SIN(RADIANS($J84)) -
    SIN(RADIANS(OFFSET($B84, 0, COLUMN(A81)*2-2))) * COS(RADIANS($J84)) * COS(RADIANS($K84 - OFFSET($B84, 0, COLUMN(A81)*2-1)))
)), 360)</f>
        <v>281.5822576</v>
      </c>
      <c r="R84" s="32">
        <f t="shared" si="136"/>
        <v>209.5564735</v>
      </c>
      <c r="S84" s="32">
        <f t="shared" si="136"/>
        <v>224.0142831</v>
      </c>
      <c r="T84" s="32">
        <f t="shared" si="136"/>
        <v>92.05161584</v>
      </c>
      <c r="U84" s="32">
        <f t="shared" si="134"/>
        <v>201.8011575</v>
      </c>
      <c r="V84" s="19">
        <f t="shared" si="135"/>
        <v>5.582921492</v>
      </c>
    </row>
    <row r="86">
      <c r="A86" s="1" t="s">
        <v>113</v>
      </c>
      <c r="B86" s="1" t="s">
        <v>114</v>
      </c>
      <c r="D86" s="1" t="s">
        <v>115</v>
      </c>
      <c r="F86" s="1" t="s">
        <v>116</v>
      </c>
      <c r="H86" s="1" t="s">
        <v>117</v>
      </c>
      <c r="J86" s="1"/>
      <c r="K86" s="1"/>
      <c r="L86" s="1"/>
      <c r="M86" s="1"/>
      <c r="N86" s="1"/>
      <c r="O86" s="1"/>
      <c r="P86" s="1"/>
    </row>
    <row r="87">
      <c r="A87" s="2" t="s">
        <v>1</v>
      </c>
      <c r="B87" s="3" t="s">
        <v>2</v>
      </c>
      <c r="C87" s="4" t="s">
        <v>3</v>
      </c>
      <c r="D87" s="3" t="s">
        <v>4</v>
      </c>
      <c r="E87" s="4" t="s">
        <v>5</v>
      </c>
      <c r="F87" s="5" t="s">
        <v>6</v>
      </c>
      <c r="G87" s="4" t="s">
        <v>7</v>
      </c>
      <c r="H87" s="5" t="s">
        <v>8</v>
      </c>
      <c r="I87" s="4" t="s">
        <v>9</v>
      </c>
      <c r="J87" s="6" t="s">
        <v>10</v>
      </c>
      <c r="K87" s="7" t="s">
        <v>11</v>
      </c>
      <c r="L87" s="8" t="s">
        <v>12</v>
      </c>
      <c r="M87" s="8" t="s">
        <v>13</v>
      </c>
      <c r="N87" s="8" t="s">
        <v>14</v>
      </c>
      <c r="O87" s="8" t="s">
        <v>15</v>
      </c>
      <c r="P87" s="18" t="s">
        <v>16</v>
      </c>
    </row>
    <row r="88">
      <c r="A88" s="2" t="s">
        <v>17</v>
      </c>
      <c r="B88" s="9">
        <v>28.0808338100092</v>
      </c>
      <c r="C88" s="10">
        <v>-82.4648993905346</v>
      </c>
      <c r="D88" s="9">
        <v>28.08087349493</v>
      </c>
      <c r="E88" s="10">
        <v>-82.4649208244269</v>
      </c>
      <c r="F88" s="11">
        <v>28.0809711511109</v>
      </c>
      <c r="G88" s="10">
        <v>-82.4650816726441</v>
      </c>
      <c r="H88" s="11">
        <v>28.0810073794399</v>
      </c>
      <c r="I88" s="10">
        <v>-82.465057449883</v>
      </c>
      <c r="J88" s="12">
        <v>28.0809109779205</v>
      </c>
      <c r="K88" s="13">
        <v>-82.465069178457</v>
      </c>
      <c r="L88" s="14">
        <f t="shared" ref="L88:L90" si="138">2 * 6371000 * ASIN(SQRT(SIN(RADIANS((J88-B88)/2))^2 + COS(RADIANS(B88)) * COS(RADIANS(J88)) * SIN(RADIANS((K88-C88)/2))^2))
</f>
        <v>18.73734464</v>
      </c>
      <c r="M88" s="14">
        <f t="shared" ref="M88:M90" si="139">2 * 6371000 * ASIN(SQRT(SIN(RADIANS((J88-D88)/2))^2 + COS(RADIANS(D88)) * COS(RADIANS(J88)) * SIN(RADIANS((K88-E88)/2))^2))
</f>
        <v>15.13936954</v>
      </c>
      <c r="N88" s="14">
        <f t="shared" ref="N88:N90" si="140">2 * 6371000 * ASIN(SQRT(SIN(RADIANS((J88-F88)/2))^2 + COS(RADIANS(F88)) * COS(RADIANS(J88)) * SIN(RADIANS((K88-G88)/2))^2))
</f>
        <v>6.802302286</v>
      </c>
      <c r="O88" s="14">
        <f t="shared" ref="O88:O90" si="141">2 * 6371000 * ASIN(SQRT(SIN(RADIANS((J88-H88)/2))^2 + COS(RADIANS(H88)) * COS(RADIANS(J88)) * SIN(RADIANS((K88-I88)/2))^2))
</f>
        <v>10.78093879</v>
      </c>
      <c r="P88" s="27">
        <f t="shared" ref="P88:P90" si="142">AVERAGE(L88:O88)</f>
        <v>12.86498882</v>
      </c>
      <c r="Q88" s="32">
        <f t="shared" ref="Q88:T88" si="137">MOD(DEGREES(ATAN2(
    SIN(RADIANS($K88 - OFFSET($B88, 0, COLUMN(A85)*2-1))) * COS(RADIANS($J88)),
    COS(RADIANS(OFFSET($B88, 0, COLUMN(A85)*2-2))) * SIN(RADIANS($J88)) -
    SIN(RADIANS(OFFSET($B88, 0, COLUMN(A85)*2-2))) * COS(RADIANS($J88)) * COS(RADIANS($K88 - OFFSET($B88, 0, COLUMN(A85)*2-1)))
)), 360)</f>
        <v>152.7453547</v>
      </c>
      <c r="R88" s="32">
        <f t="shared" si="137"/>
        <v>164.0198755</v>
      </c>
      <c r="S88" s="32">
        <f t="shared" si="137"/>
        <v>280.3811808</v>
      </c>
      <c r="T88" s="32">
        <f t="shared" si="137"/>
        <v>263.8732171</v>
      </c>
      <c r="U88" s="32">
        <f t="shared" ref="U88:U90" si="144">AVERAGE(Q88:T88)</f>
        <v>215.254907</v>
      </c>
      <c r="V88" s="19">
        <f t="shared" ref="V88:V90" si="145">AVERAGE(
  geodesic(B88, C88, D88, E88),
  geodesic(B88, C88, F88, G88),
  geodesic(B88, C88, H88, I88),
  geodesic(D88, E88, F88, G88),
  geodesic(D88, E88, H88, I88),
  geodesic(F88, G88, H88, I88)
)</f>
        <v>16.17114548</v>
      </c>
    </row>
    <row r="89">
      <c r="A89" s="2" t="s">
        <v>73</v>
      </c>
      <c r="B89" s="9">
        <v>28.08089667</v>
      </c>
      <c r="C89" s="10">
        <v>-82.46488767</v>
      </c>
      <c r="D89" s="9">
        <v>28.08091029</v>
      </c>
      <c r="E89" s="10">
        <v>-82.4650318</v>
      </c>
      <c r="F89" s="11">
        <v>28.08090828</v>
      </c>
      <c r="G89" s="10">
        <v>-82.4651971</v>
      </c>
      <c r="H89" s="11">
        <v>28.08098381</v>
      </c>
      <c r="I89" s="10">
        <v>-82.46502291</v>
      </c>
      <c r="J89" s="12">
        <v>28.0809109779205</v>
      </c>
      <c r="K89" s="13">
        <v>-82.465069178457</v>
      </c>
      <c r="L89" s="14">
        <f t="shared" si="138"/>
        <v>17.87790619</v>
      </c>
      <c r="M89" s="14">
        <f t="shared" si="139"/>
        <v>3.667829055</v>
      </c>
      <c r="N89" s="14">
        <f t="shared" si="140"/>
        <v>12.55338911</v>
      </c>
      <c r="O89" s="14">
        <f t="shared" si="141"/>
        <v>9.283903285</v>
      </c>
      <c r="P89" s="31">
        <f t="shared" si="142"/>
        <v>10.84575691</v>
      </c>
      <c r="Q89" s="32">
        <f t="shared" ref="Q89:T89" si="143">MOD(DEGREES(ATAN2(
    SIN(RADIANS($K89 - OFFSET($B89, 0, COLUMN(A86)*2-1))) * COS(RADIANS($J89)),
    COS(RADIANS(OFFSET($B89, 0, COLUMN(A86)*2-2))) * SIN(RADIANS($J89)) -
    SIN(RADIANS(OFFSET($B89, 0, COLUMN(A86)*2-2))) * COS(RADIANS($J89)) * COS(RADIANS($K89 - OFFSET($B89, 0, COLUMN(A86)*2-1)))
)), 360)</f>
        <v>174.8944093</v>
      </c>
      <c r="R89" s="32">
        <f t="shared" si="143"/>
        <v>178.8049902</v>
      </c>
      <c r="S89" s="32">
        <f t="shared" si="143"/>
        <v>1.369388438</v>
      </c>
      <c r="T89" s="32">
        <f t="shared" si="143"/>
        <v>240.7296503</v>
      </c>
      <c r="U89" s="32">
        <f t="shared" si="144"/>
        <v>148.9496096</v>
      </c>
      <c r="V89" s="19">
        <f t="shared" si="145"/>
        <v>17.41922872</v>
      </c>
    </row>
    <row r="90">
      <c r="A90" s="2" t="s">
        <v>74</v>
      </c>
      <c r="B90" s="38">
        <v>28.0808681496888</v>
      </c>
      <c r="C90" s="39">
        <v>-82.4650150052362</v>
      </c>
      <c r="D90" s="38">
        <v>28.0809990810701</v>
      </c>
      <c r="E90" s="39">
        <v>-82.4651848439371</v>
      </c>
      <c r="F90" s="40">
        <v>28.0808606548788</v>
      </c>
      <c r="G90" s="39">
        <v>-82.465106881618</v>
      </c>
      <c r="H90" s="40">
        <v>28.0809112395735</v>
      </c>
      <c r="I90" s="39">
        <v>-82.4651085307038</v>
      </c>
      <c r="J90" s="12">
        <v>28.0809109779205</v>
      </c>
      <c r="K90" s="13">
        <v>-82.465069178457</v>
      </c>
      <c r="L90" s="14">
        <f t="shared" si="138"/>
        <v>7.136194195</v>
      </c>
      <c r="M90" s="14">
        <f t="shared" si="139"/>
        <v>14.99125057</v>
      </c>
      <c r="N90" s="14">
        <f t="shared" si="140"/>
        <v>6.707701288</v>
      </c>
      <c r="O90" s="14">
        <f t="shared" si="141"/>
        <v>3.860780528</v>
      </c>
      <c r="P90" s="31">
        <f t="shared" si="142"/>
        <v>8.173981646</v>
      </c>
      <c r="Q90" s="32">
        <f t="shared" ref="Q90:T90" si="146">MOD(DEGREES(ATAN2(
    SIN(RADIANS($K90 - OFFSET($B90, 0, COLUMN(A87)*2-1))) * COS(RADIANS($J90)),
    COS(RADIANS(OFFSET($B90, 0, COLUMN(A87)*2-2))) * SIN(RADIANS($J90)) -
    SIN(RADIANS(OFFSET($B90, 0, COLUMN(A87)*2-2))) * COS(RADIANS($J90)) * COS(RADIANS($K90 - OFFSET($B90, 0, COLUMN(A87)*2-1)))
)), 360)</f>
        <v>138.1377384</v>
      </c>
      <c r="R90" s="32">
        <f t="shared" si="146"/>
        <v>319.1948204</v>
      </c>
      <c r="S90" s="32">
        <f t="shared" si="146"/>
        <v>56.53422521</v>
      </c>
      <c r="T90" s="32">
        <f t="shared" si="146"/>
        <v>359.5682295</v>
      </c>
      <c r="U90" s="32">
        <f t="shared" si="144"/>
        <v>218.3587534</v>
      </c>
      <c r="V90" s="19">
        <f t="shared" si="145"/>
        <v>12.77523432</v>
      </c>
    </row>
    <row r="92">
      <c r="A92" s="1" t="s">
        <v>118</v>
      </c>
      <c r="B92" s="1" t="s">
        <v>119</v>
      </c>
      <c r="D92" s="1" t="s">
        <v>120</v>
      </c>
      <c r="F92" s="1" t="s">
        <v>121</v>
      </c>
      <c r="H92" s="1" t="s">
        <v>122</v>
      </c>
      <c r="J92" s="1"/>
      <c r="K92" s="1"/>
      <c r="L92" s="1"/>
      <c r="M92" s="1"/>
      <c r="N92" s="1"/>
      <c r="O92" s="1"/>
      <c r="P92" s="1"/>
    </row>
    <row r="93">
      <c r="A93" s="2" t="s">
        <v>1</v>
      </c>
      <c r="B93" s="3" t="s">
        <v>2</v>
      </c>
      <c r="C93" s="4" t="s">
        <v>3</v>
      </c>
      <c r="D93" s="3" t="s">
        <v>4</v>
      </c>
      <c r="E93" s="4" t="s">
        <v>5</v>
      </c>
      <c r="F93" s="5" t="s">
        <v>6</v>
      </c>
      <c r="G93" s="4" t="s">
        <v>7</v>
      </c>
      <c r="H93" s="5" t="s">
        <v>8</v>
      </c>
      <c r="I93" s="4" t="s">
        <v>9</v>
      </c>
      <c r="J93" s="6" t="s">
        <v>10</v>
      </c>
      <c r="K93" s="7" t="s">
        <v>11</v>
      </c>
      <c r="L93" s="8" t="s">
        <v>12</v>
      </c>
      <c r="M93" s="8" t="s">
        <v>13</v>
      </c>
      <c r="N93" s="8" t="s">
        <v>14</v>
      </c>
      <c r="O93" s="8" t="s">
        <v>15</v>
      </c>
      <c r="P93" s="18" t="s">
        <v>16</v>
      </c>
    </row>
    <row r="94">
      <c r="A94" s="2" t="s">
        <v>17</v>
      </c>
      <c r="B94" s="9">
        <v>34.0418490701587</v>
      </c>
      <c r="C94" s="10">
        <v>-118.536292710471</v>
      </c>
      <c r="D94" s="9">
        <v>34.0418587106963</v>
      </c>
      <c r="E94" s="10">
        <v>-118.536289942207</v>
      </c>
      <c r="F94" s="11">
        <v>34.0420068568363</v>
      </c>
      <c r="G94" s="10">
        <v>-118.536124745223</v>
      </c>
      <c r="H94" s="11">
        <v>34.042020580936</v>
      </c>
      <c r="I94" s="10">
        <v>-118.536106846764</v>
      </c>
      <c r="J94" s="12">
        <v>34.0419832040304</v>
      </c>
      <c r="K94" s="13">
        <v>-118.536153308102</v>
      </c>
      <c r="L94" s="14">
        <f t="shared" ref="L94:L96" si="148">2 * 6371000 * ASIN(SQRT(SIN(RADIANS((J94-B94)/2))^2 + COS(RADIANS(B94)) * COS(RADIANS(J94)) * SIN(RADIANS((K94-C94)/2))^2))
</f>
        <v>19.6834146</v>
      </c>
      <c r="M94" s="14">
        <f t="shared" ref="M94:M96" si="149">2 * 6371000 * ASIN(SQRT(SIN(RADIANS((J94-D94)/2))^2 + COS(RADIANS(D94)) * COS(RADIANS(J94)) * SIN(RADIANS((K94-E94)/2))^2))
</f>
        <v>18.71153379</v>
      </c>
      <c r="N94" s="14">
        <f t="shared" ref="N94:N96" si="150">2 * 6371000 * ASIN(SQRT(SIN(RADIANS((J94-F94)/2))^2 + COS(RADIANS(F94)) * COS(RADIANS(J94)) * SIN(RADIANS((K94-G94)/2))^2))
</f>
        <v>3.720677323</v>
      </c>
      <c r="O94" s="14">
        <f t="shared" ref="O94:O96" si="151">2 * 6371000 * ASIN(SQRT(SIN(RADIANS((J94-H94)/2))^2 + COS(RADIANS(H94)) * COS(RADIANS(J94)) * SIN(RADIANS((K94-I94)/2))^2))
</f>
        <v>5.966534457</v>
      </c>
      <c r="P94" s="27">
        <f t="shared" ref="P94:P96" si="152">AVERAGE(L94:O94)</f>
        <v>12.02054004</v>
      </c>
      <c r="Q94" s="32">
        <f t="shared" ref="Q94:T94" si="147">MOD(DEGREES(ATAN2(
    SIN(RADIANS($K94 - OFFSET($B94, 0, COLUMN(A91)*2-1))) * COS(RADIANS($J94)),
    COS(RADIANS(OFFSET($B94, 0, COLUMN(A91)*2-2))) * SIN(RADIANS($J94)) -
    SIN(RADIANS(OFFSET($B94, 0, COLUMN(A91)*2-2))) * COS(RADIANS($J94)) * COS(RADIANS($K94 - OFFSET($B94, 0, COLUMN(A91)*2-1)))
)), 360)</f>
        <v>49.26582911</v>
      </c>
      <c r="R94" s="32">
        <f t="shared" si="147"/>
        <v>47.71548668</v>
      </c>
      <c r="S94" s="32">
        <f t="shared" si="147"/>
        <v>224.9816112</v>
      </c>
      <c r="T94" s="32">
        <f t="shared" si="147"/>
        <v>224.1526243</v>
      </c>
      <c r="U94" s="32">
        <f t="shared" ref="U94:U96" si="154">AVERAGE(Q94:T94)</f>
        <v>136.5288878</v>
      </c>
      <c r="V94" s="19">
        <f t="shared" ref="V94:V96" si="155">AVERAGE(
  geodesic(B94, C94, D94, E94),
  geodesic(B94, C94, F94, G94),
  geodesic(B94, C94, H94, I94),
  geodesic(D94, E94, F94, G94),
  geodesic(D94, E94, H94, I94),
  geodesic(F94, G94, H94, I94)
)</f>
        <v>16.57897828</v>
      </c>
    </row>
    <row r="95">
      <c r="A95" s="2" t="s">
        <v>73</v>
      </c>
      <c r="B95" s="9">
        <v>34.04181534</v>
      </c>
      <c r="C95" s="10">
        <v>-118.53622979</v>
      </c>
      <c r="D95" s="9">
        <v>34.04189779</v>
      </c>
      <c r="E95" s="10">
        <v>-118.53625707</v>
      </c>
      <c r="F95" s="11">
        <v>34.0420502</v>
      </c>
      <c r="G95" s="10">
        <v>-118.53615451</v>
      </c>
      <c r="H95" s="11">
        <v>34.04197607</v>
      </c>
      <c r="I95" s="10">
        <v>-118.53611694</v>
      </c>
      <c r="J95" s="12">
        <v>34.0419832040304</v>
      </c>
      <c r="K95" s="13">
        <v>-118.536153308102</v>
      </c>
      <c r="L95" s="14">
        <f t="shared" si="148"/>
        <v>19.95158419</v>
      </c>
      <c r="M95" s="14">
        <f t="shared" si="149"/>
        <v>13.47621948</v>
      </c>
      <c r="N95" s="14">
        <f t="shared" si="150"/>
        <v>7.450434993</v>
      </c>
      <c r="O95" s="14">
        <f t="shared" si="151"/>
        <v>3.443543064</v>
      </c>
      <c r="P95" s="31">
        <f t="shared" si="152"/>
        <v>11.08044543</v>
      </c>
      <c r="Q95" s="32">
        <f t="shared" ref="Q95:T95" si="153">MOD(DEGREES(ATAN2(
    SIN(RADIANS($K95 - OFFSET($B95, 0, COLUMN(A92)*2-1))) * COS(RADIANS($J95)),
    COS(RADIANS(OFFSET($B95, 0, COLUMN(A92)*2-2))) * SIN(RADIANS($J95)) -
    SIN(RADIANS(OFFSET($B95, 0, COLUMN(A92)*2-2))) * COS(RADIANS($J95)) * COS(RADIANS($K95 - OFFSET($B95, 0, COLUMN(A92)*2-1)))
)), 360)</f>
        <v>69.31658682</v>
      </c>
      <c r="R95" s="32">
        <f t="shared" si="153"/>
        <v>44.81082479</v>
      </c>
      <c r="S95" s="32">
        <f t="shared" si="153"/>
        <v>270.8516653</v>
      </c>
      <c r="T95" s="32">
        <f t="shared" si="153"/>
        <v>166.6814932</v>
      </c>
      <c r="U95" s="32">
        <f t="shared" si="154"/>
        <v>137.9151425</v>
      </c>
      <c r="V95" s="19">
        <f t="shared" si="155"/>
        <v>16.85326021</v>
      </c>
    </row>
    <row r="96">
      <c r="A96" s="2" t="s">
        <v>74</v>
      </c>
      <c r="B96" s="38">
        <v>34.0418750397442</v>
      </c>
      <c r="C96" s="39">
        <v>-118.536229128881</v>
      </c>
      <c r="D96" s="38">
        <v>34.0419917531961</v>
      </c>
      <c r="E96" s="39">
        <v>-118.536183512792</v>
      </c>
      <c r="F96" s="40">
        <v>34.041974759829</v>
      </c>
      <c r="G96" s="39">
        <v>-118.536235050238</v>
      </c>
      <c r="H96" s="40">
        <v>34.0420048039578</v>
      </c>
      <c r="I96" s="39">
        <v>-118.536155563965</v>
      </c>
      <c r="J96" s="12">
        <v>34.0419832040304</v>
      </c>
      <c r="K96" s="13">
        <v>-118.536153308102</v>
      </c>
      <c r="L96" s="14">
        <f t="shared" si="148"/>
        <v>13.90904696</v>
      </c>
      <c r="M96" s="14">
        <f t="shared" si="149"/>
        <v>2.940913419</v>
      </c>
      <c r="N96" s="14">
        <f t="shared" si="150"/>
        <v>7.589956971</v>
      </c>
      <c r="O96" s="14">
        <f t="shared" si="151"/>
        <v>2.41077944</v>
      </c>
      <c r="P96" s="31">
        <f t="shared" si="152"/>
        <v>6.712674198</v>
      </c>
      <c r="Q96" s="32">
        <f t="shared" ref="Q96:T96" si="156">MOD(DEGREES(ATAN2(
    SIN(RADIANS($K96 - OFFSET($B96, 0, COLUMN(A93)*2-1))) * COS(RADIANS($J96)),
    COS(RADIANS(OFFSET($B96, 0, COLUMN(A93)*2-2))) * SIN(RADIANS($J96)) -
    SIN(RADIANS(OFFSET($B96, 0, COLUMN(A93)*2-2))) * COS(RADIANS($J96)) * COS(RADIANS($K96 - OFFSET($B96, 0, COLUMN(A93)*2-1)))
)), 360)</f>
        <v>59.84985734</v>
      </c>
      <c r="R96" s="32">
        <f t="shared" si="156"/>
        <v>341.1409667</v>
      </c>
      <c r="S96" s="32">
        <f t="shared" si="156"/>
        <v>7.106279599</v>
      </c>
      <c r="T96" s="32">
        <f t="shared" si="156"/>
        <v>274.9460873</v>
      </c>
      <c r="U96" s="32">
        <f t="shared" si="154"/>
        <v>170.7607977</v>
      </c>
      <c r="V96" s="19">
        <f t="shared" si="155"/>
        <v>9.466948021</v>
      </c>
    </row>
    <row r="98">
      <c r="A98" s="1" t="s">
        <v>123</v>
      </c>
      <c r="B98" s="1" t="s">
        <v>124</v>
      </c>
      <c r="D98" s="1" t="s">
        <v>125</v>
      </c>
      <c r="F98" s="1" t="s">
        <v>126</v>
      </c>
      <c r="H98" s="1" t="s">
        <v>127</v>
      </c>
      <c r="J98" s="1"/>
      <c r="K98" s="1"/>
      <c r="L98" s="1"/>
      <c r="M98" s="1"/>
      <c r="N98" s="1"/>
      <c r="O98" s="1"/>
      <c r="P98" s="1"/>
    </row>
    <row r="99">
      <c r="A99" s="2" t="s">
        <v>1</v>
      </c>
      <c r="B99" s="3" t="s">
        <v>2</v>
      </c>
      <c r="C99" s="4" t="s">
        <v>3</v>
      </c>
      <c r="D99" s="3" t="s">
        <v>4</v>
      </c>
      <c r="E99" s="4" t="s">
        <v>5</v>
      </c>
      <c r="F99" s="5" t="s">
        <v>6</v>
      </c>
      <c r="G99" s="4" t="s">
        <v>7</v>
      </c>
      <c r="H99" s="5" t="s">
        <v>8</v>
      </c>
      <c r="I99" s="4" t="s">
        <v>9</v>
      </c>
      <c r="J99" s="6" t="s">
        <v>10</v>
      </c>
      <c r="K99" s="7" t="s">
        <v>11</v>
      </c>
      <c r="L99" s="8" t="s">
        <v>12</v>
      </c>
      <c r="M99" s="8" t="s">
        <v>13</v>
      </c>
      <c r="N99" s="8" t="s">
        <v>14</v>
      </c>
      <c r="O99" s="8" t="s">
        <v>15</v>
      </c>
      <c r="P99" s="18" t="s">
        <v>16</v>
      </c>
    </row>
    <row r="100">
      <c r="A100" s="2" t="s">
        <v>17</v>
      </c>
      <c r="B100" s="9">
        <v>34.0390756663096</v>
      </c>
      <c r="C100" s="10">
        <v>-118.536025924666</v>
      </c>
      <c r="D100" s="9">
        <v>34.0390489386963</v>
      </c>
      <c r="E100" s="10">
        <v>-118.536244239791</v>
      </c>
      <c r="F100" s="11">
        <v>34.039200835365</v>
      </c>
      <c r="G100" s="10">
        <v>-118.536292864591</v>
      </c>
      <c r="H100" s="11">
        <v>34.0392959150596</v>
      </c>
      <c r="I100" s="10">
        <v>-118.536082133362</v>
      </c>
      <c r="J100" s="12">
        <v>34.0390950277579</v>
      </c>
      <c r="K100" s="13">
        <v>-118.536275941108</v>
      </c>
      <c r="L100" s="14">
        <f t="shared" ref="L100:L102" si="158">2 * 6371000 * ASIN(SQRT(SIN(RADIANS((J100-B100)/2))^2 + COS(RADIANS(B100)) * COS(RADIANS(J100)) * SIN(RADIANS((K100-C100)/2))^2))
</f>
        <v>23.13747742</v>
      </c>
      <c r="M100" s="14">
        <f t="shared" ref="M100:M102" si="159">2 * 6371000 * ASIN(SQRT(SIN(RADIANS((J100-D100)/2))^2 + COS(RADIANS(D100)) * COS(RADIANS(J100)) * SIN(RADIANS((K100-E100)/2))^2))
</f>
        <v>5.898875244</v>
      </c>
      <c r="N100" s="14">
        <f t="shared" ref="N100:N102" si="160">2 * 6371000 * ASIN(SQRT(SIN(RADIANS((J100-F100)/2))^2 + COS(RADIANS(F100)) * COS(RADIANS(J100)) * SIN(RADIANS((K100-G100)/2))^2))
</f>
        <v>11.86815849</v>
      </c>
      <c r="O100" s="14">
        <f t="shared" ref="O100:O102" si="161">2 * 6371000 * ASIN(SQRT(SIN(RADIANS((J100-H100)/2))^2 + COS(RADIANS(H100)) * COS(RADIANS(J100)) * SIN(RADIANS((K100-I100)/2))^2))
</f>
        <v>28.59850078</v>
      </c>
      <c r="P100" s="27">
        <f t="shared" ref="P100:P102" si="162">AVERAGE(L100:O100)</f>
        <v>17.37575298</v>
      </c>
      <c r="Q100" s="32">
        <f t="shared" ref="Q100:T100" si="157">MOD(DEGREES(ATAN2(
    SIN(RADIANS($K100 - OFFSET($B100, 0, COLUMN(A97)*2-1))) * COS(RADIANS($J100)),
    COS(RADIANS(OFFSET($B100, 0, COLUMN(A97)*2-2))) * SIN(RADIANS($J100)) -
    SIN(RADIANS(OFFSET($B100, 0, COLUMN(A97)*2-2))) * COS(RADIANS($J100)) * COS(RADIANS($K100 - OFFSET($B100, 0, COLUMN(A97)*2-1)))
)), 360)</f>
        <v>174.6609522</v>
      </c>
      <c r="R100" s="32">
        <f t="shared" si="157"/>
        <v>119.681933</v>
      </c>
      <c r="S100" s="32">
        <f t="shared" si="157"/>
        <v>277.5499794</v>
      </c>
      <c r="T100" s="32">
        <f t="shared" si="157"/>
        <v>231.3592927</v>
      </c>
      <c r="U100" s="32">
        <f t="shared" ref="U100:U102" si="164">AVERAGE(Q100:T100)</f>
        <v>200.8130393</v>
      </c>
      <c r="V100" s="19">
        <f t="shared" ref="V100:V102" si="165">AVERAGE(
  geodesic(B100, C100, D100, E100),
  geodesic(B100, C100, F100, G100),
  geodesic(B100, C100, H100, I100),
  geodesic(D100, E100, F100, G100),
  geodesic(D100, E100, H100, I100),
  geodesic(F100, G100, H100, I100)
)</f>
        <v>24.07881776</v>
      </c>
    </row>
    <row r="101">
      <c r="A101" s="2" t="s">
        <v>73</v>
      </c>
      <c r="B101" s="9">
        <v>34.039112</v>
      </c>
      <c r="C101" s="10">
        <v>-118.53602244</v>
      </c>
      <c r="D101" s="9">
        <v>34.03906967</v>
      </c>
      <c r="E101" s="10">
        <v>-118.53622263</v>
      </c>
      <c r="F101" s="11">
        <v>34.03919807</v>
      </c>
      <c r="G101" s="10">
        <v>-118.53625656</v>
      </c>
      <c r="H101" s="11">
        <v>34.03927478</v>
      </c>
      <c r="I101" s="10">
        <v>-118.53604063</v>
      </c>
      <c r="J101" s="12">
        <v>34.0390950277579</v>
      </c>
      <c r="K101" s="13">
        <v>-118.536275941108</v>
      </c>
      <c r="L101" s="14">
        <f t="shared" si="158"/>
        <v>23.43429409</v>
      </c>
      <c r="M101" s="14">
        <f t="shared" si="159"/>
        <v>5.663943569</v>
      </c>
      <c r="N101" s="14">
        <f t="shared" si="160"/>
        <v>11.59610918</v>
      </c>
      <c r="O101" s="14">
        <f t="shared" si="161"/>
        <v>29.48922927</v>
      </c>
      <c r="P101" s="31">
        <f t="shared" si="162"/>
        <v>17.54589403</v>
      </c>
      <c r="Q101" s="32">
        <f t="shared" ref="Q101:T101" si="163">MOD(DEGREES(ATAN2(
    SIN(RADIANS($K101 - OFFSET($B101, 0, COLUMN(A98)*2-1))) * COS(RADIANS($J101)),
    COS(RADIANS(OFFSET($B101, 0, COLUMN(A98)*2-2))) * SIN(RADIANS($J101)) -
    SIN(RADIANS(OFFSET($B101, 0, COLUMN(A98)*2-2))) * COS(RADIANS($J101)) * COS(RADIANS($K101 - OFFSET($B101, 0, COLUMN(A98)*2-1)))
)), 360)</f>
        <v>184.6191156</v>
      </c>
      <c r="R101" s="32">
        <f t="shared" si="163"/>
        <v>150.1437625</v>
      </c>
      <c r="S101" s="32">
        <f t="shared" si="163"/>
        <v>261.1410983</v>
      </c>
      <c r="T101" s="32">
        <f t="shared" si="163"/>
        <v>222.6712068</v>
      </c>
      <c r="U101" s="32">
        <f t="shared" si="164"/>
        <v>204.6437958</v>
      </c>
      <c r="V101" s="19">
        <f t="shared" si="165"/>
        <v>20.89784556</v>
      </c>
    </row>
    <row r="102">
      <c r="A102" s="2" t="s">
        <v>74</v>
      </c>
      <c r="B102" s="38">
        <v>34.0390846017489</v>
      </c>
      <c r="C102" s="39">
        <v>-118.536148276521</v>
      </c>
      <c r="D102" s="38">
        <v>34.0391083949691</v>
      </c>
      <c r="E102" s="39">
        <v>-118.53625929025</v>
      </c>
      <c r="F102" s="40">
        <v>34.0391399158118</v>
      </c>
      <c r="G102" s="39">
        <v>-118.536363411789</v>
      </c>
      <c r="H102" s="40">
        <v>34.039213890163</v>
      </c>
      <c r="I102" s="39">
        <v>-118.536188515453</v>
      </c>
      <c r="J102" s="12">
        <v>34.0390950277579</v>
      </c>
      <c r="K102" s="13">
        <v>-118.536275941108</v>
      </c>
      <c r="L102" s="14">
        <f t="shared" si="158"/>
        <v>11.82030199</v>
      </c>
      <c r="M102" s="14">
        <f t="shared" si="159"/>
        <v>2.136165471</v>
      </c>
      <c r="N102" s="14">
        <f t="shared" si="160"/>
        <v>9.480130698</v>
      </c>
      <c r="O102" s="14">
        <f t="shared" si="161"/>
        <v>15.47833967</v>
      </c>
      <c r="P102" s="31">
        <f t="shared" si="162"/>
        <v>9.728734459</v>
      </c>
      <c r="Q102" s="32">
        <f t="shared" ref="Q102:T102" si="166">MOD(DEGREES(ATAN2(
    SIN(RADIANS($K102 - OFFSET($B102, 0, COLUMN(A99)*2-1))) * COS(RADIANS($J102)),
    COS(RADIANS(OFFSET($B102, 0, COLUMN(A99)*2-2))) * SIN(RADIANS($J102)) -
    SIN(RADIANS(OFFSET($B102, 0, COLUMN(A99)*2-2))) * COS(RADIANS($J102)) * COS(RADIANS($K102 - OFFSET($B102, 0, COLUMN(A99)*2-1)))
)), 360)</f>
        <v>174.3714227</v>
      </c>
      <c r="R102" s="32">
        <f t="shared" si="166"/>
        <v>224.0918231</v>
      </c>
      <c r="S102" s="32">
        <f t="shared" si="166"/>
        <v>328.2304978</v>
      </c>
      <c r="T102" s="32">
        <f t="shared" si="166"/>
        <v>238.6379874</v>
      </c>
      <c r="U102" s="32">
        <f t="shared" si="164"/>
        <v>241.3329328</v>
      </c>
      <c r="V102" s="19">
        <f t="shared" si="165"/>
        <v>14.64940224</v>
      </c>
    </row>
    <row r="104">
      <c r="A104" s="1" t="s">
        <v>128</v>
      </c>
      <c r="B104" s="1" t="s">
        <v>129</v>
      </c>
      <c r="D104" s="1" t="s">
        <v>130</v>
      </c>
      <c r="F104" s="1" t="s">
        <v>131</v>
      </c>
      <c r="H104" s="1" t="s">
        <v>132</v>
      </c>
      <c r="J104" s="1"/>
      <c r="K104" s="1"/>
      <c r="L104" s="1"/>
      <c r="M104" s="1"/>
      <c r="N104" s="1"/>
      <c r="O104" s="1"/>
      <c r="P104" s="1"/>
    </row>
    <row r="105">
      <c r="A105" s="2" t="s">
        <v>1</v>
      </c>
      <c r="B105" s="3" t="s">
        <v>2</v>
      </c>
      <c r="C105" s="4" t="s">
        <v>3</v>
      </c>
      <c r="D105" s="3" t="s">
        <v>4</v>
      </c>
      <c r="E105" s="4" t="s">
        <v>5</v>
      </c>
      <c r="F105" s="5" t="s">
        <v>6</v>
      </c>
      <c r="G105" s="4" t="s">
        <v>7</v>
      </c>
      <c r="H105" s="5" t="s">
        <v>8</v>
      </c>
      <c r="I105" s="4" t="s">
        <v>9</v>
      </c>
      <c r="J105" s="6" t="s">
        <v>10</v>
      </c>
      <c r="K105" s="7" t="s">
        <v>11</v>
      </c>
      <c r="L105" s="8" t="s">
        <v>12</v>
      </c>
      <c r="M105" s="8" t="s">
        <v>13</v>
      </c>
      <c r="N105" s="8" t="s">
        <v>14</v>
      </c>
      <c r="O105" s="8" t="s">
        <v>15</v>
      </c>
      <c r="P105" s="18" t="s">
        <v>16</v>
      </c>
    </row>
    <row r="106">
      <c r="A106" s="2" t="s">
        <v>17</v>
      </c>
      <c r="B106" s="9">
        <v>34.0399826821598</v>
      </c>
      <c r="C106" s="10">
        <v>-118.53516123776</v>
      </c>
      <c r="D106" s="9">
        <v>34.0400108285716</v>
      </c>
      <c r="E106" s="10">
        <v>-118.535157038218</v>
      </c>
      <c r="F106" s="11">
        <v>34.0399718541271</v>
      </c>
      <c r="G106" s="10">
        <v>-118.534924253034</v>
      </c>
      <c r="H106" s="11">
        <v>34.039982654717</v>
      </c>
      <c r="I106" s="10">
        <v>-118.534896358578</v>
      </c>
      <c r="J106" s="12">
        <v>34.0398856829877</v>
      </c>
      <c r="K106" s="13">
        <v>-118.534977495801</v>
      </c>
      <c r="L106" s="14">
        <f t="shared" ref="L106:L108" si="168">2 * 6371000 * ASIN(SQRT(SIN(RADIANS((J106-B106)/2))^2 + COS(RADIANS(B106)) * COS(RADIANS(J106)) * SIN(RADIANS((K106-C106)/2))^2))
</f>
        <v>20.07403715</v>
      </c>
      <c r="M106" s="14">
        <f t="shared" ref="M106:M108" si="169">2 * 6371000 * ASIN(SQRT(SIN(RADIANS((J106-D106)/2))^2 + COS(RADIANS(D106)) * COS(RADIANS(J106)) * SIN(RADIANS((K106-E106)/2))^2))
</f>
        <v>21.6176561</v>
      </c>
      <c r="N106" s="14">
        <f t="shared" ref="N106:N108" si="170">2 * 6371000 * ASIN(SQRT(SIN(RADIANS((J106-F106)/2))^2 + COS(RADIANS(F106)) * COS(RADIANS(J106)) * SIN(RADIANS((K106-G106)/2))^2))
</f>
        <v>10.76467691</v>
      </c>
      <c r="O106" s="14">
        <f t="shared" ref="O106:O108" si="171">2 * 6371000 * ASIN(SQRT(SIN(RADIANS((J106-H106)/2))^2 + COS(RADIANS(H106)) * COS(RADIANS(J106)) * SIN(RADIANS((K106-I106)/2))^2))
</f>
        <v>13.12097755</v>
      </c>
      <c r="P106" s="27">
        <f t="shared" ref="P106:P108" si="172">AVERAGE(L106:O106)</f>
        <v>16.39433693</v>
      </c>
      <c r="Q106" s="32">
        <f t="shared" ref="Q106:T106" si="167">MOD(DEGREES(ATAN2(
    SIN(RADIANS($K106 - OFFSET($B106, 0, COLUMN(A103)*2-1))) * COS(RADIANS($J106)),
    COS(RADIANS(OFFSET($B106, 0, COLUMN(A103)*2-2))) * SIN(RADIANS($J106)) -
    SIN(RADIANS(OFFSET($B106, 0, COLUMN(A103)*2-2))) * COS(RADIANS($J106)) * COS(RADIANS($K106 - OFFSET($B106, 0, COLUMN(A103)*2-1)))
)), 360)</f>
        <v>327.4999041</v>
      </c>
      <c r="R106" s="32">
        <f t="shared" si="167"/>
        <v>319.9308436</v>
      </c>
      <c r="S106" s="32">
        <f t="shared" si="167"/>
        <v>242.8876062</v>
      </c>
      <c r="T106" s="32">
        <f t="shared" si="167"/>
        <v>235.2649443</v>
      </c>
      <c r="U106" s="32">
        <f t="shared" ref="U106:U108" si="174">AVERAGE(Q106:T106)</f>
        <v>281.3958245</v>
      </c>
      <c r="V106" s="19">
        <f t="shared" ref="V106:V108" si="175">AVERAGE(
  geodesic(B106, C106, D106, E106),
  geodesic(B106, C106, F106, G106),
  geodesic(B106, C106, H106, I106),
  geodesic(D106, E106, F106, G106),
  geodesic(D106, E106, H106, I106),
  geodesic(F106, G106, H106, I106)
)</f>
        <v>16.39525414</v>
      </c>
    </row>
    <row r="107">
      <c r="A107" s="2" t="s">
        <v>73</v>
      </c>
      <c r="B107" s="9">
        <v>34.04003216</v>
      </c>
      <c r="C107" s="10">
        <v>-118.53517766</v>
      </c>
      <c r="D107" s="9">
        <v>34.04017605</v>
      </c>
      <c r="E107" s="10">
        <v>-118.53526403</v>
      </c>
      <c r="F107" s="11">
        <v>34.04005744</v>
      </c>
      <c r="G107" s="10">
        <v>-118.53507366</v>
      </c>
      <c r="H107" s="11">
        <v>34.03998033</v>
      </c>
      <c r="I107" s="10">
        <v>-118.53497321</v>
      </c>
      <c r="J107" s="12">
        <v>34.0398856829877</v>
      </c>
      <c r="K107" s="13">
        <v>-118.534977495801</v>
      </c>
      <c r="L107" s="14">
        <f t="shared" si="168"/>
        <v>24.60572941</v>
      </c>
      <c r="M107" s="14">
        <f t="shared" si="169"/>
        <v>41.7075364</v>
      </c>
      <c r="N107" s="14">
        <f t="shared" si="170"/>
        <v>21.05386062</v>
      </c>
      <c r="O107" s="14">
        <f t="shared" si="171"/>
        <v>10.53167385</v>
      </c>
      <c r="P107" s="31">
        <f t="shared" si="172"/>
        <v>24.47470007</v>
      </c>
      <c r="Q107" s="32">
        <f t="shared" ref="Q107:T107" si="173">MOD(DEGREES(ATAN2(
    SIN(RADIANS($K107 - OFFSET($B107, 0, COLUMN(A104)*2-1))) * COS(RADIANS($J107)),
    COS(RADIANS(OFFSET($B107, 0, COLUMN(A104)*2-2))) * SIN(RADIANS($J107)) -
    SIN(RADIANS(OFFSET($B107, 0, COLUMN(A104)*2-2))) * COS(RADIANS($J107)) * COS(RADIANS($K107 - OFFSET($B107, 0, COLUMN(A104)*2-1)))
)), 360)</f>
        <v>318.5521088</v>
      </c>
      <c r="R107" s="32">
        <f t="shared" si="173"/>
        <v>309.2732432</v>
      </c>
      <c r="S107" s="32">
        <f t="shared" si="173"/>
        <v>294.8888418</v>
      </c>
      <c r="T107" s="32">
        <f t="shared" si="173"/>
        <v>267.8511101</v>
      </c>
      <c r="U107" s="32">
        <f t="shared" si="174"/>
        <v>297.641326</v>
      </c>
      <c r="V107" s="19">
        <f t="shared" si="175"/>
        <v>19.44000666</v>
      </c>
    </row>
    <row r="108">
      <c r="A108" s="2" t="s">
        <v>74</v>
      </c>
      <c r="B108" s="38">
        <v>34.0400361125443</v>
      </c>
      <c r="C108" s="39">
        <v>-118.535178511499</v>
      </c>
      <c r="D108" s="38">
        <v>34.0400645022384</v>
      </c>
      <c r="E108" s="39">
        <v>-118.535080719524</v>
      </c>
      <c r="F108" s="40">
        <v>34.0400070312078</v>
      </c>
      <c r="G108" s="39">
        <v>-118.535173847966</v>
      </c>
      <c r="H108" s="40">
        <v>34.0399735710538</v>
      </c>
      <c r="I108" s="39">
        <v>-118.535071834898</v>
      </c>
      <c r="J108" s="12">
        <v>34.0398856829877</v>
      </c>
      <c r="K108" s="13">
        <v>-118.534977495801</v>
      </c>
      <c r="L108" s="14">
        <f t="shared" si="168"/>
        <v>24.95700514</v>
      </c>
      <c r="M108" s="14">
        <f t="shared" si="169"/>
        <v>22.04149931</v>
      </c>
      <c r="N108" s="14">
        <f t="shared" si="170"/>
        <v>22.56979582</v>
      </c>
      <c r="O108" s="14">
        <f t="shared" si="171"/>
        <v>13.07922096</v>
      </c>
      <c r="P108" s="31">
        <f t="shared" si="172"/>
        <v>20.66188031</v>
      </c>
      <c r="Q108" s="32">
        <f t="shared" ref="Q108:T108" si="176">MOD(DEGREES(ATAN2(
    SIN(RADIANS($K108 - OFFSET($B108, 0, COLUMN(A105)*2-1))) * COS(RADIANS($J108)),
    COS(RADIANS(OFFSET($B108, 0, COLUMN(A105)*2-2))) * SIN(RADIANS($J108)) -
    SIN(RADIANS(OFFSET($B108, 0, COLUMN(A105)*2-2))) * COS(RADIANS($J108)) * COS(RADIANS($K108 - OFFSET($B108, 0, COLUMN(A105)*2-1)))
)), 360)</f>
        <v>317.9150211</v>
      </c>
      <c r="R108" s="32">
        <f t="shared" si="176"/>
        <v>295.5635928</v>
      </c>
      <c r="S108" s="32">
        <f t="shared" si="176"/>
        <v>323.2841307</v>
      </c>
      <c r="T108" s="32">
        <f t="shared" si="176"/>
        <v>311.6521869</v>
      </c>
      <c r="U108" s="32">
        <f t="shared" si="174"/>
        <v>312.1037329</v>
      </c>
      <c r="V108" s="19">
        <f t="shared" si="175"/>
        <v>9.300491194</v>
      </c>
    </row>
    <row r="110">
      <c r="A110" s="1" t="s">
        <v>133</v>
      </c>
      <c r="B110" s="1" t="s">
        <v>134</v>
      </c>
      <c r="C110" s="1"/>
      <c r="D110" s="1" t="s">
        <v>135</v>
      </c>
      <c r="F110" s="1" t="s">
        <v>136</v>
      </c>
      <c r="H110" s="1"/>
      <c r="J110" s="1"/>
      <c r="K110" s="1"/>
      <c r="L110" s="1"/>
      <c r="M110" s="1"/>
      <c r="N110" s="1"/>
      <c r="O110" s="1"/>
      <c r="P110" s="1"/>
    </row>
    <row r="111">
      <c r="A111" s="2" t="s">
        <v>1</v>
      </c>
      <c r="B111" s="3" t="s">
        <v>2</v>
      </c>
      <c r="C111" s="4" t="s">
        <v>3</v>
      </c>
      <c r="D111" s="3" t="s">
        <v>4</v>
      </c>
      <c r="E111" s="4" t="s">
        <v>5</v>
      </c>
      <c r="F111" s="5" t="s">
        <v>6</v>
      </c>
      <c r="G111" s="4" t="s">
        <v>7</v>
      </c>
      <c r="H111" s="5" t="s">
        <v>8</v>
      </c>
      <c r="I111" s="4" t="s">
        <v>9</v>
      </c>
      <c r="J111" s="6" t="s">
        <v>10</v>
      </c>
      <c r="K111" s="7" t="s">
        <v>11</v>
      </c>
      <c r="L111" s="8" t="s">
        <v>12</v>
      </c>
      <c r="M111" s="8" t="s">
        <v>13</v>
      </c>
      <c r="N111" s="8" t="s">
        <v>14</v>
      </c>
      <c r="O111" s="8" t="s">
        <v>15</v>
      </c>
      <c r="P111" s="18" t="s">
        <v>16</v>
      </c>
    </row>
    <row r="112">
      <c r="A112" s="2" t="s">
        <v>17</v>
      </c>
      <c r="B112" s="9">
        <v>34.0417876</v>
      </c>
      <c r="C112" s="10">
        <v>-118.53521</v>
      </c>
      <c r="D112" s="9">
        <v>34.0416678</v>
      </c>
      <c r="E112" s="10">
        <v>-118.5355591</v>
      </c>
      <c r="F112" s="11">
        <v>34.04142862</v>
      </c>
      <c r="G112" s="10">
        <v>-118.5354811</v>
      </c>
      <c r="H112" s="11"/>
      <c r="I112" s="10"/>
      <c r="J112" s="12">
        <v>34.041607</v>
      </c>
      <c r="K112" s="13">
        <v>-118.53551</v>
      </c>
      <c r="L112" s="14">
        <f t="shared" ref="L112:L114" si="178">2 * 6371000 * ASIN(SQRT(SIN(RADIANS((J112-B112)/2))^2 + COS(RADIANS(B112)) * COS(RADIANS(J112)) * SIN(RADIANS((K112-C112)/2))^2))
</f>
        <v>34.1665136</v>
      </c>
      <c r="M112" s="14">
        <f t="shared" ref="M112:M114" si="179">2 * 6371000 * ASIN(SQRT(SIN(RADIANS((J112-D112)/2))^2 + COS(RADIANS(D112)) * COS(RADIANS(J112)) * SIN(RADIANS((K112-E112)/2))^2))
</f>
        <v>8.13470712</v>
      </c>
      <c r="N112" s="14">
        <f t="shared" ref="N112:N114" si="180">2 * 6371000 * ASIN(SQRT(SIN(RADIANS((J112-F112)/2))^2 + COS(RADIANS(F112)) * COS(RADIANS(J112)) * SIN(RADIANS((K112-G112)/2))^2))
</f>
        <v>20.01289542</v>
      </c>
      <c r="O112" s="14"/>
      <c r="P112" s="31">
        <f t="shared" ref="P112:P114" si="181">AVERAGE(L112:O112)</f>
        <v>20.77137205</v>
      </c>
      <c r="Q112" s="32">
        <f t="shared" ref="Q112:T112" si="177">MOD(DEGREES(ATAN2(
    SIN(RADIANS($K112 - OFFSET($B112, 0, COLUMN(A109)*2-1))) * COS(RADIANS($J112)),
    COS(RADIANS(OFFSET($B112, 0, COLUMN(A109)*2-2))) * SIN(RADIANS($J112)) -
    SIN(RADIANS(OFFSET($B112, 0, COLUMN(A109)*2-2))) * COS(RADIANS($J112)) * COS(RADIANS($K112 - OFFSET($B112, 0, COLUMN(A109)*2-1)))
)), 360)</f>
        <v>215.9983219</v>
      </c>
      <c r="R112" s="32">
        <f t="shared" si="177"/>
        <v>303.7894242</v>
      </c>
      <c r="S112" s="32">
        <f t="shared" si="177"/>
        <v>97.64621834</v>
      </c>
      <c r="T112" s="32">
        <f t="shared" si="177"/>
        <v>142.4404214</v>
      </c>
      <c r="U112" s="32">
        <f t="shared" ref="U112:U114" si="183">AVERAGE(Q112:T112)</f>
        <v>189.9685965</v>
      </c>
      <c r="V112" s="19">
        <f t="shared" ref="V112:V114" si="184">AVERAGE(
  geodesic(B112, C112, D112, E112),
  geodesic(B112, C112, F112, G112),
  geodesic(D112, E112, F112, G112),
)</f>
        <v>27.36323737</v>
      </c>
    </row>
    <row r="113">
      <c r="A113" s="2" t="s">
        <v>73</v>
      </c>
      <c r="B113" s="9">
        <v>34.04164083</v>
      </c>
      <c r="C113" s="10">
        <v>-118.53556662</v>
      </c>
      <c r="D113" s="9">
        <v>34.04169933</v>
      </c>
      <c r="E113" s="10">
        <v>-118.53548086</v>
      </c>
      <c r="F113" s="11">
        <v>34.04150517</v>
      </c>
      <c r="G113" s="10">
        <v>-118.53548909</v>
      </c>
      <c r="H113" s="11"/>
      <c r="I113" s="10"/>
      <c r="J113" s="12">
        <v>34.041607</v>
      </c>
      <c r="K113" s="13">
        <v>-118.53551</v>
      </c>
      <c r="L113" s="14">
        <f t="shared" si="178"/>
        <v>6.431723122</v>
      </c>
      <c r="M113" s="14">
        <f t="shared" si="179"/>
        <v>10.61190739</v>
      </c>
      <c r="N113" s="14">
        <f t="shared" si="180"/>
        <v>11.48572175</v>
      </c>
      <c r="O113" s="14"/>
      <c r="P113" s="31">
        <f t="shared" si="181"/>
        <v>9.509784087</v>
      </c>
      <c r="Q113" s="32">
        <f t="shared" ref="Q113:T113" si="182">MOD(DEGREES(ATAN2(
    SIN(RADIANS($K113 - OFFSET($B113, 0, COLUMN(A110)*2-1))) * COS(RADIANS($J113)),
    COS(RADIANS(OFFSET($B113, 0, COLUMN(A110)*2-2))) * SIN(RADIANS($J113)) -
    SIN(RADIANS(OFFSET($B113, 0, COLUMN(A110)*2-2))) * COS(RADIANS($J113)) * COS(RADIANS($K113 - OFFSET($B113, 0, COLUMN(A110)*2-1)))
)), 360)</f>
        <v>324.2061821</v>
      </c>
      <c r="R113" s="32">
        <f t="shared" si="182"/>
        <v>255.3441374</v>
      </c>
      <c r="S113" s="32">
        <f t="shared" si="182"/>
        <v>99.656565</v>
      </c>
      <c r="T113" s="32">
        <f t="shared" si="182"/>
        <v>142.4404214</v>
      </c>
      <c r="U113" s="32">
        <f t="shared" si="183"/>
        <v>205.4118265</v>
      </c>
      <c r="V113" s="19">
        <f t="shared" si="184"/>
        <v>12.13213204</v>
      </c>
    </row>
    <row r="114">
      <c r="A114" s="2" t="s">
        <v>74</v>
      </c>
      <c r="B114" s="38">
        <v>34.041673964559</v>
      </c>
      <c r="C114" s="39">
        <v>-118.535537785809</v>
      </c>
      <c r="D114" s="38">
        <v>34.0416372081113</v>
      </c>
      <c r="E114" s="39">
        <v>-118.535489834989</v>
      </c>
      <c r="F114" s="40">
        <v>34.0416365879281</v>
      </c>
      <c r="G114" s="39">
        <v>-118.535473263613</v>
      </c>
      <c r="H114" s="11"/>
      <c r="I114" s="10"/>
      <c r="J114" s="12">
        <v>34.041607</v>
      </c>
      <c r="K114" s="13">
        <v>-118.53551</v>
      </c>
      <c r="L114" s="14">
        <f t="shared" si="178"/>
        <v>7.87395536</v>
      </c>
      <c r="M114" s="14">
        <f t="shared" si="179"/>
        <v>3.838613406</v>
      </c>
      <c r="N114" s="14">
        <f t="shared" si="180"/>
        <v>4.720345441</v>
      </c>
      <c r="O114" s="14"/>
      <c r="P114" s="31">
        <f t="shared" si="181"/>
        <v>5.477638069</v>
      </c>
      <c r="Q114" s="32">
        <f t="shared" ref="Q114:T114" si="185">MOD(DEGREES(ATAN2(
    SIN(RADIANS($K114 - OFFSET($B114, 0, COLUMN(A111)*2-1))) * COS(RADIANS($J114)),
    COS(RADIANS(OFFSET($B114, 0, COLUMN(A111)*2-2))) * SIN(RADIANS($J114)) -
    SIN(RADIANS(OFFSET($B114, 0, COLUMN(A111)*2-2))) * COS(RADIANS($J114)) * COS(RADIANS($K114 - OFFSET($B114, 0, COLUMN(A111)*2-1)))
)), 360)</f>
        <v>288.9743289</v>
      </c>
      <c r="R114" s="32">
        <f t="shared" si="185"/>
        <v>241.0511982</v>
      </c>
      <c r="S114" s="32">
        <f t="shared" si="185"/>
        <v>224.1858943</v>
      </c>
      <c r="T114" s="32">
        <f t="shared" si="185"/>
        <v>142.4404214</v>
      </c>
      <c r="U114" s="32">
        <f t="shared" si="183"/>
        <v>224.1629607</v>
      </c>
      <c r="V114" s="19">
        <f t="shared" si="184"/>
        <v>3.700219309</v>
      </c>
    </row>
    <row r="116">
      <c r="A116" s="1" t="s">
        <v>137</v>
      </c>
      <c r="B116" s="1" t="s">
        <v>138</v>
      </c>
      <c r="D116" s="1" t="s">
        <v>139</v>
      </c>
      <c r="F116" s="1" t="s">
        <v>140</v>
      </c>
      <c r="H116" s="1"/>
      <c r="J116" s="1"/>
      <c r="K116" s="1"/>
      <c r="L116" s="1"/>
      <c r="M116" s="1"/>
      <c r="N116" s="1"/>
      <c r="O116" s="1"/>
      <c r="P116" s="1"/>
    </row>
    <row r="117">
      <c r="A117" s="2" t="s">
        <v>1</v>
      </c>
      <c r="B117" s="3" t="s">
        <v>2</v>
      </c>
      <c r="C117" s="4" t="s">
        <v>3</v>
      </c>
      <c r="D117" s="3" t="s">
        <v>4</v>
      </c>
      <c r="E117" s="4" t="s">
        <v>5</v>
      </c>
      <c r="F117" s="5" t="s">
        <v>6</v>
      </c>
      <c r="G117" s="4" t="s">
        <v>7</v>
      </c>
      <c r="H117" s="5" t="s">
        <v>8</v>
      </c>
      <c r="I117" s="4" t="s">
        <v>9</v>
      </c>
      <c r="J117" s="6" t="s">
        <v>10</v>
      </c>
      <c r="K117" s="7" t="s">
        <v>11</v>
      </c>
      <c r="L117" s="8" t="s">
        <v>12</v>
      </c>
      <c r="M117" s="8" t="s">
        <v>13</v>
      </c>
      <c r="N117" s="8" t="s">
        <v>14</v>
      </c>
      <c r="O117" s="8" t="s">
        <v>15</v>
      </c>
      <c r="P117" s="18" t="s">
        <v>16</v>
      </c>
    </row>
    <row r="118">
      <c r="A118" s="2" t="s">
        <v>17</v>
      </c>
      <c r="B118" s="9">
        <v>39.73851033</v>
      </c>
      <c r="C118" s="10">
        <v>-105.0781391</v>
      </c>
      <c r="D118" s="9">
        <v>39.73857691</v>
      </c>
      <c r="E118" s="10">
        <v>-105.0778551</v>
      </c>
      <c r="F118" s="11">
        <v>39.73882712</v>
      </c>
      <c r="G118" s="10">
        <v>-105.0778913</v>
      </c>
      <c r="H118" s="11"/>
      <c r="I118" s="10"/>
      <c r="J118" s="12">
        <v>39.7386701088694</v>
      </c>
      <c r="K118" s="13">
        <v>-105.078153832116</v>
      </c>
      <c r="L118" s="14">
        <f t="shared" ref="L118:L120" si="187">2 * 6371000 * ASIN(SQRT(SIN(RADIANS((J118-B118)/2))^2 + COS(RADIANS(B118)) * COS(RADIANS(J118)) * SIN(RADIANS((K118-C118)/2))^2))
</f>
        <v>17.81120008</v>
      </c>
      <c r="M118" s="14">
        <f t="shared" ref="M118:M120" si="188">2 * 6371000 * ASIN(SQRT(SIN(RADIANS((J118-D118)/2))^2 + COS(RADIANS(D118)) * COS(RADIANS(J118)) * SIN(RADIANS((K118-E118)/2))^2))
</f>
        <v>27.56542617</v>
      </c>
      <c r="N118" s="14">
        <f t="shared" ref="N118:N120" si="189">2 * 6371000 * ASIN(SQRT(SIN(RADIANS((J118-F118)/2))^2 + COS(RADIANS(F118)) * COS(RADIANS(J118)) * SIN(RADIANS((K118-G118)/2))^2))
</f>
        <v>28.43797552</v>
      </c>
      <c r="O118" s="14"/>
      <c r="P118" s="31">
        <f t="shared" ref="P118:P120" si="190">AVERAGE(L118:O118)</f>
        <v>24.60486726</v>
      </c>
      <c r="Q118" s="32">
        <f t="shared" ref="Q118:T118" si="186">MOD(DEGREES(ATAN2(
    SIN(RADIANS($K118 - OFFSET($B118, 0, COLUMN(A115)*2-1))) * COS(RADIANS($J118)),
    COS(RADIANS(OFFSET($B118, 0, COLUMN(A115)*2-2))) * SIN(RADIANS($J118)) -
    SIN(RADIANS(OFFSET($B118, 0, COLUMN(A115)*2-2))) * COS(RADIANS($J118)) * COS(RADIANS($K118 - OFFSET($B118, 0, COLUMN(A115)*2-1)))
)), 360)</f>
        <v>94.05555859</v>
      </c>
      <c r="R118" s="32">
        <f t="shared" si="186"/>
        <v>157.91682</v>
      </c>
      <c r="S118" s="32">
        <f t="shared" si="186"/>
        <v>217.873912</v>
      </c>
      <c r="T118" s="32">
        <f t="shared" si="186"/>
        <v>139.271571</v>
      </c>
      <c r="U118" s="32">
        <f t="shared" ref="U118:U120" si="192">AVERAGE(Q118:T118)</f>
        <v>152.2794654</v>
      </c>
      <c r="V118" s="19">
        <f t="shared" ref="V118:V120" si="193">AVERAGE(
  geodesic(B118, C118, D118, E118),
  geodesic(B118, C118, F118, G118),
  geodesic(D118, E118, F118, G118),
)</f>
        <v>23.6219033</v>
      </c>
    </row>
    <row r="119">
      <c r="A119" s="2" t="s">
        <v>73</v>
      </c>
      <c r="B119" s="9">
        <v>39.73886677</v>
      </c>
      <c r="C119" s="10">
        <v>-105.07825112</v>
      </c>
      <c r="D119" s="9">
        <v>39.73878216</v>
      </c>
      <c r="E119" s="10">
        <v>-105.07820271</v>
      </c>
      <c r="F119" s="11">
        <v>39.73867714</v>
      </c>
      <c r="G119" s="10">
        <v>-105.07805105</v>
      </c>
      <c r="H119" s="11"/>
      <c r="I119" s="10"/>
      <c r="J119" s="12">
        <v>39.7386701088694</v>
      </c>
      <c r="K119" s="13">
        <v>-105.078153832116</v>
      </c>
      <c r="L119" s="14">
        <f t="shared" si="187"/>
        <v>23.39651027</v>
      </c>
      <c r="M119" s="14">
        <f t="shared" si="188"/>
        <v>13.14177576</v>
      </c>
      <c r="N119" s="14">
        <f t="shared" si="189"/>
        <v>8.823129804</v>
      </c>
      <c r="O119" s="14"/>
      <c r="P119" s="31">
        <f t="shared" si="190"/>
        <v>15.12047194</v>
      </c>
      <c r="Q119" s="32">
        <f t="shared" ref="Q119:T119" si="191">MOD(DEGREES(ATAN2(
    SIN(RADIANS($K119 - OFFSET($B119, 0, COLUMN(A116)*2-1))) * COS(RADIANS($J119)),
    COS(RADIANS(OFFSET($B119, 0, COLUMN(A116)*2-2))) * SIN(RADIANS($J119)) -
    SIN(RADIANS(OFFSET($B119, 0, COLUMN(A116)*2-2))) * COS(RADIANS($J119)) * COS(RADIANS($K119 - OFFSET($B119, 0, COLUMN(A116)*2-1)))
)), 360)</f>
        <v>290.8271753</v>
      </c>
      <c r="R119" s="32">
        <f t="shared" si="191"/>
        <v>288.5431055</v>
      </c>
      <c r="S119" s="32">
        <f t="shared" si="191"/>
        <v>185.0836691</v>
      </c>
      <c r="T119" s="32">
        <f t="shared" si="191"/>
        <v>139.271571</v>
      </c>
      <c r="U119" s="32">
        <f t="shared" si="192"/>
        <v>225.9313803</v>
      </c>
      <c r="V119" s="19">
        <f t="shared" si="193"/>
        <v>13.72049152</v>
      </c>
    </row>
    <row r="120">
      <c r="A120" s="2" t="s">
        <v>74</v>
      </c>
      <c r="B120" s="38">
        <v>39.738853296703</v>
      </c>
      <c r="C120" s="39">
        <v>-105.078081617325</v>
      </c>
      <c r="D120" s="38">
        <v>39.7387820585574</v>
      </c>
      <c r="E120" s="39">
        <v>-105.078371255545</v>
      </c>
      <c r="F120" s="40">
        <v>39.7387406786076</v>
      </c>
      <c r="G120" s="39">
        <v>-105.078219606868</v>
      </c>
      <c r="H120" s="11"/>
      <c r="I120" s="10"/>
      <c r="J120" s="12">
        <v>39.7386701088694</v>
      </c>
      <c r="K120" s="13">
        <v>-105.078153832116</v>
      </c>
      <c r="L120" s="14">
        <f t="shared" si="187"/>
        <v>21.28488542</v>
      </c>
      <c r="M120" s="14">
        <f t="shared" si="188"/>
        <v>22.37361219</v>
      </c>
      <c r="N120" s="14">
        <f t="shared" si="189"/>
        <v>9.654313338</v>
      </c>
      <c r="O120" s="14"/>
      <c r="P120" s="27">
        <f t="shared" si="190"/>
        <v>17.77093698</v>
      </c>
      <c r="Q120" s="32">
        <f t="shared" ref="Q120:T120" si="194">MOD(DEGREES(ATAN2(
    SIN(RADIANS($K120 - OFFSET($B120, 0, COLUMN(A117)*2-1))) * COS(RADIANS($J120)),
    COS(RADIANS(OFFSET($B120, 0, COLUMN(A117)*2-2))) * SIN(RADIANS($J120)) -
    SIN(RADIANS(OFFSET($B120, 0, COLUMN(A117)*2-2))) * COS(RADIANS($J120)) * COS(RADIANS($K120 - OFFSET($B120, 0, COLUMN(A117)*2-1)))
)), 360)</f>
        <v>253.136037</v>
      </c>
      <c r="R120" s="32">
        <f t="shared" si="194"/>
        <v>326.1942295</v>
      </c>
      <c r="S120" s="32">
        <f t="shared" si="194"/>
        <v>305.6299086</v>
      </c>
      <c r="T120" s="32">
        <f t="shared" si="194"/>
        <v>139.271571</v>
      </c>
      <c r="U120" s="32">
        <f t="shared" si="192"/>
        <v>256.0579365</v>
      </c>
      <c r="V120" s="19">
        <f t="shared" si="193"/>
        <v>14.24147909</v>
      </c>
    </row>
    <row r="122">
      <c r="A122" s="1" t="s">
        <v>141</v>
      </c>
      <c r="B122" s="1" t="s">
        <v>142</v>
      </c>
      <c r="D122" s="1" t="s">
        <v>143</v>
      </c>
      <c r="F122" s="1" t="s">
        <v>144</v>
      </c>
      <c r="H122" s="1"/>
      <c r="J122" s="1"/>
      <c r="K122" s="1"/>
      <c r="L122" s="1"/>
      <c r="M122" s="1"/>
      <c r="N122" s="1"/>
      <c r="O122" s="1"/>
      <c r="P122" s="1"/>
    </row>
    <row r="123">
      <c r="A123" s="2" t="s">
        <v>1</v>
      </c>
      <c r="B123" s="3" t="s">
        <v>2</v>
      </c>
      <c r="C123" s="4" t="s">
        <v>3</v>
      </c>
      <c r="D123" s="3" t="s">
        <v>4</v>
      </c>
      <c r="E123" s="4" t="s">
        <v>5</v>
      </c>
      <c r="F123" s="5" t="s">
        <v>6</v>
      </c>
      <c r="G123" s="4" t="s">
        <v>7</v>
      </c>
      <c r="H123" s="5" t="s">
        <v>8</v>
      </c>
      <c r="I123" s="4" t="s">
        <v>9</v>
      </c>
      <c r="J123" s="6" t="s">
        <v>10</v>
      </c>
      <c r="K123" s="7" t="s">
        <v>11</v>
      </c>
      <c r="L123" s="8" t="s">
        <v>12</v>
      </c>
      <c r="M123" s="8" t="s">
        <v>13</v>
      </c>
      <c r="N123" s="8" t="s">
        <v>14</v>
      </c>
      <c r="O123" s="8" t="s">
        <v>15</v>
      </c>
      <c r="P123" s="18" t="s">
        <v>16</v>
      </c>
    </row>
    <row r="124">
      <c r="A124" s="2" t="s">
        <v>17</v>
      </c>
      <c r="B124" s="9">
        <v>39.7369442</v>
      </c>
      <c r="C124" s="10">
        <v>-105.0773399</v>
      </c>
      <c r="D124" s="9">
        <v>39.7371757497607</v>
      </c>
      <c r="E124" s="10">
        <v>-105.0773051</v>
      </c>
      <c r="F124" s="11">
        <v>39.7372391</v>
      </c>
      <c r="G124" s="10">
        <v>-105.0772731</v>
      </c>
      <c r="H124" s="11"/>
      <c r="I124" s="10"/>
      <c r="J124" s="12">
        <v>39.7371817493292</v>
      </c>
      <c r="K124" s="13">
        <v>-105.07722379864</v>
      </c>
      <c r="L124" s="14">
        <f t="shared" ref="L124:L126" si="196">2 * 6371000 * ASIN(SQRT(SIN(RADIANS((J124-B124)/2))^2 + COS(RADIANS(B124)) * COS(RADIANS(J124)) * SIN(RADIANS((K124-C124)/2))^2))
</f>
        <v>28.21825432</v>
      </c>
      <c r="M124" s="14">
        <f t="shared" ref="M124:M126" si="197">2 * 6371000 * ASIN(SQRT(SIN(RADIANS((J124-D124)/2))^2 + COS(RADIANS(D124)) * COS(RADIANS(J124)) * SIN(RADIANS((K124-E124)/2))^2))
</f>
        <v>6.983789438</v>
      </c>
      <c r="N124" s="14">
        <f t="shared" ref="N124:N126" si="198">2 * 6371000 * ASIN(SQRT(SIN(RADIANS((J124-F124)/2))^2 + COS(RADIANS(F124)) * COS(RADIANS(J124)) * SIN(RADIANS((K124-G124)/2))^2))
</f>
        <v>7.644534331</v>
      </c>
      <c r="O124" s="14"/>
      <c r="P124" s="31">
        <f t="shared" ref="P124:P126" si="199">AVERAGE(L124:O124)</f>
        <v>14.2821927</v>
      </c>
      <c r="Q124" s="32">
        <f t="shared" ref="Q124:T124" si="195">MOD(DEGREES(ATAN2(
    SIN(RADIANS($K124 - OFFSET($B124, 0, COLUMN(A121)*2-1))) * COS(RADIANS($J124)),
    COS(RADIANS(OFFSET($B124, 0, COLUMN(A121)*2-2))) * SIN(RADIANS($J124)) -
    SIN(RADIANS(OFFSET($B124, 0, COLUMN(A121)*2-2))) * COS(RADIANS($J124)) * COS(RADIANS($K124 - OFFSET($B124, 0, COLUMN(A121)*2-1)))
)), 360)</f>
        <v>69.40185037</v>
      </c>
      <c r="R124" s="32">
        <f t="shared" si="195"/>
        <v>5.481523071</v>
      </c>
      <c r="S124" s="32">
        <f t="shared" si="195"/>
        <v>303.4669376</v>
      </c>
      <c r="T124" s="32">
        <f t="shared" si="195"/>
        <v>139.2731919</v>
      </c>
      <c r="U124" s="32">
        <f t="shared" ref="U124:U126" si="201">AVERAGE(Q124:T124)</f>
        <v>129.4058757</v>
      </c>
      <c r="V124" s="19">
        <f t="shared" ref="V124:V126" si="202">AVERAGE(
  geodesic(B124, C124, D124, E124),
  geodesic(B124, C124, F124, G124),
  geodesic(D124, E124, F124, G124),
)</f>
        <v>16.69016686</v>
      </c>
    </row>
    <row r="125">
      <c r="A125" s="2" t="s">
        <v>73</v>
      </c>
      <c r="B125" s="9">
        <v>39.73696885</v>
      </c>
      <c r="C125" s="10">
        <v>-105.07718778</v>
      </c>
      <c r="D125" s="9">
        <v>39.737197</v>
      </c>
      <c r="E125" s="10">
        <v>-105.07726935</v>
      </c>
      <c r="F125" s="11">
        <v>39.73721295</v>
      </c>
      <c r="G125" s="10">
        <v>-105.0770773</v>
      </c>
      <c r="H125" s="11"/>
      <c r="I125" s="10"/>
      <c r="J125" s="12">
        <v>39.7371817493292</v>
      </c>
      <c r="K125" s="13">
        <v>-105.07722379864</v>
      </c>
      <c r="L125" s="14">
        <f t="shared" si="196"/>
        <v>23.87282677</v>
      </c>
      <c r="M125" s="14">
        <f t="shared" si="197"/>
        <v>4.248119113</v>
      </c>
      <c r="N125" s="14">
        <f t="shared" si="198"/>
        <v>12.99824396</v>
      </c>
      <c r="O125" s="14"/>
      <c r="P125" s="31">
        <f t="shared" si="199"/>
        <v>13.70639662</v>
      </c>
      <c r="Q125" s="32">
        <f t="shared" ref="Q125:T125" si="200">MOD(DEGREES(ATAN2(
    SIN(RADIANS($K125 - OFFSET($B125, 0, COLUMN(A122)*2-1))) * COS(RADIANS($J125)),
    COS(RADIANS(OFFSET($B125, 0, COLUMN(A122)*2-2))) * SIN(RADIANS($J125)) -
    SIN(RADIANS(OFFSET($B125, 0, COLUMN(A122)*2-2))) * COS(RADIANS($J125)) * COS(RADIANS($K125 - OFFSET($B125, 0, COLUMN(A122)*2-1)))
)), 360)</f>
        <v>97.41243677</v>
      </c>
      <c r="R125" s="32">
        <f t="shared" si="200"/>
        <v>336.4726023</v>
      </c>
      <c r="S125" s="32">
        <f t="shared" si="200"/>
        <v>195.4804066</v>
      </c>
      <c r="T125" s="32">
        <f t="shared" si="200"/>
        <v>139.2731919</v>
      </c>
      <c r="U125" s="32">
        <f t="shared" si="201"/>
        <v>192.1596594</v>
      </c>
      <c r="V125" s="19">
        <f t="shared" si="202"/>
        <v>17.89181985</v>
      </c>
    </row>
    <row r="126">
      <c r="A126" s="2" t="s">
        <v>74</v>
      </c>
      <c r="B126" s="38">
        <v>39.7371615305757</v>
      </c>
      <c r="C126" s="39">
        <v>-105.077215990924</v>
      </c>
      <c r="D126" s="38">
        <v>39.7371738678731</v>
      </c>
      <c r="E126" s="39">
        <v>-105.077197187744</v>
      </c>
      <c r="F126" s="40">
        <v>39.7372184707758</v>
      </c>
      <c r="G126" s="39">
        <v>-105.07719918574</v>
      </c>
      <c r="H126" s="11"/>
      <c r="I126" s="10"/>
      <c r="J126" s="12">
        <v>39.7371817493292</v>
      </c>
      <c r="K126" s="13">
        <v>-105.07722379864</v>
      </c>
      <c r="L126" s="14">
        <f t="shared" si="196"/>
        <v>2.345254176</v>
      </c>
      <c r="M126" s="14">
        <f t="shared" si="197"/>
        <v>2.438358379</v>
      </c>
      <c r="N126" s="14">
        <f t="shared" si="198"/>
        <v>4.59370157</v>
      </c>
      <c r="O126" s="14"/>
      <c r="P126" s="31">
        <f t="shared" si="199"/>
        <v>3.125771375</v>
      </c>
      <c r="Q126" s="32">
        <f t="shared" ref="Q126:T126" si="203">MOD(DEGREES(ATAN2(
    SIN(RADIANS($K126 - OFFSET($B126, 0, COLUMN(A123)*2-1))) * COS(RADIANS($J126)),
    COS(RADIANS(OFFSET($B126, 0, COLUMN(A123)*2-2))) * SIN(RADIANS($J126)) -
    SIN(RADIANS(OFFSET($B126, 0, COLUMN(A123)*2-2))) * COS(RADIANS($J126)) * COS(RADIANS($K126 - OFFSET($B126, 0, COLUMN(A123)*2-1)))
)), 360)</f>
        <v>106.5389341</v>
      </c>
      <c r="R126" s="32">
        <f t="shared" si="203"/>
        <v>158.9358349</v>
      </c>
      <c r="S126" s="32">
        <f t="shared" si="203"/>
        <v>242.7325395</v>
      </c>
      <c r="T126" s="32">
        <f t="shared" si="203"/>
        <v>139.2731919</v>
      </c>
      <c r="U126" s="32">
        <f t="shared" si="201"/>
        <v>161.8701251</v>
      </c>
      <c r="V126" s="19">
        <f t="shared" si="202"/>
        <v>3.392141249</v>
      </c>
    </row>
    <row r="128">
      <c r="A128" s="1" t="s">
        <v>145</v>
      </c>
      <c r="B128" s="1" t="s">
        <v>146</v>
      </c>
      <c r="D128" s="1" t="s">
        <v>147</v>
      </c>
      <c r="F128" s="1" t="s">
        <v>148</v>
      </c>
      <c r="H128" s="1"/>
      <c r="J128" s="1"/>
      <c r="K128" s="1"/>
      <c r="L128" s="1"/>
      <c r="M128" s="1"/>
      <c r="N128" s="1"/>
      <c r="O128" s="1"/>
      <c r="P128" s="1"/>
    </row>
    <row r="129">
      <c r="A129" s="2" t="s">
        <v>1</v>
      </c>
      <c r="B129" s="3" t="s">
        <v>2</v>
      </c>
      <c r="C129" s="4" t="s">
        <v>3</v>
      </c>
      <c r="D129" s="3" t="s">
        <v>4</v>
      </c>
      <c r="E129" s="4" t="s">
        <v>5</v>
      </c>
      <c r="F129" s="5" t="s">
        <v>6</v>
      </c>
      <c r="G129" s="4" t="s">
        <v>7</v>
      </c>
      <c r="H129" s="5" t="s">
        <v>8</v>
      </c>
      <c r="I129" s="4" t="s">
        <v>9</v>
      </c>
      <c r="J129" s="6" t="s">
        <v>10</v>
      </c>
      <c r="K129" s="7" t="s">
        <v>11</v>
      </c>
      <c r="L129" s="8" t="s">
        <v>12</v>
      </c>
      <c r="M129" s="8" t="s">
        <v>13</v>
      </c>
      <c r="N129" s="8" t="s">
        <v>14</v>
      </c>
      <c r="O129" s="8" t="s">
        <v>15</v>
      </c>
      <c r="P129" s="18" t="s">
        <v>16</v>
      </c>
    </row>
    <row r="130">
      <c r="A130" s="2" t="s">
        <v>17</v>
      </c>
      <c r="B130" s="9">
        <v>39.7366111</v>
      </c>
      <c r="C130" s="10">
        <v>-105.076721</v>
      </c>
      <c r="D130" s="9">
        <v>39.736762</v>
      </c>
      <c r="E130" s="10">
        <v>-105.076831</v>
      </c>
      <c r="F130" s="11">
        <v>39.73656298</v>
      </c>
      <c r="G130" s="10">
        <v>-105.07687101</v>
      </c>
      <c r="H130" s="11"/>
      <c r="I130" s="10"/>
      <c r="J130" s="12">
        <v>39.7366329440078</v>
      </c>
      <c r="K130" s="13">
        <v>-105.076711242508</v>
      </c>
      <c r="L130" s="14">
        <f t="shared" ref="L130:L132" si="205">2 * 6371000 * ASIN(SQRT(SIN(RADIANS((J130-B130)/2))^2 + COS(RADIANS(B130)) * COS(RADIANS(J130)) * SIN(RADIANS((K130-C130)/2))^2))
</f>
        <v>2.568246712</v>
      </c>
      <c r="M130" s="14">
        <f t="shared" ref="M130:M132" si="206">2 * 6371000 * ASIN(SQRT(SIN(RADIANS((J130-D130)/2))^2 + COS(RADIANS(D130)) * COS(RADIANS(J130)) * SIN(RADIANS((K130-E130)/2))^2))
</f>
        <v>17.62937592</v>
      </c>
      <c r="N130" s="14">
        <f t="shared" ref="N130:N132" si="207">2 * 6371000 * ASIN(SQRT(SIN(RADIANS((J130-F130)/2))^2 + COS(RADIANS(F130)) * COS(RADIANS(J130)) * SIN(RADIANS((K130-G130)/2))^2))
</f>
        <v>15.72120844</v>
      </c>
      <c r="O130" s="14"/>
      <c r="P130" s="31">
        <f t="shared" ref="P130:P132" si="208">AVERAGE(L130:O130)</f>
        <v>11.97294369</v>
      </c>
      <c r="Q130" s="32">
        <f t="shared" ref="Q130:T130" si="204">MOD(DEGREES(ATAN2(
    SIN(RADIANS($K130 - OFFSET($B130, 0, COLUMN(A127)*2-1))) * COS(RADIANS($J130)),
    COS(RADIANS(OFFSET($B130, 0, COLUMN(A127)*2-2))) * SIN(RADIANS($J130)) -
    SIN(RADIANS(OFFSET($B130, 0, COLUMN(A127)*2-2))) * COS(RADIANS($J130)) * COS(RADIANS($K130 - OFFSET($B130, 0, COLUMN(A127)*2-1)))
)), 360)</f>
        <v>71.04238784</v>
      </c>
      <c r="R130" s="32">
        <f t="shared" si="204"/>
        <v>305.5111011</v>
      </c>
      <c r="S130" s="32">
        <f t="shared" si="204"/>
        <v>29.65992212</v>
      </c>
      <c r="T130" s="32">
        <f t="shared" si="204"/>
        <v>139.2738122</v>
      </c>
      <c r="U130" s="32">
        <f t="shared" ref="U130:U132" si="210">AVERAGE(Q130:T130)</f>
        <v>136.3718058</v>
      </c>
      <c r="V130" s="19">
        <f t="shared" ref="V130:V132" si="211">AVERAGE(
  geodesic(B130, C130, D130, E130),
  geodesic(B130, C130, F130, G130),
  geodesic(D130, E130, F130, G130),
)</f>
        <v>13.88175101</v>
      </c>
    </row>
    <row r="131">
      <c r="A131" s="2" t="s">
        <v>73</v>
      </c>
      <c r="B131" s="9">
        <v>39.73656193</v>
      </c>
      <c r="C131" s="10">
        <v>-105.07675168</v>
      </c>
      <c r="D131" s="9">
        <v>39.73662047</v>
      </c>
      <c r="E131" s="10">
        <v>-105.07683391</v>
      </c>
      <c r="F131" s="11">
        <v>39.73664243</v>
      </c>
      <c r="G131" s="10">
        <v>-105.0768615</v>
      </c>
      <c r="H131" s="11"/>
      <c r="I131" s="10"/>
      <c r="J131" s="12">
        <v>39.7366329440078</v>
      </c>
      <c r="K131" s="13">
        <v>-105.076711242508</v>
      </c>
      <c r="L131" s="14">
        <f t="shared" si="205"/>
        <v>8.620264816</v>
      </c>
      <c r="M131" s="14">
        <f t="shared" si="206"/>
        <v>10.58035265</v>
      </c>
      <c r="N131" s="14">
        <f t="shared" si="207"/>
        <v>12.89142608</v>
      </c>
      <c r="O131" s="14"/>
      <c r="P131" s="31">
        <f t="shared" si="208"/>
        <v>10.69734785</v>
      </c>
      <c r="Q131" s="32">
        <f t="shared" ref="Q131:T131" si="209">MOD(DEGREES(ATAN2(
    SIN(RADIANS($K131 - OFFSET($B131, 0, COLUMN(A128)*2-1))) * COS(RADIANS($J131)),
    COS(RADIANS(OFFSET($B131, 0, COLUMN(A128)*2-2))) * SIN(RADIANS($J131)) -
    SIN(RADIANS(OFFSET($B131, 0, COLUMN(A128)*2-2))) * COS(RADIANS($J131)) * COS(RADIANS($K131 - OFFSET($B131, 0, COLUMN(A128)*2-1)))
)), 360)</f>
        <v>66.35204544</v>
      </c>
      <c r="R131" s="32">
        <f t="shared" si="209"/>
        <v>7.532994174</v>
      </c>
      <c r="S131" s="32">
        <f t="shared" si="209"/>
        <v>355.3067819</v>
      </c>
      <c r="T131" s="32">
        <f t="shared" si="209"/>
        <v>139.2738122</v>
      </c>
      <c r="U131" s="32">
        <f t="shared" si="210"/>
        <v>142.1164084</v>
      </c>
      <c r="V131" s="19">
        <f t="shared" si="211"/>
        <v>6.48759415</v>
      </c>
    </row>
    <row r="132">
      <c r="A132" s="2" t="s">
        <v>74</v>
      </c>
      <c r="B132" s="38">
        <v>39.736635482459</v>
      </c>
      <c r="C132" s="39">
        <v>-105.076675060259</v>
      </c>
      <c r="D132" s="38">
        <v>39.7366256273927</v>
      </c>
      <c r="E132" s="39">
        <v>-105.076684171959</v>
      </c>
      <c r="F132" s="40">
        <v>39.7365785977943</v>
      </c>
      <c r="G132" s="39">
        <v>-105.076786734048</v>
      </c>
      <c r="H132" s="11"/>
      <c r="I132" s="10"/>
      <c r="J132" s="12">
        <v>39.7366329440078</v>
      </c>
      <c r="K132" s="13">
        <v>-105.076711242508</v>
      </c>
      <c r="L132" s="14">
        <f t="shared" si="205"/>
        <v>3.106717125</v>
      </c>
      <c r="M132" s="14">
        <f t="shared" si="206"/>
        <v>2.453557664</v>
      </c>
      <c r="N132" s="14">
        <f t="shared" si="207"/>
        <v>8.842328492</v>
      </c>
      <c r="O132" s="14"/>
      <c r="P132" s="31">
        <f t="shared" si="208"/>
        <v>4.80086776</v>
      </c>
      <c r="Q132" s="32">
        <f t="shared" ref="Q132:T132" si="212">MOD(DEGREES(ATAN2(
    SIN(RADIANS($K132 - OFFSET($B132, 0, COLUMN(A129)*2-1))) * COS(RADIANS($J132)),
    COS(RADIANS(OFFSET($B132, 0, COLUMN(A129)*2-2))) * SIN(RADIANS($J132)) -
    SIN(RADIANS(OFFSET($B132, 0, COLUMN(A129)*2-2))) * COS(RADIANS($J132)) * COS(RADIANS($K132 - OFFSET($B132, 0, COLUMN(A129)*2-1)))
)), 360)</f>
        <v>185.212824</v>
      </c>
      <c r="R132" s="32">
        <f t="shared" si="212"/>
        <v>160.6347974</v>
      </c>
      <c r="S132" s="32">
        <f t="shared" si="212"/>
        <v>43.11149146</v>
      </c>
      <c r="T132" s="32">
        <f t="shared" si="212"/>
        <v>139.2738122</v>
      </c>
      <c r="U132" s="32">
        <f t="shared" si="210"/>
        <v>132.0582313</v>
      </c>
      <c r="V132" s="19">
        <f t="shared" si="211"/>
        <v>5.752294781</v>
      </c>
    </row>
    <row r="134">
      <c r="A134" s="1" t="s">
        <v>149</v>
      </c>
      <c r="B134" s="1" t="s">
        <v>150</v>
      </c>
      <c r="D134" s="1" t="s">
        <v>151</v>
      </c>
      <c r="F134" s="1" t="s">
        <v>152</v>
      </c>
      <c r="H134" s="1"/>
      <c r="J134" s="1"/>
      <c r="K134" s="1"/>
      <c r="L134" s="1"/>
      <c r="M134" s="1"/>
      <c r="N134" s="1"/>
      <c r="O134" s="1"/>
      <c r="P134" s="1"/>
    </row>
    <row r="135">
      <c r="A135" s="2" t="s">
        <v>1</v>
      </c>
      <c r="B135" s="3" t="s">
        <v>2</v>
      </c>
      <c r="C135" s="4" t="s">
        <v>3</v>
      </c>
      <c r="D135" s="3" t="s">
        <v>4</v>
      </c>
      <c r="E135" s="4" t="s">
        <v>5</v>
      </c>
      <c r="F135" s="5" t="s">
        <v>6</v>
      </c>
      <c r="G135" s="4" t="s">
        <v>7</v>
      </c>
      <c r="H135" s="5" t="s">
        <v>8</v>
      </c>
      <c r="I135" s="4" t="s">
        <v>9</v>
      </c>
      <c r="J135" s="6" t="s">
        <v>10</v>
      </c>
      <c r="K135" s="7" t="s">
        <v>11</v>
      </c>
      <c r="L135" s="8" t="s">
        <v>12</v>
      </c>
      <c r="M135" s="8" t="s">
        <v>13</v>
      </c>
      <c r="N135" s="8" t="s">
        <v>14</v>
      </c>
      <c r="O135" s="8" t="s">
        <v>15</v>
      </c>
      <c r="P135" s="18" t="s">
        <v>16</v>
      </c>
    </row>
    <row r="136">
      <c r="A136" s="2" t="s">
        <v>17</v>
      </c>
      <c r="B136" s="9">
        <v>39.7378471</v>
      </c>
      <c r="C136" s="10">
        <v>-105.081106</v>
      </c>
      <c r="D136" s="9">
        <v>39.7376901</v>
      </c>
      <c r="E136" s="10">
        <v>-105.0806112</v>
      </c>
      <c r="F136" s="11">
        <v>39.73797011</v>
      </c>
      <c r="G136" s="10">
        <v>-105.0804901</v>
      </c>
      <c r="H136" s="11"/>
      <c r="I136" s="10"/>
      <c r="J136" s="12">
        <v>39.7377868559825</v>
      </c>
      <c r="K136" s="13">
        <v>-105.08068830528</v>
      </c>
      <c r="L136" s="14">
        <f t="shared" ref="L136:L138" si="214">2 * 6371000 * ASIN(SQRT(SIN(RADIANS((J136-B136)/2))^2 + COS(RADIANS(B136)) * COS(RADIANS(J136)) * SIN(RADIANS((K136-C136)/2))^2))
</f>
        <v>36.33837111</v>
      </c>
      <c r="M136" s="14">
        <f t="shared" ref="M136:M138" si="215">2 * 6371000 * ASIN(SQRT(SIN(RADIANS((J136-D136)/2))^2 + COS(RADIANS(D136)) * COS(RADIANS(J136)) * SIN(RADIANS((K136-E136)/2))^2))
</f>
        <v>12.61819858</v>
      </c>
      <c r="N136" s="14">
        <f t="shared" ref="N136:N138" si="216">2 * 6371000 * ASIN(SQRT(SIN(RADIANS((J136-F136)/2))^2 + COS(RADIANS(F136)) * COS(RADIANS(J136)) * SIN(RADIANS((K136-G136)/2))^2))
</f>
        <v>26.50371718</v>
      </c>
      <c r="O136" s="14"/>
      <c r="P136" s="31">
        <f t="shared" ref="P136:P138" si="217">AVERAGE(L136:O136)</f>
        <v>25.15342896</v>
      </c>
      <c r="Q136" s="32">
        <f t="shared" ref="Q136:T136" si="213">MOD(DEGREES(ATAN2(
    SIN(RADIANS($K136 - OFFSET($B136, 0, COLUMN(A133)*2-1))) * COS(RADIANS($J136)),
    COS(RADIANS(OFFSET($B136, 0, COLUMN(A133)*2-2))) * SIN(RADIANS($J136)) -
    SIN(RADIANS(OFFSET($B136, 0, COLUMN(A133)*2-2))) * COS(RADIANS($J136)) * COS(RADIANS($K136 - OFFSET($B136, 0, COLUMN(A133)*2-1)))
)), 360)</f>
        <v>349.3771352</v>
      </c>
      <c r="R136" s="32">
        <f t="shared" si="213"/>
        <v>121.5000495</v>
      </c>
      <c r="S136" s="32">
        <f t="shared" si="213"/>
        <v>230.2490934</v>
      </c>
      <c r="T136" s="32">
        <f t="shared" si="213"/>
        <v>139.2721218</v>
      </c>
      <c r="U136" s="32">
        <f t="shared" ref="U136:U138" si="219">AVERAGE(Q136:T136)</f>
        <v>210.0996</v>
      </c>
      <c r="V136" s="19">
        <f t="shared" ref="V136:V138" si="220">AVERAGE(
  geodesic(B136, C136, D136, E136),
  geodesic(B136, C136, F136, G136),
  geodesic(D136, E136, F136, G136),
)</f>
        <v>33.24796876</v>
      </c>
    </row>
    <row r="137">
      <c r="A137" s="2" t="s">
        <v>73</v>
      </c>
      <c r="B137" s="9">
        <v>39.73785932</v>
      </c>
      <c r="C137" s="10">
        <v>-105.08086551</v>
      </c>
      <c r="D137" s="9">
        <v>39.73804161</v>
      </c>
      <c r="E137" s="10">
        <v>-105.08097505</v>
      </c>
      <c r="F137" s="11">
        <v>39.73778534</v>
      </c>
      <c r="G137" s="10">
        <v>-105.08064839</v>
      </c>
      <c r="H137" s="11"/>
      <c r="I137" s="10"/>
      <c r="J137" s="12">
        <v>39.7377868559825</v>
      </c>
      <c r="K137" s="13">
        <v>-105.08068830528</v>
      </c>
      <c r="L137" s="14">
        <f t="shared" si="214"/>
        <v>17.16137537</v>
      </c>
      <c r="M137" s="14">
        <f t="shared" si="215"/>
        <v>37.46458284</v>
      </c>
      <c r="N137" s="14">
        <f t="shared" si="216"/>
        <v>3.417174853</v>
      </c>
      <c r="O137" s="14"/>
      <c r="P137" s="31">
        <f t="shared" si="217"/>
        <v>19.34771102</v>
      </c>
      <c r="Q137" s="32">
        <f t="shared" ref="Q137:T137" si="218">MOD(DEGREES(ATAN2(
    SIN(RADIANS($K137 - OFFSET($B137, 0, COLUMN(A134)*2-1))) * COS(RADIANS($J137)),
    COS(RADIANS(OFFSET($B137, 0, COLUMN(A134)*2-2))) * SIN(RADIANS($J137)) -
    SIN(RADIANS(OFFSET($B137, 0, COLUMN(A134)*2-2))) * COS(RADIANS($J137)) * COS(RADIANS($K137 - OFFSET($B137, 0, COLUMN(A134)*2-1)))
)), 360)</f>
        <v>331.9968297</v>
      </c>
      <c r="R137" s="32">
        <f t="shared" si="218"/>
        <v>310.8776178</v>
      </c>
      <c r="S137" s="32">
        <f t="shared" si="218"/>
        <v>177.1724334</v>
      </c>
      <c r="T137" s="32">
        <f t="shared" si="218"/>
        <v>139.2721218</v>
      </c>
      <c r="U137" s="32">
        <f t="shared" si="219"/>
        <v>239.8297507</v>
      </c>
      <c r="V137" s="19">
        <f t="shared" si="220"/>
        <v>20.63434523</v>
      </c>
    </row>
    <row r="138">
      <c r="A138" s="2" t="s">
        <v>74</v>
      </c>
      <c r="B138" s="38">
        <v>39.737910052865</v>
      </c>
      <c r="C138" s="39">
        <v>-105.080940021349</v>
      </c>
      <c r="D138" s="38">
        <v>39.7378947944933</v>
      </c>
      <c r="E138" s="39">
        <v>-105.080762271569</v>
      </c>
      <c r="F138" s="40">
        <v>39.7378642177977</v>
      </c>
      <c r="G138" s="39">
        <v>-105.080843982161</v>
      </c>
      <c r="H138" s="11"/>
      <c r="I138" s="10"/>
      <c r="J138" s="12">
        <v>39.7377868559825</v>
      </c>
      <c r="K138" s="13">
        <v>-105.08068830528</v>
      </c>
      <c r="L138" s="14">
        <f t="shared" si="214"/>
        <v>25.51299311</v>
      </c>
      <c r="M138" s="14">
        <f t="shared" si="215"/>
        <v>13.56663594</v>
      </c>
      <c r="N138" s="14">
        <f t="shared" si="216"/>
        <v>15.84901229</v>
      </c>
      <c r="O138" s="14"/>
      <c r="P138" s="31">
        <f t="shared" si="217"/>
        <v>18.30954711</v>
      </c>
      <c r="Q138" s="32">
        <f t="shared" ref="Q138:T138" si="221">MOD(DEGREES(ATAN2(
    SIN(RADIANS($K138 - OFFSET($B138, 0, COLUMN(A135)*2-1))) * COS(RADIANS($J138)),
    COS(RADIANS(OFFSET($B138, 0, COLUMN(A135)*2-2))) * SIN(RADIANS($J138)) -
    SIN(RADIANS(OFFSET($B138, 0, COLUMN(A135)*2-2))) * COS(RADIANS($J138)) * COS(RADIANS($K138 - OFFSET($B138, 0, COLUMN(A135)*2-1)))
)), 360)</f>
        <v>327.5247153</v>
      </c>
      <c r="R138" s="32">
        <f t="shared" si="221"/>
        <v>297.7871013</v>
      </c>
      <c r="S138" s="32">
        <f t="shared" si="221"/>
        <v>327.128192</v>
      </c>
      <c r="T138" s="32">
        <f t="shared" si="221"/>
        <v>139.2721218</v>
      </c>
      <c r="U138" s="32">
        <f t="shared" si="219"/>
        <v>272.9280326</v>
      </c>
      <c r="V138" s="19">
        <f t="shared" si="220"/>
        <v>8.182060907</v>
      </c>
    </row>
    <row r="140">
      <c r="A140" s="1" t="s">
        <v>153</v>
      </c>
      <c r="B140" s="1" t="s">
        <v>154</v>
      </c>
      <c r="D140" s="1" t="s">
        <v>155</v>
      </c>
      <c r="F140" s="1" t="s">
        <v>156</v>
      </c>
      <c r="H140" s="1"/>
      <c r="J140" s="1"/>
      <c r="K140" s="1"/>
      <c r="L140" s="1"/>
      <c r="M140" s="1"/>
      <c r="N140" s="1"/>
      <c r="O140" s="1"/>
      <c r="P140" s="1"/>
    </row>
    <row r="141">
      <c r="A141" s="2" t="s">
        <v>1</v>
      </c>
      <c r="B141" s="3" t="s">
        <v>2</v>
      </c>
      <c r="C141" s="4" t="s">
        <v>3</v>
      </c>
      <c r="D141" s="3" t="s">
        <v>4</v>
      </c>
      <c r="E141" s="4" t="s">
        <v>5</v>
      </c>
      <c r="F141" s="5" t="s">
        <v>6</v>
      </c>
      <c r="G141" s="4" t="s">
        <v>7</v>
      </c>
      <c r="H141" s="5" t="s">
        <v>8</v>
      </c>
      <c r="I141" s="4" t="s">
        <v>9</v>
      </c>
      <c r="J141" s="6" t="s">
        <v>10</v>
      </c>
      <c r="K141" s="7" t="s">
        <v>11</v>
      </c>
      <c r="L141" s="8" t="s">
        <v>12</v>
      </c>
      <c r="M141" s="8" t="s">
        <v>13</v>
      </c>
      <c r="N141" s="8" t="s">
        <v>14</v>
      </c>
      <c r="O141" s="8" t="s">
        <v>15</v>
      </c>
      <c r="P141" s="18" t="s">
        <v>16</v>
      </c>
    </row>
    <row r="142">
      <c r="A142" s="2" t="s">
        <v>17</v>
      </c>
      <c r="B142" s="9">
        <v>28.0767901</v>
      </c>
      <c r="C142" s="10">
        <v>-82.46610891</v>
      </c>
      <c r="D142" s="9">
        <v>28.0765852091</v>
      </c>
      <c r="E142" s="10">
        <v>-82.4660901</v>
      </c>
      <c r="F142" s="11">
        <v>28.07662001</v>
      </c>
      <c r="G142" s="10">
        <v>-82.465845101</v>
      </c>
      <c r="H142" s="11"/>
      <c r="I142" s="10"/>
      <c r="J142" s="12">
        <v>28.0767187717263</v>
      </c>
      <c r="K142" s="13">
        <v>-82.4660030452061</v>
      </c>
      <c r="L142" s="14">
        <f t="shared" ref="L142:L144" si="223">2 * 6371000 * ASIN(SQRT(SIN(RADIANS((J142-B142)/2))^2 + COS(RADIANS(B142)) * COS(RADIANS(J142)) * SIN(RADIANS((K142-C142)/2))^2))
</f>
        <v>13.06835067</v>
      </c>
      <c r="M142" s="14">
        <f t="shared" ref="M142:M144" si="224">2 * 6371000 * ASIN(SQRT(SIN(RADIANS((J142-D142)/2))^2 + COS(RADIANS(D142)) * COS(RADIANS(J142)) * SIN(RADIANS((K142-E142)/2))^2))
</f>
        <v>17.13223461</v>
      </c>
      <c r="N142" s="14">
        <f t="shared" ref="N142:N144" si="225">2 * 6371000 * ASIN(SQRT(SIN(RADIANS((J142-F142)/2))^2 + COS(RADIANS(F142)) * COS(RADIANS(J142)) * SIN(RADIANS((K142-G142)/2))^2))
</f>
        <v>18.99262806</v>
      </c>
      <c r="O142" s="14"/>
      <c r="P142" s="31">
        <f t="shared" ref="P142:P144" si="226">AVERAGE(L142:O142)</f>
        <v>16.39773778</v>
      </c>
      <c r="Q142" s="32">
        <f t="shared" ref="Q142:T142" si="222">MOD(DEGREES(ATAN2(
    SIN(RADIANS($K142 - OFFSET($B142, 0, COLUMN(A139)*2-1))) * COS(RADIANS($J142)),
    COS(RADIANS(OFFSET($B142, 0, COLUMN(A139)*2-2))) * SIN(RADIANS($J142)) -
    SIN(RADIANS(OFFSET($B142, 0, COLUMN(A139)*2-2))) * COS(RADIANS($J142)) * COS(RADIANS($K142 - OFFSET($B142, 0, COLUMN(A139)*2-1)))
)), 360)</f>
        <v>322.6334528</v>
      </c>
      <c r="R142" s="32">
        <f t="shared" si="222"/>
        <v>60.09739032</v>
      </c>
      <c r="S142" s="32">
        <f t="shared" si="222"/>
        <v>144.6749421</v>
      </c>
      <c r="T142" s="32">
        <f t="shared" si="222"/>
        <v>151.7164932</v>
      </c>
      <c r="U142" s="32">
        <f t="shared" ref="U142:U144" si="228">AVERAGE(Q142:T142)</f>
        <v>169.7805696</v>
      </c>
      <c r="V142" s="19">
        <f t="shared" ref="V142:V144" si="229">AVERAGE(
  geodesic(B142, C142, D142, E142),
  geodesic(B142, C142, F142, G142),
  geodesic(D142, E142, F142, G142),
)</f>
        <v>19.81492957</v>
      </c>
    </row>
    <row r="143">
      <c r="A143" s="2" t="s">
        <v>73</v>
      </c>
      <c r="B143" s="9">
        <v>28.07678596</v>
      </c>
      <c r="C143" s="10">
        <v>-82.46604923</v>
      </c>
      <c r="D143" s="9">
        <v>28.07664791</v>
      </c>
      <c r="E143" s="10">
        <v>-82.46599946</v>
      </c>
      <c r="F143" s="11">
        <v>28.07661955</v>
      </c>
      <c r="G143" s="10">
        <v>-82.46611946</v>
      </c>
      <c r="H143" s="11"/>
      <c r="I143" s="10"/>
      <c r="J143" s="12">
        <v>28.0767187717263</v>
      </c>
      <c r="K143" s="13">
        <v>-82.4660030452061</v>
      </c>
      <c r="L143" s="14">
        <f t="shared" si="223"/>
        <v>8.737685575</v>
      </c>
      <c r="M143" s="14">
        <f t="shared" si="224"/>
        <v>7.887311501</v>
      </c>
      <c r="N143" s="14">
        <f t="shared" si="225"/>
        <v>15.87998615</v>
      </c>
      <c r="O143" s="14"/>
      <c r="P143" s="31">
        <f t="shared" si="226"/>
        <v>10.83499441</v>
      </c>
      <c r="Q143" s="32">
        <f t="shared" ref="Q143:T143" si="227">MOD(DEGREES(ATAN2(
    SIN(RADIANS($K143 - OFFSET($B143, 0, COLUMN(A140)*2-1))) * COS(RADIANS($J143)),
    COS(RADIANS(OFFSET($B143, 0, COLUMN(A140)*2-2))) * SIN(RADIANS($J143)) -
    SIN(RADIANS(OFFSET($B143, 0, COLUMN(A140)*2-2))) * COS(RADIANS($J143)) * COS(RADIANS($K143 - OFFSET($B143, 0, COLUMN(A140)*2-1)))
)), 360)</f>
        <v>301.2368116</v>
      </c>
      <c r="R143" s="32">
        <f t="shared" si="227"/>
        <v>92.55600692</v>
      </c>
      <c r="S143" s="32">
        <f t="shared" si="227"/>
        <v>44.00899264</v>
      </c>
      <c r="T143" s="32">
        <f t="shared" si="227"/>
        <v>151.7164932</v>
      </c>
      <c r="U143" s="32">
        <f t="shared" si="228"/>
        <v>147.3795761</v>
      </c>
      <c r="V143" s="19">
        <f t="shared" si="229"/>
        <v>12.01041677</v>
      </c>
    </row>
    <row r="144">
      <c r="A144" s="2" t="s">
        <v>74</v>
      </c>
      <c r="B144" s="9">
        <v>28.07679152</v>
      </c>
      <c r="C144" s="10">
        <v>-82.46607071</v>
      </c>
      <c r="D144" s="38">
        <v>28.0767294119498</v>
      </c>
      <c r="E144" s="39">
        <v>-82.4659924607665</v>
      </c>
      <c r="F144" s="40">
        <v>28.0766961327157</v>
      </c>
      <c r="G144" s="39">
        <v>-82.4660569735152</v>
      </c>
      <c r="H144" s="11"/>
      <c r="I144" s="10"/>
      <c r="J144" s="12">
        <v>28.0767187717263</v>
      </c>
      <c r="K144" s="13">
        <v>-82.4660030452061</v>
      </c>
      <c r="L144" s="14">
        <f t="shared" si="223"/>
        <v>10.46451381</v>
      </c>
      <c r="M144" s="14">
        <f t="shared" si="224"/>
        <v>1.574216801</v>
      </c>
      <c r="N144" s="14">
        <f t="shared" si="225"/>
        <v>5.859207843</v>
      </c>
      <c r="O144" s="14"/>
      <c r="P144" s="31">
        <f t="shared" si="226"/>
        <v>5.965979483</v>
      </c>
      <c r="Q144" s="32">
        <f t="shared" ref="Q144:T144" si="230">MOD(DEGREES(ATAN2(
    SIN(RADIANS($K144 - OFFSET($B144, 0, COLUMN(A141)*2-1))) * COS(RADIANS($J144)),
    COS(RADIANS(OFFSET($B144, 0, COLUMN(A141)*2-2))) * SIN(RADIANS($J144)) -
    SIN(RADIANS(OFFSET($B144, 0, COLUMN(A141)*2-2))) * COS(RADIANS($J144)) * COS(RADIANS($K144 - OFFSET($B144, 0, COLUMN(A141)*2-1)))
)), 360)</f>
        <v>309.3744947</v>
      </c>
      <c r="R144" s="32">
        <f t="shared" si="230"/>
        <v>228.7268194</v>
      </c>
      <c r="S144" s="32">
        <f t="shared" si="230"/>
        <v>25.4446534</v>
      </c>
      <c r="T144" s="32">
        <f t="shared" si="230"/>
        <v>151.7164932</v>
      </c>
      <c r="U144" s="32">
        <f t="shared" si="228"/>
        <v>178.8156151</v>
      </c>
      <c r="V144" s="19">
        <f t="shared" si="229"/>
        <v>7.087432962</v>
      </c>
    </row>
    <row r="146">
      <c r="A146" s="44" t="s">
        <v>157</v>
      </c>
      <c r="B146" s="44"/>
      <c r="D146" s="45"/>
      <c r="F146" s="45"/>
      <c r="H146" s="45"/>
      <c r="J146" s="45"/>
      <c r="K146" s="45"/>
      <c r="L146" s="45"/>
      <c r="M146" s="45"/>
      <c r="N146" s="45"/>
      <c r="O146" s="45"/>
      <c r="P146" s="45"/>
      <c r="W146" s="46"/>
      <c r="X146" s="46"/>
      <c r="Y146" s="46"/>
      <c r="Z146" s="46"/>
    </row>
    <row r="147">
      <c r="A147" s="47" t="s">
        <v>1</v>
      </c>
      <c r="B147" s="48" t="s">
        <v>2</v>
      </c>
      <c r="C147" s="49" t="s">
        <v>3</v>
      </c>
      <c r="D147" s="48" t="s">
        <v>4</v>
      </c>
      <c r="E147" s="49" t="s">
        <v>5</v>
      </c>
      <c r="F147" s="50" t="s">
        <v>6</v>
      </c>
      <c r="G147" s="49" t="s">
        <v>7</v>
      </c>
      <c r="H147" s="50" t="s">
        <v>8</v>
      </c>
      <c r="I147" s="49" t="s">
        <v>9</v>
      </c>
      <c r="J147" s="51" t="s">
        <v>10</v>
      </c>
      <c r="K147" s="52" t="s">
        <v>11</v>
      </c>
      <c r="L147" s="53" t="s">
        <v>12</v>
      </c>
      <c r="M147" s="53" t="s">
        <v>13</v>
      </c>
      <c r="N147" s="53" t="s">
        <v>14</v>
      </c>
      <c r="O147" s="53" t="s">
        <v>15</v>
      </c>
      <c r="P147" s="50" t="s">
        <v>16</v>
      </c>
      <c r="W147" s="46"/>
      <c r="X147" s="46"/>
      <c r="Y147" s="46"/>
      <c r="Z147" s="46"/>
    </row>
    <row r="148">
      <c r="A148" s="47" t="s">
        <v>17</v>
      </c>
      <c r="B148" s="54">
        <v>49.835559</v>
      </c>
      <c r="C148" s="55">
        <v>-119.583212</v>
      </c>
      <c r="D148" s="54">
        <v>49.835551</v>
      </c>
      <c r="E148" s="55">
        <v>-119.583257</v>
      </c>
      <c r="F148" s="56">
        <v>49.835711</v>
      </c>
      <c r="G148" s="55">
        <v>-119.583227</v>
      </c>
      <c r="H148" s="56">
        <v>49.835679</v>
      </c>
      <c r="I148" s="55">
        <v>-119.58322</v>
      </c>
      <c r="J148" s="57">
        <v>49.8355175390945</v>
      </c>
      <c r="K148" s="58">
        <v>-119.582777265737</v>
      </c>
      <c r="L148" s="14">
        <f t="shared" ref="L148:L150" si="232">2 * 6371000 * ASIN(SQRT(SIN(RADIANS((J148-B148)/2))^2 + COS(RADIANS(B148)) * COS(RADIANS(J148)) * SIN(RADIANS((K148-C148)/2))^2))
</f>
        <v>31.51767945</v>
      </c>
      <c r="M148" s="14">
        <f t="shared" ref="M148:M150" si="233">2 * 6371000 * ASIN(SQRT(SIN(RADIANS((J148-D148)/2))^2 + COS(RADIANS(D148)) * COS(RADIANS(J148)) * SIN(RADIANS((K148-E148)/2))^2))
</f>
        <v>34.60662311</v>
      </c>
      <c r="N148" s="14">
        <f t="shared" ref="N148:N150" si="234">2 * 6371000 * ASIN(SQRT(SIN(RADIANS((J148-F148)/2))^2 + COS(RADIANS(F148)) * COS(RADIANS(J148)) * SIN(RADIANS((K148-G148)/2))^2))
</f>
        <v>38.76992986</v>
      </c>
      <c r="O148" s="14">
        <f t="shared" ref="O148:O150" si="235">2 * 6371000 * ASIN(SQRT(SIN(RADIANS((J148-H148)/2))^2 + COS(RADIANS(H148)) * COS(RADIANS(J148)) * SIN(RADIANS((K148-I148)/2))^2))
</f>
        <v>36.47666443</v>
      </c>
      <c r="P148" s="31">
        <f t="shared" ref="P148:P150" si="236">AVERAGE(L148:O148)</f>
        <v>35.34272421</v>
      </c>
      <c r="Q148" s="32">
        <f t="shared" ref="Q148:T148" si="231">MOD(DEGREES(ATAN2(
    SIN(RADIANS($K148 - OFFSET($B148, 0, COLUMN(A145)*2-1))) * COS(RADIANS($J148)),
    COS(RADIANS(OFFSET($B148, 0, COLUMN(A145)*2-2))) * SIN(RADIANS($J148)) -
    SIN(RADIANS(OFFSET($B148, 0, COLUMN(A145)*2-2))) * COS(RADIANS($J148)) * COS(RADIANS($K148 - OFFSET($B148, 0, COLUMN(A145)*2-1)))
)), 360)</f>
        <v>351.5890589</v>
      </c>
      <c r="R148" s="32">
        <f t="shared" si="231"/>
        <v>353.8281776</v>
      </c>
      <c r="S148" s="32">
        <f t="shared" si="231"/>
        <v>326.2991208</v>
      </c>
      <c r="T148" s="32">
        <f t="shared" si="231"/>
        <v>330.5152112</v>
      </c>
      <c r="U148" s="32">
        <f t="shared" ref="U148:U150" si="238">AVERAGE(Q148:T148)</f>
        <v>340.5578921</v>
      </c>
      <c r="V148" s="19">
        <f t="shared" ref="V148:V150" si="239">AVERAGE(
  geodesic(B148, C148, D148, E148),
  geodesic(B148, C148, F148, G148),
  geodesic(B148, C148, H148, I148),
  geodesic(D148, E148, F148, G148),
  geodesic(D148, E148, H148, I148),
  geodesic(F148, G148, H148, I148)
)</f>
        <v>11.60529224</v>
      </c>
      <c r="W148" s="46"/>
      <c r="X148" s="46"/>
      <c r="Y148" s="46"/>
      <c r="Z148" s="46"/>
    </row>
    <row r="149">
      <c r="A149" s="47" t="s">
        <v>73</v>
      </c>
      <c r="B149" s="54">
        <v>49.83569436</v>
      </c>
      <c r="C149" s="55">
        <v>-119.58336338</v>
      </c>
      <c r="D149" s="54">
        <v>49.83559298</v>
      </c>
      <c r="E149" s="55">
        <v>-119.58314209</v>
      </c>
      <c r="F149" s="56">
        <v>49.83565405</v>
      </c>
      <c r="G149" s="55">
        <v>-119.58320366</v>
      </c>
      <c r="H149" s="56">
        <v>49.83572171</v>
      </c>
      <c r="I149" s="55">
        <v>-119.58349359</v>
      </c>
      <c r="J149" s="57">
        <v>49.8355175390945</v>
      </c>
      <c r="K149" s="58">
        <v>-119.582777265737</v>
      </c>
      <c r="L149" s="14">
        <f t="shared" si="232"/>
        <v>46.40641334</v>
      </c>
      <c r="M149" s="14">
        <f t="shared" si="233"/>
        <v>27.4766431</v>
      </c>
      <c r="N149" s="14">
        <f t="shared" si="234"/>
        <v>34.14058149</v>
      </c>
      <c r="O149" s="14">
        <f t="shared" si="235"/>
        <v>56.16667632</v>
      </c>
      <c r="P149" s="31">
        <f t="shared" si="236"/>
        <v>41.04757856</v>
      </c>
      <c r="Q149" s="32">
        <f t="shared" ref="Q149:T149" si="237">MOD(DEGREES(ATAN2(
    SIN(RADIANS($K149 - OFFSET($B149, 0, COLUMN(A146)*2-1))) * COS(RADIANS($J149)),
    COS(RADIANS(OFFSET($B149, 0, COLUMN(A146)*2-2))) * SIN(RADIANS($J149)) -
    SIN(RADIANS(OFFSET($B149, 0, COLUMN(A146)*2-2))) * COS(RADIANS($J149)) * COS(RADIANS($K149 - OFFSET($B149, 0, COLUMN(A146)*2-1)))
)), 360)</f>
        <v>334.9329223</v>
      </c>
      <c r="R149" s="32">
        <f t="shared" si="237"/>
        <v>342.2238671</v>
      </c>
      <c r="S149" s="32">
        <f t="shared" si="237"/>
        <v>333.6016308</v>
      </c>
      <c r="T149" s="32">
        <f t="shared" si="237"/>
        <v>336.1590478</v>
      </c>
      <c r="U149" s="32">
        <f t="shared" si="238"/>
        <v>336.729367</v>
      </c>
      <c r="V149" s="19">
        <f t="shared" si="239"/>
        <v>16.79849377</v>
      </c>
      <c r="W149" s="46"/>
      <c r="X149" s="46"/>
      <c r="Y149" s="46"/>
      <c r="Z149" s="46"/>
    </row>
    <row r="150">
      <c r="A150" s="47" t="s">
        <v>74</v>
      </c>
      <c r="B150" s="59">
        <v>49.83555118</v>
      </c>
      <c r="C150" s="60">
        <v>-119.58283688</v>
      </c>
      <c r="D150" s="59">
        <v>49.83553416</v>
      </c>
      <c r="E150" s="60">
        <v>-119.58292387</v>
      </c>
      <c r="F150" s="61">
        <v>49.83549033</v>
      </c>
      <c r="G150" s="60">
        <v>-119.58281705</v>
      </c>
      <c r="H150" s="61">
        <v>49.83548502</v>
      </c>
      <c r="I150" s="60">
        <v>-119.58288171</v>
      </c>
      <c r="J150" s="57">
        <v>49.8355175390945</v>
      </c>
      <c r="K150" s="58">
        <v>-119.582777265737</v>
      </c>
      <c r="L150" s="14">
        <f t="shared" si="232"/>
        <v>5.680886992</v>
      </c>
      <c r="M150" s="14">
        <f t="shared" si="233"/>
        <v>10.67549854</v>
      </c>
      <c r="N150" s="14">
        <f t="shared" si="234"/>
        <v>4.158722827</v>
      </c>
      <c r="O150" s="14">
        <f t="shared" si="235"/>
        <v>8.317739256</v>
      </c>
      <c r="P150" s="31">
        <f t="shared" si="236"/>
        <v>7.208211904</v>
      </c>
      <c r="Q150" s="32">
        <f t="shared" ref="Q150:T150" si="240">MOD(DEGREES(ATAN2(
    SIN(RADIANS($K150 - OFFSET($B150, 0, COLUMN(A147)*2-1))) * COS(RADIANS($J150)),
    COS(RADIANS(OFFSET($B150, 0, COLUMN(A147)*2-2))) * SIN(RADIANS($J150)) -
    SIN(RADIANS(OFFSET($B150, 0, COLUMN(A147)*2-2))) * COS(RADIANS($J150)) * COS(RADIANS($K150 - OFFSET($B150, 0, COLUMN(A147)*2-1)))
)), 360)</f>
        <v>318.8166739</v>
      </c>
      <c r="R150" s="32">
        <f t="shared" si="240"/>
        <v>350.0306853</v>
      </c>
      <c r="S150" s="32">
        <f t="shared" si="240"/>
        <v>46.67808445</v>
      </c>
      <c r="T150" s="32">
        <f t="shared" si="240"/>
        <v>25.76805921</v>
      </c>
      <c r="U150" s="32">
        <f t="shared" si="238"/>
        <v>185.3233757</v>
      </c>
      <c r="V150" s="19">
        <f t="shared" si="239"/>
        <v>6.910293175</v>
      </c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W151" s="46"/>
      <c r="X151" s="46"/>
      <c r="Y151" s="46"/>
      <c r="Z151" s="46"/>
    </row>
    <row r="152">
      <c r="A152" s="44" t="s">
        <v>158</v>
      </c>
      <c r="B152" s="45"/>
      <c r="D152" s="45"/>
      <c r="F152" s="45"/>
      <c r="H152" s="45"/>
      <c r="J152" s="45"/>
      <c r="K152" s="45"/>
      <c r="L152" s="45"/>
      <c r="M152" s="45"/>
      <c r="N152" s="45"/>
      <c r="O152" s="45"/>
      <c r="P152" s="45"/>
      <c r="W152" s="46"/>
      <c r="X152" s="46"/>
      <c r="Y152" s="46"/>
      <c r="Z152" s="46"/>
    </row>
    <row r="153">
      <c r="A153" s="47" t="s">
        <v>1</v>
      </c>
      <c r="B153" s="48" t="s">
        <v>2</v>
      </c>
      <c r="C153" s="49" t="s">
        <v>3</v>
      </c>
      <c r="D153" s="48" t="s">
        <v>4</v>
      </c>
      <c r="E153" s="49" t="s">
        <v>5</v>
      </c>
      <c r="F153" s="50" t="s">
        <v>6</v>
      </c>
      <c r="G153" s="49" t="s">
        <v>7</v>
      </c>
      <c r="H153" s="50" t="s">
        <v>8</v>
      </c>
      <c r="I153" s="49" t="s">
        <v>9</v>
      </c>
      <c r="J153" s="51" t="s">
        <v>10</v>
      </c>
      <c r="K153" s="52" t="s">
        <v>11</v>
      </c>
      <c r="L153" s="53" t="s">
        <v>12</v>
      </c>
      <c r="M153" s="53" t="s">
        <v>13</v>
      </c>
      <c r="N153" s="53" t="s">
        <v>14</v>
      </c>
      <c r="O153" s="53" t="s">
        <v>15</v>
      </c>
      <c r="P153" s="50" t="s">
        <v>16</v>
      </c>
      <c r="W153" s="46"/>
      <c r="X153" s="46"/>
      <c r="Y153" s="46"/>
      <c r="Z153" s="46"/>
    </row>
    <row r="154">
      <c r="A154" s="47" t="s">
        <v>17</v>
      </c>
      <c r="B154" s="62">
        <v>49.862813</v>
      </c>
      <c r="C154" s="63">
        <v>-119.4868644</v>
      </c>
      <c r="D154" s="62">
        <v>49.86284</v>
      </c>
      <c r="E154" s="63">
        <v>-119.484744</v>
      </c>
      <c r="F154" s="64">
        <v>49.862149</v>
      </c>
      <c r="G154" s="63">
        <v>-119.48402</v>
      </c>
      <c r="H154" s="64">
        <v>49.862643</v>
      </c>
      <c r="I154" s="63">
        <v>-119.484878</v>
      </c>
      <c r="J154" s="57">
        <v>49.8624666502515</v>
      </c>
      <c r="K154" s="58">
        <v>-119.485195068548</v>
      </c>
      <c r="L154" s="14">
        <f t="shared" ref="L154:L156" si="242">2 * 6371000 * ASIN(SQRT(SIN(RADIANS((J154-B154)/2))^2 + COS(RADIANS(B154)) * COS(RADIANS(J154)) * SIN(RADIANS((K154-C154)/2))^2))
</f>
        <v>125.7006397</v>
      </c>
      <c r="M154" s="14">
        <f t="shared" ref="M154:M156" si="243">2 * 6371000 * ASIN(SQRT(SIN(RADIANS((J154-D154)/2))^2 + COS(RADIANS(D154)) * COS(RADIANS(J154)) * SIN(RADIANS((K154-E154)/2))^2))
</f>
        <v>52.61958462</v>
      </c>
      <c r="N154" s="14">
        <f t="shared" ref="N154:N156" si="244">2 * 6371000 * ASIN(SQRT(SIN(RADIANS((J154-F154)/2))^2 + COS(RADIANS(F154)) * COS(RADIANS(J154)) * SIN(RADIANS((K154-G154)/2))^2))
</f>
        <v>91.33419382</v>
      </c>
      <c r="O154" s="14">
        <f t="shared" ref="O154:O156" si="245">2 * 6371000 * ASIN(SQRT(SIN(RADIANS((J154-H154)/2))^2 + COS(RADIANS(H154)) * COS(RADIANS(J154)) * SIN(RADIANS((K154-I154)/2))^2))
</f>
        <v>30.0173637</v>
      </c>
      <c r="P154" s="31">
        <f t="shared" ref="P154:P156" si="246">AVERAGE(L154:O154)</f>
        <v>74.91794547</v>
      </c>
      <c r="Q154" s="32">
        <f t="shared" ref="Q154:T154" si="241">MOD(DEGREES(ATAN2(
    SIN(RADIANS($K154 - OFFSET($B154, 0, COLUMN(A151)*2-1))) * COS(RADIANS($J154)),
    COS(RADIANS(OFFSET($B154, 0, COLUMN(A151)*2-2))) * SIN(RADIANS($J154)) -
    SIN(RADIANS(OFFSET($B154, 0, COLUMN(A151)*2-2))) * COS(RADIANS($J154)) * COS(RADIANS($K154 - OFFSET($B154, 0, COLUMN(A151)*2-1)))
)), 360)</f>
        <v>342.159348</v>
      </c>
      <c r="R154" s="32">
        <f t="shared" si="241"/>
        <v>232.0879903</v>
      </c>
      <c r="S154" s="32">
        <f t="shared" si="241"/>
        <v>157.2487601</v>
      </c>
      <c r="T154" s="32">
        <f t="shared" si="241"/>
        <v>220.787861</v>
      </c>
      <c r="U154" s="32">
        <f t="shared" ref="U154:U156" si="248">AVERAGE(Q154:T154)</f>
        <v>238.0709899</v>
      </c>
      <c r="V154" s="19">
        <f t="shared" ref="V154:V156" si="249">AVERAGE(
  geodesic(B154, C154, D154, E154),
  geodesic(B154, C154, F154, G154),
  geodesic(B154, C154, H154, I154),
  geodesic(D154, E154, F154, G154),
  geodesic(D154, E154, H154, I154),
  geodesic(F154, G154, H154, I154)
)</f>
        <v>118.5978575</v>
      </c>
      <c r="W154" s="46"/>
      <c r="X154" s="46"/>
      <c r="Y154" s="46"/>
      <c r="Z154" s="46"/>
    </row>
    <row r="155">
      <c r="A155" s="47" t="s">
        <v>73</v>
      </c>
      <c r="B155" s="54">
        <v>49.86277571</v>
      </c>
      <c r="C155" s="55">
        <v>-119.4868781</v>
      </c>
      <c r="D155" s="54">
        <v>49.8628157</v>
      </c>
      <c r="E155" s="55">
        <v>-119.48477818</v>
      </c>
      <c r="F155" s="56">
        <v>49.86219776</v>
      </c>
      <c r="G155" s="55">
        <v>-119.48407471</v>
      </c>
      <c r="H155" s="56">
        <v>49.86267173</v>
      </c>
      <c r="I155" s="55">
        <v>-119.48494732</v>
      </c>
      <c r="J155" s="57">
        <v>49.8624666502515</v>
      </c>
      <c r="K155" s="58">
        <v>-119.485195068548</v>
      </c>
      <c r="L155" s="14">
        <f t="shared" si="242"/>
        <v>125.4370083</v>
      </c>
      <c r="M155" s="14">
        <f t="shared" si="243"/>
        <v>48.98317221</v>
      </c>
      <c r="N155" s="14">
        <f t="shared" si="244"/>
        <v>85.69176981</v>
      </c>
      <c r="O155" s="14">
        <f t="shared" si="245"/>
        <v>28.90281475</v>
      </c>
      <c r="P155" s="31">
        <f t="shared" si="246"/>
        <v>72.25369126</v>
      </c>
      <c r="Q155" s="32">
        <f t="shared" ref="Q155:T155" si="247">MOD(DEGREES(ATAN2(
    SIN(RADIANS($K155 - OFFSET($B155, 0, COLUMN(A152)*2-1))) * COS(RADIANS($J155)),
    COS(RADIANS(OFFSET($B155, 0, COLUMN(A152)*2-2))) * SIN(RADIANS($J155)) -
    SIN(RADIANS(OFFSET($B155, 0, COLUMN(A152)*2-2))) * COS(RADIANS($J155)) * COS(RADIANS($K155 - OFFSET($B155, 0, COLUMN(A152)*2-1)))
)), 360)</f>
        <v>344.1000491</v>
      </c>
      <c r="R155" s="32">
        <f t="shared" si="247"/>
        <v>232.4069366</v>
      </c>
      <c r="S155" s="32">
        <f t="shared" si="247"/>
        <v>159.578543</v>
      </c>
      <c r="T155" s="32">
        <f t="shared" si="247"/>
        <v>232.0904718</v>
      </c>
      <c r="U155" s="32">
        <f t="shared" si="248"/>
        <v>242.0440001</v>
      </c>
      <c r="V155" s="19">
        <f t="shared" si="249"/>
        <v>114.5890462</v>
      </c>
      <c r="W155" s="46"/>
      <c r="X155" s="46"/>
      <c r="Y155" s="46"/>
      <c r="Z155" s="46"/>
    </row>
    <row r="156">
      <c r="A156" s="47" t="s">
        <v>74</v>
      </c>
      <c r="B156" s="59">
        <v>49.86279</v>
      </c>
      <c r="C156" s="60">
        <v>-119.486901</v>
      </c>
      <c r="D156" s="59">
        <v>49.86243855</v>
      </c>
      <c r="E156" s="60">
        <v>-119.48529848</v>
      </c>
      <c r="F156" s="61">
        <v>49.86214</v>
      </c>
      <c r="G156" s="60">
        <v>-119.484033</v>
      </c>
      <c r="H156" s="61">
        <v>49.862621</v>
      </c>
      <c r="I156" s="60">
        <v>-119.484911</v>
      </c>
      <c r="J156" s="57">
        <v>49.8624666502515</v>
      </c>
      <c r="K156" s="58">
        <v>-119.485195068548</v>
      </c>
      <c r="L156" s="14">
        <f t="shared" si="242"/>
        <v>127.4555234</v>
      </c>
      <c r="M156" s="14">
        <f t="shared" si="243"/>
        <v>8.044083211</v>
      </c>
      <c r="N156" s="14">
        <f t="shared" si="244"/>
        <v>90.87094823</v>
      </c>
      <c r="O156" s="14">
        <f t="shared" si="245"/>
        <v>26.63014754</v>
      </c>
      <c r="P156" s="31">
        <f t="shared" si="246"/>
        <v>63.2501756</v>
      </c>
      <c r="Q156" s="32">
        <f t="shared" ref="Q156:T156" si="250">MOD(DEGREES(ATAN2(
    SIN(RADIANS($K156 - OFFSET($B156, 0, COLUMN(A153)*2-1))) * COS(RADIANS($J156)),
    COS(RADIANS(OFFSET($B156, 0, COLUMN(A153)*2-2))) * SIN(RADIANS($J156)) -
    SIN(RADIANS(OFFSET($B156, 0, COLUMN(A153)*2-2))) * COS(RADIANS($J156)) * COS(RADIANS($K156 - OFFSET($B156, 0, COLUMN(A153)*2-1)))
)), 360)</f>
        <v>343.6152375</v>
      </c>
      <c r="R156" s="32">
        <f t="shared" si="250"/>
        <v>22.85721006</v>
      </c>
      <c r="S156" s="32">
        <f t="shared" si="250"/>
        <v>156.4396264</v>
      </c>
      <c r="T156" s="32">
        <f t="shared" si="250"/>
        <v>220.1274667</v>
      </c>
      <c r="U156" s="32">
        <f t="shared" si="248"/>
        <v>185.7598852</v>
      </c>
      <c r="V156" s="19">
        <f t="shared" si="249"/>
        <v>116.1157914</v>
      </c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W157" s="46"/>
      <c r="X157" s="46"/>
      <c r="Y157" s="46"/>
      <c r="Z157" s="46"/>
    </row>
    <row r="158">
      <c r="A158" s="44" t="s">
        <v>159</v>
      </c>
      <c r="B158" s="45"/>
      <c r="D158" s="45"/>
      <c r="F158" s="45"/>
      <c r="H158" s="45"/>
      <c r="J158" s="45"/>
      <c r="K158" s="45"/>
      <c r="L158" s="45"/>
      <c r="M158" s="45"/>
      <c r="N158" s="45"/>
      <c r="O158" s="45"/>
      <c r="P158" s="45"/>
      <c r="W158" s="46"/>
      <c r="X158" s="46"/>
      <c r="Y158" s="46"/>
      <c r="Z158" s="46"/>
    </row>
    <row r="159">
      <c r="A159" s="47" t="s">
        <v>1</v>
      </c>
      <c r="B159" s="48" t="s">
        <v>2</v>
      </c>
      <c r="C159" s="49" t="s">
        <v>3</v>
      </c>
      <c r="D159" s="48" t="s">
        <v>4</v>
      </c>
      <c r="E159" s="49" t="s">
        <v>5</v>
      </c>
      <c r="F159" s="50" t="s">
        <v>6</v>
      </c>
      <c r="G159" s="49" t="s">
        <v>7</v>
      </c>
      <c r="H159" s="50" t="s">
        <v>8</v>
      </c>
      <c r="I159" s="49" t="s">
        <v>9</v>
      </c>
      <c r="J159" s="51" t="s">
        <v>10</v>
      </c>
      <c r="K159" s="52" t="s">
        <v>11</v>
      </c>
      <c r="L159" s="53" t="s">
        <v>12</v>
      </c>
      <c r="M159" s="53" t="s">
        <v>13</v>
      </c>
      <c r="N159" s="53" t="s">
        <v>14</v>
      </c>
      <c r="O159" s="53" t="s">
        <v>15</v>
      </c>
      <c r="P159" s="50" t="s">
        <v>16</v>
      </c>
      <c r="W159" s="46"/>
      <c r="X159" s="46"/>
      <c r="Y159" s="46"/>
      <c r="Z159" s="46"/>
    </row>
    <row r="160">
      <c r="A160" s="47" t="s">
        <v>17</v>
      </c>
      <c r="B160" s="62">
        <v>49.86208937</v>
      </c>
      <c r="C160" s="63">
        <v>-119.487755</v>
      </c>
      <c r="D160" s="62">
        <v>49.862244</v>
      </c>
      <c r="E160" s="63">
        <v>-119.4874992</v>
      </c>
      <c r="F160" s="64">
        <v>49.862476</v>
      </c>
      <c r="G160" s="63">
        <v>-119.487546</v>
      </c>
      <c r="H160" s="64">
        <v>49.862427</v>
      </c>
      <c r="I160" s="63">
        <v>-119.487183</v>
      </c>
      <c r="J160" s="57">
        <v>49.86233246783</v>
      </c>
      <c r="K160" s="58">
        <v>-119.487576868653</v>
      </c>
      <c r="L160" s="14">
        <f t="shared" ref="L160:L162" si="252">2 * 6371000 * ASIN(SQRT(SIN(RADIANS((J160-B160)/2))^2 + COS(RADIANS(B160)) * COS(RADIANS(J160)) * SIN(RADIANS((K160-C160)/2))^2))
</f>
        <v>29.89512947</v>
      </c>
      <c r="M160" s="14">
        <f t="shared" ref="M160:M162" si="253">2 * 6371000 * ASIN(SQRT(SIN(RADIANS((J160-D160)/2))^2 + COS(RADIANS(D160)) * COS(RADIANS(J160)) * SIN(RADIANS((K160-E160)/2))^2))
</f>
        <v>11.3032759</v>
      </c>
      <c r="N160" s="14">
        <f t="shared" ref="N160:N162" si="254">2 * 6371000 * ASIN(SQRT(SIN(RADIANS((J160-F160)/2))^2 + COS(RADIANS(F160)) * COS(RADIANS(J160)) * SIN(RADIANS((K160-G160)/2))^2))
</f>
        <v>16.11269462</v>
      </c>
      <c r="O160" s="14">
        <f t="shared" ref="O160:O162" si="255">2 * 6371000 * ASIN(SQRT(SIN(RADIANS((J160-H160)/2))^2 + COS(RADIANS(H160)) * COS(RADIANS(J160)) * SIN(RADIANS((K160-I160)/2))^2))
</f>
        <v>30.12550688</v>
      </c>
      <c r="P160" s="31">
        <f t="shared" ref="P160:P162" si="256">AVERAGE(L160:O160)</f>
        <v>21.85915172</v>
      </c>
      <c r="Q160" s="32">
        <f t="shared" ref="Q160:T160" si="251">MOD(DEGREES(ATAN2(
    SIN(RADIANS($K160 - OFFSET($B160, 0, COLUMN(A157)*2-1))) * COS(RADIANS($J160)),
    COS(RADIANS(OFFSET($B160, 0, COLUMN(A157)*2-2))) * SIN(RADIANS($J160)) -
    SIN(RADIANS(OFFSET($B160, 0, COLUMN(A157)*2-2))) * COS(RADIANS($J160)) * COS(RADIANS($K160 - OFFSET($B160, 0, COLUMN(A157)*2-1)))
)), 360)</f>
        <v>64.71613023</v>
      </c>
      <c r="R160" s="32">
        <f t="shared" si="251"/>
        <v>119.5071412</v>
      </c>
      <c r="S160" s="32">
        <f t="shared" si="251"/>
        <v>262.1070443</v>
      </c>
      <c r="T160" s="32">
        <f t="shared" si="251"/>
        <v>200.421336</v>
      </c>
      <c r="U160" s="32">
        <f t="shared" ref="U160:U162" si="258">AVERAGE(Q160:T160)</f>
        <v>161.6879129</v>
      </c>
      <c r="V160" s="19">
        <f t="shared" ref="V160:V162" si="259">AVERAGE(
  geodesic(B160, C160, D160, E160),
  geodesic(B160, C160, F160, G160),
  geodesic(B160, C160, H160, I160),
  geodesic(D160, E160, F160, G160),
  geodesic(D160, E160, H160, I160),
  geodesic(F160, G160, H160, I160)
)</f>
        <v>34.88546206</v>
      </c>
      <c r="W160" s="46"/>
      <c r="X160" s="46"/>
      <c r="Y160" s="46"/>
      <c r="Z160" s="46"/>
    </row>
    <row r="161">
      <c r="A161" s="47" t="s">
        <v>73</v>
      </c>
      <c r="B161" s="54">
        <v>49.86226715</v>
      </c>
      <c r="C161" s="55">
        <v>-119.48757697</v>
      </c>
      <c r="D161" s="54">
        <v>49.86223537</v>
      </c>
      <c r="E161" s="55">
        <v>-119.48764682</v>
      </c>
      <c r="F161" s="56">
        <v>49.86237446</v>
      </c>
      <c r="G161" s="55">
        <v>-119.48768976</v>
      </c>
      <c r="H161" s="56">
        <v>49.86239126</v>
      </c>
      <c r="I161" s="55">
        <v>-119.48754209</v>
      </c>
      <c r="J161" s="57">
        <v>49.86233246783</v>
      </c>
      <c r="K161" s="58">
        <v>-119.487576868653</v>
      </c>
      <c r="L161" s="14">
        <f t="shared" si="252"/>
        <v>7.263014948</v>
      </c>
      <c r="M161" s="14">
        <f t="shared" si="253"/>
        <v>11.90425936</v>
      </c>
      <c r="N161" s="14">
        <f t="shared" si="254"/>
        <v>9.342497726</v>
      </c>
      <c r="O161" s="14">
        <f t="shared" si="255"/>
        <v>6.996574246</v>
      </c>
      <c r="P161" s="31">
        <f t="shared" si="256"/>
        <v>8.87658657</v>
      </c>
      <c r="Q161" s="32">
        <f t="shared" ref="Q161:T161" si="257">MOD(DEGREES(ATAN2(
    SIN(RADIANS($K161 - OFFSET($B161, 0, COLUMN(A158)*2-1))) * COS(RADIANS($J161)),
    COS(RADIANS(OFFSET($B161, 0, COLUMN(A158)*2-2))) * SIN(RADIANS($J161)) -
    SIN(RADIANS(OFFSET($B161, 0, COLUMN(A158)*2-2))) * COS(RADIANS($J161)) * COS(RADIANS($K161 - OFFSET($B161, 0, COLUMN(A158)*2-1)))
)), 360)</f>
        <v>89.94269273</v>
      </c>
      <c r="R161" s="32">
        <f t="shared" si="257"/>
        <v>65.08972773</v>
      </c>
      <c r="S161" s="32">
        <f t="shared" si="257"/>
        <v>330.013728</v>
      </c>
      <c r="T161" s="32">
        <f t="shared" si="257"/>
        <v>249.1266329</v>
      </c>
      <c r="U161" s="32">
        <f t="shared" si="258"/>
        <v>183.5431953</v>
      </c>
      <c r="V161" s="19">
        <f t="shared" si="259"/>
        <v>13.32905337</v>
      </c>
      <c r="W161" s="46"/>
      <c r="X161" s="46"/>
      <c r="Y161" s="46"/>
      <c r="Z161" s="46"/>
    </row>
    <row r="162">
      <c r="A162" s="47" t="s">
        <v>74</v>
      </c>
      <c r="B162" s="59">
        <v>49.86230012</v>
      </c>
      <c r="C162" s="60">
        <v>-119.48760282</v>
      </c>
      <c r="D162" s="59">
        <v>49.86235016</v>
      </c>
      <c r="E162" s="60">
        <v>-119.48747151</v>
      </c>
      <c r="F162" s="61">
        <v>49.86237482</v>
      </c>
      <c r="G162" s="60">
        <v>-119.48756139</v>
      </c>
      <c r="H162" s="61">
        <v>49.8623104874251</v>
      </c>
      <c r="I162" s="60">
        <v>-119.48759383</v>
      </c>
      <c r="J162" s="57">
        <v>49.86233246783</v>
      </c>
      <c r="K162" s="58">
        <v>-119.487576868653</v>
      </c>
      <c r="L162" s="14">
        <f t="shared" si="252"/>
        <v>4.049448625</v>
      </c>
      <c r="M162" s="14">
        <f t="shared" si="253"/>
        <v>7.80405052</v>
      </c>
      <c r="N162" s="14">
        <f t="shared" si="254"/>
        <v>4.838277252</v>
      </c>
      <c r="O162" s="14">
        <f t="shared" si="255"/>
        <v>2.729795225</v>
      </c>
      <c r="P162" s="31">
        <f t="shared" si="256"/>
        <v>4.855392905</v>
      </c>
      <c r="Q162" s="32">
        <f t="shared" ref="Q162:T162" si="260">MOD(DEGREES(ATAN2(
    SIN(RADIANS($K162 - OFFSET($B162, 0, COLUMN(A159)*2-1))) * COS(RADIANS($J162)),
    COS(RADIANS(OFFSET($B162, 0, COLUMN(A159)*2-2))) * SIN(RADIANS($J162)) -
    SIN(RADIANS(OFFSET($B162, 0, COLUMN(A159)*2-2))) * COS(RADIANS($J162)) * COS(RADIANS($K162 - OFFSET($B162, 0, COLUMN(A159)*2-1)))
)), 360)</f>
        <v>62.65391848</v>
      </c>
      <c r="R162" s="32">
        <f t="shared" si="260"/>
        <v>194.6008515</v>
      </c>
      <c r="S162" s="32">
        <f t="shared" si="260"/>
        <v>256.7431609</v>
      </c>
      <c r="T162" s="32">
        <f t="shared" si="260"/>
        <v>63.55283224</v>
      </c>
      <c r="U162" s="32">
        <f t="shared" si="258"/>
        <v>144.3876908</v>
      </c>
      <c r="V162" s="19">
        <f t="shared" si="259"/>
        <v>7.569069883</v>
      </c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W163" s="46"/>
      <c r="X163" s="46"/>
      <c r="Y163" s="46"/>
      <c r="Z163" s="46"/>
    </row>
    <row r="164">
      <c r="A164" s="44" t="s">
        <v>160</v>
      </c>
      <c r="B164" s="45"/>
      <c r="D164" s="45"/>
      <c r="F164" s="45"/>
      <c r="H164" s="45"/>
      <c r="J164" s="45"/>
      <c r="K164" s="45"/>
      <c r="L164" s="45"/>
      <c r="M164" s="45"/>
      <c r="N164" s="45"/>
      <c r="O164" s="45"/>
      <c r="P164" s="45"/>
      <c r="W164" s="46"/>
      <c r="X164" s="46"/>
      <c r="Y164" s="46"/>
      <c r="Z164" s="46"/>
    </row>
    <row r="165">
      <c r="A165" s="47" t="s">
        <v>1</v>
      </c>
      <c r="B165" s="48" t="s">
        <v>2</v>
      </c>
      <c r="C165" s="49" t="s">
        <v>3</v>
      </c>
      <c r="D165" s="48" t="s">
        <v>4</v>
      </c>
      <c r="E165" s="49" t="s">
        <v>5</v>
      </c>
      <c r="F165" s="50" t="s">
        <v>6</v>
      </c>
      <c r="G165" s="49" t="s">
        <v>7</v>
      </c>
      <c r="H165" s="50" t="s">
        <v>8</v>
      </c>
      <c r="I165" s="49" t="s">
        <v>9</v>
      </c>
      <c r="J165" s="51" t="s">
        <v>10</v>
      </c>
      <c r="K165" s="52" t="s">
        <v>11</v>
      </c>
      <c r="L165" s="53" t="s">
        <v>12</v>
      </c>
      <c r="M165" s="53" t="s">
        <v>13</v>
      </c>
      <c r="N165" s="53" t="s">
        <v>14</v>
      </c>
      <c r="O165" s="53" t="s">
        <v>15</v>
      </c>
      <c r="P165" s="50" t="s">
        <v>16</v>
      </c>
      <c r="W165" s="46"/>
      <c r="X165" s="46"/>
      <c r="Y165" s="46"/>
      <c r="Z165" s="46"/>
    </row>
    <row r="166">
      <c r="A166" s="47" t="s">
        <v>17</v>
      </c>
      <c r="B166" s="54">
        <v>49.83603551</v>
      </c>
      <c r="C166" s="63">
        <v>-119.586637023468</v>
      </c>
      <c r="D166" s="62">
        <v>49.8359636889758</v>
      </c>
      <c r="E166" s="63">
        <v>-119.584813087679</v>
      </c>
      <c r="F166" s="64">
        <v>49.8361163771555</v>
      </c>
      <c r="G166" s="63">
        <v>-119.58499988408</v>
      </c>
      <c r="H166" s="64">
        <v>49.8361688532969</v>
      </c>
      <c r="I166" s="63">
        <v>-119.584762184655</v>
      </c>
      <c r="J166" s="57">
        <v>49.83615984086</v>
      </c>
      <c r="K166" s="58">
        <v>-119.58482560857</v>
      </c>
      <c r="L166" s="14">
        <f t="shared" ref="L166:L168" si="262">2 * 6371000 * ASIN(SQRT(SIN(RADIANS((J166-B166)/2))^2 + COS(RADIANS(B166)) * COS(RADIANS(J166)) * SIN(RADIANS((K166-C166)/2))^2))
</f>
        <v>130.6447761</v>
      </c>
      <c r="M166" s="14">
        <f t="shared" ref="M166:M168" si="263">2 * 6371000 * ASIN(SQRT(SIN(RADIANS((J166-D166)/2))^2 + COS(RADIANS(D166)) * COS(RADIANS(J166)) * SIN(RADIANS((K166-E166)/2))^2))
</f>
        <v>21.82957162</v>
      </c>
      <c r="N166" s="14">
        <f t="shared" ref="N166:N168" si="264">2 * 6371000 * ASIN(SQRT(SIN(RADIANS((J166-F166)/2))^2 + COS(RADIANS(F166)) * COS(RADIANS(J166)) * SIN(RADIANS((K166-G166)/2))^2))
</f>
        <v>13.40055167</v>
      </c>
      <c r="O166" s="14">
        <f t="shared" ref="O166:O168" si="265">2 * 6371000 * ASIN(SQRT(SIN(RADIANS((J166-H166)/2))^2 + COS(RADIANS(H166)) * COS(RADIANS(J166)) * SIN(RADIANS((K166-I166)/2))^2))
</f>
        <v>4.657721661</v>
      </c>
      <c r="P166" s="31">
        <f t="shared" ref="P166:P168" si="266">AVERAGE(L166:O166)</f>
        <v>42.63315525</v>
      </c>
      <c r="Q166" s="32">
        <f t="shared" ref="Q166:T166" si="261">MOD(DEGREES(ATAN2(
    SIN(RADIANS($K166 - OFFSET($B166, 0, COLUMN(A163)*2-1))) * COS(RADIANS($J166)),
    COS(RADIANS(OFFSET($B166, 0, COLUMN(A163)*2-2))) * SIN(RADIANS($J166)) -
    SIN(RADIANS(OFFSET($B166, 0, COLUMN(A163)*2-2))) * COS(RADIANS($J166)) * COS(RADIANS($K166 - OFFSET($B166, 0, COLUMN(A163)*2-1)))
)), 360)</f>
        <v>6.075162081</v>
      </c>
      <c r="R166" s="32">
        <f t="shared" si="261"/>
        <v>92.35756359</v>
      </c>
      <c r="S166" s="32">
        <f t="shared" si="261"/>
        <v>21.14034473</v>
      </c>
      <c r="T166" s="32">
        <f t="shared" si="261"/>
        <v>192.4246617</v>
      </c>
      <c r="U166" s="32">
        <f t="shared" ref="U166:U168" si="268">AVERAGE(Q166:T166)</f>
        <v>77.99943302</v>
      </c>
      <c r="V166" s="19">
        <f t="shared" ref="V166:V168" si="269">AVERAGE(
  geodesic(B166, C166, D166, E166),
  geodesic(B166, C166, F166, G166),
  geodesic(B166, C166, H166, I166),
  geodesic(D166, E166, F166, G166),
  geodesic(D166, E166, H166, I166),
  geodesic(F166, G166, H166, I166)
)</f>
        <v>74.47219468</v>
      </c>
      <c r="W166" s="46"/>
      <c r="X166" s="46"/>
      <c r="Y166" s="46"/>
      <c r="Z166" s="46"/>
    </row>
    <row r="167">
      <c r="A167" s="47" t="s">
        <v>73</v>
      </c>
      <c r="B167" s="54">
        <v>49.83630926</v>
      </c>
      <c r="C167" s="55">
        <v>-119.58702555</v>
      </c>
      <c r="D167" s="54">
        <v>49.83614178</v>
      </c>
      <c r="E167" s="55">
        <v>-119.5847213</v>
      </c>
      <c r="F167" s="56">
        <v>49.83609733</v>
      </c>
      <c r="G167" s="55">
        <v>-119.5848635</v>
      </c>
      <c r="H167" s="56">
        <v>49.83594705</v>
      </c>
      <c r="I167" s="55">
        <v>-119.58473025</v>
      </c>
      <c r="J167" s="57">
        <v>49.83615984086</v>
      </c>
      <c r="K167" s="58">
        <v>-119.58482560857</v>
      </c>
      <c r="L167" s="14">
        <f t="shared" si="262"/>
        <v>158.6475665</v>
      </c>
      <c r="M167" s="14">
        <f t="shared" si="263"/>
        <v>7.745682754</v>
      </c>
      <c r="N167" s="14">
        <f t="shared" si="264"/>
        <v>7.463221988</v>
      </c>
      <c r="O167" s="14">
        <f t="shared" si="265"/>
        <v>24.62978965</v>
      </c>
      <c r="P167" s="31">
        <f t="shared" si="266"/>
        <v>49.62156523</v>
      </c>
      <c r="Q167" s="32">
        <f t="shared" ref="Q167:T167" si="267">MOD(DEGREES(ATAN2(
    SIN(RADIANS($K167 - OFFSET($B167, 0, COLUMN(A164)*2-1))) * COS(RADIANS($J167)),
    COS(RADIANS(OFFSET($B167, 0, COLUMN(A164)*2-2))) * SIN(RADIANS($J167)) -
    SIN(RADIANS(OFFSET($B167, 0, COLUMN(A164)*2-2))) * COS(RADIANS($J167)) * COS(RADIANS($K167 - OFFSET($B167, 0, COLUMN(A164)*2-1)))
)), 360)</f>
        <v>353.9894146</v>
      </c>
      <c r="R167" s="32">
        <f t="shared" si="267"/>
        <v>164.9728045</v>
      </c>
      <c r="S167" s="32">
        <f t="shared" si="267"/>
        <v>68.6466513</v>
      </c>
      <c r="T167" s="32">
        <f t="shared" si="267"/>
        <v>106.1211262</v>
      </c>
      <c r="U167" s="32">
        <f t="shared" si="268"/>
        <v>173.4324992</v>
      </c>
      <c r="V167" s="19">
        <f t="shared" si="269"/>
        <v>90.80927544</v>
      </c>
      <c r="W167" s="46"/>
      <c r="X167" s="46"/>
      <c r="Y167" s="46"/>
      <c r="Z167" s="46"/>
    </row>
    <row r="168">
      <c r="A168" s="47" t="s">
        <v>74</v>
      </c>
      <c r="B168" s="59">
        <v>49.8362399496221</v>
      </c>
      <c r="C168" s="60">
        <v>-119.58479438</v>
      </c>
      <c r="D168" s="59">
        <v>49.83611648</v>
      </c>
      <c r="E168" s="60">
        <v>-119.58475738</v>
      </c>
      <c r="F168" s="61">
        <v>49.83620887</v>
      </c>
      <c r="G168" s="60">
        <v>-119.58479655</v>
      </c>
      <c r="H168" s="61">
        <v>49.8362232</v>
      </c>
      <c r="I168" s="60">
        <v>-119.58498516</v>
      </c>
      <c r="J168" s="57">
        <v>49.83615984086</v>
      </c>
      <c r="K168" s="58">
        <v>-119.58482560857</v>
      </c>
      <c r="L168" s="14">
        <f t="shared" si="262"/>
        <v>9.184929581</v>
      </c>
      <c r="M168" s="14">
        <f t="shared" si="263"/>
        <v>6.869536363</v>
      </c>
      <c r="N168" s="14">
        <f t="shared" si="264"/>
        <v>5.836538195</v>
      </c>
      <c r="O168" s="14">
        <f t="shared" si="265"/>
        <v>13.43765242</v>
      </c>
      <c r="P168" s="31">
        <f t="shared" si="266"/>
        <v>8.83216414</v>
      </c>
      <c r="Q168" s="32">
        <f t="shared" ref="Q168:T168" si="270">MOD(DEGREES(ATAN2(
    SIN(RADIANS($K168 - OFFSET($B168, 0, COLUMN(A165)*2-1))) * COS(RADIANS($J168)),
    COS(RADIANS(OFFSET($B168, 0, COLUMN(A165)*2-2))) * SIN(RADIANS($J168)) -
    SIN(RADIANS(OFFSET($B168, 0, COLUMN(A165)*2-2))) * COS(RADIANS($J168)) * COS(RADIANS($K168 - OFFSET($B168, 0, COLUMN(A165)*2-1)))
)), 360)</f>
        <v>255.8867242</v>
      </c>
      <c r="R168" s="32">
        <f t="shared" si="270"/>
        <v>135.4229084</v>
      </c>
      <c r="S168" s="32">
        <f t="shared" si="270"/>
        <v>249.079952</v>
      </c>
      <c r="T168" s="32">
        <f t="shared" si="270"/>
        <v>328.3796617</v>
      </c>
      <c r="U168" s="32">
        <f t="shared" si="268"/>
        <v>242.1923116</v>
      </c>
      <c r="V168" s="19">
        <f t="shared" si="269"/>
        <v>12.61883851</v>
      </c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W169" s="46"/>
      <c r="X169" s="46"/>
      <c r="Y169" s="46"/>
      <c r="Z169" s="46"/>
    </row>
    <row r="170">
      <c r="A170" s="44" t="s">
        <v>161</v>
      </c>
      <c r="B170" s="45"/>
      <c r="D170" s="45"/>
      <c r="F170" s="45"/>
      <c r="H170" s="45"/>
      <c r="J170" s="45"/>
      <c r="K170" s="45"/>
      <c r="L170" s="45"/>
      <c r="M170" s="45"/>
      <c r="N170" s="45"/>
      <c r="O170" s="45"/>
      <c r="P170" s="45"/>
      <c r="W170" s="46"/>
      <c r="X170" s="46"/>
      <c r="Y170" s="46"/>
      <c r="Z170" s="46"/>
    </row>
    <row r="171">
      <c r="A171" s="47" t="s">
        <v>1</v>
      </c>
      <c r="B171" s="48" t="s">
        <v>2</v>
      </c>
      <c r="C171" s="49" t="s">
        <v>3</v>
      </c>
      <c r="D171" s="48" t="s">
        <v>4</v>
      </c>
      <c r="E171" s="49" t="s">
        <v>5</v>
      </c>
      <c r="F171" s="50" t="s">
        <v>6</v>
      </c>
      <c r="G171" s="49" t="s">
        <v>7</v>
      </c>
      <c r="H171" s="50" t="s">
        <v>8</v>
      </c>
      <c r="I171" s="49" t="s">
        <v>9</v>
      </c>
      <c r="J171" s="51" t="s">
        <v>10</v>
      </c>
      <c r="K171" s="52" t="s">
        <v>11</v>
      </c>
      <c r="L171" s="53" t="s">
        <v>12</v>
      </c>
      <c r="M171" s="53" t="s">
        <v>13</v>
      </c>
      <c r="N171" s="53" t="s">
        <v>14</v>
      </c>
      <c r="O171" s="53" t="s">
        <v>15</v>
      </c>
      <c r="P171" s="50" t="s">
        <v>16</v>
      </c>
      <c r="W171" s="46"/>
      <c r="X171" s="46"/>
      <c r="Y171" s="46"/>
      <c r="Z171" s="46"/>
    </row>
    <row r="172">
      <c r="A172" s="47" t="s">
        <v>17</v>
      </c>
      <c r="B172" s="62">
        <v>49.238969</v>
      </c>
      <c r="C172" s="63">
        <v>-123.151291</v>
      </c>
      <c r="D172" s="62">
        <v>49.238824</v>
      </c>
      <c r="E172" s="63">
        <v>-123.151369</v>
      </c>
      <c r="F172" s="64">
        <v>49.238814</v>
      </c>
      <c r="G172" s="63">
        <v>-123.15173</v>
      </c>
      <c r="H172" s="64">
        <v>49.239026</v>
      </c>
      <c r="I172" s="63">
        <v>-123.151825</v>
      </c>
      <c r="J172" s="57">
        <v>49.2389358410174</v>
      </c>
      <c r="K172" s="58">
        <v>-123.151730502362</v>
      </c>
      <c r="L172" s="14">
        <f t="shared" ref="L172:L174" si="272">2 * 6371000 * ASIN(SQRT(SIN(RADIANS((J172-B172)/2))^2 + COS(RADIANS(B172)) * COS(RADIANS(J172)) * SIN(RADIANS((K172-C172)/2))^2))
</f>
        <v>32.12011559</v>
      </c>
      <c r="M172" s="14">
        <f t="shared" ref="M172:M174" si="273">2 * 6371000 * ASIN(SQRT(SIN(RADIANS((J172-D172)/2))^2 + COS(RADIANS(D172)) * COS(RADIANS(J172)) * SIN(RADIANS((K172-E172)/2))^2))
</f>
        <v>29.04238602</v>
      </c>
      <c r="N172" s="14">
        <f t="shared" ref="N172:N174" si="274">2 * 6371000 * ASIN(SQRT(SIN(RADIANS((J172-F172)/2))^2 + COS(RADIANS(F172)) * COS(RADIANS(J172)) * SIN(RADIANS((K172-G172)/2))^2))
</f>
        <v>13.54815208</v>
      </c>
      <c r="O172" s="14">
        <f t="shared" ref="O172:O174" si="275">2 * 6371000 * ASIN(SQRT(SIN(RADIANS((J172-H172)/2))^2 + COS(RADIANS(H172)) * COS(RADIANS(J172)) * SIN(RADIANS((K172-I172)/2))^2))
</f>
        <v>12.14790604</v>
      </c>
      <c r="P172" s="31">
        <f t="shared" ref="P172:P174" si="276">AVERAGE(L172:O172)</f>
        <v>21.71463993</v>
      </c>
      <c r="Q172" s="32">
        <f t="shared" ref="Q172:T172" si="271">MOD(DEGREES(ATAN2(
    SIN(RADIANS($K172 - OFFSET($B172, 0, COLUMN(A169)*2-1))) * COS(RADIANS($J172)),
    COS(RADIANS(OFFSET($B172, 0, COLUMN(A169)*2-2))) * SIN(RADIANS($J172)) -
    SIN(RADIANS(OFFSET($B172, 0, COLUMN(A169)*2-2))) * COS(RADIANS($J172)) * COS(RADIANS($K172 - OFFSET($B172, 0, COLUMN(A169)*2-1)))
)), 360)</f>
        <v>186.5914227</v>
      </c>
      <c r="R172" s="32">
        <f t="shared" si="271"/>
        <v>154.6460359</v>
      </c>
      <c r="S172" s="32">
        <f t="shared" si="271"/>
        <v>90.15423947</v>
      </c>
      <c r="T172" s="32">
        <f t="shared" si="271"/>
        <v>304.3848372</v>
      </c>
      <c r="U172" s="32">
        <f t="shared" ref="U172:U174" si="278">AVERAGE(Q172:T172)</f>
        <v>183.9441338</v>
      </c>
      <c r="V172" s="19">
        <f t="shared" ref="V172:V174" si="279">AVERAGE(
  geodesic(B172, C172, D172, E172),
  geodesic(B172, C172, F172, G172),
  geodesic(B172, C172, H172, I172),
  geodesic(D172, E172, F172, G172),
  geodesic(D172, E172, H172, I172),
  geodesic(F172, G172, H172, I172)
)</f>
        <v>30.56744663</v>
      </c>
      <c r="W172" s="46"/>
      <c r="X172" s="46"/>
      <c r="Y172" s="46"/>
      <c r="Z172" s="46"/>
    </row>
    <row r="173">
      <c r="A173" s="47" t="s">
        <v>73</v>
      </c>
      <c r="B173" s="54">
        <v>49.23889787</v>
      </c>
      <c r="C173" s="55">
        <v>-123.15140499</v>
      </c>
      <c r="D173" s="54">
        <v>49.23892498</v>
      </c>
      <c r="E173" s="55">
        <v>-123.15138069</v>
      </c>
      <c r="F173" s="56">
        <v>49.23882789</v>
      </c>
      <c r="G173" s="55">
        <v>-123.15176166</v>
      </c>
      <c r="H173" s="56">
        <v>49.23898336</v>
      </c>
      <c r="I173" s="55">
        <v>-123.15178599</v>
      </c>
      <c r="J173" s="57">
        <v>49.2389358410174</v>
      </c>
      <c r="K173" s="58">
        <v>-123.151730502362</v>
      </c>
      <c r="L173" s="14">
        <f t="shared" si="272"/>
        <v>24.00636456</v>
      </c>
      <c r="M173" s="14">
        <f t="shared" si="273"/>
        <v>25.42502254</v>
      </c>
      <c r="N173" s="14">
        <f t="shared" si="274"/>
        <v>12.21488346</v>
      </c>
      <c r="O173" s="14">
        <f t="shared" si="275"/>
        <v>6.644337348</v>
      </c>
      <c r="P173" s="31">
        <f t="shared" si="276"/>
        <v>17.07265198</v>
      </c>
      <c r="Q173" s="32">
        <f t="shared" ref="Q173:T173" si="277">MOD(DEGREES(ATAN2(
    SIN(RADIANS($K173 - OFFSET($B173, 0, COLUMN(A170)*2-1))) * COS(RADIANS($J173)),
    COS(RADIANS(OFFSET($B173, 0, COLUMN(A170)*2-2))) * SIN(RADIANS($J173)) -
    SIN(RADIANS(OFFSET($B173, 0, COLUMN(A170)*2-2))) * COS(RADIANS($J173)) * COS(RADIANS($K173 - OFFSET($B173, 0, COLUMN(A170)*2-1)))
)), 360)</f>
        <v>169.8701371</v>
      </c>
      <c r="R173" s="32">
        <f t="shared" si="277"/>
        <v>177.2772902</v>
      </c>
      <c r="S173" s="32">
        <f t="shared" si="277"/>
        <v>79.32795605</v>
      </c>
      <c r="T173" s="32">
        <f t="shared" si="277"/>
        <v>307.3217076</v>
      </c>
      <c r="U173" s="32">
        <f t="shared" si="278"/>
        <v>183.4492727</v>
      </c>
      <c r="V173" s="19">
        <f t="shared" si="279"/>
        <v>22.82996804</v>
      </c>
      <c r="W173" s="46"/>
      <c r="X173" s="46"/>
      <c r="Y173" s="46"/>
      <c r="Z173" s="46"/>
    </row>
    <row r="174">
      <c r="A174" s="47" t="s">
        <v>74</v>
      </c>
      <c r="B174" s="59">
        <v>49.2388335</v>
      </c>
      <c r="C174" s="60">
        <v>-123.15203461</v>
      </c>
      <c r="D174" s="59">
        <v>49.23881417</v>
      </c>
      <c r="E174" s="60">
        <v>-123.15180286</v>
      </c>
      <c r="F174" s="61">
        <v>49.23888592</v>
      </c>
      <c r="G174" s="60">
        <v>-123.1517923</v>
      </c>
      <c r="H174" s="61">
        <v>49.2389435</v>
      </c>
      <c r="I174" s="60">
        <v>-123.15187257</v>
      </c>
      <c r="J174" s="57">
        <v>49.2389358410174</v>
      </c>
      <c r="K174" s="58">
        <v>-123.151730502362</v>
      </c>
      <c r="L174" s="14">
        <f t="shared" si="272"/>
        <v>24.83840344</v>
      </c>
      <c r="M174" s="14">
        <f t="shared" si="273"/>
        <v>14.51326742</v>
      </c>
      <c r="N174" s="14">
        <f t="shared" si="274"/>
        <v>7.137358697</v>
      </c>
      <c r="O174" s="14">
        <f t="shared" si="275"/>
        <v>10.3491872</v>
      </c>
      <c r="P174" s="31">
        <f t="shared" si="276"/>
        <v>14.20955419</v>
      </c>
      <c r="Q174" s="32">
        <f t="shared" ref="Q174:T174" si="280">MOD(DEGREES(ATAN2(
    SIN(RADIANS($K174 - OFFSET($B174, 0, COLUMN(A171)*2-1))) * COS(RADIANS($J174)),
    COS(RADIANS(OFFSET($B174, 0, COLUMN(A171)*2-2))) * SIN(RADIANS($J174)) -
    SIN(RADIANS(OFFSET($B174, 0, COLUMN(A171)*2-2))) * COS(RADIANS($J174)) * COS(RADIANS($K174 - OFFSET($B174, 0, COLUMN(A171)*2-1)))
)), 360)</f>
        <v>27.26813662</v>
      </c>
      <c r="R174" s="32">
        <f t="shared" si="280"/>
        <v>68.77967896</v>
      </c>
      <c r="S174" s="32">
        <f t="shared" si="280"/>
        <v>51.05355768</v>
      </c>
      <c r="T174" s="32">
        <f t="shared" si="280"/>
        <v>355.2798166</v>
      </c>
      <c r="U174" s="32">
        <f t="shared" si="278"/>
        <v>125.5952975</v>
      </c>
      <c r="V174" s="19">
        <f t="shared" si="279"/>
        <v>14.06376674</v>
      </c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W175" s="46"/>
      <c r="X175" s="46"/>
      <c r="Y175" s="46"/>
      <c r="Z175" s="46"/>
    </row>
    <row r="176">
      <c r="A176" s="44" t="s">
        <v>162</v>
      </c>
      <c r="B176" s="45"/>
      <c r="D176" s="45"/>
      <c r="F176" s="45"/>
      <c r="H176" s="45"/>
      <c r="J176" s="45"/>
      <c r="K176" s="45"/>
      <c r="L176" s="45"/>
      <c r="M176" s="45"/>
      <c r="N176" s="45"/>
      <c r="O176" s="45"/>
      <c r="P176" s="45"/>
      <c r="W176" s="46"/>
      <c r="X176" s="46"/>
      <c r="Y176" s="46"/>
      <c r="Z176" s="46"/>
    </row>
    <row r="177">
      <c r="A177" s="47" t="s">
        <v>1</v>
      </c>
      <c r="B177" s="48" t="s">
        <v>2</v>
      </c>
      <c r="C177" s="49" t="s">
        <v>3</v>
      </c>
      <c r="D177" s="48" t="s">
        <v>4</v>
      </c>
      <c r="E177" s="49" t="s">
        <v>5</v>
      </c>
      <c r="F177" s="50" t="s">
        <v>6</v>
      </c>
      <c r="G177" s="49" t="s">
        <v>7</v>
      </c>
      <c r="H177" s="50" t="s">
        <v>8</v>
      </c>
      <c r="I177" s="49" t="s">
        <v>9</v>
      </c>
      <c r="J177" s="51" t="s">
        <v>10</v>
      </c>
      <c r="K177" s="52" t="s">
        <v>11</v>
      </c>
      <c r="L177" s="53" t="s">
        <v>12</v>
      </c>
      <c r="M177" s="53" t="s">
        <v>13</v>
      </c>
      <c r="N177" s="53" t="s">
        <v>14</v>
      </c>
      <c r="O177" s="53" t="s">
        <v>15</v>
      </c>
      <c r="P177" s="50" t="s">
        <v>16</v>
      </c>
      <c r="W177" s="46"/>
      <c r="X177" s="46"/>
      <c r="Y177" s="46"/>
      <c r="Z177" s="46"/>
    </row>
    <row r="178">
      <c r="A178" s="47" t="s">
        <v>17</v>
      </c>
      <c r="B178" s="62">
        <v>49.240415</v>
      </c>
      <c r="C178" s="63">
        <v>-123.149056</v>
      </c>
      <c r="D178" s="62">
        <v>49.240548</v>
      </c>
      <c r="E178" s="63">
        <v>-123.148717</v>
      </c>
      <c r="F178" s="64">
        <v>49.240451</v>
      </c>
      <c r="G178" s="63">
        <v>-123.148541</v>
      </c>
      <c r="H178" s="64">
        <v>49.240242</v>
      </c>
      <c r="I178" s="63">
        <v>-123.148516</v>
      </c>
      <c r="J178" s="57">
        <v>49.2405311157246</v>
      </c>
      <c r="K178" s="58">
        <v>-123.148786596367</v>
      </c>
      <c r="L178" s="14">
        <f t="shared" ref="L178:L180" si="282">2 * 6371000 * ASIN(SQRT(SIN(RADIANS((J178-B178)/2))^2 + COS(RADIANS(B178)) * COS(RADIANS(J178)) * SIN(RADIANS((K178-C178)/2))^2))
</f>
        <v>23.43552168</v>
      </c>
      <c r="M178" s="14">
        <f t="shared" ref="M178:M180" si="283">2 * 6371000 * ASIN(SQRT(SIN(RADIANS((J178-D178)/2))^2 + COS(RADIANS(D178)) * COS(RADIANS(J178)) * SIN(RADIANS((K178-E178)/2))^2))
</f>
        <v>5.390062167</v>
      </c>
      <c r="N178" s="14">
        <f t="shared" ref="N178:N180" si="284">2 * 6371000 * ASIN(SQRT(SIN(RADIANS((J178-F178)/2))^2 + COS(RADIANS(F178)) * COS(RADIANS(J178)) * SIN(RADIANS((K178-G178)/2))^2))
</f>
        <v>19.93135024</v>
      </c>
      <c r="O178" s="14">
        <f t="shared" ref="O178:O180" si="285">2 * 6371000 * ASIN(SQRT(SIN(RADIANS((J178-H178)/2))^2 + COS(RADIANS(H178)) * COS(RADIANS(J178)) * SIN(RADIANS((K178-I178)/2))^2))
</f>
        <v>37.67519276</v>
      </c>
      <c r="P178" s="31">
        <f t="shared" ref="P178:P180" si="286">AVERAGE(L178:O178)</f>
        <v>21.60803171</v>
      </c>
      <c r="Q178" s="32">
        <f t="shared" ref="Q178:T178" si="281">MOD(DEGREES(ATAN2(
    SIN(RADIANS($K178 - OFFSET($B178, 0, COLUMN(A175)*2-1))) * COS(RADIANS($J178)),
    COS(RADIANS(OFFSET($B178, 0, COLUMN(A175)*2-2))) * SIN(RADIANS($J178)) -
    SIN(RADIANS(OFFSET($B178, 0, COLUMN(A175)*2-2))) * COS(RADIANS($J178)) * COS(RADIANS($K178 - OFFSET($B178, 0, COLUMN(A175)*2-1)))
)), 360)</f>
        <v>33.43137246</v>
      </c>
      <c r="R178" s="32">
        <f t="shared" si="281"/>
        <v>200.3843322</v>
      </c>
      <c r="S178" s="32">
        <f t="shared" si="281"/>
        <v>153.4512738</v>
      </c>
      <c r="T178" s="32">
        <f t="shared" si="281"/>
        <v>121.4275842</v>
      </c>
      <c r="U178" s="32">
        <f t="shared" ref="U178:U180" si="288">AVERAGE(Q178:T178)</f>
        <v>127.1736407</v>
      </c>
      <c r="V178" s="19">
        <f t="shared" ref="V178:V180" si="289">AVERAGE(
  geodesic(B178, C178, D178, E178),
  geodesic(B178, C178, F178, G178),
  geodesic(B178, C178, H178, I178),
  geodesic(D178, E178, F178, G178),
  geodesic(D178, E178, H178, I178),
  geodesic(F178, G178, H178, I178)
)</f>
        <v>31.17267314</v>
      </c>
      <c r="W178" s="46"/>
      <c r="X178" s="46"/>
      <c r="Y178" s="46"/>
      <c r="Z178" s="46"/>
    </row>
    <row r="179">
      <c r="A179" s="47" t="s">
        <v>73</v>
      </c>
      <c r="B179" s="54">
        <v>49.24050359</v>
      </c>
      <c r="C179" s="55">
        <v>-123.1488014</v>
      </c>
      <c r="D179" s="54">
        <v>49.24041088</v>
      </c>
      <c r="E179" s="55">
        <v>-123.14865042</v>
      </c>
      <c r="F179" s="56">
        <v>49.24018732</v>
      </c>
      <c r="G179" s="55">
        <v>-123.14885064</v>
      </c>
      <c r="H179" s="56">
        <v>49.24034271</v>
      </c>
      <c r="I179" s="55">
        <v>-123.14893731</v>
      </c>
      <c r="J179" s="57">
        <v>49.2405311157246</v>
      </c>
      <c r="K179" s="58">
        <v>-123.148786596367</v>
      </c>
      <c r="L179" s="14">
        <f t="shared" si="282"/>
        <v>3.243918558</v>
      </c>
      <c r="M179" s="14">
        <f t="shared" si="283"/>
        <v>16.62771031</v>
      </c>
      <c r="N179" s="14">
        <f t="shared" si="284"/>
        <v>38.51003955</v>
      </c>
      <c r="O179" s="14">
        <f t="shared" si="285"/>
        <v>23.63488659</v>
      </c>
      <c r="P179" s="31">
        <f t="shared" si="286"/>
        <v>20.50413875</v>
      </c>
      <c r="Q179" s="32">
        <f t="shared" ref="Q179:T179" si="287">MOD(DEGREES(ATAN2(
    SIN(RADIANS($K179 - OFFSET($B179, 0, COLUMN(A176)*2-1))) * COS(RADIANS($J179)),
    COS(RADIANS(OFFSET($B179, 0, COLUMN(A176)*2-2))) * SIN(RADIANS($J179)) -
    SIN(RADIANS(OFFSET($B179, 0, COLUMN(A176)*2-2))) * COS(RADIANS($J179)) * COS(RADIANS($K179 - OFFSET($B179, 0, COLUMN(A176)*2-1)))
)), 360)</f>
        <v>70.6523677</v>
      </c>
      <c r="R179" s="32">
        <f t="shared" si="287"/>
        <v>126.4808066</v>
      </c>
      <c r="S179" s="32">
        <f t="shared" si="287"/>
        <v>83.0656301</v>
      </c>
      <c r="T179" s="32">
        <f t="shared" si="287"/>
        <v>62.42329657</v>
      </c>
      <c r="U179" s="32">
        <f t="shared" si="288"/>
        <v>85.65552523</v>
      </c>
      <c r="V179" s="19">
        <f t="shared" si="289"/>
        <v>23.36243495</v>
      </c>
      <c r="W179" s="46"/>
      <c r="X179" s="46"/>
      <c r="Y179" s="46"/>
      <c r="Z179" s="46"/>
    </row>
    <row r="180">
      <c r="A180" s="47" t="s">
        <v>74</v>
      </c>
      <c r="B180" s="59">
        <v>49.24046626</v>
      </c>
      <c r="C180" s="60">
        <v>-123.14879289</v>
      </c>
      <c r="D180" s="59">
        <v>49.24050439</v>
      </c>
      <c r="E180" s="60">
        <v>-123.14869035</v>
      </c>
      <c r="F180" s="61">
        <v>49.24054778</v>
      </c>
      <c r="G180" s="60">
        <v>-123.14862706</v>
      </c>
      <c r="H180" s="61">
        <v>49.24021734</v>
      </c>
      <c r="I180" s="60">
        <v>-123.14862351</v>
      </c>
      <c r="J180" s="57">
        <v>49.2405311157246</v>
      </c>
      <c r="K180" s="58">
        <v>-123.148786596367</v>
      </c>
      <c r="L180" s="14">
        <f t="shared" si="282"/>
        <v>7.226086871</v>
      </c>
      <c r="M180" s="14">
        <f t="shared" si="283"/>
        <v>7.592957646</v>
      </c>
      <c r="N180" s="14">
        <f t="shared" si="284"/>
        <v>11.72923022</v>
      </c>
      <c r="O180" s="14">
        <f t="shared" si="285"/>
        <v>36.84439335</v>
      </c>
      <c r="P180" s="31">
        <f t="shared" si="286"/>
        <v>15.84816702</v>
      </c>
      <c r="Q180" s="32">
        <f t="shared" ref="Q180:T180" si="290">MOD(DEGREES(ATAN2(
    SIN(RADIANS($K180 - OFFSET($B180, 0, COLUMN(A177)*2-1))) * COS(RADIANS($J180)),
    COS(RADIANS(OFFSET($B180, 0, COLUMN(A177)*2-2))) * SIN(RADIANS($J180)) -
    SIN(RADIANS(OFFSET($B180, 0, COLUMN(A177)*2-2))) * COS(RADIANS($J180)) * COS(RADIANS($K180 - OFFSET($B180, 0, COLUMN(A177)*2-1)))
)), 360)</f>
        <v>86.37479725</v>
      </c>
      <c r="R180" s="32">
        <f t="shared" si="290"/>
        <v>156.9592968</v>
      </c>
      <c r="S180" s="32">
        <f t="shared" si="290"/>
        <v>189.0896027</v>
      </c>
      <c r="T180" s="32">
        <f t="shared" si="290"/>
        <v>108.7441198</v>
      </c>
      <c r="U180" s="32">
        <f t="shared" si="288"/>
        <v>135.2919541</v>
      </c>
      <c r="V180" s="19">
        <f t="shared" si="289"/>
        <v>21.60265057</v>
      </c>
      <c r="W180" s="46"/>
      <c r="X180" s="46"/>
      <c r="Y180" s="46"/>
      <c r="Z180" s="46"/>
    </row>
    <row r="182">
      <c r="A182" s="44" t="s">
        <v>163</v>
      </c>
      <c r="B182" s="45"/>
      <c r="D182" s="45"/>
      <c r="F182" s="45"/>
      <c r="H182" s="45"/>
      <c r="J182" s="45"/>
      <c r="K182" s="45"/>
      <c r="L182" s="45"/>
      <c r="M182" s="45"/>
      <c r="N182" s="45"/>
      <c r="O182" s="45"/>
      <c r="P182" s="45"/>
    </row>
    <row r="183">
      <c r="A183" s="47" t="s">
        <v>1</v>
      </c>
      <c r="B183" s="48" t="s">
        <v>2</v>
      </c>
      <c r="C183" s="49" t="s">
        <v>3</v>
      </c>
      <c r="D183" s="48" t="s">
        <v>4</v>
      </c>
      <c r="E183" s="49" t="s">
        <v>5</v>
      </c>
      <c r="F183" s="50" t="s">
        <v>6</v>
      </c>
      <c r="G183" s="49" t="s">
        <v>7</v>
      </c>
      <c r="H183" s="50" t="s">
        <v>8</v>
      </c>
      <c r="I183" s="49" t="s">
        <v>9</v>
      </c>
      <c r="J183" s="51" t="s">
        <v>10</v>
      </c>
      <c r="K183" s="52" t="s">
        <v>11</v>
      </c>
      <c r="L183" s="53" t="s">
        <v>12</v>
      </c>
      <c r="M183" s="53" t="s">
        <v>13</v>
      </c>
      <c r="N183" s="53" t="s">
        <v>14</v>
      </c>
      <c r="O183" s="53" t="s">
        <v>15</v>
      </c>
      <c r="P183" s="50" t="s">
        <v>16</v>
      </c>
    </row>
    <row r="184">
      <c r="A184" s="47" t="s">
        <v>17</v>
      </c>
      <c r="B184" s="62">
        <v>49.274685</v>
      </c>
      <c r="C184" s="63">
        <v>-123.248829</v>
      </c>
      <c r="D184" s="62">
        <v>49.274772</v>
      </c>
      <c r="E184" s="63">
        <v>-123.249209</v>
      </c>
      <c r="F184" s="64">
        <v>49.275139</v>
      </c>
      <c r="G184" s="63">
        <v>-123.249086</v>
      </c>
      <c r="H184" s="64">
        <v>49.274938</v>
      </c>
      <c r="I184" s="63">
        <v>-123.248731</v>
      </c>
      <c r="J184" s="57">
        <v>49.274984</v>
      </c>
      <c r="K184" s="58">
        <v>-123.249128</v>
      </c>
      <c r="L184" s="14">
        <f t="shared" ref="L184:L186" si="292">2 * 6371000 * ASIN(SQRT(SIN(RADIANS((J184-B184)/2))^2 + COS(RADIANS(B184)) * COS(RADIANS(J184)) * SIN(RADIANS((K184-C184)/2))^2))
</f>
        <v>39.69768256</v>
      </c>
      <c r="M184" s="14">
        <f t="shared" ref="M184:M186" si="293">2 * 6371000 * ASIN(SQRT(SIN(RADIANS((J184-D184)/2))^2 + COS(RADIANS(D184)) * COS(RADIANS(J184)) * SIN(RADIANS((K184-E184)/2))^2))
</f>
        <v>24.29470312</v>
      </c>
      <c r="N184" s="14">
        <f t="shared" ref="N184:N186" si="294">2 * 6371000 * ASIN(SQRT(SIN(RADIANS((J184-F184)/2))^2 + COS(RADIANS(F184)) * COS(RADIANS(J184)) * SIN(RADIANS((K184-G184)/2))^2))
</f>
        <v>17.50247319</v>
      </c>
      <c r="O184" s="14">
        <f t="shared" ref="O184:O186" si="295">2 * 6371000 * ASIN(SQRT(SIN(RADIANS((J184-H184)/2))^2 + COS(RADIANS(H184)) * COS(RADIANS(J184)) * SIN(RADIANS((K184-I184)/2))^2))
</f>
        <v>29.25177976</v>
      </c>
      <c r="P184" s="31">
        <f t="shared" ref="P184:P186" si="296">AVERAGE(L184:O184)</f>
        <v>27.68665966</v>
      </c>
      <c r="Q184" s="32">
        <f t="shared" ref="Q184:T184" si="291">MOD(DEGREES(ATAN2(
    SIN(RADIANS($K184 - OFFSET($B184, 0, COLUMN(A181)*2-1))) * COS(RADIANS($J184)),
    COS(RADIANS(OFFSET($B184, 0, COLUMN(A181)*2-2))) * SIN(RADIANS($J184)) -
    SIN(RADIANS(OFFSET($B184, 0, COLUMN(A181)*2-2))) * COS(RADIANS($J184)) * COS(RADIANS($K184 - OFFSET($B184, 0, COLUMN(A181)*2-1)))
)), 360)</f>
        <v>123.1215751</v>
      </c>
      <c r="R184" s="32">
        <f t="shared" si="291"/>
        <v>76.00273944</v>
      </c>
      <c r="S184" s="32">
        <f t="shared" si="291"/>
        <v>259.974422</v>
      </c>
      <c r="T184" s="32">
        <f t="shared" si="291"/>
        <v>169.9293377</v>
      </c>
      <c r="U184" s="32">
        <f t="shared" ref="U184:U186" si="298">AVERAGE(Q184:T184)</f>
        <v>157.2570186</v>
      </c>
      <c r="V184" s="19">
        <f t="shared" ref="V184:V186" si="299">AVERAGE(
  geodesic(B184, C184, D184, E184),
  geodesic(B184, C184, F184, G184),
  geodesic(B184, C184, H184, I184),
  geodesic(D184, E184, F184, G184),
  geodesic(D184, E184, H184, I184),
  geodesic(F184, G184, H184, I184)
)</f>
        <v>37.86749837</v>
      </c>
    </row>
    <row r="185">
      <c r="A185" s="47" t="s">
        <v>73</v>
      </c>
      <c r="B185" s="54">
        <v>49.27500708</v>
      </c>
      <c r="C185" s="55">
        <v>-123.24896492</v>
      </c>
      <c r="D185" s="54">
        <v>49.27484398</v>
      </c>
      <c r="E185" s="55">
        <v>-123.2488525</v>
      </c>
      <c r="F185" s="54">
        <v>49.27487806</v>
      </c>
      <c r="G185" s="55">
        <v>-123.24899078</v>
      </c>
      <c r="H185" s="54">
        <v>49.27506352</v>
      </c>
      <c r="I185" s="55">
        <v>-123.24908713</v>
      </c>
      <c r="J185" s="57">
        <v>49.274984</v>
      </c>
      <c r="K185" s="58">
        <v>-123.249128</v>
      </c>
      <c r="L185" s="14">
        <f t="shared" si="292"/>
        <v>12.10608613</v>
      </c>
      <c r="M185" s="14">
        <f t="shared" si="293"/>
        <v>25.33529508</v>
      </c>
      <c r="N185" s="14">
        <f t="shared" si="294"/>
        <v>15.42296848</v>
      </c>
      <c r="O185" s="14">
        <f t="shared" si="295"/>
        <v>9.326093006</v>
      </c>
      <c r="P185" s="31">
        <f t="shared" si="296"/>
        <v>15.54761067</v>
      </c>
      <c r="Q185" s="32">
        <f t="shared" ref="Q185:T185" si="297">MOD(DEGREES(ATAN2(
    SIN(RADIANS($K185 - OFFSET($B185, 0, COLUMN(A182)*2-1))) * COS(RADIANS($J185)),
    COS(RADIANS(OFFSET($B185, 0, COLUMN(A182)*2-2))) * SIN(RADIANS($J185)) -
    SIN(RADIANS(OFFSET($B185, 0, COLUMN(A182)*2-2))) * COS(RADIANS($J185)) * COS(RADIANS($K185 - OFFSET($B185, 0, COLUMN(A182)*2-1)))
)), 360)</f>
        <v>192.2389821</v>
      </c>
      <c r="R185" s="32">
        <f t="shared" si="297"/>
        <v>142.0815028</v>
      </c>
      <c r="S185" s="32">
        <f t="shared" si="297"/>
        <v>130.2000145</v>
      </c>
      <c r="T185" s="32">
        <f t="shared" si="297"/>
        <v>251.4625744</v>
      </c>
      <c r="U185" s="32">
        <f t="shared" si="298"/>
        <v>178.9957685</v>
      </c>
      <c r="V185" s="19">
        <f t="shared" si="299"/>
        <v>17.9124565</v>
      </c>
    </row>
    <row r="186">
      <c r="A186" s="47" t="s">
        <v>74</v>
      </c>
      <c r="B186" s="59">
        <v>49.27493204</v>
      </c>
      <c r="C186" s="60">
        <v>-123.24899766</v>
      </c>
      <c r="D186" s="59">
        <v>49.27495142</v>
      </c>
      <c r="E186" s="60">
        <v>-123.24908315</v>
      </c>
      <c r="F186" s="61">
        <v>49.27495185</v>
      </c>
      <c r="G186" s="60">
        <v>-123.24909442</v>
      </c>
      <c r="H186" s="61">
        <v>49.2749586</v>
      </c>
      <c r="I186" s="60">
        <v>-123.248959</v>
      </c>
      <c r="J186" s="57">
        <v>49.274984</v>
      </c>
      <c r="K186" s="58">
        <v>-123.249128</v>
      </c>
      <c r="L186" s="14">
        <f t="shared" si="292"/>
        <v>11.08120333</v>
      </c>
      <c r="M186" s="14">
        <f t="shared" si="293"/>
        <v>4.869385426</v>
      </c>
      <c r="N186" s="14">
        <f t="shared" si="294"/>
        <v>4.326052286</v>
      </c>
      <c r="O186" s="14">
        <f t="shared" si="295"/>
        <v>12.58152658</v>
      </c>
      <c r="P186" s="31">
        <f t="shared" si="296"/>
        <v>8.214541906</v>
      </c>
      <c r="Q186" s="32">
        <f t="shared" ref="Q186:T186" si="300">MOD(DEGREES(ATAN2(
    SIN(RADIANS($K186 - OFFSET($B186, 0, COLUMN(A183)*2-1))) * COS(RADIANS($J186)),
    COS(RADIANS(OFFSET($B186, 0, COLUMN(A183)*2-2))) * SIN(RADIANS($J186)) -
    SIN(RADIANS(OFFSET($B186, 0, COLUMN(A183)*2-2))) * COS(RADIANS($J186)) * COS(RADIANS($K186 - OFFSET($B186, 0, COLUMN(A183)*2-1)))
)), 360)</f>
        <v>148.5740522</v>
      </c>
      <c r="R186" s="32">
        <f t="shared" si="300"/>
        <v>131.9283257</v>
      </c>
      <c r="S186" s="32">
        <f t="shared" si="300"/>
        <v>124.2724212</v>
      </c>
      <c r="T186" s="32">
        <f t="shared" si="300"/>
        <v>167.0273999</v>
      </c>
      <c r="U186" s="32">
        <f t="shared" si="298"/>
        <v>142.9505497</v>
      </c>
      <c r="V186" s="19">
        <f t="shared" si="299"/>
        <v>6.284951103</v>
      </c>
    </row>
    <row r="188">
      <c r="A188" s="44" t="s">
        <v>164</v>
      </c>
      <c r="B188" s="45"/>
      <c r="D188" s="45"/>
      <c r="F188" s="45"/>
      <c r="H188" s="45"/>
      <c r="J188" s="45"/>
      <c r="K188" s="45"/>
      <c r="L188" s="45"/>
      <c r="M188" s="45"/>
      <c r="N188" s="45"/>
      <c r="O188" s="45"/>
      <c r="P188" s="45"/>
    </row>
    <row r="189">
      <c r="A189" s="47" t="s">
        <v>1</v>
      </c>
      <c r="B189" s="48" t="s">
        <v>2</v>
      </c>
      <c r="C189" s="49" t="s">
        <v>3</v>
      </c>
      <c r="D189" s="48" t="s">
        <v>4</v>
      </c>
      <c r="E189" s="49" t="s">
        <v>5</v>
      </c>
      <c r="F189" s="50" t="s">
        <v>6</v>
      </c>
      <c r="G189" s="49" t="s">
        <v>7</v>
      </c>
      <c r="H189" s="50" t="s">
        <v>8</v>
      </c>
      <c r="I189" s="49" t="s">
        <v>9</v>
      </c>
      <c r="J189" s="51" t="s">
        <v>10</v>
      </c>
      <c r="K189" s="52" t="s">
        <v>11</v>
      </c>
      <c r="L189" s="53" t="s">
        <v>12</v>
      </c>
      <c r="M189" s="53" t="s">
        <v>13</v>
      </c>
      <c r="N189" s="53" t="s">
        <v>14</v>
      </c>
      <c r="O189" s="53" t="s">
        <v>15</v>
      </c>
      <c r="P189" s="50" t="s">
        <v>16</v>
      </c>
    </row>
    <row r="190">
      <c r="A190" s="47" t="s">
        <v>17</v>
      </c>
      <c r="B190" s="62">
        <v>49.863625</v>
      </c>
      <c r="C190" s="63">
        <v>-119.487413</v>
      </c>
      <c r="D190" s="62">
        <v>49.863623</v>
      </c>
      <c r="E190" s="63">
        <v>-119.487465</v>
      </c>
      <c r="F190" s="64">
        <v>49.863759</v>
      </c>
      <c r="G190" s="63">
        <v>-119.487195</v>
      </c>
      <c r="H190" s="64">
        <v>49.863757</v>
      </c>
      <c r="I190" s="63">
        <v>-119.487145</v>
      </c>
      <c r="J190" s="57">
        <v>49.863642</v>
      </c>
      <c r="K190" s="58">
        <v>-119.487333</v>
      </c>
      <c r="L190" s="14">
        <f t="shared" ref="L190:L192" si="302">2 * 6371000 * ASIN(SQRT(SIN(RADIANS((J190-B190)/2))^2 + COS(RADIANS(B190)) * COS(RADIANS(J190)) * SIN(RADIANS((K190-C190)/2))^2))
</f>
        <v>6.037723703</v>
      </c>
      <c r="M190" s="14">
        <f t="shared" ref="M190:M192" si="303">2 * 6371000 * ASIN(SQRT(SIN(RADIANS((J190-D190)/2))^2 + COS(RADIANS(D190)) * COS(RADIANS(J190)) * SIN(RADIANS((K190-E190)/2))^2))
</f>
        <v>9.694408522</v>
      </c>
      <c r="N190" s="14">
        <f t="shared" ref="N190:N192" si="304">2 * 6371000 * ASIN(SQRT(SIN(RADIANS((J190-F190)/2))^2 + COS(RADIANS(F190)) * COS(RADIANS(J190)) * SIN(RADIANS((K190-G190)/2))^2))
</f>
        <v>16.34306538</v>
      </c>
      <c r="O190" s="14">
        <f t="shared" ref="O190:O192" si="305">2 * 6371000 * ASIN(SQRT(SIN(RADIANS((J190-H190)/2))^2 + COS(RADIANS(H190)) * COS(RADIANS(J190)) * SIN(RADIANS((K190-I190)/2))^2))
</f>
        <v>18.57691747</v>
      </c>
      <c r="P190" s="31">
        <f t="shared" ref="P190:P192" si="306">AVERAGE(L190:O190)</f>
        <v>12.66302877</v>
      </c>
      <c r="Q190" s="32">
        <f t="shared" ref="Q190:T190" si="301">MOD(DEGREES(ATAN2(
    SIN(RADIANS($K190 - OFFSET($B190, 0, COLUMN(A187)*2-1))) * COS(RADIANS($J190)),
    COS(RADIANS(OFFSET($B190, 0, COLUMN(A187)*2-2))) * SIN(RADIANS($J190)) -
    SIN(RADIANS(OFFSET($B190, 0, COLUMN(A187)*2-2))) * COS(RADIANS($J190)) * COS(RADIANS($K190 - OFFSET($B190, 0, COLUMN(A187)*2-1)))
)), 360)</f>
        <v>18.24520655</v>
      </c>
      <c r="R190" s="32">
        <f t="shared" si="301"/>
        <v>12.58753844</v>
      </c>
      <c r="S190" s="32">
        <f t="shared" si="301"/>
        <v>232.753965</v>
      </c>
      <c r="T190" s="32">
        <f t="shared" si="301"/>
        <v>223.4995473</v>
      </c>
      <c r="U190" s="32">
        <f t="shared" ref="U190:U192" si="308">AVERAGE(Q190:T190)</f>
        <v>121.7715643</v>
      </c>
      <c r="V190" s="19">
        <f t="shared" ref="V190:V192" si="309">AVERAGE(
  geodesic(B190, C190, D190, E190),
  geodesic(B190, C190, F190, G190),
  geodesic(B190, C190, H190, I190),
  geodesic(D190, E190, F190, G190),
  geodesic(D190, E190, H190, I190),
  geodesic(F190, G190, H190, I190)
)</f>
        <v>17.50049098</v>
      </c>
    </row>
    <row r="191">
      <c r="A191" s="47" t="s">
        <v>73</v>
      </c>
      <c r="B191" s="54">
        <v>49.86365545</v>
      </c>
      <c r="C191" s="55">
        <v>-119.48757532</v>
      </c>
      <c r="D191" s="54">
        <v>49.86363243</v>
      </c>
      <c r="E191" s="55">
        <v>-119.48736413</v>
      </c>
      <c r="F191" s="54">
        <v>49.86371281</v>
      </c>
      <c r="G191" s="55">
        <v>-119.48725951</v>
      </c>
      <c r="H191" s="54">
        <v>49.86367927</v>
      </c>
      <c r="I191" s="55">
        <v>-119.48710686</v>
      </c>
      <c r="J191" s="57">
        <v>49.863642</v>
      </c>
      <c r="K191" s="58">
        <v>-119.487333</v>
      </c>
      <c r="L191" s="14">
        <f t="shared" si="302"/>
        <v>17.43309649</v>
      </c>
      <c r="M191" s="14">
        <f t="shared" si="303"/>
        <v>2.472072094</v>
      </c>
      <c r="N191" s="14">
        <f t="shared" si="304"/>
        <v>9.473251981</v>
      </c>
      <c r="O191" s="14">
        <f t="shared" si="305"/>
        <v>16.73048425</v>
      </c>
      <c r="P191" s="31">
        <f t="shared" si="306"/>
        <v>11.52722621</v>
      </c>
      <c r="Q191" s="32">
        <f t="shared" ref="Q191:T191" si="307">MOD(DEGREES(ATAN2(
    SIN(RADIANS($K191 - OFFSET($B191, 0, COLUMN(A188)*2-1))) * COS(RADIANS($J191)),
    COS(RADIANS(OFFSET($B191, 0, COLUMN(A188)*2-2))) * SIN(RADIANS($J191)) -
    SIN(RADIANS(OFFSET($B191, 0, COLUMN(A188)*2-2))) * COS(RADIANS($J191)) * COS(RADIANS($K191 - OFFSET($B191, 0, COLUMN(A188)*2-1)))
)), 360)</f>
        <v>355.078683</v>
      </c>
      <c r="R191" s="32">
        <f t="shared" si="307"/>
        <v>25.49695564</v>
      </c>
      <c r="S191" s="32">
        <f t="shared" si="307"/>
        <v>236.2172353</v>
      </c>
      <c r="T191" s="32">
        <f t="shared" si="307"/>
        <v>194.3416974</v>
      </c>
      <c r="U191" s="32">
        <f t="shared" si="308"/>
        <v>202.7836428</v>
      </c>
      <c r="V191" s="19">
        <f t="shared" si="309"/>
        <v>19.15680755</v>
      </c>
    </row>
    <row r="192">
      <c r="A192" s="47" t="s">
        <v>74</v>
      </c>
      <c r="B192" s="59">
        <v>49.86364917</v>
      </c>
      <c r="C192" s="60">
        <v>-119.48726856</v>
      </c>
      <c r="D192" s="59">
        <v>49.86363895</v>
      </c>
      <c r="E192" s="60">
        <v>-119.48732432</v>
      </c>
      <c r="F192" s="61">
        <v>49.86363342</v>
      </c>
      <c r="G192" s="60">
        <v>-119.48726502</v>
      </c>
      <c r="H192" s="61">
        <v>49.86369774</v>
      </c>
      <c r="I192" s="60">
        <v>-119.48731562</v>
      </c>
      <c r="J192" s="57">
        <v>49.863642</v>
      </c>
      <c r="K192" s="58">
        <v>-119.487333</v>
      </c>
      <c r="L192" s="14">
        <f t="shared" si="302"/>
        <v>4.687184292</v>
      </c>
      <c r="M192" s="14">
        <f t="shared" si="303"/>
        <v>0.7085902543</v>
      </c>
      <c r="N192" s="14">
        <f t="shared" si="304"/>
        <v>4.965141809</v>
      </c>
      <c r="O192" s="14">
        <f t="shared" si="305"/>
        <v>6.321958627</v>
      </c>
      <c r="P192" s="31">
        <f t="shared" si="306"/>
        <v>4.170718746</v>
      </c>
      <c r="Q192" s="32">
        <f t="shared" ref="Q192:T192" si="310">MOD(DEGREES(ATAN2(
    SIN(RADIANS($K192 - OFFSET($B192, 0, COLUMN(A189)*2-1))) * COS(RADIANS($J192)),
    COS(RADIANS(OFFSET($B192, 0, COLUMN(A189)*2-2))) * SIN(RADIANS($J192)) -
    SIN(RADIANS(OFFSET($B192, 0, COLUMN(A189)*2-2))) * COS(RADIANS($J192)) * COS(RADIANS($K192 - OFFSET($B192, 0, COLUMN(A189)*2-1)))
)), 360)</f>
        <v>189.7933305</v>
      </c>
      <c r="R192" s="32">
        <f t="shared" si="310"/>
        <v>151.4047726</v>
      </c>
      <c r="S192" s="32">
        <f t="shared" si="310"/>
        <v>168.9216861</v>
      </c>
      <c r="T192" s="32">
        <f t="shared" si="310"/>
        <v>258.635418</v>
      </c>
      <c r="U192" s="32">
        <f t="shared" si="308"/>
        <v>192.1888018</v>
      </c>
      <c r="V192" s="19">
        <f t="shared" si="309"/>
        <v>5.195493959</v>
      </c>
    </row>
    <row r="194">
      <c r="A194" s="44" t="s">
        <v>165</v>
      </c>
      <c r="B194" s="45"/>
      <c r="D194" s="45"/>
      <c r="F194" s="45"/>
      <c r="H194" s="45"/>
      <c r="J194" s="45"/>
      <c r="K194" s="45"/>
      <c r="L194" s="45"/>
      <c r="M194" s="45"/>
      <c r="N194" s="45"/>
      <c r="O194" s="45"/>
      <c r="P194" s="45"/>
    </row>
    <row r="195">
      <c r="A195" s="47" t="s">
        <v>1</v>
      </c>
      <c r="B195" s="48" t="s">
        <v>2</v>
      </c>
      <c r="C195" s="49" t="s">
        <v>3</v>
      </c>
      <c r="D195" s="48" t="s">
        <v>4</v>
      </c>
      <c r="E195" s="49" t="s">
        <v>5</v>
      </c>
      <c r="F195" s="50" t="s">
        <v>6</v>
      </c>
      <c r="G195" s="49" t="s">
        <v>7</v>
      </c>
      <c r="H195" s="50" t="s">
        <v>8</v>
      </c>
      <c r="I195" s="49" t="s">
        <v>9</v>
      </c>
      <c r="J195" s="51" t="s">
        <v>10</v>
      </c>
      <c r="K195" s="52" t="s">
        <v>11</v>
      </c>
      <c r="L195" s="53" t="s">
        <v>12</v>
      </c>
      <c r="M195" s="53" t="s">
        <v>13</v>
      </c>
      <c r="N195" s="53" t="s">
        <v>14</v>
      </c>
      <c r="O195" s="53" t="s">
        <v>15</v>
      </c>
      <c r="P195" s="50" t="s">
        <v>16</v>
      </c>
    </row>
    <row r="196">
      <c r="A196" s="47" t="s">
        <v>17</v>
      </c>
      <c r="B196" s="54">
        <v>49.86650733</v>
      </c>
      <c r="C196" s="55">
        <v>-119.48536902</v>
      </c>
      <c r="D196" s="54">
        <v>49.86468103</v>
      </c>
      <c r="E196" s="55">
        <v>-119.48567711</v>
      </c>
      <c r="F196" s="56">
        <v>49.86459869</v>
      </c>
      <c r="G196" s="55">
        <v>-119.48567576</v>
      </c>
      <c r="H196" s="56">
        <v>49.86586823</v>
      </c>
      <c r="I196" s="55">
        <v>-119.48491806</v>
      </c>
      <c r="J196" s="57">
        <v>49.865106</v>
      </c>
      <c r="K196" s="58">
        <v>-119.485586</v>
      </c>
      <c r="L196" s="14">
        <f t="shared" ref="L196:L198" si="312">2 * 6371000 * ASIN(SQRT(SIN(RADIANS((J196-B196)/2))^2 + COS(RADIANS(B196)) * COS(RADIANS(J196)) * SIN(RADIANS((K196-C196)/2))^2))
</f>
        <v>156.5949455</v>
      </c>
      <c r="M196" s="14">
        <f t="shared" ref="M196:M198" si="313">2 * 6371000 * ASIN(SQRT(SIN(RADIANS((J196-D196)/2))^2 + COS(RADIANS(D196)) * COS(RADIANS(J196)) * SIN(RADIANS((K196-E196)/2))^2))
</f>
        <v>47.70360487</v>
      </c>
      <c r="N196" s="14">
        <f t="shared" ref="N196:N198" si="314">2 * 6371000 * ASIN(SQRT(SIN(RADIANS((J196-F196)/2))^2 + COS(RADIANS(F196)) * COS(RADIANS(J196)) * SIN(RADIANS((K196-G196)/2))^2))
</f>
        <v>56.77598787</v>
      </c>
      <c r="O196" s="14">
        <f t="shared" ref="O196:O198" si="315">2 * 6371000 * ASIN(SQRT(SIN(RADIANS((J196-H196)/2))^2 + COS(RADIANS(H196)) * COS(RADIANS(J196)) * SIN(RADIANS((K196-I196)/2))^2))
</f>
        <v>97.34240272</v>
      </c>
      <c r="P196" s="31">
        <f t="shared" ref="P196:P198" si="316">AVERAGE(L196:O196)</f>
        <v>89.60423523</v>
      </c>
      <c r="Q196" s="32">
        <f t="shared" ref="Q196:T196" si="311">MOD(DEGREES(ATAN2(
    SIN(RADIANS($K196 - OFFSET($B196, 0, COLUMN(A193)*2-1))) * COS(RADIANS($J196)),
    COS(RADIANS(OFFSET($B196, 0, COLUMN(A193)*2-2))) * SIN(RADIANS($J196)) -
    SIN(RADIANS(OFFSET($B196, 0, COLUMN(A193)*2-2))) * COS(RADIANS($J196)) * COS(RADIANS($K196 - OFFSET($B196, 0, COLUMN(A193)*2-1)))
)), 360)</f>
        <v>264.3003364</v>
      </c>
      <c r="R196" s="32">
        <f t="shared" si="311"/>
        <v>82.13187162</v>
      </c>
      <c r="S196" s="32">
        <f t="shared" si="311"/>
        <v>83.49357101</v>
      </c>
      <c r="T196" s="32">
        <f t="shared" si="311"/>
        <v>240.5399253</v>
      </c>
      <c r="U196" s="32">
        <f t="shared" ref="U196:U198" si="318">AVERAGE(Q196:T196)</f>
        <v>167.6164261</v>
      </c>
      <c r="V196" s="19">
        <f t="shared" ref="V196:V198" si="319">AVERAGE(
  geodesic(B196, C196, D196, E196),
  geodesic(B196, C196, F196, G196),
  geodesic(B196, C196, H196, I196),
  geodesic(D196, E196, F196, G196),
  geodesic(D196, E196, H196, I196),
  geodesic(F196, G196, H196, I196)
)</f>
        <v>133.1499476</v>
      </c>
    </row>
    <row r="197">
      <c r="A197" s="47" t="s">
        <v>73</v>
      </c>
      <c r="B197" s="54">
        <v>49.86449286</v>
      </c>
      <c r="C197" s="55">
        <v>-119.48582357</v>
      </c>
      <c r="D197" s="54">
        <v>49.8645547</v>
      </c>
      <c r="E197" s="55">
        <v>-119.48569744</v>
      </c>
      <c r="F197" s="54">
        <v>49.86305562</v>
      </c>
      <c r="G197" s="55">
        <v>-119.48869448</v>
      </c>
      <c r="H197" s="54">
        <v>49.8638252</v>
      </c>
      <c r="I197" s="55">
        <v>-119.4879344</v>
      </c>
      <c r="J197" s="57">
        <v>49.865106</v>
      </c>
      <c r="K197" s="58">
        <v>-119.485586</v>
      </c>
      <c r="L197" s="14">
        <f t="shared" si="312"/>
        <v>70.27231819</v>
      </c>
      <c r="M197" s="14">
        <f t="shared" si="313"/>
        <v>61.81995268</v>
      </c>
      <c r="N197" s="14">
        <f t="shared" si="314"/>
        <v>318.7827785</v>
      </c>
      <c r="O197" s="14">
        <f t="shared" si="315"/>
        <v>220.4903014</v>
      </c>
      <c r="P197" s="31">
        <f t="shared" si="316"/>
        <v>167.8413377</v>
      </c>
      <c r="Q197" s="32">
        <f t="shared" ref="Q197:T197" si="317">MOD(DEGREES(ATAN2(
    SIN(RADIANS($K197 - OFFSET($B197, 0, COLUMN(A194)*2-1))) * COS(RADIANS($J197)),
    COS(RADIANS(OFFSET($B197, 0, COLUMN(A194)*2-2))) * SIN(RADIANS($J197)) -
    SIN(RADIANS(OFFSET($B197, 0, COLUMN(A194)*2-2))) * COS(RADIANS($J197)) * COS(RADIANS($K197 - OFFSET($B197, 0, COLUMN(A194)*2-1)))
)), 360)</f>
        <v>75.9769468</v>
      </c>
      <c r="R197" s="32">
        <f t="shared" si="317"/>
        <v>82.57632431</v>
      </c>
      <c r="S197" s="32">
        <f t="shared" si="317"/>
        <v>45.66037177</v>
      </c>
      <c r="T197" s="32">
        <f t="shared" si="317"/>
        <v>40.23537108</v>
      </c>
      <c r="U197" s="32">
        <f t="shared" si="318"/>
        <v>61.11225349</v>
      </c>
      <c r="V197" s="19">
        <f t="shared" si="319"/>
        <v>165.5791405</v>
      </c>
    </row>
    <row r="198">
      <c r="A198" s="47" t="s">
        <v>74</v>
      </c>
      <c r="B198" s="59">
        <v>49.8631934672972</v>
      </c>
      <c r="C198" s="60">
        <v>-119.488297890313</v>
      </c>
      <c r="D198" s="59">
        <v>49.86473407</v>
      </c>
      <c r="E198" s="60">
        <v>-119.485904466364</v>
      </c>
      <c r="F198" s="61">
        <v>49.86464457</v>
      </c>
      <c r="G198" s="60">
        <v>-119.48554463</v>
      </c>
      <c r="H198" s="61">
        <v>49.86579194</v>
      </c>
      <c r="I198" s="60">
        <v>-119.48511865</v>
      </c>
      <c r="J198" s="57">
        <v>49.865106</v>
      </c>
      <c r="K198" s="58">
        <v>-119.485586</v>
      </c>
      <c r="L198" s="14">
        <f t="shared" si="312"/>
        <v>288.1129178</v>
      </c>
      <c r="M198" s="14">
        <f t="shared" si="313"/>
        <v>47.2378428</v>
      </c>
      <c r="N198" s="14">
        <f t="shared" si="314"/>
        <v>51.39428578</v>
      </c>
      <c r="O198" s="14">
        <f t="shared" si="315"/>
        <v>83.30446482</v>
      </c>
      <c r="P198" s="31">
        <f t="shared" si="316"/>
        <v>117.5123778</v>
      </c>
      <c r="Q198" s="32">
        <f t="shared" ref="Q198:T198" si="320">MOD(DEGREES(ATAN2(
    SIN(RADIANS($K198 - OFFSET($B198, 0, COLUMN(A195)*2-1))) * COS(RADIANS($J198)),
    COS(RADIANS(OFFSET($B198, 0, COLUMN(A195)*2-2))) * SIN(RADIANS($J198)) -
    SIN(RADIANS(OFFSET($B198, 0, COLUMN(A195)*2-2))) * COS(RADIANS($J198)) * COS(RADIANS($K198 - OFFSET($B198, 0, COLUMN(A195)*2-1)))
)), 360)</f>
        <v>47.57314774</v>
      </c>
      <c r="R198" s="32">
        <f t="shared" si="320"/>
        <v>61.10432176</v>
      </c>
      <c r="S198" s="32">
        <f t="shared" si="320"/>
        <v>93.30752137</v>
      </c>
      <c r="T198" s="32">
        <f t="shared" si="320"/>
        <v>246.2900111</v>
      </c>
      <c r="U198" s="32">
        <f t="shared" si="318"/>
        <v>112.0687505</v>
      </c>
      <c r="V198" s="19">
        <f t="shared" si="319"/>
        <v>192.4304766</v>
      </c>
    </row>
    <row r="200">
      <c r="A200" s="44" t="s">
        <v>166</v>
      </c>
      <c r="B200" s="45"/>
      <c r="D200" s="45"/>
      <c r="F200" s="45"/>
      <c r="H200" s="45"/>
      <c r="J200" s="45"/>
      <c r="K200" s="45"/>
      <c r="L200" s="45"/>
      <c r="M200" s="45"/>
      <c r="N200" s="45"/>
      <c r="O200" s="45"/>
      <c r="P200" s="45"/>
    </row>
    <row r="201">
      <c r="A201" s="47" t="s">
        <v>1</v>
      </c>
      <c r="B201" s="48" t="s">
        <v>2</v>
      </c>
      <c r="C201" s="49" t="s">
        <v>3</v>
      </c>
      <c r="D201" s="48" t="s">
        <v>4</v>
      </c>
      <c r="E201" s="49" t="s">
        <v>5</v>
      </c>
      <c r="F201" s="50" t="s">
        <v>6</v>
      </c>
      <c r="G201" s="49" t="s">
        <v>7</v>
      </c>
      <c r="H201" s="50" t="s">
        <v>8</v>
      </c>
      <c r="I201" s="49" t="s">
        <v>9</v>
      </c>
      <c r="J201" s="51" t="s">
        <v>10</v>
      </c>
      <c r="K201" s="52" t="s">
        <v>11</v>
      </c>
      <c r="L201" s="53" t="s">
        <v>12</v>
      </c>
      <c r="M201" s="53" t="s">
        <v>13</v>
      </c>
      <c r="N201" s="53" t="s">
        <v>14</v>
      </c>
      <c r="O201" s="53" t="s">
        <v>15</v>
      </c>
      <c r="P201" s="50" t="s">
        <v>16</v>
      </c>
    </row>
    <row r="202">
      <c r="A202" s="47" t="s">
        <v>17</v>
      </c>
      <c r="B202" s="54">
        <v>49.35348433</v>
      </c>
      <c r="C202" s="55">
        <v>-123.07884058</v>
      </c>
      <c r="D202" s="54">
        <v>49.35346504</v>
      </c>
      <c r="E202" s="55">
        <v>-123.07895797</v>
      </c>
      <c r="F202" s="56">
        <v>49.35327008</v>
      </c>
      <c r="G202" s="55">
        <v>-123.07869285</v>
      </c>
      <c r="H202" s="56">
        <v>49.35327417</v>
      </c>
      <c r="I202" s="55">
        <v>-123.07856451</v>
      </c>
      <c r="J202" s="57">
        <v>49.3534295694842</v>
      </c>
      <c r="K202" s="58">
        <v>-123.078528291959</v>
      </c>
      <c r="L202" s="14">
        <f t="shared" ref="L202:L204" si="322">2 * 6371000 * ASIN(SQRT(SIN(RADIANS((J202-B202)/2))^2 + COS(RADIANS(B202)) * COS(RADIANS(J202)) * SIN(RADIANS((K202-C202)/2))^2))
</f>
        <v>23.42469428</v>
      </c>
      <c r="M202" s="14">
        <f t="shared" ref="M202:M204" si="323">2 * 6371000 * ASIN(SQRT(SIN(RADIANS((J202-D202)/2))^2 + COS(RADIANS(D202)) * COS(RADIANS(J202)) * SIN(RADIANS((K202-E202)/2))^2))
</f>
        <v>31.37109359</v>
      </c>
      <c r="N202" s="14">
        <f t="shared" ref="N202:N204" si="324">2 * 6371000 * ASIN(SQRT(SIN(RADIANS((J202-F202)/2))^2 + COS(RADIANS(F202)) * COS(RADIANS(J202)) * SIN(RADIANS((K202-G202)/2))^2))
</f>
        <v>21.36765606</v>
      </c>
      <c r="O202" s="14">
        <f t="shared" ref="O202:O204" si="325">2 * 6371000 * ASIN(SQRT(SIN(RADIANS((J202-H202)/2))^2 + COS(RADIANS(H202)) * COS(RADIANS(J202)) * SIN(RADIANS((K202-I202)/2))^2))
</f>
        <v>17.47763157</v>
      </c>
      <c r="P202" s="31">
        <f t="shared" ref="P202:P204" si="326">AVERAGE(L202:O202)</f>
        <v>23.41026887</v>
      </c>
      <c r="Q202" s="32">
        <f t="shared" ref="Q202:T202" si="321">MOD(DEGREES(ATAN2(
    SIN(RADIANS($K202 - OFFSET($B202, 0, COLUMN(A199)*2-1))) * COS(RADIANS($J202)),
    COS(RADIANS(OFFSET($B202, 0, COLUMN(A199)*2-2))) * SIN(RADIANS($J202)) -
    SIN(RADIANS(OFFSET($B202, 0, COLUMN(A199)*2-2))) * COS(RADIANS($J202)) * COS(RADIANS($K202 - OFFSET($B202, 0, COLUMN(A199)*2-1)))
)), 360)</f>
        <v>344.9334227</v>
      </c>
      <c r="R202" s="32">
        <f t="shared" si="321"/>
        <v>352.7775178</v>
      </c>
      <c r="S202" s="32">
        <f t="shared" si="321"/>
        <v>56.09527657</v>
      </c>
      <c r="T202" s="32">
        <f t="shared" si="321"/>
        <v>81.36750847</v>
      </c>
      <c r="U202" s="32">
        <f t="shared" ref="U202:U204" si="328">AVERAGE(Q202:T202)</f>
        <v>208.7934314</v>
      </c>
      <c r="V202" s="19">
        <f t="shared" ref="V202:V204" si="329">AVERAGE(
  geodesic(B202, C202, D202, E202),
  geodesic(B202, C202, F202, G202),
  geodesic(B202, C202, H202, I202),
  geodesic(D202, E202, F202, G202),
  geodesic(D202, E202, H202, I202),
  geodesic(F202, G202, H202, I202)
)</f>
        <v>23.24044485</v>
      </c>
    </row>
    <row r="203">
      <c r="A203" s="47" t="s">
        <v>73</v>
      </c>
      <c r="B203" s="54">
        <v>49.3531781</v>
      </c>
      <c r="C203" s="55">
        <v>-123.07939694</v>
      </c>
      <c r="D203" s="54">
        <v>49.35320903</v>
      </c>
      <c r="E203" s="55">
        <v>-123.07927223</v>
      </c>
      <c r="F203" s="54">
        <v>49.3532818</v>
      </c>
      <c r="G203" s="55">
        <v>-123.07944472</v>
      </c>
      <c r="H203" s="54">
        <v>49.35324794</v>
      </c>
      <c r="I203" s="55">
        <v>-123.07954697</v>
      </c>
      <c r="J203" s="57">
        <v>49.3534295694842</v>
      </c>
      <c r="K203" s="58">
        <v>-123.078528291959</v>
      </c>
      <c r="L203" s="14">
        <f t="shared" si="322"/>
        <v>68.85127729</v>
      </c>
      <c r="M203" s="14">
        <f t="shared" si="323"/>
        <v>59.20236489</v>
      </c>
      <c r="N203" s="14">
        <f t="shared" si="324"/>
        <v>68.38170723</v>
      </c>
      <c r="O203" s="14">
        <f t="shared" si="325"/>
        <v>76.49854741</v>
      </c>
      <c r="P203" s="31">
        <f t="shared" si="326"/>
        <v>68.23347421</v>
      </c>
      <c r="Q203" s="32">
        <f t="shared" ref="Q203:T203" si="327">MOD(DEGREES(ATAN2(
    SIN(RADIANS($K203 - OFFSET($B203, 0, COLUMN(A200)*2-1))) * COS(RADIANS($J203)),
    COS(RADIANS(OFFSET($B203, 0, COLUMN(A200)*2-2))) * SIN(RADIANS($J203)) -
    SIN(RADIANS(OFFSET($B203, 0, COLUMN(A200)*2-2))) * COS(RADIANS($J203)) * COS(RADIANS($K203 - OFFSET($B203, 0, COLUMN(A200)*2-1)))
)), 360)</f>
        <v>23.96188847</v>
      </c>
      <c r="R203" s="32">
        <f t="shared" si="327"/>
        <v>24.4705605</v>
      </c>
      <c r="S203" s="32">
        <f t="shared" si="327"/>
        <v>13.90381179</v>
      </c>
      <c r="T203" s="32">
        <f t="shared" si="327"/>
        <v>15.30844058</v>
      </c>
      <c r="U203" s="32">
        <f t="shared" si="328"/>
        <v>19.41117533</v>
      </c>
      <c r="V203" s="19">
        <f t="shared" si="329"/>
        <v>13.103232</v>
      </c>
    </row>
    <row r="204">
      <c r="A204" s="47" t="s">
        <v>74</v>
      </c>
      <c r="B204" s="59">
        <v>49.35340555</v>
      </c>
      <c r="C204" s="60">
        <v>-123.07873939</v>
      </c>
      <c r="D204" s="59">
        <v>49.35332831</v>
      </c>
      <c r="E204" s="60">
        <v>-123.07868993</v>
      </c>
      <c r="F204" s="61">
        <v>49.35332826</v>
      </c>
      <c r="G204" s="60">
        <v>-123.07875812</v>
      </c>
      <c r="H204" s="61">
        <v>49.35331765</v>
      </c>
      <c r="I204" s="60">
        <v>-123.07873801</v>
      </c>
      <c r="J204" s="57">
        <v>49.3534295694842</v>
      </c>
      <c r="K204" s="58">
        <v>-123.078528291959</v>
      </c>
      <c r="L204" s="14">
        <f t="shared" si="322"/>
        <v>15.52164415</v>
      </c>
      <c r="M204" s="14">
        <f t="shared" si="323"/>
        <v>16.24336896</v>
      </c>
      <c r="N204" s="14">
        <f t="shared" si="324"/>
        <v>20.10019488</v>
      </c>
      <c r="O204" s="14">
        <f t="shared" si="325"/>
        <v>19.63712753</v>
      </c>
      <c r="P204" s="31">
        <f t="shared" si="326"/>
        <v>17.87558388</v>
      </c>
      <c r="Q204" s="32">
        <f t="shared" ref="Q204:T204" si="330">MOD(DEGREES(ATAN2(
    SIN(RADIANS($K204 - OFFSET($B204, 0, COLUMN(A201)*2-1))) * COS(RADIANS($J204)),
    COS(RADIANS(OFFSET($B204, 0, COLUMN(A201)*2-2))) * SIN(RADIANS($J204)) -
    SIN(RADIANS(OFFSET($B204, 0, COLUMN(A201)*2-2))) * COS(RADIANS($J204)) * COS(RADIANS($K204 - OFFSET($B204, 0, COLUMN(A201)*2-1)))
)), 360)</f>
        <v>9.908408109</v>
      </c>
      <c r="R204" s="32">
        <f t="shared" si="330"/>
        <v>43.882241</v>
      </c>
      <c r="S204" s="32">
        <f t="shared" si="330"/>
        <v>34.08682681</v>
      </c>
      <c r="T204" s="32">
        <f t="shared" si="330"/>
        <v>39.32684683</v>
      </c>
      <c r="U204" s="32">
        <f t="shared" si="328"/>
        <v>31.80108069</v>
      </c>
      <c r="V204" s="19">
        <f t="shared" si="329"/>
        <v>6.378896947</v>
      </c>
    </row>
    <row r="206">
      <c r="A206" s="44" t="s">
        <v>167</v>
      </c>
      <c r="B206" s="45"/>
      <c r="D206" s="45"/>
      <c r="F206" s="45"/>
      <c r="H206" s="45"/>
      <c r="J206" s="45"/>
      <c r="K206" s="45"/>
      <c r="L206" s="45"/>
      <c r="M206" s="45"/>
      <c r="N206" s="45"/>
      <c r="O206" s="45"/>
      <c r="P206" s="45"/>
    </row>
    <row r="207">
      <c r="A207" s="47" t="s">
        <v>1</v>
      </c>
      <c r="B207" s="48" t="s">
        <v>2</v>
      </c>
      <c r="C207" s="49" t="s">
        <v>3</v>
      </c>
      <c r="D207" s="48" t="s">
        <v>4</v>
      </c>
      <c r="E207" s="49" t="s">
        <v>5</v>
      </c>
      <c r="F207" s="50" t="s">
        <v>6</v>
      </c>
      <c r="G207" s="49" t="s">
        <v>7</v>
      </c>
      <c r="H207" s="50" t="s">
        <v>8</v>
      </c>
      <c r="I207" s="49" t="s">
        <v>9</v>
      </c>
      <c r="J207" s="51" t="s">
        <v>10</v>
      </c>
      <c r="K207" s="52" t="s">
        <v>11</v>
      </c>
      <c r="L207" s="53" t="s">
        <v>12</v>
      </c>
      <c r="M207" s="53" t="s">
        <v>13</v>
      </c>
      <c r="N207" s="53" t="s">
        <v>14</v>
      </c>
      <c r="O207" s="53" t="s">
        <v>15</v>
      </c>
      <c r="P207" s="50" t="s">
        <v>16</v>
      </c>
    </row>
    <row r="208">
      <c r="A208" s="47" t="s">
        <v>17</v>
      </c>
      <c r="B208" s="62">
        <v>49.288338</v>
      </c>
      <c r="C208" s="63">
        <v>-122.982879</v>
      </c>
      <c r="D208" s="62">
        <v>49.288385</v>
      </c>
      <c r="E208" s="63">
        <v>-122.983329</v>
      </c>
      <c r="F208" s="64">
        <v>49.288709</v>
      </c>
      <c r="G208" s="63">
        <v>-122.983084</v>
      </c>
      <c r="H208" s="64">
        <v>49.288561</v>
      </c>
      <c r="I208" s="63">
        <v>-122.982713</v>
      </c>
      <c r="J208" s="57">
        <v>49.288431</v>
      </c>
      <c r="K208" s="58">
        <v>-122.983009</v>
      </c>
      <c r="L208" s="14">
        <f t="shared" ref="L208:L210" si="332">2 * 6371000 * ASIN(SQRT(SIN(RADIANS((J208-B208)/2))^2 + COS(RADIANS(B208)) * COS(RADIANS(J208)) * SIN(RADIANS((K208-C208)/2))^2))
</f>
        <v>13.99414285</v>
      </c>
      <c r="M208" s="14">
        <f t="shared" ref="M208:M210" si="333">2 * 6371000 * ASIN(SQRT(SIN(RADIANS((J208-D208)/2))^2 + COS(RADIANS(D208)) * COS(RADIANS(J208)) * SIN(RADIANS((K208-E208)/2))^2))
</f>
        <v>23.76562992</v>
      </c>
      <c r="N208" s="14">
        <f t="shared" ref="N208:N210" si="334">2 * 6371000 * ASIN(SQRT(SIN(RADIANS((J208-F208)/2))^2 + COS(RADIANS(F208)) * COS(RADIANS(J208)) * SIN(RADIANS((K208-G208)/2))^2))
</f>
        <v>31.38712755</v>
      </c>
      <c r="O208" s="14">
        <f t="shared" ref="O208:O210" si="335">2 * 6371000 * ASIN(SQRT(SIN(RADIANS((J208-H208)/2))^2 + COS(RADIANS(H208)) * COS(RADIANS(J208)) * SIN(RADIANS((K208-I208)/2))^2))
</f>
        <v>25.88109397</v>
      </c>
      <c r="P208" s="31">
        <f t="shared" ref="P208:P210" si="336">AVERAGE(L208:O208)</f>
        <v>23.75699857</v>
      </c>
      <c r="Q208" s="32">
        <f t="shared" ref="Q208:T208" si="331">MOD(DEGREES(ATAN2(
    SIN(RADIANS($K208 - OFFSET($B208, 0, COLUMN(A205)*2-1))) * COS(RADIANS($J208)),
    COS(RADIANS(OFFSET($B208, 0, COLUMN(A205)*2-2))) * SIN(RADIANS($J208)) -
    SIN(RADIANS(OFFSET($B208, 0, COLUMN(A205)*2-2))) * COS(RADIANS($J208)) * COS(RADIANS($K208 - OFFSET($B208, 0, COLUMN(A205)*2-1)))
)), 360)</f>
        <v>132.3569525</v>
      </c>
      <c r="R208" s="32">
        <f t="shared" si="331"/>
        <v>12.42887121</v>
      </c>
      <c r="S208" s="32">
        <f t="shared" si="331"/>
        <v>279.980003</v>
      </c>
      <c r="T208" s="32">
        <f t="shared" si="331"/>
        <v>213.9540142</v>
      </c>
      <c r="U208" s="32">
        <f t="shared" ref="U208:U210" si="338">AVERAGE(Q208:T208)</f>
        <v>159.6799602</v>
      </c>
      <c r="V208" s="19">
        <f t="shared" ref="V208:V210" si="339">AVERAGE(
  geodesic(B208, C208, D208, E208),
  geodesic(B208, C208, F208, G208),
  geodesic(B208, C208, H208, I208),
  geodesic(D208, E208, F208, G208),
  geodesic(D208, E208, H208, I208),
  geodesic(F208, G208, H208, I208)
)</f>
        <v>37.49256698</v>
      </c>
    </row>
    <row r="209">
      <c r="A209" s="47" t="s">
        <v>73</v>
      </c>
      <c r="B209" s="54">
        <v>49.28844736</v>
      </c>
      <c r="C209" s="55">
        <v>-122.98316688</v>
      </c>
      <c r="D209" s="54">
        <v>49.28843442</v>
      </c>
      <c r="E209" s="55">
        <v>-122.98305218</v>
      </c>
      <c r="F209" s="54">
        <v>49.28853849</v>
      </c>
      <c r="G209" s="55">
        <v>-122.98302446</v>
      </c>
      <c r="H209" s="54">
        <v>49.28851204</v>
      </c>
      <c r="I209" s="55">
        <v>-122.98292524</v>
      </c>
      <c r="J209" s="57">
        <v>49.288431</v>
      </c>
      <c r="K209" s="58">
        <v>-122.983009</v>
      </c>
      <c r="L209" s="14">
        <f t="shared" si="332"/>
        <v>11.59417285</v>
      </c>
      <c r="M209" s="14">
        <f t="shared" si="333"/>
        <v>3.154722843</v>
      </c>
      <c r="N209" s="14">
        <f t="shared" si="334"/>
        <v>12.00482132</v>
      </c>
      <c r="O209" s="14">
        <f t="shared" si="335"/>
        <v>10.86767348</v>
      </c>
      <c r="P209" s="31">
        <f t="shared" si="336"/>
        <v>9.405347623</v>
      </c>
      <c r="Q209" s="32">
        <f t="shared" ref="Q209:T209" si="337">MOD(DEGREES(ATAN2(
    SIN(RADIANS($K209 - OFFSET($B209, 0, COLUMN(A206)*2-1))) * COS(RADIANS($J209)),
    COS(RADIANS(OFFSET($B209, 0, COLUMN(A206)*2-2))) * SIN(RADIANS($J209)) -
    SIN(RADIANS(OFFSET($B209, 0, COLUMN(A206)*2-2))) * COS(RADIANS($J209)) * COS(RADIANS($K209 - OFFSET($B209, 0, COLUMN(A206)*2-1)))
)), 360)</f>
        <v>350.9729367</v>
      </c>
      <c r="R209" s="32">
        <f t="shared" si="337"/>
        <v>353.0764486</v>
      </c>
      <c r="S209" s="32">
        <f t="shared" si="337"/>
        <v>275.3593231</v>
      </c>
      <c r="T209" s="32">
        <f t="shared" si="337"/>
        <v>236.0143697</v>
      </c>
      <c r="U209" s="32">
        <f t="shared" si="338"/>
        <v>303.8557695</v>
      </c>
      <c r="V209" s="19">
        <f t="shared" si="339"/>
        <v>12.33248574</v>
      </c>
    </row>
    <row r="210">
      <c r="A210" s="47" t="s">
        <v>74</v>
      </c>
      <c r="B210" s="59">
        <v>49.28843088</v>
      </c>
      <c r="C210" s="60">
        <v>-122.98291915</v>
      </c>
      <c r="D210" s="59">
        <v>49.28843589</v>
      </c>
      <c r="E210" s="60">
        <v>-122.9830057</v>
      </c>
      <c r="F210" s="61">
        <v>49.28841579</v>
      </c>
      <c r="G210" s="60">
        <v>-122.98295356</v>
      </c>
      <c r="H210" s="61">
        <v>49.28844187</v>
      </c>
      <c r="I210" s="60">
        <v>-122.98298538</v>
      </c>
      <c r="J210" s="57">
        <v>49.288431</v>
      </c>
      <c r="K210" s="58">
        <v>-122.983009</v>
      </c>
      <c r="L210" s="14">
        <f t="shared" si="332"/>
        <v>6.516569511</v>
      </c>
      <c r="M210" s="14">
        <f t="shared" si="333"/>
        <v>0.5940874875</v>
      </c>
      <c r="N210" s="14">
        <f t="shared" si="334"/>
        <v>4.36211549</v>
      </c>
      <c r="O210" s="14">
        <f t="shared" si="335"/>
        <v>2.096569127</v>
      </c>
      <c r="P210" s="31">
        <f t="shared" si="336"/>
        <v>3.392335404</v>
      </c>
      <c r="Q210" s="32">
        <f t="shared" ref="Q210:T210" si="340">MOD(DEGREES(ATAN2(
    SIN(RADIANS($K210 - OFFSET($B210, 0, COLUMN(A207)*2-1))) * COS(RADIANS($J210)),
    COS(RADIANS(OFFSET($B210, 0, COLUMN(A207)*2-2))) * SIN(RADIANS($J210)) -
    SIN(RADIANS(OFFSET($B210, 0, COLUMN(A207)*2-2))) * COS(RADIANS($J210)) * COS(RADIANS($K210 - OFFSET($B210, 0, COLUMN(A207)*2-1)))
)), 360)</f>
        <v>179.8826465</v>
      </c>
      <c r="R210" s="32">
        <f t="shared" si="340"/>
        <v>246.2423596</v>
      </c>
      <c r="S210" s="32">
        <f t="shared" si="340"/>
        <v>157.187339</v>
      </c>
      <c r="T210" s="32">
        <f t="shared" si="340"/>
        <v>215.2052972</v>
      </c>
      <c r="U210" s="32">
        <f t="shared" si="338"/>
        <v>199.6294106</v>
      </c>
      <c r="V210" s="19">
        <f t="shared" si="339"/>
        <v>3.99688479</v>
      </c>
    </row>
    <row r="212">
      <c r="A212" s="1" t="s">
        <v>168</v>
      </c>
      <c r="B212" s="1" t="s">
        <v>109</v>
      </c>
      <c r="D212" s="1" t="s">
        <v>110</v>
      </c>
      <c r="F212" s="1" t="s">
        <v>111</v>
      </c>
      <c r="H212" s="1" t="s">
        <v>112</v>
      </c>
      <c r="J212" s="1"/>
      <c r="K212" s="1"/>
      <c r="L212" s="1"/>
      <c r="M212" s="1"/>
      <c r="N212" s="1"/>
      <c r="O212" s="1"/>
      <c r="P212" s="1"/>
    </row>
    <row r="213">
      <c r="A213" s="2" t="s">
        <v>1</v>
      </c>
      <c r="B213" s="3" t="s">
        <v>2</v>
      </c>
      <c r="C213" s="4" t="s">
        <v>3</v>
      </c>
      <c r="D213" s="3" t="s">
        <v>4</v>
      </c>
      <c r="E213" s="4" t="s">
        <v>5</v>
      </c>
      <c r="F213" s="5" t="s">
        <v>6</v>
      </c>
      <c r="G213" s="4" t="s">
        <v>7</v>
      </c>
      <c r="H213" s="5" t="s">
        <v>8</v>
      </c>
      <c r="I213" s="4" t="s">
        <v>9</v>
      </c>
      <c r="J213" s="6" t="s">
        <v>10</v>
      </c>
      <c r="K213" s="7" t="s">
        <v>11</v>
      </c>
      <c r="L213" s="8" t="s">
        <v>12</v>
      </c>
      <c r="M213" s="8" t="s">
        <v>13</v>
      </c>
      <c r="N213" s="8" t="s">
        <v>14</v>
      </c>
      <c r="O213" s="8" t="s">
        <v>15</v>
      </c>
      <c r="P213" s="18" t="s">
        <v>16</v>
      </c>
    </row>
    <row r="214">
      <c r="A214" s="2" t="s">
        <v>17</v>
      </c>
      <c r="B214" s="62">
        <v>32.64118</v>
      </c>
      <c r="C214" s="63">
        <v>-117.066163</v>
      </c>
      <c r="D214" s="62">
        <v>32.641191</v>
      </c>
      <c r="E214" s="63">
        <v>-117.066222</v>
      </c>
      <c r="F214" s="64">
        <v>32.641464</v>
      </c>
      <c r="G214" s="63">
        <v>-117.066195</v>
      </c>
      <c r="H214" s="64">
        <v>32.641344</v>
      </c>
      <c r="I214" s="63">
        <v>-117.066089</v>
      </c>
      <c r="J214" s="12">
        <v>32.641244</v>
      </c>
      <c r="K214" s="13">
        <v>-117.066228</v>
      </c>
      <c r="L214" s="14">
        <f t="shared" ref="L214:L216" si="342">2 * 6371000 * ASIN(SQRT(SIN(RADIANS((J214-B214)/2))^2 + COS(RADIANS(B214)) * COS(RADIANS(J214)) * SIN(RADIANS((K214-C214)/2))^2))
</f>
        <v>9.364060682</v>
      </c>
      <c r="M214" s="14">
        <f t="shared" ref="M214:M216" si="343">2 * 6371000 * ASIN(SQRT(SIN(RADIANS((J214-D214)/2))^2 + COS(RADIANS(D214)) * COS(RADIANS(J214)) * SIN(RADIANS((K214-E214)/2))^2))
</f>
        <v>5.9200482</v>
      </c>
      <c r="N214" s="14">
        <f t="shared" ref="N214:N216" si="344">2 * 6371000 * ASIN(SQRT(SIN(RADIANS((J214-F214)/2))^2 + COS(RADIANS(F214)) * COS(RADIANS(J214)) * SIN(RADIANS((K214-G214)/2))^2))
</f>
        <v>24.6572532</v>
      </c>
      <c r="O214" s="14">
        <f t="shared" ref="O214:O216" si="345">2 * 6371000 * ASIN(SQRT(SIN(RADIANS((J214-H214)/2))^2 + COS(RADIANS(H214)) * COS(RADIANS(J214)) * SIN(RADIANS((K214-I214)/2))^2))
</f>
        <v>17.11823121</v>
      </c>
      <c r="P214" s="31">
        <f t="shared" ref="P214:P216" si="346">AVERAGE(L214:O214)</f>
        <v>14.26489832</v>
      </c>
      <c r="Q214" s="32">
        <f t="shared" ref="Q214:T214" si="341">MOD(DEGREES(ATAN2(
    SIN(RADIANS($K214 - OFFSET($B214, 0, COLUMN(A211)*2-1))) * COS(RADIANS($J214)),
    COS(RADIANS(OFFSET($B214, 0, COLUMN(A211)*2-2))) * SIN(RADIANS($J214)) -
    SIN(RADIANS(OFFSET($B214, 0, COLUMN(A211)*2-2))) * COS(RADIANS($J214)) * COS(RADIANS($K214 - OFFSET($B214, 0, COLUMN(A211)*2-1)))
)), 360)</f>
        <v>130.5377692</v>
      </c>
      <c r="R214" s="32">
        <f t="shared" si="341"/>
        <v>95.44543907</v>
      </c>
      <c r="S214" s="32">
        <f t="shared" si="341"/>
        <v>262.8011123</v>
      </c>
      <c r="T214" s="32">
        <f t="shared" si="341"/>
        <v>220.5091662</v>
      </c>
      <c r="U214" s="32">
        <f t="shared" ref="U214:U216" si="348">AVERAGE(Q214:T214)</f>
        <v>177.3233717</v>
      </c>
      <c r="V214" s="19">
        <f t="shared" ref="V214:V216" si="349">AVERAGE(
  geodesic(B214, C214, D214, E214),
  geodesic(B214, C214, F214, G214),
  geodesic(B214, C214, H214, I214),
  geodesic(D214, E214, F214, G214),
  geodesic(D214, E214, H214, I214),
  geodesic(F214, G214, H214, I214)
)</f>
        <v>20.84368485</v>
      </c>
    </row>
    <row r="215">
      <c r="A215" s="47" t="s">
        <v>73</v>
      </c>
      <c r="B215" s="9">
        <v>32.64122192</v>
      </c>
      <c r="C215" s="10">
        <v>-117.06621641</v>
      </c>
      <c r="D215" s="9">
        <v>32.64120151</v>
      </c>
      <c r="E215" s="10">
        <v>-117.06612855</v>
      </c>
      <c r="F215" s="9">
        <v>32.64140222</v>
      </c>
      <c r="G215" s="10">
        <v>-117.0661476</v>
      </c>
      <c r="H215" s="9">
        <v>32.64133376</v>
      </c>
      <c r="I215" s="10">
        <v>-117.06616747</v>
      </c>
      <c r="J215" s="12">
        <v>32.641244</v>
      </c>
      <c r="K215" s="13">
        <v>-117.066228</v>
      </c>
      <c r="L215" s="14">
        <f t="shared" si="342"/>
        <v>2.684326523</v>
      </c>
      <c r="M215" s="14">
        <f t="shared" si="343"/>
        <v>10.4418748</v>
      </c>
      <c r="N215" s="14">
        <f t="shared" si="344"/>
        <v>19.13622933</v>
      </c>
      <c r="O215" s="14">
        <f t="shared" si="345"/>
        <v>11.4777791</v>
      </c>
      <c r="P215" s="31">
        <f t="shared" si="346"/>
        <v>10.93505244</v>
      </c>
      <c r="Q215" s="32">
        <f t="shared" ref="Q215:T215" si="347">MOD(DEGREES(ATAN2(
    SIN(RADIANS($K215 - OFFSET($B215, 0, COLUMN(A212)*2-1))) * COS(RADIANS($J215)),
    COS(RADIANS(OFFSET($B215, 0, COLUMN(A212)*2-2))) * SIN(RADIANS($J215)) -
    SIN(RADIANS(OFFSET($B215, 0, COLUMN(A212)*2-2))) * COS(RADIANS($J215)) * COS(RADIANS($K215 - OFFSET($B215, 0, COLUMN(A212)*2-1)))
)), 360)</f>
        <v>113.8457881</v>
      </c>
      <c r="R215" s="32">
        <f t="shared" si="347"/>
        <v>153.0974761</v>
      </c>
      <c r="S215" s="32">
        <f t="shared" si="347"/>
        <v>246.8340261</v>
      </c>
      <c r="T215" s="32">
        <f t="shared" si="347"/>
        <v>240.4099488</v>
      </c>
      <c r="U215" s="32">
        <f t="shared" si="348"/>
        <v>188.5468098</v>
      </c>
      <c r="V215" s="19">
        <f t="shared" si="349"/>
        <v>14.70359099</v>
      </c>
    </row>
    <row r="216">
      <c r="A216" s="2" t="s">
        <v>74</v>
      </c>
      <c r="B216" s="59">
        <v>32.64123149</v>
      </c>
      <c r="C216" s="60">
        <v>-117.06622968</v>
      </c>
      <c r="D216" s="59">
        <v>32.64123515</v>
      </c>
      <c r="E216" s="60">
        <v>-117.06623317</v>
      </c>
      <c r="F216" s="61">
        <v>32.64130623</v>
      </c>
      <c r="G216" s="60">
        <v>-117.06625063</v>
      </c>
      <c r="H216" s="61">
        <v>32.64124843</v>
      </c>
      <c r="I216" s="60">
        <v>-117.06622782</v>
      </c>
      <c r="J216" s="12">
        <v>32.641244</v>
      </c>
      <c r="K216" s="13">
        <v>-117.066228</v>
      </c>
      <c r="L216" s="14">
        <f t="shared" si="342"/>
        <v>1.399914478</v>
      </c>
      <c r="M216" s="14">
        <f t="shared" si="343"/>
        <v>1.096695591</v>
      </c>
      <c r="N216" s="14">
        <f t="shared" si="344"/>
        <v>7.236817146</v>
      </c>
      <c r="O216" s="14">
        <f t="shared" si="345"/>
        <v>0.4928817684</v>
      </c>
      <c r="P216" s="31">
        <f t="shared" si="346"/>
        <v>2.556577246</v>
      </c>
      <c r="Q216" s="32">
        <f t="shared" ref="Q216:T216" si="350">MOD(DEGREES(ATAN2(
    SIN(RADIANS($K216 - OFFSET($B216, 0, COLUMN(A213)*2-1))) * COS(RADIANS($J216)),
    COS(RADIANS(OFFSET($B216, 0, COLUMN(A213)*2-2))) * SIN(RADIANS($J216)) -
    SIN(RADIANS(OFFSET($B216, 0, COLUMN(A213)*2-2))) * COS(RADIANS($J216)) * COS(RADIANS($K216 - OFFSET($B216, 0, COLUMN(A213)*2-1)))
)), 360)</f>
        <v>83.54823043</v>
      </c>
      <c r="R216" s="32">
        <f t="shared" si="350"/>
        <v>63.80660536</v>
      </c>
      <c r="S216" s="32">
        <f t="shared" si="350"/>
        <v>287.0255064</v>
      </c>
      <c r="T216" s="32">
        <f t="shared" si="350"/>
        <v>268.0404005</v>
      </c>
      <c r="U216" s="32">
        <f t="shared" si="348"/>
        <v>175.6051857</v>
      </c>
      <c r="V216" s="19">
        <f t="shared" si="349"/>
        <v>4.559282406</v>
      </c>
    </row>
    <row r="218">
      <c r="A218" s="15" t="s">
        <v>169</v>
      </c>
      <c r="B218" s="15" t="s">
        <v>170</v>
      </c>
    </row>
    <row r="219">
      <c r="A219" s="65" t="s">
        <v>17</v>
      </c>
      <c r="B219" s="66" t="s">
        <v>171</v>
      </c>
      <c r="D219" s="16">
        <f>IFERROR(__xludf.DUMMYFUNCTION("AVERAGE(FILTER(U4:U214, MOD(ROW(U4:U214) - ROW($U$4), 6) = 0))
"),177.4843352360894)</f>
        <v>177.4843352</v>
      </c>
    </row>
    <row r="220">
      <c r="A220" s="65" t="s">
        <v>37</v>
      </c>
      <c r="B220" s="16">
        <f>IFERROR(__xludf.DUMMYFUNCTION("AVERAGE(FILTER($P$5:$P$215, MOD(ROW($P$5:$P$215) - ROW($P$5), 6) = 0))
"),22.944789143961206)</f>
        <v>22.94478914</v>
      </c>
      <c r="D220" s="16">
        <f>IFERROR(__xludf.DUMMYFUNCTION("AVERAGE(FILTER($U$5:$U$215, MOD(ROW($U$5:$U$215) - ROW($U$5), 6) = 0))
"),180.36216282065166)</f>
        <v>180.3621628</v>
      </c>
    </row>
    <row r="221">
      <c r="A221" s="65" t="s">
        <v>74</v>
      </c>
      <c r="B221" s="67">
        <f>IFERROR(__xludf.DUMMYFUNCTION("AVERAGE(FILTER(P6:P216, MOD(ROW(P6:P216) - ROW(P6), 6) = 0))
"),13.118103649608104)</f>
        <v>13.11810365</v>
      </c>
      <c r="D221" s="67">
        <f>IFERROR(__xludf.DUMMYFUNCTION("AVERAGE(FILTER(U6:U216, MOD(ROW(U6:U216) - ROW(U6), 6) = 0))
"),180.83561607154186)</f>
        <v>180.8356161</v>
      </c>
    </row>
    <row r="222">
      <c r="F222" s="19"/>
    </row>
    <row r="223">
      <c r="A223" s="15" t="s">
        <v>169</v>
      </c>
      <c r="B223" s="15" t="s">
        <v>172</v>
      </c>
      <c r="F223" s="19"/>
    </row>
    <row r="224">
      <c r="A224" s="65" t="s">
        <v>17</v>
      </c>
      <c r="B224" s="16">
        <f>IFERROR(__xludf.DUMMYFUNCTION("AVERAGE(FILTER(P4:P214, (MOD(ROW(P4:P214) - ROW(P4), 6) = 0) * (ROW(P4:P214) &lt;&gt; 196) * (ROW(P4:P214) &lt;&gt; 154)* (ROW(P4:P214) &lt;&gt; 202)))
"),18.19877511589985)</f>
        <v>18.19877512</v>
      </c>
      <c r="D224" s="16">
        <f>IFERROR(__xludf.DUMMYFUNCTION("AVERAGE(FILTER(U4:U214, (MOD(ROW(U4:U214) - ROW(U4), 6) = 0) * (ROW(U4:U214) &lt;&gt; 196) * (ROW(U4:U214) &lt;&gt; 154)* (ROW(U4:U214) &lt;&gt; 202)))
"),174.99864306583416)</f>
        <v>174.9986431</v>
      </c>
      <c r="F224" s="19"/>
    </row>
    <row r="225">
      <c r="A225" s="65" t="s">
        <v>37</v>
      </c>
      <c r="B225" s="16">
        <f>IFERROR(__xludf.DUMMYFUNCTION("AVERAGE(FILTER(P5:P215, (MOD(ROW(P5:P215) - ROW(P5), 6) = 0) * (ROW(P5:P215) &lt;&gt; 197) * (ROW(P5:P215) &lt;&gt; 155) * (ROW(P5:P215) &lt;&gt; 203)))
"),15.687391092091888)</f>
        <v>15.68739109</v>
      </c>
      <c r="D225" s="16">
        <f>IFERROR(__xludf.DUMMYFUNCTION("AVERAGE(FILTER(U5:U215, (MOD(ROW(U5:U215) - ROW(U5), 6) = 0) * (ROW(R5:U215) &lt;&gt; 197) * (ROW(U5:U215) &lt;&gt; 155) * (ROW(R5:U215) &lt;&gt; 203)))
"),186.98395250338)</f>
        <v>186.9839525</v>
      </c>
      <c r="F225" s="19"/>
    </row>
    <row r="226">
      <c r="A226" s="65" t="s">
        <v>74</v>
      </c>
      <c r="B226" s="67">
        <f>IFERROR(__xludf.DUMMYFUNCTION("AVERAGE(FILTER(P6:P216, (MOD(ROW(P6:P216) - ROW(P6), 6) = 0) * (ROW(P6:P216) &lt;&gt; 198) * (ROW(P6:P216) &lt;&gt; 156) *(ROW(P6:P216) &lt;&gt; 204) ))
"),8.291321033695311)</f>
        <v>8.291321034</v>
      </c>
      <c r="D226" s="67">
        <f>IFERROR(__xludf.DUMMYFUNCTION("AVERAGE(FILTER(U6:U216, (MOD(ROW(U6:U216) - ROW(U6), 6) = 0) * (ROW(U6:U216) &lt;&gt; 198) * (ROW(U6:U216) &lt;&gt; 156) *(ROW(U6:U216) &lt;&gt; 204) ))
"),187.28643824938715)</f>
        <v>187.2864382</v>
      </c>
      <c r="F226" s="19"/>
    </row>
    <row r="227">
      <c r="F227" s="19"/>
    </row>
    <row r="228" ht="1.5" customHeight="1">
      <c r="A228" s="17" t="s">
        <v>173</v>
      </c>
    </row>
    <row r="229">
      <c r="A229" s="15" t="s">
        <v>174</v>
      </c>
      <c r="B229" s="15" t="s">
        <v>175</v>
      </c>
    </row>
    <row r="230">
      <c r="A230" s="65" t="s">
        <v>17</v>
      </c>
      <c r="B230" s="16">
        <f>IFERROR(__xludf.DUMMYFUNCTION("AVERAGE(FILTER(P4:P144, MOD(ROW(P4:P144) - ROW(P4), 6) = 0))
"),15.792928778062771)</f>
        <v>15.79292878</v>
      </c>
      <c r="D230" s="16">
        <f>IFERROR(__xludf.DUMMYFUNCTION("AVERAGE(FILTER(U4:U144, MOD(ROW(U4:U144) - ROW(U4), 6) = 0))
"),177.81501224152484)</f>
        <v>177.8150122</v>
      </c>
    </row>
    <row r="231">
      <c r="A231" s="65" t="s">
        <v>73</v>
      </c>
      <c r="B231" s="16">
        <f>IFERROR(__xludf.DUMMYFUNCTION("AVERAGE(FILTER(P5:P144, MOD(ROW(P5:P144) - ROW(P5), 6) = 0))
"),13.88108950030523)</f>
        <v>13.8810895</v>
      </c>
      <c r="D231" s="16">
        <f>IFERROR(__xludf.DUMMYFUNCTION("AVERAGE(FILTER(R5:R144, MOD(ROW(R5:R144) - ROW(R5), 6) = 0))
"),165.95540749977468)</f>
        <v>165.9554075</v>
      </c>
    </row>
    <row r="232">
      <c r="A232" s="65" t="s">
        <v>74</v>
      </c>
      <c r="B232" s="68">
        <f>IFERROR(__xludf.DUMMYFUNCTION("AVERAGE(FILTER(P6:P144, MOD(ROW(P6:P144) - ROW(P6), 6) = 0))
"),8.513580443729056)</f>
        <v>8.513580444</v>
      </c>
    </row>
    <row r="233">
      <c r="A233" s="69"/>
    </row>
    <row r="234">
      <c r="A234" s="15" t="s">
        <v>176</v>
      </c>
      <c r="B234" s="15" t="s">
        <v>177</v>
      </c>
    </row>
    <row r="235">
      <c r="A235" s="65" t="s">
        <v>17</v>
      </c>
      <c r="B235" s="66">
        <f>IFERROR(__xludf.DUMMYFUNCTION("AVERAGE(FILTER(P148:P214, MOD(ROW(P148:P214) - ROW(P4), 6) = 0))
"),34.12181147742696)</f>
        <v>34.12181148</v>
      </c>
    </row>
    <row r="236">
      <c r="A236" s="65" t="s">
        <v>73</v>
      </c>
      <c r="B236" s="16">
        <f>IFERROR(__xludf.DUMMYFUNCTION("AVERAGE(FILTER(P149:P214, MOD(ROW(P149:P214) - ROW(P5), 6) = 0))
"),43.81192806699811)</f>
        <v>43.81192807</v>
      </c>
    </row>
    <row r="237">
      <c r="A237" s="65" t="s">
        <v>74</v>
      </c>
      <c r="B237" s="67">
        <f>IFERROR(__xludf.DUMMYFUNCTION("AVERAGE(FILTER(P150:P216, MOD(ROW(P150:P216) - ROW(P6), 6) = 0))
"),22.3271500613662)</f>
        <v>22.32715006</v>
      </c>
    </row>
    <row r="239">
      <c r="A239" s="15" t="s">
        <v>176</v>
      </c>
      <c r="B239" s="15" t="s">
        <v>178</v>
      </c>
    </row>
    <row r="240">
      <c r="A240" s="65" t="s">
        <v>17</v>
      </c>
      <c r="B240" s="66">
        <f>IFERROR(__xludf.DUMMYFUNCTION("AVERAGE(FILTER(P153:P219, (MOD(ROW(P153:P219) - ROW(P4), 6) = 0) * (ROW(P153:P219) &lt;&gt; 196) * (ROW(P153:P219) &lt;&gt; 154)))
"),23.288536979002807)</f>
        <v>23.28853698</v>
      </c>
    </row>
    <row r="241">
      <c r="A241" s="65" t="s">
        <v>73</v>
      </c>
      <c r="B241" s="16">
        <f>IFERROR(__xludf.DUMMYFUNCTION("AVERAGE(FILTER(P154:P219, (MOD(ROW(P154:P219) - ROW(P5), 6) = 0) * (ROW(P154:P219) &lt;&gt; 197) * (ROW(P154:P219) &lt;&gt; 155)))
"),23.524850408636542)</f>
        <v>23.52485041</v>
      </c>
    </row>
    <row r="242">
      <c r="A242" s="65" t="s">
        <v>74</v>
      </c>
      <c r="B242" s="67">
        <f>IFERROR(__xludf.DUMMYFUNCTION("AVERAGE(FILTER(P150:P216, (MOD(ROW(P150:P216) - ROW(P6), 6) = 0) * (ROW(P150:P214) &lt;&gt; 198) * (ROW(P150:P214) &lt;&gt; 156)))
"),9.400741121862971)</f>
        <v>9.400741122</v>
      </c>
    </row>
  </sheetData>
  <mergeCells count="175">
    <mergeCell ref="B1:C1"/>
    <mergeCell ref="D1:E1"/>
    <mergeCell ref="F1:G1"/>
    <mergeCell ref="H1:I1"/>
    <mergeCell ref="D2:E2"/>
    <mergeCell ref="F2:G2"/>
    <mergeCell ref="H2:I2"/>
    <mergeCell ref="B2:C2"/>
    <mergeCell ref="B7:C7"/>
    <mergeCell ref="B8:C8"/>
    <mergeCell ref="D8:E8"/>
    <mergeCell ref="F8:G8"/>
    <mergeCell ref="H8:I8"/>
    <mergeCell ref="B14:C14"/>
    <mergeCell ref="H14:I14"/>
    <mergeCell ref="F26:G26"/>
    <mergeCell ref="H26:I26"/>
    <mergeCell ref="D14:E14"/>
    <mergeCell ref="F14:G14"/>
    <mergeCell ref="B20:C20"/>
    <mergeCell ref="F20:G20"/>
    <mergeCell ref="H20:I20"/>
    <mergeCell ref="B26:C26"/>
    <mergeCell ref="D26:E26"/>
    <mergeCell ref="B32:C32"/>
    <mergeCell ref="D32:E32"/>
    <mergeCell ref="F32:G32"/>
    <mergeCell ref="H32:I32"/>
    <mergeCell ref="D38:E38"/>
    <mergeCell ref="F38:G38"/>
    <mergeCell ref="H38:I38"/>
    <mergeCell ref="F50:G50"/>
    <mergeCell ref="H50:I50"/>
    <mergeCell ref="B38:C38"/>
    <mergeCell ref="B44:C44"/>
    <mergeCell ref="D44:E44"/>
    <mergeCell ref="F44:G44"/>
    <mergeCell ref="H44:I44"/>
    <mergeCell ref="B50:C50"/>
    <mergeCell ref="D50:E50"/>
    <mergeCell ref="B56:C56"/>
    <mergeCell ref="D56:E56"/>
    <mergeCell ref="F56:G56"/>
    <mergeCell ref="H56:I56"/>
    <mergeCell ref="D62:E62"/>
    <mergeCell ref="F62:G62"/>
    <mergeCell ref="H62:I62"/>
    <mergeCell ref="F74:G74"/>
    <mergeCell ref="H74:I74"/>
    <mergeCell ref="B62:C62"/>
    <mergeCell ref="B68:C68"/>
    <mergeCell ref="D68:E68"/>
    <mergeCell ref="F68:G68"/>
    <mergeCell ref="H68:I68"/>
    <mergeCell ref="B74:C74"/>
    <mergeCell ref="D74:E74"/>
    <mergeCell ref="B80:C80"/>
    <mergeCell ref="D80:E80"/>
    <mergeCell ref="F80:G80"/>
    <mergeCell ref="H80:I80"/>
    <mergeCell ref="D86:E86"/>
    <mergeCell ref="F86:G86"/>
    <mergeCell ref="H86:I86"/>
    <mergeCell ref="F98:G98"/>
    <mergeCell ref="H98:I98"/>
    <mergeCell ref="B86:C86"/>
    <mergeCell ref="B92:C92"/>
    <mergeCell ref="D92:E92"/>
    <mergeCell ref="F92:G92"/>
    <mergeCell ref="H92:I92"/>
    <mergeCell ref="B98:C98"/>
    <mergeCell ref="D98:E98"/>
    <mergeCell ref="B104:C104"/>
    <mergeCell ref="D104:E104"/>
    <mergeCell ref="F104:G104"/>
    <mergeCell ref="H104:I104"/>
    <mergeCell ref="D110:E110"/>
    <mergeCell ref="F110:G110"/>
    <mergeCell ref="H110:I110"/>
    <mergeCell ref="B164:C164"/>
    <mergeCell ref="D164:E164"/>
    <mergeCell ref="F164:G164"/>
    <mergeCell ref="H164:I164"/>
    <mergeCell ref="D170:E170"/>
    <mergeCell ref="F170:G170"/>
    <mergeCell ref="H170:I170"/>
    <mergeCell ref="B170:C170"/>
    <mergeCell ref="B176:C176"/>
    <mergeCell ref="D176:E176"/>
    <mergeCell ref="F176:G176"/>
    <mergeCell ref="H176:I176"/>
    <mergeCell ref="B182:C182"/>
    <mergeCell ref="D182:E182"/>
    <mergeCell ref="F182:G182"/>
    <mergeCell ref="H182:I182"/>
    <mergeCell ref="B188:C188"/>
    <mergeCell ref="D188:E188"/>
    <mergeCell ref="F188:G188"/>
    <mergeCell ref="H188:I188"/>
    <mergeCell ref="B194:C194"/>
    <mergeCell ref="H194:I194"/>
    <mergeCell ref="D194:E194"/>
    <mergeCell ref="F194:G194"/>
    <mergeCell ref="B200:C200"/>
    <mergeCell ref="D200:E200"/>
    <mergeCell ref="F200:G200"/>
    <mergeCell ref="H200:I200"/>
    <mergeCell ref="B206:C206"/>
    <mergeCell ref="H206:I206"/>
    <mergeCell ref="B219:C219"/>
    <mergeCell ref="D219:E219"/>
    <mergeCell ref="B220:C220"/>
    <mergeCell ref="D220:E220"/>
    <mergeCell ref="B221:C221"/>
    <mergeCell ref="D221:E221"/>
    <mergeCell ref="B223:C223"/>
    <mergeCell ref="B224:C224"/>
    <mergeCell ref="D224:E224"/>
    <mergeCell ref="B225:C225"/>
    <mergeCell ref="D225:E225"/>
    <mergeCell ref="B226:C226"/>
    <mergeCell ref="D226:E226"/>
    <mergeCell ref="B229:C229"/>
    <mergeCell ref="B236:C236"/>
    <mergeCell ref="B237:C237"/>
    <mergeCell ref="B239:C239"/>
    <mergeCell ref="B240:C240"/>
    <mergeCell ref="B241:C241"/>
    <mergeCell ref="B242:C242"/>
    <mergeCell ref="B230:C230"/>
    <mergeCell ref="D230:E230"/>
    <mergeCell ref="B231:C231"/>
    <mergeCell ref="D231:E231"/>
    <mergeCell ref="B232:C232"/>
    <mergeCell ref="B234:C234"/>
    <mergeCell ref="B235:C235"/>
    <mergeCell ref="B116:C116"/>
    <mergeCell ref="D116:E116"/>
    <mergeCell ref="F116:G116"/>
    <mergeCell ref="H116:I116"/>
    <mergeCell ref="D122:E122"/>
    <mergeCell ref="F122:G122"/>
    <mergeCell ref="H122:I122"/>
    <mergeCell ref="F134:G134"/>
    <mergeCell ref="H134:I134"/>
    <mergeCell ref="B122:C122"/>
    <mergeCell ref="B128:C128"/>
    <mergeCell ref="D128:E128"/>
    <mergeCell ref="F128:G128"/>
    <mergeCell ref="H128:I128"/>
    <mergeCell ref="B134:C134"/>
    <mergeCell ref="D134:E134"/>
    <mergeCell ref="B140:C140"/>
    <mergeCell ref="D140:E140"/>
    <mergeCell ref="F140:G140"/>
    <mergeCell ref="H140:I140"/>
    <mergeCell ref="D146:E146"/>
    <mergeCell ref="F146:G146"/>
    <mergeCell ref="H146:I146"/>
    <mergeCell ref="F158:G158"/>
    <mergeCell ref="H158:I158"/>
    <mergeCell ref="B146:C146"/>
    <mergeCell ref="B152:C152"/>
    <mergeCell ref="D152:E152"/>
    <mergeCell ref="F152:G152"/>
    <mergeCell ref="H152:I152"/>
    <mergeCell ref="B158:C158"/>
    <mergeCell ref="D158:E158"/>
    <mergeCell ref="D206:E206"/>
    <mergeCell ref="F206:G206"/>
    <mergeCell ref="B212:C212"/>
    <mergeCell ref="D212:E212"/>
    <mergeCell ref="F212:G212"/>
    <mergeCell ref="H212:I212"/>
    <mergeCell ref="B218:C218"/>
  </mergeCells>
  <conditionalFormatting sqref="Q115:T117">
    <cfRule type="notContainsBlanks" dxfId="0" priority="1">
      <formula>LEN(TRIM(Q115))&gt;0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9.0"/>
    <col customWidth="1" min="2" max="2" width="41.25"/>
    <col customWidth="1" min="3" max="3" width="26.0"/>
    <col customWidth="1" min="4" max="4" width="16.13"/>
  </cols>
  <sheetData>
    <row r="1">
      <c r="A1" s="70" t="s">
        <v>179</v>
      </c>
      <c r="B1" s="71" t="s">
        <v>180</v>
      </c>
      <c r="C1" s="71" t="s">
        <v>181</v>
      </c>
      <c r="D1" s="71" t="s">
        <v>182</v>
      </c>
      <c r="E1" s="71" t="s">
        <v>183</v>
      </c>
      <c r="F1" s="71" t="s">
        <v>184</v>
      </c>
      <c r="G1" s="71" t="s">
        <v>185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</row>
    <row r="2" outlineLevel="1">
      <c r="A2" s="73">
        <v>45658.0</v>
      </c>
      <c r="B2" s="74" t="s">
        <v>186</v>
      </c>
      <c r="C2" s="71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outlineLevel="1">
      <c r="A3" s="73">
        <v>45659.0</v>
      </c>
      <c r="B3" s="74" t="s">
        <v>187</v>
      </c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</row>
    <row r="4" outlineLevel="1">
      <c r="A4" s="73">
        <v>45660.0</v>
      </c>
      <c r="B4" s="74" t="s">
        <v>188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 outlineLevel="1">
      <c r="A5" s="73">
        <v>45661.0</v>
      </c>
      <c r="B5" s="74" t="s">
        <v>189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 outlineLevel="1">
      <c r="A6" s="73">
        <v>45689.0</v>
      </c>
      <c r="B6" s="74" t="s">
        <v>190</v>
      </c>
      <c r="C6" s="72"/>
      <c r="D6" s="72"/>
      <c r="E6" s="72"/>
      <c r="F6" s="72"/>
      <c r="G6" s="74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</row>
    <row r="7" outlineLevel="1">
      <c r="A7" s="73">
        <v>45690.0</v>
      </c>
      <c r="B7" s="74" t="s">
        <v>191</v>
      </c>
      <c r="C7" s="72"/>
      <c r="D7" s="72"/>
      <c r="E7" s="72"/>
      <c r="F7" s="72"/>
      <c r="G7" s="74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</row>
    <row r="8" outlineLevel="1">
      <c r="A8" s="73">
        <v>45691.0</v>
      </c>
      <c r="B8" s="74" t="s">
        <v>192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</row>
    <row r="9" outlineLevel="1">
      <c r="A9" s="73">
        <v>45692.0</v>
      </c>
      <c r="B9" s="74" t="s">
        <v>193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</row>
    <row r="10" outlineLevel="1">
      <c r="A10" s="73">
        <v>45717.0</v>
      </c>
      <c r="B10" s="74" t="s">
        <v>194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</row>
    <row r="11" outlineLevel="1">
      <c r="A11" s="73">
        <v>45718.0</v>
      </c>
      <c r="B11" s="74" t="s">
        <v>195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</row>
    <row r="12" outlineLevel="1">
      <c r="A12" s="73">
        <v>45719.0</v>
      </c>
      <c r="B12" s="74" t="s">
        <v>196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</row>
    <row r="13" outlineLevel="1">
      <c r="A13" s="73">
        <v>45720.0</v>
      </c>
      <c r="B13" s="74" t="s">
        <v>197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</row>
    <row r="14" outlineLevel="1">
      <c r="A14" s="73">
        <v>45748.0</v>
      </c>
      <c r="B14" s="74" t="s">
        <v>198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</row>
    <row r="15" outlineLevel="1">
      <c r="A15" s="73">
        <v>45749.0</v>
      </c>
      <c r="B15" s="74" t="s">
        <v>199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</row>
    <row r="16" outlineLevel="1">
      <c r="A16" s="73">
        <v>45750.0</v>
      </c>
      <c r="B16" s="74" t="s">
        <v>200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</row>
    <row r="17" outlineLevel="1">
      <c r="A17" s="73">
        <v>45751.0</v>
      </c>
      <c r="B17" s="74" t="s">
        <v>201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</row>
    <row r="18" outlineLevel="1">
      <c r="A18" s="73">
        <v>45778.0</v>
      </c>
      <c r="B18" s="74" t="s">
        <v>202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</row>
    <row r="19" outlineLevel="1">
      <c r="A19" s="73">
        <v>45779.0</v>
      </c>
      <c r="B19" s="74" t="s">
        <v>203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</row>
    <row r="20" outlineLevel="1">
      <c r="A20" s="73">
        <v>45780.0</v>
      </c>
      <c r="B20" s="74" t="s">
        <v>204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</row>
    <row r="21" outlineLevel="1">
      <c r="A21" s="73">
        <v>45781.0</v>
      </c>
      <c r="B21" s="74" t="s">
        <v>205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outlineLevel="1">
      <c r="A22" s="73">
        <v>45809.0</v>
      </c>
      <c r="B22" s="74" t="s">
        <v>206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</row>
    <row r="23" outlineLevel="1">
      <c r="A23" s="73">
        <v>45810.0</v>
      </c>
      <c r="B23" s="74" t="s">
        <v>207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r="24" outlineLevel="1">
      <c r="A24" s="73">
        <v>45811.0</v>
      </c>
      <c r="B24" s="74" t="s">
        <v>208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</row>
    <row r="25" outlineLevel="1">
      <c r="A25" s="73">
        <v>45812.0</v>
      </c>
      <c r="B25" s="74" t="s">
        <v>209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</row>
    <row r="26">
      <c r="A26" s="73">
        <v>45839.0</v>
      </c>
      <c r="B26" s="74" t="s">
        <v>210</v>
      </c>
      <c r="C26" s="74">
        <v>2659.0</v>
      </c>
      <c r="D26" s="74">
        <v>2088.0</v>
      </c>
      <c r="E26" s="72"/>
      <c r="F26" s="72"/>
      <c r="G26" s="75" t="s">
        <v>211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</row>
    <row r="27">
      <c r="A27" s="73">
        <v>45840.0</v>
      </c>
      <c r="B27" s="74" t="s">
        <v>212</v>
      </c>
      <c r="C27" s="74">
        <v>2732.0</v>
      </c>
      <c r="D27" s="74">
        <v>567.0</v>
      </c>
      <c r="E27" s="72"/>
      <c r="F27" s="72"/>
      <c r="G27" s="75" t="s">
        <v>213</v>
      </c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</row>
    <row r="28">
      <c r="A28" s="73">
        <v>45841.0</v>
      </c>
      <c r="B28" s="74" t="s">
        <v>214</v>
      </c>
      <c r="C28" s="74">
        <v>843.0</v>
      </c>
      <c r="D28" s="74">
        <v>674.0</v>
      </c>
      <c r="E28" s="72"/>
      <c r="F28" s="72"/>
      <c r="G28" s="75" t="s">
        <v>215</v>
      </c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</row>
    <row r="29">
      <c r="A29" s="73">
        <v>45842.0</v>
      </c>
      <c r="B29" s="74" t="s">
        <v>216</v>
      </c>
      <c r="C29" s="74">
        <v>923.0</v>
      </c>
      <c r="D29" s="74">
        <v>2188.0</v>
      </c>
      <c r="E29" s="72"/>
      <c r="F29" s="72"/>
      <c r="G29" s="75" t="s">
        <v>217</v>
      </c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</row>
    <row r="30" outlineLevel="1">
      <c r="A30" s="73">
        <v>45870.0</v>
      </c>
      <c r="B30" s="74" t="s">
        <v>218</v>
      </c>
      <c r="C30" s="74">
        <v>3672.0</v>
      </c>
      <c r="D30" s="74">
        <v>248.0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</row>
    <row r="31" outlineLevel="1">
      <c r="A31" s="73">
        <v>45871.0</v>
      </c>
      <c r="B31" s="76" t="s">
        <v>219</v>
      </c>
      <c r="C31" s="74">
        <v>123.0</v>
      </c>
      <c r="D31" s="74">
        <v>2002.0</v>
      </c>
      <c r="E31" s="72"/>
      <c r="F31" s="72"/>
      <c r="G31" s="74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</row>
    <row r="32" outlineLevel="1">
      <c r="A32" s="73">
        <v>45872.0</v>
      </c>
      <c r="B32" s="74" t="s">
        <v>220</v>
      </c>
      <c r="C32" s="74">
        <v>2202.0</v>
      </c>
      <c r="D32" s="74">
        <v>1185.0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</row>
    <row r="33" outlineLevel="1">
      <c r="A33" s="73">
        <v>45873.0</v>
      </c>
      <c r="B33" s="74" t="s">
        <v>221</v>
      </c>
      <c r="C33" s="74">
        <v>837.0</v>
      </c>
      <c r="D33" s="74">
        <v>1492.0</v>
      </c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</row>
    <row r="34" outlineLevel="1">
      <c r="A34" s="73">
        <v>45901.0</v>
      </c>
      <c r="B34" s="74" t="s">
        <v>222</v>
      </c>
      <c r="C34" s="74">
        <v>240.0</v>
      </c>
      <c r="D34" s="74">
        <v>360.0</v>
      </c>
      <c r="E34" s="72"/>
      <c r="F34" s="72"/>
      <c r="G34" s="74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</row>
    <row r="35" outlineLevel="1">
      <c r="A35" s="73">
        <v>45902.0</v>
      </c>
      <c r="B35" s="76" t="s">
        <v>223</v>
      </c>
      <c r="C35" s="74">
        <v>443.0</v>
      </c>
      <c r="D35" s="74">
        <v>1903.0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</row>
    <row r="36" outlineLevel="1">
      <c r="A36" s="73">
        <v>45903.0</v>
      </c>
      <c r="B36" s="74" t="s">
        <v>224</v>
      </c>
      <c r="C36" s="74">
        <v>1547.0</v>
      </c>
      <c r="D36" s="74">
        <v>283.0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</row>
    <row r="37" outlineLevel="1">
      <c r="A37" s="73">
        <v>45904.0</v>
      </c>
      <c r="B37" s="74" t="s">
        <v>225</v>
      </c>
      <c r="C37" s="74">
        <v>2364.0</v>
      </c>
      <c r="D37" s="74">
        <v>1665.0</v>
      </c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</row>
    <row r="38" outlineLevel="1">
      <c r="A38" s="73">
        <v>45931.0</v>
      </c>
      <c r="B38" s="74" t="s">
        <v>226</v>
      </c>
      <c r="C38" s="74">
        <v>2487.0</v>
      </c>
      <c r="D38" s="74">
        <v>1106.0</v>
      </c>
      <c r="E38" s="72"/>
      <c r="F38" s="72"/>
      <c r="G38" s="74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</row>
    <row r="39" outlineLevel="1">
      <c r="A39" s="73">
        <v>45932.0</v>
      </c>
      <c r="B39" s="74" t="s">
        <v>227</v>
      </c>
      <c r="C39" s="74">
        <v>456.0</v>
      </c>
      <c r="D39" s="74">
        <v>2350.0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</row>
    <row r="40" outlineLevel="1">
      <c r="A40" s="73">
        <v>45933.0</v>
      </c>
      <c r="B40" s="74" t="s">
        <v>228</v>
      </c>
      <c r="C40" s="74">
        <v>421.0</v>
      </c>
      <c r="D40" s="74">
        <v>829.0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</row>
    <row r="41" outlineLevel="1">
      <c r="A41" s="73">
        <v>45962.0</v>
      </c>
      <c r="B41" s="76" t="s">
        <v>229</v>
      </c>
      <c r="C41" s="74">
        <v>3257.0</v>
      </c>
      <c r="D41" s="74">
        <v>1606.0</v>
      </c>
      <c r="E41" s="72"/>
      <c r="F41" s="72"/>
      <c r="G41" s="74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</row>
    <row r="42" outlineLevel="1">
      <c r="A42" s="73">
        <v>45963.0</v>
      </c>
      <c r="B42" s="76" t="s">
        <v>230</v>
      </c>
      <c r="C42" s="74">
        <v>1891.0</v>
      </c>
      <c r="D42" s="74">
        <v>1663.0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</row>
    <row r="43" outlineLevel="1">
      <c r="A43" s="73">
        <v>45964.0</v>
      </c>
      <c r="B43" s="74" t="s">
        <v>231</v>
      </c>
      <c r="C43" s="74">
        <v>2929.0</v>
      </c>
      <c r="D43" s="74">
        <v>2367.0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</row>
    <row r="44" outlineLevel="1">
      <c r="A44" s="73">
        <v>45992.0</v>
      </c>
      <c r="B44" s="74" t="s">
        <v>232</v>
      </c>
      <c r="C44" s="74">
        <v>1439.0</v>
      </c>
      <c r="D44" s="74">
        <v>2420.0</v>
      </c>
      <c r="E44" s="72"/>
      <c r="F44" s="72"/>
      <c r="G44" s="74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</row>
    <row r="45" outlineLevel="1">
      <c r="A45" s="73">
        <v>45993.0</v>
      </c>
      <c r="B45" s="74" t="s">
        <v>233</v>
      </c>
      <c r="C45" s="74">
        <v>875.0</v>
      </c>
      <c r="D45" s="74">
        <v>2938.0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</row>
    <row r="46" outlineLevel="1">
      <c r="A46" s="73">
        <v>45994.0</v>
      </c>
      <c r="B46" s="74" t="s">
        <v>234</v>
      </c>
      <c r="C46" s="74">
        <v>1018.0</v>
      </c>
      <c r="D46" s="74">
        <v>1762.0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</row>
    <row r="47" outlineLevel="1">
      <c r="A47" s="77" t="s">
        <v>235</v>
      </c>
      <c r="B47" s="74" t="s">
        <v>236</v>
      </c>
      <c r="C47" s="74">
        <v>1954.0</v>
      </c>
      <c r="D47" s="74">
        <v>2342.0</v>
      </c>
      <c r="E47" s="72"/>
      <c r="F47" s="72"/>
      <c r="G47" s="74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</row>
    <row r="48" outlineLevel="1">
      <c r="A48" s="77" t="s">
        <v>237</v>
      </c>
      <c r="B48" s="76" t="s">
        <v>238</v>
      </c>
      <c r="C48" s="74">
        <v>1846.0</v>
      </c>
      <c r="D48" s="74">
        <v>2450.0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</row>
    <row r="49" outlineLevel="1">
      <c r="A49" s="77" t="s">
        <v>239</v>
      </c>
      <c r="B49" s="74" t="s">
        <v>240</v>
      </c>
      <c r="C49" s="74">
        <v>443.0</v>
      </c>
      <c r="D49" s="74">
        <v>1467.0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</row>
    <row r="50" outlineLevel="1">
      <c r="A50" s="77" t="s">
        <v>241</v>
      </c>
      <c r="B50" s="74" t="s">
        <v>242</v>
      </c>
      <c r="C50" s="74">
        <v>3004.0</v>
      </c>
      <c r="D50" s="74">
        <v>816.0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</row>
    <row r="51" outlineLevel="1">
      <c r="A51" s="77" t="s">
        <v>243</v>
      </c>
      <c r="B51" s="74" t="s">
        <v>244</v>
      </c>
      <c r="C51" s="74">
        <v>3011.0</v>
      </c>
      <c r="D51" s="74">
        <v>2364.0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</row>
    <row r="52" outlineLevel="1">
      <c r="A52" s="77" t="s">
        <v>245</v>
      </c>
      <c r="B52" s="74" t="s">
        <v>246</v>
      </c>
      <c r="C52" s="74">
        <v>1261.0</v>
      </c>
      <c r="D52" s="74">
        <v>2276.0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</row>
    <row r="53" outlineLevel="1">
      <c r="A53" s="77" t="s">
        <v>247</v>
      </c>
      <c r="B53" s="74" t="s">
        <v>248</v>
      </c>
      <c r="C53" s="74">
        <v>1322.0</v>
      </c>
      <c r="D53" s="74">
        <v>732.0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</row>
    <row r="54" outlineLevel="1">
      <c r="A54" s="77" t="s">
        <v>249</v>
      </c>
      <c r="B54" s="74" t="s">
        <v>250</v>
      </c>
      <c r="C54" s="74">
        <v>3218.0</v>
      </c>
      <c r="D54" s="74">
        <v>1977.0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</row>
    <row r="55" outlineLevel="1">
      <c r="A55" s="77" t="s">
        <v>251</v>
      </c>
      <c r="B55" s="74" t="s">
        <v>252</v>
      </c>
      <c r="C55" s="74">
        <v>3379.0</v>
      </c>
      <c r="D55" s="74">
        <v>456.0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</row>
    <row r="56" outlineLevel="1">
      <c r="A56" s="77" t="s">
        <v>253</v>
      </c>
      <c r="B56" s="74" t="s">
        <v>254</v>
      </c>
      <c r="C56" s="74">
        <v>1310.0</v>
      </c>
      <c r="D56" s="74">
        <v>264.0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</row>
    <row r="57" outlineLevel="1">
      <c r="A57" s="77" t="s">
        <v>255</v>
      </c>
      <c r="B57" s="76" t="s">
        <v>256</v>
      </c>
      <c r="C57" s="74">
        <v>1414.0</v>
      </c>
      <c r="D57" s="74">
        <v>1831.0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</row>
    <row r="58" outlineLevel="1">
      <c r="A58" s="77" t="s">
        <v>257</v>
      </c>
      <c r="B58" s="74" t="s">
        <v>258</v>
      </c>
      <c r="C58" s="74">
        <v>3184.0</v>
      </c>
      <c r="D58" s="74">
        <v>2548.0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</row>
    <row r="59" outlineLevel="1">
      <c r="A59" s="77" t="s">
        <v>259</v>
      </c>
      <c r="B59" s="74" t="s">
        <v>260</v>
      </c>
      <c r="C59" s="74">
        <v>3218.0</v>
      </c>
      <c r="D59" s="74">
        <v>1011.0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</row>
    <row r="60" outlineLevel="1">
      <c r="A60" s="77" t="s">
        <v>261</v>
      </c>
      <c r="B60" s="74" t="s">
        <v>262</v>
      </c>
      <c r="C60" s="74">
        <v>1540.0</v>
      </c>
      <c r="D60" s="74">
        <v>755.0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</row>
    <row r="61" outlineLevel="1">
      <c r="A61" s="77" t="s">
        <v>263</v>
      </c>
      <c r="B61" s="74" t="s">
        <v>264</v>
      </c>
      <c r="C61" s="74">
        <v>1625.0</v>
      </c>
      <c r="D61" s="74">
        <v>2245.0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</row>
    <row r="62" outlineLevel="1">
      <c r="A62" s="77" t="s">
        <v>265</v>
      </c>
      <c r="B62" s="74" t="s">
        <v>266</v>
      </c>
      <c r="C62" s="74">
        <v>2981.0</v>
      </c>
      <c r="D62" s="74">
        <v>2368.0</v>
      </c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</row>
    <row r="63" outlineLevel="1">
      <c r="A63" s="77" t="s">
        <v>267</v>
      </c>
      <c r="B63" s="74" t="s">
        <v>268</v>
      </c>
      <c r="C63" s="74">
        <v>2272.0</v>
      </c>
      <c r="D63" s="74">
        <v>1874.0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</row>
    <row r="64" outlineLevel="1">
      <c r="A64" s="77" t="s">
        <v>269</v>
      </c>
      <c r="B64" s="74" t="s">
        <v>270</v>
      </c>
      <c r="C64" s="74">
        <v>1421.0</v>
      </c>
      <c r="D64" s="74">
        <v>1985.0</v>
      </c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</row>
    <row r="65" outlineLevel="1">
      <c r="A65" s="77" t="s">
        <v>271</v>
      </c>
      <c r="B65" s="74" t="s">
        <v>272</v>
      </c>
      <c r="C65" s="74">
        <v>851.0</v>
      </c>
      <c r="D65" s="74">
        <v>2667.0</v>
      </c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</row>
    <row r="66" outlineLevel="1">
      <c r="A66" s="77" t="s">
        <v>273</v>
      </c>
      <c r="B66" s="74" t="s">
        <v>274</v>
      </c>
      <c r="C66" s="74">
        <v>2395.0</v>
      </c>
      <c r="D66" s="74">
        <v>1927.0</v>
      </c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</row>
    <row r="67" outlineLevel="1">
      <c r="A67" s="77" t="s">
        <v>275</v>
      </c>
      <c r="B67" s="74" t="s">
        <v>276</v>
      </c>
      <c r="C67" s="74">
        <v>2464.0</v>
      </c>
      <c r="D67" s="74">
        <v>375.0</v>
      </c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</row>
    <row r="68" outlineLevel="1">
      <c r="A68" s="77" t="s">
        <v>277</v>
      </c>
      <c r="B68" s="74" t="s">
        <v>278</v>
      </c>
      <c r="C68" s="74">
        <v>479.0</v>
      </c>
      <c r="D68" s="74">
        <v>632.0</v>
      </c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</row>
    <row r="69" outlineLevel="1">
      <c r="A69" s="77" t="s">
        <v>279</v>
      </c>
      <c r="B69" s="74" t="s">
        <v>280</v>
      </c>
      <c r="C69" s="74">
        <v>598.0</v>
      </c>
      <c r="D69" s="74">
        <v>2149.0</v>
      </c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</row>
    <row r="70">
      <c r="A70" s="77" t="s">
        <v>281</v>
      </c>
      <c r="B70" s="74" t="s">
        <v>282</v>
      </c>
      <c r="C70" s="74">
        <v>2204.0</v>
      </c>
      <c r="D70" s="74">
        <v>2649.0</v>
      </c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</row>
    <row r="71">
      <c r="A71" s="77" t="s">
        <v>283</v>
      </c>
      <c r="B71" s="74" t="s">
        <v>284</v>
      </c>
      <c r="C71" s="74">
        <v>2222.0</v>
      </c>
      <c r="D71" s="74">
        <v>1085.0</v>
      </c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</row>
    <row r="72">
      <c r="A72" s="77" t="s">
        <v>285</v>
      </c>
      <c r="B72" s="74" t="s">
        <v>286</v>
      </c>
      <c r="C72" s="74">
        <v>881.0</v>
      </c>
      <c r="D72" s="74">
        <v>1358.0</v>
      </c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</row>
    <row r="73">
      <c r="A73" s="77" t="s">
        <v>287</v>
      </c>
      <c r="B73" s="74" t="s">
        <v>188</v>
      </c>
      <c r="C73" s="74">
        <v>2837.0</v>
      </c>
      <c r="D73" s="74">
        <v>228.0</v>
      </c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</row>
    <row r="74">
      <c r="A74" s="77" t="s">
        <v>288</v>
      </c>
      <c r="B74" s="74" t="s">
        <v>289</v>
      </c>
      <c r="C74" s="74">
        <v>631.0</v>
      </c>
      <c r="D74" s="74">
        <v>341.0</v>
      </c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</row>
    <row r="75">
      <c r="A75" s="77" t="s">
        <v>290</v>
      </c>
      <c r="B75" s="74" t="s">
        <v>291</v>
      </c>
      <c r="C75" s="74">
        <v>805.0</v>
      </c>
      <c r="D75" s="74">
        <v>1888.0</v>
      </c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</row>
    <row r="76">
      <c r="A76" s="77" t="s">
        <v>292</v>
      </c>
      <c r="B76" s="74" t="s">
        <v>293</v>
      </c>
      <c r="C76" s="74">
        <v>3497.0</v>
      </c>
      <c r="D76" s="74">
        <v>2084.0</v>
      </c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</row>
    <row r="77">
      <c r="A77" s="77" t="s">
        <v>294</v>
      </c>
      <c r="B77" s="74" t="s">
        <v>295</v>
      </c>
      <c r="C77" s="74">
        <v>2377.0</v>
      </c>
      <c r="D77" s="74">
        <v>1453.0</v>
      </c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</row>
    <row r="78">
      <c r="A78" s="77" t="s">
        <v>296</v>
      </c>
      <c r="B78" s="74" t="s">
        <v>297</v>
      </c>
      <c r="C78" s="74">
        <v>1149.0</v>
      </c>
      <c r="D78" s="74">
        <v>1609.0</v>
      </c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</row>
    <row r="79">
      <c r="A79" s="77" t="s">
        <v>298</v>
      </c>
      <c r="B79" s="74" t="s">
        <v>299</v>
      </c>
      <c r="C79" s="74">
        <v>2294.0</v>
      </c>
      <c r="D79" s="74">
        <v>1605.0</v>
      </c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</row>
    <row r="80">
      <c r="A80" s="77" t="s">
        <v>300</v>
      </c>
      <c r="B80" s="74" t="s">
        <v>301</v>
      </c>
      <c r="C80" s="74">
        <v>1285.0</v>
      </c>
      <c r="D80" s="74">
        <v>628.0</v>
      </c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</row>
    <row r="81">
      <c r="A81" s="77" t="s">
        <v>302</v>
      </c>
      <c r="B81" s="74" t="s">
        <v>303</v>
      </c>
      <c r="C81" s="74">
        <v>1306.0</v>
      </c>
      <c r="D81" s="74">
        <v>2152.0</v>
      </c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</row>
    <row r="82">
      <c r="A82" s="77" t="s">
        <v>304</v>
      </c>
      <c r="B82" s="74" t="s">
        <v>305</v>
      </c>
      <c r="C82" s="74">
        <v>2277.0</v>
      </c>
      <c r="D82" s="74">
        <v>1652.0</v>
      </c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</row>
    <row r="83">
      <c r="A83" s="77" t="s">
        <v>306</v>
      </c>
      <c r="B83" s="74" t="s">
        <v>307</v>
      </c>
      <c r="C83" s="74">
        <v>2395.0</v>
      </c>
      <c r="D83" s="74">
        <v>96.0</v>
      </c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</row>
    <row r="84">
      <c r="A84" s="77" t="s">
        <v>308</v>
      </c>
      <c r="B84" s="74" t="s">
        <v>309</v>
      </c>
      <c r="C84" s="74">
        <v>356.0</v>
      </c>
      <c r="D84" s="74">
        <v>1877.0</v>
      </c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</row>
    <row r="85">
      <c r="A85" s="77" t="s">
        <v>310</v>
      </c>
      <c r="B85" s="74" t="s">
        <v>204</v>
      </c>
      <c r="C85" s="74">
        <v>2575.0</v>
      </c>
      <c r="D85" s="74">
        <v>1242.0</v>
      </c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</row>
    <row r="86">
      <c r="A86" s="77" t="s">
        <v>311</v>
      </c>
      <c r="B86" s="74" t="s">
        <v>205</v>
      </c>
      <c r="C86" s="74">
        <v>1198.0</v>
      </c>
      <c r="D86" s="74">
        <v>1292.0</v>
      </c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</row>
    <row r="87">
      <c r="A87" s="77" t="s">
        <v>312</v>
      </c>
      <c r="B87" s="74" t="s">
        <v>313</v>
      </c>
      <c r="C87" s="74">
        <v>1175.0</v>
      </c>
      <c r="D87" s="74">
        <v>2883.0</v>
      </c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</row>
    <row r="88">
      <c r="A88" s="78" t="s">
        <v>314</v>
      </c>
      <c r="B88" s="79" t="s">
        <v>315</v>
      </c>
      <c r="C88" s="79">
        <v>3351.0</v>
      </c>
      <c r="D88" s="79">
        <v>358.0</v>
      </c>
      <c r="E88" s="80">
        <v>49.8355175390945</v>
      </c>
      <c r="F88" s="80">
        <v>-119.582777265737</v>
      </c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>
      <c r="A89" s="77" t="s">
        <v>316</v>
      </c>
      <c r="B89" s="74" t="s">
        <v>317</v>
      </c>
      <c r="C89" s="74">
        <v>3293.0</v>
      </c>
      <c r="D89" s="74">
        <v>1997.0</v>
      </c>
      <c r="E89" s="82"/>
      <c r="F89" s="8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</row>
    <row r="90">
      <c r="A90" s="77" t="s">
        <v>318</v>
      </c>
      <c r="B90" s="74" t="s">
        <v>319</v>
      </c>
      <c r="C90" s="74">
        <v>1268.0</v>
      </c>
      <c r="D90" s="74">
        <v>1897.0</v>
      </c>
      <c r="E90" s="82"/>
      <c r="F90" s="8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</row>
    <row r="91">
      <c r="A91" s="77" t="s">
        <v>320</v>
      </c>
      <c r="B91" s="74" t="s">
        <v>321</v>
      </c>
      <c r="C91" s="74">
        <v>1219.0</v>
      </c>
      <c r="D91" s="74">
        <v>261.0</v>
      </c>
      <c r="E91" s="82"/>
      <c r="F91" s="8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</row>
    <row r="92">
      <c r="A92" s="78" t="s">
        <v>322</v>
      </c>
      <c r="B92" s="79" t="s">
        <v>323</v>
      </c>
      <c r="C92" s="79">
        <v>220.0</v>
      </c>
      <c r="D92" s="79">
        <v>2033.0</v>
      </c>
      <c r="E92" s="79">
        <v>49.8624666502515</v>
      </c>
      <c r="F92" s="79">
        <v>-119.485195068548</v>
      </c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  <row r="93">
      <c r="A93" s="77" t="s">
        <v>324</v>
      </c>
      <c r="B93" s="74" t="s">
        <v>325</v>
      </c>
      <c r="C93" s="74">
        <v>2500.0</v>
      </c>
      <c r="D93" s="74">
        <v>2150.0</v>
      </c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</row>
    <row r="94">
      <c r="A94" s="77" t="s">
        <v>326</v>
      </c>
      <c r="B94" s="74" t="s">
        <v>327</v>
      </c>
      <c r="C94" s="74">
        <v>1700.0</v>
      </c>
      <c r="D94" s="74">
        <v>2050.0</v>
      </c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</row>
    <row r="95">
      <c r="A95" s="77" t="s">
        <v>328</v>
      </c>
      <c r="B95" s="77" t="s">
        <v>329</v>
      </c>
      <c r="C95" s="74">
        <v>1010.0</v>
      </c>
      <c r="D95" s="74">
        <v>2650.0</v>
      </c>
      <c r="E95" s="72"/>
      <c r="F95" s="72"/>
      <c r="G95" s="74"/>
      <c r="H95" s="72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</row>
    <row r="96">
      <c r="A96" s="78" t="s">
        <v>330</v>
      </c>
      <c r="B96" s="79" t="s">
        <v>331</v>
      </c>
      <c r="C96" s="79">
        <v>2854.0</v>
      </c>
      <c r="D96" s="79">
        <v>2308.0</v>
      </c>
      <c r="E96" s="79">
        <v>49.86233246783</v>
      </c>
      <c r="F96" s="79">
        <v>-119.487576868653</v>
      </c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</row>
    <row r="97">
      <c r="A97" s="77" t="s">
        <v>332</v>
      </c>
      <c r="B97" s="74" t="s">
        <v>333</v>
      </c>
      <c r="C97" s="74">
        <v>2834.0</v>
      </c>
      <c r="D97" s="74">
        <v>810.0</v>
      </c>
      <c r="E97" s="74"/>
      <c r="F97" s="74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</row>
    <row r="98">
      <c r="A98" s="77" t="s">
        <v>334</v>
      </c>
      <c r="B98" s="74" t="s">
        <v>335</v>
      </c>
      <c r="C98" s="74">
        <v>1200.0</v>
      </c>
      <c r="D98" s="74">
        <v>860.0</v>
      </c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</row>
    <row r="99">
      <c r="A99" s="77" t="s">
        <v>336</v>
      </c>
      <c r="B99" s="74" t="s">
        <v>337</v>
      </c>
      <c r="C99" s="74">
        <v>1150.0</v>
      </c>
      <c r="D99" s="74">
        <v>2450.0</v>
      </c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</row>
    <row r="100">
      <c r="A100" s="78" t="s">
        <v>338</v>
      </c>
      <c r="B100" s="79" t="s">
        <v>339</v>
      </c>
      <c r="C100" s="79">
        <v>3148.0</v>
      </c>
      <c r="D100" s="79">
        <v>2772.0</v>
      </c>
      <c r="E100" s="79">
        <v>49.83615984086</v>
      </c>
      <c r="F100" s="79">
        <v>-119.58482560857</v>
      </c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</row>
    <row r="101">
      <c r="A101" s="77" t="s">
        <v>340</v>
      </c>
      <c r="B101" s="74" t="s">
        <v>341</v>
      </c>
      <c r="C101" s="74">
        <v>2480.0</v>
      </c>
      <c r="D101" s="74">
        <v>2130.0</v>
      </c>
      <c r="E101" s="74"/>
      <c r="F101" s="74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</row>
    <row r="102">
      <c r="A102" s="77" t="s">
        <v>342</v>
      </c>
      <c r="B102" s="74" t="s">
        <v>343</v>
      </c>
      <c r="C102" s="74">
        <v>1700.0</v>
      </c>
      <c r="D102" s="74">
        <v>2100.0</v>
      </c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</row>
    <row r="103">
      <c r="A103" s="77" t="s">
        <v>344</v>
      </c>
      <c r="B103" s="74" t="s">
        <v>345</v>
      </c>
      <c r="C103" s="74">
        <v>2260.0</v>
      </c>
      <c r="D103" s="74">
        <v>980.0</v>
      </c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</row>
    <row r="104">
      <c r="A104" s="78" t="s">
        <v>346</v>
      </c>
      <c r="B104" s="79" t="s">
        <v>347</v>
      </c>
      <c r="C104" s="79">
        <v>3554.0</v>
      </c>
      <c r="D104" s="79">
        <v>700.0</v>
      </c>
      <c r="E104" s="79">
        <v>49.2389358410174</v>
      </c>
      <c r="F104" s="79">
        <v>-123.151730502362</v>
      </c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</row>
    <row r="105">
      <c r="A105" s="77" t="s">
        <v>348</v>
      </c>
      <c r="B105" s="74" t="s">
        <v>349</v>
      </c>
      <c r="C105" s="74">
        <v>3530.0</v>
      </c>
      <c r="D105" s="74">
        <v>2200.0</v>
      </c>
      <c r="E105" s="74"/>
      <c r="F105" s="74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</row>
    <row r="106">
      <c r="A106" s="77" t="s">
        <v>350</v>
      </c>
      <c r="B106" s="74" t="s">
        <v>351</v>
      </c>
      <c r="C106" s="74">
        <v>2400.0</v>
      </c>
      <c r="D106" s="74">
        <v>1450.0</v>
      </c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</row>
    <row r="107">
      <c r="A107" s="77" t="s">
        <v>352</v>
      </c>
      <c r="B107" s="77" t="s">
        <v>353</v>
      </c>
      <c r="C107" s="74">
        <v>1190.0</v>
      </c>
      <c r="D107" s="74">
        <v>1600.0</v>
      </c>
      <c r="E107" s="72"/>
      <c r="F107" s="72"/>
      <c r="G107" s="74"/>
      <c r="H107" s="72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</row>
    <row r="108">
      <c r="A108" s="78" t="s">
        <v>354</v>
      </c>
      <c r="B108" s="79" t="s">
        <v>355</v>
      </c>
      <c r="C108" s="79">
        <v>3014.0</v>
      </c>
      <c r="D108" s="79">
        <v>2294.0</v>
      </c>
      <c r="E108" s="79">
        <v>49.2405311157246</v>
      </c>
      <c r="F108" s="79">
        <v>-123.148786596367</v>
      </c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</row>
    <row r="109">
      <c r="A109" s="77" t="s">
        <v>356</v>
      </c>
      <c r="B109" s="74" t="s">
        <v>357</v>
      </c>
      <c r="C109" s="74">
        <v>2200.0</v>
      </c>
      <c r="D109" s="74">
        <v>1800.0</v>
      </c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</row>
    <row r="110">
      <c r="A110" s="77" t="s">
        <v>358</v>
      </c>
      <c r="B110" s="74" t="s">
        <v>359</v>
      </c>
      <c r="C110" s="74">
        <v>1250.0</v>
      </c>
      <c r="D110" s="74">
        <v>2000.0</v>
      </c>
      <c r="E110" s="74"/>
      <c r="F110" s="74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</row>
    <row r="111">
      <c r="A111" s="77" t="s">
        <v>360</v>
      </c>
      <c r="B111" s="74" t="s">
        <v>361</v>
      </c>
      <c r="C111" s="74">
        <v>500.0</v>
      </c>
      <c r="D111" s="74">
        <v>2940.0</v>
      </c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</row>
    <row r="112">
      <c r="A112" s="78" t="s">
        <v>362</v>
      </c>
      <c r="B112" s="79" t="s">
        <v>363</v>
      </c>
      <c r="C112" s="79">
        <v>3370.0</v>
      </c>
      <c r="D112" s="79">
        <v>730.0</v>
      </c>
      <c r="E112" s="79">
        <v>49.274984</v>
      </c>
      <c r="F112" s="79">
        <v>-123.249128</v>
      </c>
      <c r="G112" s="79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>
      <c r="A113" s="77" t="s">
        <v>364</v>
      </c>
      <c r="B113" s="83" t="s">
        <v>365</v>
      </c>
      <c r="C113" s="83">
        <v>3430.0</v>
      </c>
      <c r="D113" s="83">
        <v>2300.0</v>
      </c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>
      <c r="A114" s="77" t="s">
        <v>366</v>
      </c>
      <c r="B114" s="83" t="s">
        <v>367</v>
      </c>
      <c r="C114" s="83">
        <v>1600.0</v>
      </c>
      <c r="D114" s="83">
        <v>2030.0</v>
      </c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>
      <c r="A115" s="77" t="s">
        <v>368</v>
      </c>
      <c r="B115" s="83" t="s">
        <v>369</v>
      </c>
      <c r="C115" s="83">
        <v>1600.0</v>
      </c>
      <c r="D115" s="83">
        <v>490.0</v>
      </c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>
      <c r="A116" s="78" t="s">
        <v>370</v>
      </c>
      <c r="B116" s="79" t="s">
        <v>371</v>
      </c>
      <c r="C116" s="78">
        <v>2350.0</v>
      </c>
      <c r="D116" s="78">
        <v>490.0</v>
      </c>
      <c r="E116" s="78">
        <v>49.863642</v>
      </c>
      <c r="F116" s="78">
        <v>-119.487333</v>
      </c>
      <c r="G116" s="78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>
      <c r="A117" s="77" t="s">
        <v>372</v>
      </c>
      <c r="B117" s="83" t="s">
        <v>373</v>
      </c>
      <c r="C117" s="83">
        <v>2330.0</v>
      </c>
      <c r="D117" s="83">
        <v>2100.0</v>
      </c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>
      <c r="A118" s="77" t="s">
        <v>374</v>
      </c>
      <c r="B118" s="83" t="s">
        <v>375</v>
      </c>
      <c r="C118" s="83">
        <v>460.0</v>
      </c>
      <c r="D118" s="83">
        <v>2400.0</v>
      </c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>
      <c r="A119" s="77" t="s">
        <v>376</v>
      </c>
      <c r="B119" s="83" t="s">
        <v>377</v>
      </c>
      <c r="C119" s="83">
        <v>500.0</v>
      </c>
      <c r="D119" s="83">
        <v>800.0</v>
      </c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>
      <c r="A120" s="78" t="s">
        <v>378</v>
      </c>
      <c r="B120" s="79" t="s">
        <v>379</v>
      </c>
      <c r="C120" s="78">
        <v>2350.0</v>
      </c>
      <c r="D120" s="78">
        <v>860.0</v>
      </c>
      <c r="E120" s="78">
        <v>49.865106</v>
      </c>
      <c r="F120" s="78">
        <v>-119.485586</v>
      </c>
      <c r="G120" s="79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>
      <c r="A121" s="77" t="s">
        <v>380</v>
      </c>
      <c r="B121" s="83" t="s">
        <v>381</v>
      </c>
      <c r="C121" s="83">
        <v>2370.0</v>
      </c>
      <c r="D121" s="83">
        <v>2520.0</v>
      </c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>
      <c r="A122" s="77" t="s">
        <v>382</v>
      </c>
      <c r="B122" s="83" t="s">
        <v>383</v>
      </c>
      <c r="C122" s="83">
        <v>600.0</v>
      </c>
      <c r="D122" s="83">
        <v>2900.0</v>
      </c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>
      <c r="A123" s="77" t="s">
        <v>384</v>
      </c>
      <c r="B123" s="83" t="s">
        <v>385</v>
      </c>
      <c r="C123" s="83">
        <v>710.0</v>
      </c>
      <c r="D123" s="83">
        <v>1210.0</v>
      </c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>
      <c r="A124" s="78" t="s">
        <v>386</v>
      </c>
      <c r="B124" s="79" t="s">
        <v>387</v>
      </c>
      <c r="C124" s="78">
        <v>3150.0</v>
      </c>
      <c r="D124" s="78">
        <v>2210.0</v>
      </c>
      <c r="E124" s="79">
        <v>49.3534295694842</v>
      </c>
      <c r="F124" s="79">
        <v>-123.078528291959</v>
      </c>
      <c r="G124" s="79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>
      <c r="A125" s="77" t="s">
        <v>388</v>
      </c>
      <c r="B125" s="83" t="s">
        <v>389</v>
      </c>
      <c r="C125" s="83">
        <v>3150.0</v>
      </c>
      <c r="D125" s="83">
        <v>690.0</v>
      </c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>
      <c r="A126" s="77" t="s">
        <v>390</v>
      </c>
      <c r="B126" s="83" t="s">
        <v>391</v>
      </c>
      <c r="C126" s="83">
        <v>1300.0</v>
      </c>
      <c r="D126" s="83">
        <v>550.0</v>
      </c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>
      <c r="A127" s="77" t="s">
        <v>392</v>
      </c>
      <c r="B127" s="83" t="s">
        <v>393</v>
      </c>
      <c r="C127" s="83">
        <v>1360.0</v>
      </c>
      <c r="D127" s="83">
        <v>2080.0</v>
      </c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>
      <c r="A128" s="78" t="s">
        <v>394</v>
      </c>
      <c r="B128" s="79" t="s">
        <v>395</v>
      </c>
      <c r="C128" s="78">
        <v>2670.0</v>
      </c>
      <c r="D128" s="78">
        <v>610.0</v>
      </c>
      <c r="E128" s="79">
        <v>49.288431</v>
      </c>
      <c r="F128" s="79">
        <v>-122.983009</v>
      </c>
      <c r="G128" s="79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>
      <c r="A129" s="77" t="s">
        <v>396</v>
      </c>
      <c r="B129" s="83" t="s">
        <v>397</v>
      </c>
      <c r="C129" s="83">
        <v>2690.0</v>
      </c>
      <c r="D129" s="83">
        <v>2130.0</v>
      </c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>
      <c r="A130" s="77" t="s">
        <v>398</v>
      </c>
      <c r="B130" s="83" t="s">
        <v>399</v>
      </c>
      <c r="C130" s="83">
        <v>900.0</v>
      </c>
      <c r="D130" s="83">
        <v>2230.0</v>
      </c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>
      <c r="A131" s="77" t="s">
        <v>400</v>
      </c>
      <c r="B131" s="83" t="s">
        <v>401</v>
      </c>
      <c r="C131" s="83">
        <v>900.0</v>
      </c>
      <c r="D131" s="83">
        <v>710.0</v>
      </c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>
      <c r="A132" s="78" t="s">
        <v>402</v>
      </c>
      <c r="B132" s="79" t="s">
        <v>403</v>
      </c>
      <c r="C132" s="78">
        <v>2740.0</v>
      </c>
      <c r="D132" s="78">
        <v>870.0</v>
      </c>
      <c r="E132" s="79">
        <v>32.641244</v>
      </c>
      <c r="F132" s="79">
        <v>-117.066228</v>
      </c>
      <c r="G132" s="79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>
      <c r="A133" s="77" t="s">
        <v>404</v>
      </c>
      <c r="B133" s="83" t="s">
        <v>405</v>
      </c>
      <c r="C133" s="83">
        <v>2740.0</v>
      </c>
      <c r="D133" s="83">
        <v>2420.0</v>
      </c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>
      <c r="A134" s="77" t="s">
        <v>406</v>
      </c>
      <c r="B134" s="83" t="s">
        <v>407</v>
      </c>
      <c r="C134" s="83">
        <v>1320.0</v>
      </c>
      <c r="D134" s="83">
        <v>2230.0</v>
      </c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>
      <c r="A135" s="77" t="s">
        <v>408</v>
      </c>
      <c r="B135" s="83" t="s">
        <v>409</v>
      </c>
      <c r="C135" s="83">
        <v>1040.0</v>
      </c>
      <c r="D135" s="83">
        <v>870.0</v>
      </c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>
      <c r="A136" s="77" t="s">
        <v>410</v>
      </c>
      <c r="B136" s="84" t="s">
        <v>411</v>
      </c>
      <c r="C136" s="85">
        <v>2000.0</v>
      </c>
      <c r="D136" s="85">
        <v>500.0</v>
      </c>
      <c r="E136" s="74">
        <v>28.07708</v>
      </c>
      <c r="F136" s="74">
        <v>-82.46569</v>
      </c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</row>
    <row r="137">
      <c r="A137" s="77" t="s">
        <v>412</v>
      </c>
      <c r="B137" s="86" t="s">
        <v>413</v>
      </c>
      <c r="C137" s="85">
        <v>2000.0</v>
      </c>
      <c r="D137" s="85">
        <v>2050.0</v>
      </c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</row>
    <row r="138">
      <c r="A138" s="77" t="s">
        <v>414</v>
      </c>
      <c r="B138" s="86" t="s">
        <v>415</v>
      </c>
      <c r="C138" s="85">
        <v>1300.0</v>
      </c>
      <c r="D138" s="85">
        <v>2300.0</v>
      </c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</row>
    <row r="139">
      <c r="A139" s="77" t="s">
        <v>416</v>
      </c>
      <c r="B139" s="86" t="s">
        <v>417</v>
      </c>
      <c r="C139" s="85">
        <v>2660.0</v>
      </c>
      <c r="D139" s="85">
        <v>2330.0</v>
      </c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</row>
    <row r="140">
      <c r="A140" s="77" t="s">
        <v>418</v>
      </c>
      <c r="B140" s="86" t="s">
        <v>419</v>
      </c>
      <c r="C140" s="85">
        <v>2850.0</v>
      </c>
      <c r="D140" s="85">
        <v>600.0</v>
      </c>
      <c r="E140" s="74">
        <v>49.14567</v>
      </c>
      <c r="F140" s="74">
        <v>-123.96305</v>
      </c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</row>
    <row r="141">
      <c r="A141" s="77" t="s">
        <v>420</v>
      </c>
      <c r="B141" s="86" t="s">
        <v>421</v>
      </c>
      <c r="C141" s="85">
        <v>2850.0</v>
      </c>
      <c r="D141" s="85">
        <v>2300.0</v>
      </c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</row>
    <row r="142">
      <c r="A142" s="77" t="s">
        <v>422</v>
      </c>
      <c r="B142" s="86" t="s">
        <v>423</v>
      </c>
      <c r="C142" s="85">
        <v>1000.0</v>
      </c>
      <c r="D142" s="85">
        <v>2300.0</v>
      </c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</row>
    <row r="143">
      <c r="A143" s="77" t="s">
        <v>424</v>
      </c>
      <c r="B143" s="86" t="s">
        <v>425</v>
      </c>
      <c r="C143" s="85">
        <v>1000.0</v>
      </c>
      <c r="D143" s="85">
        <v>700.0</v>
      </c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</row>
    <row r="144">
      <c r="A144" s="77" t="s">
        <v>426</v>
      </c>
      <c r="B144" s="86" t="s">
        <v>427</v>
      </c>
      <c r="C144" s="85">
        <v>2350.0</v>
      </c>
      <c r="D144" s="85">
        <v>750.0</v>
      </c>
      <c r="E144" s="74">
        <v>50.63668</v>
      </c>
      <c r="F144" s="74">
        <v>-120.175559</v>
      </c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</row>
    <row r="145">
      <c r="A145" s="77" t="s">
        <v>428</v>
      </c>
      <c r="B145" s="86" t="s">
        <v>429</v>
      </c>
      <c r="C145" s="85">
        <v>2380.0</v>
      </c>
      <c r="D145" s="85">
        <v>2380.0</v>
      </c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</row>
    <row r="146">
      <c r="A146" s="77" t="s">
        <v>430</v>
      </c>
      <c r="B146" s="86" t="s">
        <v>431</v>
      </c>
      <c r="C146" s="85">
        <v>620.0</v>
      </c>
      <c r="D146" s="85">
        <v>2670.0</v>
      </c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</row>
    <row r="147">
      <c r="A147" s="77" t="s">
        <v>432</v>
      </c>
      <c r="B147" s="86" t="s">
        <v>433</v>
      </c>
      <c r="C147" s="85">
        <v>690.0</v>
      </c>
      <c r="D147" s="85">
        <v>1070.0</v>
      </c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</row>
    <row r="148">
      <c r="A148" s="77" t="s">
        <v>434</v>
      </c>
      <c r="B148" s="86" t="s">
        <v>435</v>
      </c>
      <c r="C148" s="85">
        <v>3300.0</v>
      </c>
      <c r="D148" s="85">
        <v>800.0</v>
      </c>
      <c r="E148" s="74">
        <v>49.754986</v>
      </c>
      <c r="F148" s="74">
        <v>-119.771995</v>
      </c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</row>
    <row r="149">
      <c r="A149" s="77" t="s">
        <v>436</v>
      </c>
      <c r="B149" s="86" t="s">
        <v>437</v>
      </c>
      <c r="C149" s="85">
        <v>3300.0</v>
      </c>
      <c r="D149" s="85">
        <v>2350.0</v>
      </c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</row>
    <row r="150">
      <c r="A150" s="77" t="s">
        <v>438</v>
      </c>
      <c r="B150" s="86" t="s">
        <v>439</v>
      </c>
      <c r="C150" s="85">
        <v>1500.0</v>
      </c>
      <c r="D150" s="85">
        <v>2050.0</v>
      </c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</row>
    <row r="151">
      <c r="A151" s="77" t="s">
        <v>440</v>
      </c>
      <c r="B151" s="86" t="s">
        <v>441</v>
      </c>
      <c r="C151" s="85">
        <v>1470.0</v>
      </c>
      <c r="D151" s="85">
        <v>550.0</v>
      </c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</row>
    <row r="152">
      <c r="A152" s="77" t="s">
        <v>442</v>
      </c>
      <c r="B152" s="86" t="s">
        <v>443</v>
      </c>
      <c r="C152" s="85">
        <v>2370.0</v>
      </c>
      <c r="D152" s="85">
        <v>2050.0</v>
      </c>
      <c r="E152" s="74">
        <v>50.636311</v>
      </c>
      <c r="F152" s="74">
        <v>-120.167272</v>
      </c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</row>
    <row r="153">
      <c r="A153" s="77" t="s">
        <v>444</v>
      </c>
      <c r="B153" s="86" t="s">
        <v>445</v>
      </c>
      <c r="C153" s="85">
        <v>2390.0</v>
      </c>
      <c r="D153" s="85">
        <v>400.0</v>
      </c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</row>
    <row r="154">
      <c r="A154" s="77" t="s">
        <v>446</v>
      </c>
      <c r="B154" s="86" t="s">
        <v>447</v>
      </c>
      <c r="C154" s="85">
        <v>500.0</v>
      </c>
      <c r="D154" s="85">
        <v>750.0</v>
      </c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</row>
    <row r="155">
      <c r="A155" s="77" t="s">
        <v>448</v>
      </c>
      <c r="B155" s="86" t="s">
        <v>449</v>
      </c>
      <c r="C155" s="85">
        <v>450.0</v>
      </c>
      <c r="D155" s="85">
        <v>2350.0</v>
      </c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</row>
    <row r="156">
      <c r="A156" s="77" t="s">
        <v>450</v>
      </c>
      <c r="B156" s="86" t="s">
        <v>451</v>
      </c>
      <c r="C156" s="85">
        <v>2530.0</v>
      </c>
      <c r="D156" s="85">
        <v>2600.0</v>
      </c>
      <c r="E156" s="74">
        <v>50.303556</v>
      </c>
      <c r="F156" s="74">
        <v>-119.21081</v>
      </c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</row>
    <row r="157">
      <c r="A157" s="77" t="s">
        <v>452</v>
      </c>
      <c r="B157" s="86" t="s">
        <v>453</v>
      </c>
      <c r="C157" s="85">
        <v>2500.0</v>
      </c>
      <c r="D157" s="85">
        <v>1050.0</v>
      </c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</row>
    <row r="158">
      <c r="A158" s="77" t="s">
        <v>454</v>
      </c>
      <c r="B158" s="86" t="s">
        <v>455</v>
      </c>
      <c r="C158" s="85">
        <v>1050.0</v>
      </c>
      <c r="D158" s="85">
        <v>1200.0</v>
      </c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</row>
    <row r="159">
      <c r="A159" s="77" t="s">
        <v>456</v>
      </c>
      <c r="B159" s="86" t="s">
        <v>186</v>
      </c>
      <c r="C159" s="85">
        <v>1000.0</v>
      </c>
      <c r="D159" s="85">
        <v>2780.0</v>
      </c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</row>
    <row r="160">
      <c r="A160" s="78" t="s">
        <v>457</v>
      </c>
      <c r="B160" s="79" t="s">
        <v>458</v>
      </c>
      <c r="C160" s="79">
        <v>2703.0</v>
      </c>
      <c r="D160" s="79">
        <v>2606.0</v>
      </c>
      <c r="E160" s="80">
        <v>50.637955</v>
      </c>
      <c r="F160" s="80">
        <v>-120.177722</v>
      </c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</row>
    <row r="161">
      <c r="A161" s="78" t="s">
        <v>459</v>
      </c>
      <c r="B161" s="74" t="s">
        <v>460</v>
      </c>
      <c r="C161" s="74">
        <v>2688.0</v>
      </c>
      <c r="D161" s="74">
        <v>977.0</v>
      </c>
      <c r="E161" s="82"/>
      <c r="F161" s="8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</row>
    <row r="162">
      <c r="A162" s="78" t="s">
        <v>461</v>
      </c>
      <c r="B162" s="74" t="s">
        <v>462</v>
      </c>
      <c r="C162" s="74">
        <v>1102.0</v>
      </c>
      <c r="D162" s="74">
        <v>1066.0</v>
      </c>
      <c r="E162" s="82"/>
      <c r="F162" s="8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</row>
    <row r="163">
      <c r="A163" s="78" t="s">
        <v>463</v>
      </c>
      <c r="B163" s="74" t="s">
        <v>464</v>
      </c>
      <c r="C163" s="74">
        <v>1034.0</v>
      </c>
      <c r="D163" s="74">
        <v>2693.0</v>
      </c>
      <c r="E163" s="82"/>
      <c r="F163" s="8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</row>
    <row r="164">
      <c r="A164" s="78" t="s">
        <v>465</v>
      </c>
      <c r="B164" s="79" t="s">
        <v>466</v>
      </c>
      <c r="C164" s="79">
        <v>2711.0</v>
      </c>
      <c r="D164" s="79">
        <v>2626.0</v>
      </c>
      <c r="E164" s="79">
        <v>50.63792</v>
      </c>
      <c r="F164" s="79">
        <v>-120.179613</v>
      </c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</row>
    <row r="165">
      <c r="A165" s="78" t="s">
        <v>467</v>
      </c>
      <c r="B165" s="74" t="s">
        <v>468</v>
      </c>
      <c r="C165" s="74">
        <v>1043.0</v>
      </c>
      <c r="D165" s="74">
        <v>2696.0</v>
      </c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</row>
    <row r="166">
      <c r="A166" s="78" t="s">
        <v>469</v>
      </c>
      <c r="B166" s="74" t="s">
        <v>470</v>
      </c>
      <c r="C166" s="74">
        <v>1096.0</v>
      </c>
      <c r="D166" s="74">
        <v>1050.0</v>
      </c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</row>
    <row r="167">
      <c r="A167" s="78" t="s">
        <v>471</v>
      </c>
      <c r="B167" s="79" t="s">
        <v>472</v>
      </c>
      <c r="C167" s="79">
        <v>3204.0</v>
      </c>
      <c r="D167" s="79">
        <v>437.0</v>
      </c>
      <c r="E167" s="79">
        <v>49.759429</v>
      </c>
      <c r="F167" s="79">
        <v>119.770341</v>
      </c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</row>
    <row r="168">
      <c r="A168" s="78" t="s">
        <v>473</v>
      </c>
      <c r="B168" s="74" t="s">
        <v>474</v>
      </c>
      <c r="C168" s="74">
        <v>3200.0</v>
      </c>
      <c r="D168" s="74">
        <v>2132.0</v>
      </c>
      <c r="E168" s="74"/>
      <c r="F168" s="74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</row>
    <row r="169">
      <c r="A169" s="78" t="s">
        <v>475</v>
      </c>
      <c r="B169" s="74" t="s">
        <v>476</v>
      </c>
      <c r="C169" s="74">
        <v>1301.0</v>
      </c>
      <c r="D169" s="74">
        <v>2070.0</v>
      </c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</row>
    <row r="170">
      <c r="A170" s="78" t="s">
        <v>477</v>
      </c>
      <c r="B170" s="74" t="s">
        <v>478</v>
      </c>
      <c r="C170" s="74">
        <v>1253.0</v>
      </c>
      <c r="D170" s="74">
        <v>483.0</v>
      </c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</row>
    <row r="171">
      <c r="A171" s="78" t="s">
        <v>479</v>
      </c>
      <c r="B171" s="79" t="s">
        <v>480</v>
      </c>
      <c r="C171" s="79">
        <v>2418.0</v>
      </c>
      <c r="D171" s="79">
        <v>2271.0</v>
      </c>
      <c r="E171" s="79">
        <v>49.973518</v>
      </c>
      <c r="F171" s="79">
        <v>-125.246359</v>
      </c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</row>
    <row r="172">
      <c r="A172" s="78" t="s">
        <v>481</v>
      </c>
      <c r="B172" s="74" t="s">
        <v>482</v>
      </c>
      <c r="C172" s="74">
        <v>2422.0</v>
      </c>
      <c r="D172" s="74">
        <v>637.0</v>
      </c>
      <c r="E172" s="74"/>
      <c r="F172" s="74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</row>
    <row r="173">
      <c r="A173" s="78" t="s">
        <v>483</v>
      </c>
      <c r="B173" s="74" t="s">
        <v>484</v>
      </c>
      <c r="C173" s="74">
        <v>648.0</v>
      </c>
      <c r="D173" s="74">
        <v>922.0</v>
      </c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</row>
    <row r="174">
      <c r="A174" s="78" t="s">
        <v>485</v>
      </c>
      <c r="B174" s="74" t="s">
        <v>486</v>
      </c>
      <c r="C174" s="74">
        <v>593.0</v>
      </c>
      <c r="D174" s="74">
        <v>2588.0</v>
      </c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</row>
    <row r="175">
      <c r="A175" s="78" t="s">
        <v>487</v>
      </c>
      <c r="B175" s="79" t="s">
        <v>488</v>
      </c>
      <c r="C175" s="79">
        <v>3702.0</v>
      </c>
      <c r="D175" s="79">
        <v>2562.0</v>
      </c>
      <c r="E175" s="79">
        <v>50.303845</v>
      </c>
      <c r="F175" s="79">
        <v>-119.211143</v>
      </c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</row>
    <row r="176">
      <c r="A176" s="78" t="s">
        <v>489</v>
      </c>
      <c r="B176" s="74" t="s">
        <v>490</v>
      </c>
      <c r="C176" s="74">
        <v>2756.0</v>
      </c>
      <c r="D176" s="74">
        <v>1634.0</v>
      </c>
      <c r="E176" s="74"/>
      <c r="F176" s="74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</row>
    <row r="177">
      <c r="A177" s="78" t="s">
        <v>491</v>
      </c>
      <c r="B177" s="74" t="s">
        <v>492</v>
      </c>
      <c r="C177" s="74">
        <v>1644.0</v>
      </c>
      <c r="D177" s="74">
        <v>1508.0</v>
      </c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</row>
    <row r="178">
      <c r="A178" s="78" t="s">
        <v>493</v>
      </c>
      <c r="B178" s="79" t="s">
        <v>494</v>
      </c>
      <c r="C178" s="79">
        <v>2925.0</v>
      </c>
      <c r="D178" s="79">
        <v>1025.0</v>
      </c>
      <c r="E178" s="79">
        <v>50.636667</v>
      </c>
      <c r="F178" s="79">
        <v>-120.166694</v>
      </c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</row>
    <row r="179">
      <c r="A179" s="78" t="s">
        <v>495</v>
      </c>
      <c r="B179" s="74" t="s">
        <v>496</v>
      </c>
      <c r="C179" s="74">
        <v>2982.0</v>
      </c>
      <c r="D179" s="74">
        <v>2661.0</v>
      </c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</row>
    <row r="180">
      <c r="A180" s="78" t="s">
        <v>497</v>
      </c>
      <c r="B180" s="74" t="s">
        <v>498</v>
      </c>
      <c r="C180" s="74">
        <v>1283.0</v>
      </c>
      <c r="D180" s="74">
        <v>2576.0</v>
      </c>
      <c r="E180" s="74"/>
      <c r="F180" s="74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</row>
    <row r="181">
      <c r="A181" s="78" t="s">
        <v>499</v>
      </c>
      <c r="B181" s="74" t="s">
        <v>500</v>
      </c>
      <c r="C181" s="74">
        <v>1326.0</v>
      </c>
      <c r="D181" s="74">
        <v>946.0</v>
      </c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</row>
    <row r="182">
      <c r="A182" s="87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</row>
    <row r="183">
      <c r="A183" s="87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</row>
    <row r="184">
      <c r="A184" s="87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</row>
    <row r="185">
      <c r="A185" s="87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</row>
    <row r="186">
      <c r="A186" s="87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</row>
    <row r="187">
      <c r="A187" s="87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</row>
    <row r="188">
      <c r="A188" s="87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</row>
    <row r="189">
      <c r="A189" s="87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</row>
    <row r="190">
      <c r="A190" s="87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</row>
    <row r="191">
      <c r="A191" s="87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</row>
    <row r="192">
      <c r="A192" s="87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</row>
    <row r="193">
      <c r="A193" s="87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</row>
    <row r="194">
      <c r="A194" s="87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</row>
    <row r="195">
      <c r="A195" s="87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</row>
    <row r="196">
      <c r="A196" s="87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</row>
    <row r="197">
      <c r="A197" s="87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</row>
    <row r="198">
      <c r="A198" s="87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</row>
    <row r="199">
      <c r="A199" s="87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</row>
    <row r="200">
      <c r="A200" s="87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</row>
    <row r="201">
      <c r="A201" s="87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</row>
    <row r="202">
      <c r="A202" s="87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</row>
    <row r="203">
      <c r="A203" s="87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</row>
    <row r="204">
      <c r="A204" s="87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</row>
    <row r="205">
      <c r="A205" s="87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</row>
    <row r="206">
      <c r="A206" s="87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</row>
    <row r="207">
      <c r="A207" s="87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</row>
    <row r="208">
      <c r="A208" s="87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</row>
    <row r="209">
      <c r="A209" s="87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</row>
    <row r="210">
      <c r="A210" s="87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</row>
    <row r="211">
      <c r="A211" s="87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</row>
    <row r="212">
      <c r="A212" s="87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</row>
    <row r="213">
      <c r="A213" s="87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</row>
    <row r="214">
      <c r="A214" s="87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</row>
    <row r="215">
      <c r="A215" s="87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</row>
    <row r="216">
      <c r="A216" s="87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</row>
    <row r="217">
      <c r="A217" s="87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</row>
    <row r="218">
      <c r="A218" s="87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</row>
    <row r="219">
      <c r="A219" s="87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</row>
    <row r="220">
      <c r="A220" s="87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</row>
    <row r="221">
      <c r="A221" s="87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</row>
    <row r="222">
      <c r="A222" s="87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</row>
    <row r="223">
      <c r="A223" s="87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</row>
    <row r="224">
      <c r="A224" s="87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</row>
    <row r="225">
      <c r="A225" s="87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</row>
    <row r="226">
      <c r="A226" s="87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</row>
    <row r="227">
      <c r="A227" s="87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</row>
    <row r="228">
      <c r="A228" s="87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</row>
    <row r="229">
      <c r="A229" s="87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</row>
    <row r="230">
      <c r="A230" s="87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</row>
    <row r="231">
      <c r="A231" s="87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</row>
    <row r="232">
      <c r="A232" s="87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</row>
    <row r="233">
      <c r="A233" s="87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</row>
    <row r="234">
      <c r="A234" s="87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</row>
    <row r="235">
      <c r="A235" s="87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</row>
    <row r="236">
      <c r="A236" s="87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</row>
    <row r="237">
      <c r="A237" s="87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</row>
    <row r="238">
      <c r="A238" s="87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</row>
    <row r="239">
      <c r="A239" s="87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</row>
    <row r="240">
      <c r="A240" s="87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</row>
    <row r="241">
      <c r="A241" s="87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</row>
    <row r="242">
      <c r="A242" s="87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</row>
    <row r="243">
      <c r="A243" s="87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</row>
    <row r="244">
      <c r="A244" s="87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</row>
    <row r="245">
      <c r="A245" s="87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</row>
    <row r="246">
      <c r="A246" s="87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</row>
    <row r="247">
      <c r="A247" s="87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</row>
    <row r="248">
      <c r="A248" s="87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</row>
    <row r="249">
      <c r="A249" s="87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</row>
    <row r="250">
      <c r="A250" s="87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</row>
    <row r="251">
      <c r="A251" s="87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</row>
    <row r="252">
      <c r="A252" s="87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</row>
    <row r="253">
      <c r="A253" s="87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</row>
    <row r="254">
      <c r="A254" s="87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</row>
    <row r="255">
      <c r="A255" s="87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</row>
    <row r="256">
      <c r="A256" s="87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</row>
    <row r="257">
      <c r="A257" s="87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</row>
    <row r="258">
      <c r="A258" s="87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</row>
    <row r="259">
      <c r="A259" s="87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</row>
    <row r="260">
      <c r="A260" s="87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</row>
    <row r="261">
      <c r="A261" s="87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</row>
    <row r="262">
      <c r="A262" s="87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</row>
    <row r="263">
      <c r="A263" s="87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</row>
    <row r="264">
      <c r="A264" s="87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</row>
    <row r="265">
      <c r="A265" s="87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</row>
    <row r="266">
      <c r="A266" s="87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</row>
    <row r="267">
      <c r="A267" s="87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</row>
    <row r="268">
      <c r="A268" s="87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</row>
    <row r="269">
      <c r="A269" s="87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</row>
    <row r="270">
      <c r="A270" s="87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</row>
    <row r="271">
      <c r="A271" s="87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</row>
    <row r="272">
      <c r="A272" s="87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</row>
    <row r="273">
      <c r="A273" s="87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</row>
    <row r="274">
      <c r="A274" s="87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</row>
    <row r="275">
      <c r="A275" s="87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</row>
    <row r="276">
      <c r="A276" s="87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</row>
    <row r="277">
      <c r="A277" s="87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</row>
    <row r="278">
      <c r="A278" s="87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</row>
    <row r="279">
      <c r="A279" s="87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</row>
    <row r="280">
      <c r="A280" s="87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</row>
    <row r="281">
      <c r="A281" s="87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</row>
    <row r="282">
      <c r="A282" s="87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</row>
    <row r="283">
      <c r="A283" s="87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</row>
    <row r="284">
      <c r="A284" s="87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</row>
    <row r="285">
      <c r="A285" s="87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</row>
    <row r="286">
      <c r="A286" s="87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</row>
    <row r="287">
      <c r="A287" s="87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</row>
    <row r="288">
      <c r="A288" s="87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</row>
    <row r="289">
      <c r="A289" s="87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</row>
    <row r="290">
      <c r="A290" s="87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</row>
    <row r="291">
      <c r="A291" s="87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</row>
    <row r="292">
      <c r="A292" s="87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</row>
    <row r="293">
      <c r="A293" s="87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</row>
    <row r="294">
      <c r="A294" s="87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</row>
    <row r="295">
      <c r="A295" s="87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</row>
    <row r="296">
      <c r="A296" s="87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</row>
    <row r="297">
      <c r="A297" s="87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</row>
    <row r="298">
      <c r="A298" s="87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</row>
    <row r="299">
      <c r="A299" s="87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</row>
    <row r="300">
      <c r="A300" s="87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</row>
    <row r="301">
      <c r="A301" s="87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</row>
    <row r="302">
      <c r="A302" s="87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</row>
    <row r="303">
      <c r="A303" s="87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</row>
    <row r="304">
      <c r="A304" s="87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</row>
    <row r="305">
      <c r="A305" s="87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</row>
    <row r="306">
      <c r="A306" s="87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</row>
    <row r="307">
      <c r="A307" s="87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</row>
    <row r="308">
      <c r="A308" s="87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</row>
    <row r="309">
      <c r="A309" s="87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</row>
    <row r="310">
      <c r="A310" s="87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</row>
    <row r="311">
      <c r="A311" s="87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</row>
    <row r="312">
      <c r="A312" s="87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</row>
    <row r="313">
      <c r="A313" s="87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</row>
    <row r="314">
      <c r="A314" s="87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</row>
    <row r="315">
      <c r="A315" s="87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</row>
    <row r="316">
      <c r="A316" s="87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</row>
    <row r="317">
      <c r="A317" s="87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</row>
    <row r="318">
      <c r="A318" s="87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</row>
    <row r="319">
      <c r="A319" s="87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</row>
    <row r="320">
      <c r="A320" s="87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</row>
    <row r="321">
      <c r="A321" s="87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</row>
    <row r="322">
      <c r="A322" s="87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</row>
    <row r="323">
      <c r="A323" s="87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</row>
    <row r="324">
      <c r="A324" s="87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</row>
    <row r="325">
      <c r="A325" s="87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</row>
    <row r="326">
      <c r="A326" s="87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</row>
    <row r="327">
      <c r="A327" s="87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</row>
    <row r="328">
      <c r="A328" s="87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</row>
    <row r="329">
      <c r="A329" s="87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</row>
    <row r="330">
      <c r="A330" s="87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</row>
    <row r="331">
      <c r="A331" s="87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</row>
    <row r="332">
      <c r="A332" s="87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</row>
    <row r="333">
      <c r="A333" s="87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</row>
    <row r="334">
      <c r="A334" s="87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</row>
    <row r="335">
      <c r="A335" s="87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</row>
    <row r="336">
      <c r="A336" s="87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</row>
    <row r="337">
      <c r="A337" s="87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</row>
    <row r="338">
      <c r="A338" s="87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</row>
    <row r="339">
      <c r="A339" s="87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</row>
    <row r="340">
      <c r="A340" s="87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</row>
    <row r="341">
      <c r="A341" s="87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</row>
    <row r="342">
      <c r="A342" s="87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</row>
    <row r="343">
      <c r="A343" s="87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</row>
    <row r="344">
      <c r="A344" s="87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</row>
    <row r="345">
      <c r="A345" s="87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</row>
    <row r="346">
      <c r="A346" s="87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</row>
    <row r="347">
      <c r="A347" s="87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</row>
    <row r="348">
      <c r="A348" s="87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</row>
    <row r="349">
      <c r="A349" s="87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</row>
    <row r="350">
      <c r="A350" s="87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</row>
    <row r="351">
      <c r="A351" s="87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</row>
    <row r="352">
      <c r="A352" s="87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</row>
    <row r="353">
      <c r="A353" s="87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</row>
    <row r="354">
      <c r="A354" s="87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</row>
    <row r="355">
      <c r="A355" s="87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</row>
    <row r="356">
      <c r="A356" s="87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</row>
    <row r="357">
      <c r="A357" s="87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</row>
    <row r="358">
      <c r="A358" s="87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</row>
    <row r="359">
      <c r="A359" s="87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</row>
    <row r="360">
      <c r="A360" s="87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</row>
    <row r="361">
      <c r="A361" s="87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</row>
    <row r="362">
      <c r="A362" s="87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</row>
    <row r="363">
      <c r="A363" s="87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</row>
    <row r="364">
      <c r="A364" s="87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</row>
    <row r="365">
      <c r="A365" s="87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</row>
    <row r="366">
      <c r="A366" s="87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</row>
    <row r="367">
      <c r="A367" s="87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</row>
    <row r="368">
      <c r="A368" s="87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</row>
    <row r="369">
      <c r="A369" s="87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</row>
    <row r="370">
      <c r="A370" s="87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</row>
    <row r="371">
      <c r="A371" s="87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</row>
    <row r="372">
      <c r="A372" s="87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</row>
    <row r="373">
      <c r="A373" s="87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</row>
    <row r="374">
      <c r="A374" s="87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</row>
    <row r="375">
      <c r="A375" s="87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</row>
    <row r="376">
      <c r="A376" s="87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</row>
    <row r="377">
      <c r="A377" s="87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</row>
    <row r="378">
      <c r="A378" s="87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</row>
    <row r="379">
      <c r="A379" s="87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</row>
    <row r="380">
      <c r="A380" s="87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</row>
    <row r="381">
      <c r="A381" s="87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</row>
    <row r="382">
      <c r="A382" s="87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</row>
    <row r="383">
      <c r="A383" s="87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</row>
    <row r="384">
      <c r="A384" s="87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</row>
    <row r="385">
      <c r="A385" s="87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</row>
    <row r="386">
      <c r="A386" s="87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</row>
    <row r="387">
      <c r="A387" s="87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</row>
    <row r="388">
      <c r="A388" s="87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</row>
    <row r="389">
      <c r="A389" s="87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</row>
    <row r="390">
      <c r="A390" s="87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</row>
    <row r="391">
      <c r="A391" s="87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</row>
    <row r="392">
      <c r="A392" s="87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</row>
    <row r="393">
      <c r="A393" s="87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</row>
    <row r="394">
      <c r="A394" s="87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</row>
    <row r="395">
      <c r="A395" s="87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</row>
    <row r="396">
      <c r="A396" s="87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</row>
    <row r="397">
      <c r="A397" s="87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</row>
    <row r="398">
      <c r="A398" s="87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</row>
    <row r="399">
      <c r="A399" s="87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</row>
    <row r="400">
      <c r="A400" s="87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</row>
    <row r="401">
      <c r="A401" s="87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</row>
    <row r="402">
      <c r="A402" s="87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</row>
    <row r="403">
      <c r="A403" s="87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</row>
    <row r="404">
      <c r="A404" s="87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</row>
    <row r="405">
      <c r="A405" s="87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</row>
    <row r="406">
      <c r="A406" s="87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</row>
    <row r="407">
      <c r="A407" s="87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</row>
    <row r="408">
      <c r="A408" s="87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</row>
    <row r="409">
      <c r="A409" s="87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</row>
    <row r="410">
      <c r="A410" s="87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</row>
    <row r="411">
      <c r="A411" s="87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</row>
    <row r="412">
      <c r="A412" s="87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</row>
    <row r="413">
      <c r="A413" s="87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</row>
    <row r="414">
      <c r="A414" s="87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</row>
    <row r="415">
      <c r="A415" s="87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</row>
    <row r="416">
      <c r="A416" s="87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</row>
    <row r="417">
      <c r="A417" s="87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</row>
    <row r="418">
      <c r="A418" s="87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</row>
    <row r="419">
      <c r="A419" s="87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</row>
    <row r="420">
      <c r="A420" s="87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</row>
    <row r="421">
      <c r="A421" s="87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</row>
    <row r="422">
      <c r="A422" s="87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</row>
    <row r="423">
      <c r="A423" s="87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</row>
    <row r="424">
      <c r="A424" s="87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</row>
    <row r="425">
      <c r="A425" s="87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</row>
    <row r="426">
      <c r="A426" s="87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</row>
    <row r="427">
      <c r="A427" s="87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</row>
    <row r="428">
      <c r="A428" s="87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</row>
    <row r="429">
      <c r="A429" s="87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</row>
    <row r="430">
      <c r="A430" s="87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</row>
    <row r="431">
      <c r="A431" s="87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</row>
    <row r="432">
      <c r="A432" s="87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</row>
    <row r="433">
      <c r="A433" s="87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</row>
    <row r="434">
      <c r="A434" s="87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</row>
    <row r="435">
      <c r="A435" s="87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</row>
    <row r="436">
      <c r="A436" s="87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</row>
    <row r="437">
      <c r="A437" s="87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</row>
    <row r="438">
      <c r="A438" s="87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</row>
    <row r="439">
      <c r="A439" s="87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</row>
    <row r="440">
      <c r="A440" s="87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</row>
    <row r="441">
      <c r="A441" s="87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</row>
    <row r="442">
      <c r="A442" s="87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</row>
    <row r="443">
      <c r="A443" s="87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</row>
    <row r="444">
      <c r="A444" s="87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</row>
    <row r="445">
      <c r="A445" s="87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</row>
    <row r="446">
      <c r="A446" s="87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</row>
    <row r="447">
      <c r="A447" s="87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</row>
    <row r="448">
      <c r="A448" s="87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</row>
    <row r="449">
      <c r="A449" s="87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</row>
    <row r="450">
      <c r="A450" s="87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</row>
    <row r="451">
      <c r="A451" s="87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</row>
    <row r="452">
      <c r="A452" s="87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</row>
    <row r="453">
      <c r="A453" s="87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</row>
    <row r="454">
      <c r="A454" s="87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</row>
    <row r="455">
      <c r="A455" s="87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</row>
    <row r="456">
      <c r="A456" s="87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</row>
    <row r="457">
      <c r="A457" s="87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</row>
    <row r="458">
      <c r="A458" s="87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</row>
    <row r="459">
      <c r="A459" s="87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</row>
    <row r="460">
      <c r="A460" s="87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</row>
    <row r="461">
      <c r="A461" s="87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</row>
    <row r="462">
      <c r="A462" s="87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</row>
    <row r="463">
      <c r="A463" s="87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</row>
    <row r="464">
      <c r="A464" s="87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</row>
    <row r="465">
      <c r="A465" s="87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</row>
    <row r="466">
      <c r="A466" s="87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</row>
    <row r="467">
      <c r="A467" s="87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</row>
    <row r="468">
      <c r="A468" s="87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</row>
    <row r="469">
      <c r="A469" s="87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</row>
    <row r="470">
      <c r="A470" s="87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</row>
    <row r="471">
      <c r="A471" s="87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</row>
    <row r="472">
      <c r="A472" s="87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</row>
    <row r="473">
      <c r="A473" s="87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</row>
    <row r="474">
      <c r="A474" s="87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</row>
    <row r="475">
      <c r="A475" s="87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</row>
    <row r="476">
      <c r="A476" s="87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</row>
    <row r="477">
      <c r="A477" s="87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</row>
    <row r="478">
      <c r="A478" s="87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</row>
    <row r="479">
      <c r="A479" s="87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</row>
    <row r="480">
      <c r="A480" s="87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</row>
    <row r="481">
      <c r="A481" s="87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</row>
    <row r="482">
      <c r="A482" s="87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</row>
    <row r="483">
      <c r="A483" s="87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</row>
    <row r="484">
      <c r="A484" s="87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</row>
    <row r="485">
      <c r="A485" s="87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</row>
    <row r="486">
      <c r="A486" s="87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</row>
    <row r="487">
      <c r="A487" s="87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</row>
    <row r="488">
      <c r="A488" s="87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</row>
    <row r="489">
      <c r="A489" s="87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</row>
    <row r="490">
      <c r="A490" s="87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</row>
    <row r="491">
      <c r="A491" s="87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</row>
    <row r="492">
      <c r="A492" s="87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</row>
    <row r="493">
      <c r="A493" s="87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</row>
    <row r="494">
      <c r="A494" s="87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</row>
    <row r="495">
      <c r="A495" s="87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</row>
    <row r="496">
      <c r="A496" s="87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</row>
    <row r="497">
      <c r="A497" s="87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</row>
    <row r="498">
      <c r="A498" s="87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</row>
    <row r="499">
      <c r="A499" s="87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</row>
    <row r="500">
      <c r="A500" s="87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</row>
    <row r="501">
      <c r="A501" s="87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</row>
    <row r="502">
      <c r="A502" s="87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</row>
    <row r="503">
      <c r="A503" s="87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</row>
    <row r="504">
      <c r="A504" s="87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</row>
    <row r="505">
      <c r="A505" s="87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</row>
    <row r="506">
      <c r="A506" s="87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</row>
    <row r="507">
      <c r="A507" s="87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</row>
    <row r="508">
      <c r="A508" s="87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</row>
    <row r="509">
      <c r="A509" s="87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</row>
    <row r="510">
      <c r="A510" s="87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</row>
    <row r="511">
      <c r="A511" s="87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</row>
    <row r="512">
      <c r="A512" s="87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</row>
    <row r="513">
      <c r="A513" s="87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</row>
    <row r="514">
      <c r="A514" s="87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</row>
    <row r="515">
      <c r="A515" s="87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</row>
    <row r="516">
      <c r="A516" s="87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</row>
    <row r="517">
      <c r="A517" s="87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</row>
    <row r="518">
      <c r="A518" s="87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</row>
    <row r="519">
      <c r="A519" s="87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</row>
    <row r="520">
      <c r="A520" s="87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</row>
    <row r="521">
      <c r="A521" s="87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</row>
    <row r="522">
      <c r="A522" s="87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</row>
    <row r="523">
      <c r="A523" s="87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</row>
    <row r="524">
      <c r="A524" s="87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</row>
    <row r="525">
      <c r="A525" s="87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</row>
    <row r="526">
      <c r="A526" s="87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</row>
    <row r="527">
      <c r="A527" s="87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</row>
    <row r="528">
      <c r="A528" s="87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</row>
    <row r="529">
      <c r="A529" s="87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</row>
    <row r="530">
      <c r="A530" s="87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</row>
    <row r="531">
      <c r="A531" s="87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</row>
    <row r="532">
      <c r="A532" s="87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</row>
    <row r="533">
      <c r="A533" s="87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</row>
    <row r="534">
      <c r="A534" s="87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</row>
    <row r="535">
      <c r="A535" s="87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</row>
    <row r="536">
      <c r="A536" s="87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</row>
    <row r="537">
      <c r="A537" s="87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</row>
    <row r="538">
      <c r="A538" s="87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</row>
    <row r="539">
      <c r="A539" s="87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</row>
    <row r="540">
      <c r="A540" s="87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</row>
    <row r="541">
      <c r="A541" s="87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</row>
    <row r="542">
      <c r="A542" s="87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</row>
    <row r="543">
      <c r="A543" s="87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</row>
    <row r="544">
      <c r="A544" s="87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</row>
    <row r="545">
      <c r="A545" s="87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</row>
    <row r="546">
      <c r="A546" s="87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</row>
    <row r="547">
      <c r="A547" s="87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</row>
    <row r="548">
      <c r="A548" s="87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</row>
    <row r="549">
      <c r="A549" s="87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</row>
    <row r="550">
      <c r="A550" s="87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</row>
    <row r="551">
      <c r="A551" s="87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</row>
    <row r="552">
      <c r="A552" s="87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</row>
    <row r="553">
      <c r="A553" s="87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</row>
    <row r="554">
      <c r="A554" s="87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</row>
    <row r="555">
      <c r="A555" s="87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</row>
    <row r="556">
      <c r="A556" s="87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</row>
    <row r="557">
      <c r="A557" s="87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</row>
    <row r="558">
      <c r="A558" s="87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</row>
    <row r="559">
      <c r="A559" s="87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</row>
    <row r="560">
      <c r="A560" s="87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</row>
    <row r="561">
      <c r="A561" s="87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</row>
    <row r="562">
      <c r="A562" s="87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</row>
    <row r="563">
      <c r="A563" s="87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</row>
    <row r="564">
      <c r="A564" s="87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</row>
    <row r="565">
      <c r="A565" s="87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</row>
    <row r="566">
      <c r="A566" s="87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</row>
    <row r="567">
      <c r="A567" s="87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</row>
    <row r="568">
      <c r="A568" s="87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</row>
    <row r="569">
      <c r="A569" s="87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</row>
    <row r="570">
      <c r="A570" s="87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</row>
    <row r="571">
      <c r="A571" s="87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</row>
    <row r="572">
      <c r="A572" s="87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</row>
    <row r="573">
      <c r="A573" s="87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</row>
    <row r="574">
      <c r="A574" s="87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</row>
    <row r="575">
      <c r="A575" s="87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</row>
    <row r="576">
      <c r="A576" s="87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</row>
    <row r="577">
      <c r="A577" s="87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</row>
    <row r="578">
      <c r="A578" s="87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</row>
    <row r="579">
      <c r="A579" s="87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</row>
    <row r="580">
      <c r="A580" s="87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</row>
    <row r="581">
      <c r="A581" s="87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</row>
    <row r="582">
      <c r="A582" s="87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</row>
    <row r="583">
      <c r="A583" s="87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</row>
    <row r="584">
      <c r="A584" s="87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</row>
    <row r="585">
      <c r="A585" s="87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</row>
    <row r="586">
      <c r="A586" s="87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</row>
    <row r="587">
      <c r="A587" s="87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</row>
    <row r="588">
      <c r="A588" s="87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</row>
    <row r="589">
      <c r="A589" s="87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</row>
    <row r="590">
      <c r="A590" s="87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</row>
    <row r="591">
      <c r="A591" s="87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</row>
    <row r="592">
      <c r="A592" s="87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</row>
    <row r="593">
      <c r="A593" s="87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</row>
    <row r="594">
      <c r="A594" s="87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</row>
    <row r="595">
      <c r="A595" s="87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</row>
    <row r="596">
      <c r="A596" s="87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</row>
    <row r="597">
      <c r="A597" s="87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</row>
    <row r="598">
      <c r="A598" s="87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</row>
    <row r="599">
      <c r="A599" s="87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</row>
    <row r="600">
      <c r="A600" s="87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</row>
    <row r="601">
      <c r="A601" s="87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</row>
    <row r="602">
      <c r="A602" s="87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</row>
    <row r="603">
      <c r="A603" s="87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</row>
    <row r="604">
      <c r="A604" s="87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</row>
    <row r="605">
      <c r="A605" s="87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</row>
    <row r="606">
      <c r="A606" s="87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</row>
    <row r="607">
      <c r="A607" s="87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</row>
    <row r="608">
      <c r="A608" s="87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</row>
    <row r="609">
      <c r="A609" s="87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</row>
    <row r="610">
      <c r="A610" s="87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</row>
    <row r="611">
      <c r="A611" s="87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</row>
    <row r="612">
      <c r="A612" s="87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</row>
    <row r="613">
      <c r="A613" s="87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</row>
    <row r="614">
      <c r="A614" s="87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</row>
    <row r="615">
      <c r="A615" s="87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</row>
    <row r="616">
      <c r="A616" s="87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</row>
    <row r="617">
      <c r="A617" s="87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</row>
    <row r="618">
      <c r="A618" s="87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</row>
    <row r="619">
      <c r="A619" s="87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</row>
    <row r="620">
      <c r="A620" s="87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</row>
    <row r="621">
      <c r="A621" s="87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</row>
    <row r="622">
      <c r="A622" s="87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</row>
    <row r="623">
      <c r="A623" s="87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</row>
    <row r="624">
      <c r="A624" s="87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</row>
    <row r="625">
      <c r="A625" s="87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</row>
    <row r="626">
      <c r="A626" s="87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</row>
    <row r="627">
      <c r="A627" s="87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</row>
    <row r="628">
      <c r="A628" s="87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</row>
    <row r="629">
      <c r="A629" s="87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</row>
    <row r="630">
      <c r="A630" s="87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</row>
    <row r="631">
      <c r="A631" s="87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</row>
    <row r="632">
      <c r="A632" s="87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</row>
    <row r="633">
      <c r="A633" s="87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</row>
    <row r="634">
      <c r="A634" s="87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</row>
    <row r="635">
      <c r="A635" s="87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</row>
    <row r="636">
      <c r="A636" s="87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</row>
    <row r="637">
      <c r="A637" s="87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</row>
    <row r="638">
      <c r="A638" s="87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</row>
    <row r="639">
      <c r="A639" s="87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</row>
    <row r="640">
      <c r="A640" s="87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</row>
    <row r="641">
      <c r="A641" s="87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</row>
    <row r="642">
      <c r="A642" s="87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</row>
    <row r="643">
      <c r="A643" s="87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</row>
    <row r="644">
      <c r="A644" s="87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</row>
    <row r="645">
      <c r="A645" s="87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</row>
    <row r="646">
      <c r="A646" s="87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</row>
    <row r="647">
      <c r="A647" s="87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</row>
    <row r="648">
      <c r="A648" s="87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</row>
    <row r="649">
      <c r="A649" s="87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</row>
    <row r="650">
      <c r="A650" s="87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</row>
    <row r="651">
      <c r="A651" s="87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</row>
    <row r="652">
      <c r="A652" s="87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</row>
    <row r="653">
      <c r="A653" s="87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</row>
    <row r="654">
      <c r="A654" s="87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</row>
    <row r="655">
      <c r="A655" s="87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</row>
    <row r="656">
      <c r="A656" s="87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</row>
    <row r="657">
      <c r="A657" s="87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</row>
    <row r="658">
      <c r="A658" s="87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</row>
    <row r="659">
      <c r="A659" s="87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</row>
    <row r="660">
      <c r="A660" s="87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</row>
    <row r="661">
      <c r="A661" s="87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</row>
    <row r="662">
      <c r="A662" s="87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</row>
    <row r="663">
      <c r="A663" s="87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</row>
    <row r="664">
      <c r="A664" s="87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</row>
    <row r="665">
      <c r="A665" s="87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</row>
    <row r="666">
      <c r="A666" s="87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</row>
    <row r="667">
      <c r="A667" s="87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</row>
    <row r="668">
      <c r="A668" s="87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</row>
    <row r="669">
      <c r="A669" s="87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</row>
    <row r="670">
      <c r="A670" s="87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</row>
    <row r="671">
      <c r="A671" s="87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</row>
    <row r="672">
      <c r="A672" s="87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</row>
    <row r="673">
      <c r="A673" s="87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</row>
    <row r="674">
      <c r="A674" s="87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</row>
    <row r="675">
      <c r="A675" s="87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</row>
    <row r="676">
      <c r="A676" s="87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</row>
    <row r="677">
      <c r="A677" s="87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</row>
    <row r="678">
      <c r="A678" s="87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</row>
    <row r="679">
      <c r="A679" s="87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</row>
    <row r="680">
      <c r="A680" s="87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</row>
    <row r="681">
      <c r="A681" s="87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</row>
    <row r="682">
      <c r="A682" s="87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</row>
    <row r="683">
      <c r="A683" s="87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</row>
    <row r="684">
      <c r="A684" s="87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</row>
    <row r="685">
      <c r="A685" s="87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</row>
    <row r="686">
      <c r="A686" s="87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</row>
    <row r="687">
      <c r="A687" s="87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</row>
    <row r="688">
      <c r="A688" s="87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</row>
    <row r="689">
      <c r="A689" s="87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</row>
    <row r="690">
      <c r="A690" s="87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</row>
    <row r="691">
      <c r="A691" s="87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</row>
    <row r="692">
      <c r="A692" s="87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</row>
    <row r="693">
      <c r="A693" s="87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</row>
    <row r="694">
      <c r="A694" s="87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</row>
    <row r="695">
      <c r="A695" s="87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</row>
    <row r="696">
      <c r="A696" s="87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</row>
    <row r="697">
      <c r="A697" s="87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</row>
    <row r="698">
      <c r="A698" s="87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</row>
    <row r="699">
      <c r="A699" s="87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</row>
    <row r="700">
      <c r="A700" s="87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</row>
    <row r="701">
      <c r="A701" s="87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</row>
    <row r="702">
      <c r="A702" s="87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</row>
    <row r="703">
      <c r="A703" s="87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</row>
    <row r="704">
      <c r="A704" s="87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</row>
    <row r="705">
      <c r="A705" s="87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</row>
    <row r="706">
      <c r="A706" s="87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</row>
    <row r="707">
      <c r="A707" s="87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</row>
    <row r="708">
      <c r="A708" s="87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</row>
    <row r="709">
      <c r="A709" s="87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</row>
    <row r="710">
      <c r="A710" s="87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</row>
    <row r="711">
      <c r="A711" s="87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</row>
    <row r="712">
      <c r="A712" s="87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</row>
    <row r="713">
      <c r="A713" s="87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</row>
    <row r="714">
      <c r="A714" s="87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</row>
    <row r="715">
      <c r="A715" s="87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</row>
    <row r="716">
      <c r="A716" s="87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</row>
    <row r="717">
      <c r="A717" s="87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</row>
    <row r="718">
      <c r="A718" s="87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</row>
    <row r="719">
      <c r="A719" s="87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</row>
    <row r="720">
      <c r="A720" s="87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</row>
    <row r="721">
      <c r="A721" s="87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</row>
    <row r="722">
      <c r="A722" s="87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</row>
    <row r="723">
      <c r="A723" s="87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</row>
    <row r="724">
      <c r="A724" s="87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</row>
    <row r="725">
      <c r="A725" s="87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</row>
    <row r="726">
      <c r="A726" s="87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</row>
    <row r="727">
      <c r="A727" s="87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</row>
    <row r="728">
      <c r="A728" s="87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</row>
    <row r="729">
      <c r="A729" s="87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</row>
    <row r="730">
      <c r="A730" s="87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</row>
    <row r="731">
      <c r="A731" s="87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</row>
    <row r="732">
      <c r="A732" s="87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</row>
    <row r="733">
      <c r="A733" s="87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</row>
    <row r="734">
      <c r="A734" s="87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</row>
    <row r="735">
      <c r="A735" s="87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</row>
    <row r="736">
      <c r="A736" s="87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</row>
    <row r="737">
      <c r="A737" s="87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</row>
    <row r="738">
      <c r="A738" s="87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</row>
    <row r="739">
      <c r="A739" s="87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</row>
    <row r="740">
      <c r="A740" s="87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</row>
    <row r="741">
      <c r="A741" s="87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</row>
    <row r="742">
      <c r="A742" s="87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</row>
    <row r="743">
      <c r="A743" s="87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</row>
    <row r="744">
      <c r="A744" s="87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</row>
    <row r="745">
      <c r="A745" s="87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</row>
    <row r="746">
      <c r="A746" s="87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</row>
    <row r="747">
      <c r="A747" s="87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</row>
    <row r="748">
      <c r="A748" s="87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</row>
    <row r="749">
      <c r="A749" s="87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</row>
    <row r="750">
      <c r="A750" s="87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</row>
    <row r="751">
      <c r="A751" s="87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</row>
    <row r="752">
      <c r="A752" s="87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</row>
    <row r="753">
      <c r="A753" s="87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</row>
    <row r="754">
      <c r="A754" s="87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</row>
    <row r="755">
      <c r="A755" s="87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</row>
    <row r="756">
      <c r="A756" s="87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</row>
    <row r="757">
      <c r="A757" s="87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</row>
    <row r="758">
      <c r="A758" s="87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</row>
    <row r="759">
      <c r="A759" s="87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</row>
    <row r="760">
      <c r="A760" s="87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</row>
    <row r="761">
      <c r="A761" s="87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</row>
    <row r="762">
      <c r="A762" s="87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</row>
    <row r="763">
      <c r="A763" s="87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</row>
    <row r="764">
      <c r="A764" s="87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</row>
    <row r="765">
      <c r="A765" s="87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</row>
    <row r="766">
      <c r="A766" s="87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</row>
    <row r="767">
      <c r="A767" s="87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</row>
    <row r="768">
      <c r="A768" s="87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</row>
    <row r="769">
      <c r="A769" s="87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</row>
    <row r="770">
      <c r="A770" s="87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</row>
    <row r="771">
      <c r="A771" s="87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</row>
    <row r="772">
      <c r="A772" s="87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</row>
    <row r="773">
      <c r="A773" s="87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</row>
    <row r="774">
      <c r="A774" s="87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</row>
    <row r="775">
      <c r="A775" s="87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</row>
    <row r="776">
      <c r="A776" s="87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</row>
    <row r="777">
      <c r="A777" s="87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</row>
    <row r="778">
      <c r="A778" s="87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</row>
    <row r="779">
      <c r="A779" s="87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</row>
    <row r="780">
      <c r="A780" s="87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</row>
    <row r="781">
      <c r="A781" s="87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</row>
    <row r="782">
      <c r="A782" s="87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</row>
    <row r="783">
      <c r="A783" s="87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</row>
    <row r="784">
      <c r="A784" s="87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</row>
    <row r="785">
      <c r="A785" s="87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</row>
    <row r="786">
      <c r="A786" s="87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</row>
    <row r="787">
      <c r="A787" s="87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</row>
    <row r="788">
      <c r="A788" s="87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</row>
    <row r="789">
      <c r="A789" s="87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</row>
    <row r="790">
      <c r="A790" s="87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</row>
    <row r="791">
      <c r="A791" s="87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</row>
    <row r="792">
      <c r="A792" s="87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</row>
    <row r="793">
      <c r="A793" s="87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</row>
    <row r="794">
      <c r="A794" s="87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</row>
    <row r="795">
      <c r="A795" s="87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</row>
    <row r="796">
      <c r="A796" s="87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</row>
    <row r="797">
      <c r="A797" s="87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</row>
    <row r="798">
      <c r="A798" s="87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</row>
    <row r="799">
      <c r="A799" s="87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</row>
    <row r="800">
      <c r="A800" s="87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</row>
    <row r="801">
      <c r="A801" s="87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</row>
    <row r="802">
      <c r="A802" s="87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</row>
    <row r="803">
      <c r="A803" s="87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</row>
    <row r="804">
      <c r="A804" s="87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</row>
    <row r="805">
      <c r="A805" s="87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</row>
    <row r="806">
      <c r="A806" s="87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</row>
    <row r="807">
      <c r="A807" s="87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</row>
    <row r="808">
      <c r="A808" s="87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</row>
    <row r="809">
      <c r="A809" s="87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</row>
    <row r="810">
      <c r="A810" s="87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</row>
    <row r="811">
      <c r="A811" s="87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</row>
    <row r="812">
      <c r="A812" s="87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</row>
    <row r="813">
      <c r="A813" s="87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</row>
    <row r="814">
      <c r="A814" s="87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</row>
    <row r="815">
      <c r="A815" s="87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</row>
    <row r="816">
      <c r="A816" s="87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</row>
    <row r="817">
      <c r="A817" s="87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</row>
    <row r="818">
      <c r="A818" s="87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</row>
    <row r="819">
      <c r="A819" s="87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</row>
    <row r="820">
      <c r="A820" s="87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</row>
    <row r="821">
      <c r="A821" s="87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</row>
    <row r="822">
      <c r="A822" s="87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</row>
    <row r="823">
      <c r="A823" s="87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</row>
    <row r="824">
      <c r="A824" s="87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</row>
    <row r="825">
      <c r="A825" s="87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</row>
    <row r="826">
      <c r="A826" s="87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</row>
    <row r="827">
      <c r="A827" s="87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</row>
    <row r="828">
      <c r="A828" s="87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</row>
    <row r="829">
      <c r="A829" s="87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</row>
    <row r="830">
      <c r="A830" s="87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</row>
    <row r="831">
      <c r="A831" s="87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</row>
    <row r="832">
      <c r="A832" s="87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</row>
    <row r="833">
      <c r="A833" s="87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</row>
    <row r="834">
      <c r="A834" s="87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</row>
    <row r="835">
      <c r="A835" s="87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</row>
    <row r="836">
      <c r="A836" s="87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</row>
    <row r="837">
      <c r="A837" s="87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</row>
    <row r="838">
      <c r="A838" s="87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</row>
    <row r="839">
      <c r="A839" s="87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</row>
    <row r="840">
      <c r="A840" s="87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</row>
    <row r="841">
      <c r="A841" s="87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</row>
    <row r="842">
      <c r="A842" s="87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</row>
    <row r="843">
      <c r="A843" s="87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</row>
    <row r="844">
      <c r="A844" s="87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</row>
    <row r="845">
      <c r="A845" s="87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</row>
    <row r="846">
      <c r="A846" s="87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</row>
    <row r="847">
      <c r="A847" s="87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</row>
    <row r="848">
      <c r="A848" s="87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</row>
    <row r="849">
      <c r="A849" s="87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</row>
    <row r="850">
      <c r="A850" s="87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</row>
    <row r="851">
      <c r="A851" s="87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</row>
    <row r="852">
      <c r="A852" s="87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</row>
    <row r="853">
      <c r="A853" s="87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</row>
    <row r="854">
      <c r="A854" s="87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</row>
    <row r="855">
      <c r="A855" s="87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</row>
    <row r="856">
      <c r="A856" s="87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</row>
    <row r="857">
      <c r="A857" s="87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</row>
    <row r="858">
      <c r="A858" s="87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</row>
    <row r="859">
      <c r="A859" s="87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</row>
    <row r="860">
      <c r="A860" s="87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</row>
    <row r="861">
      <c r="A861" s="87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</row>
    <row r="862">
      <c r="A862" s="87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</row>
    <row r="863">
      <c r="A863" s="87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</row>
    <row r="864">
      <c r="A864" s="87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</row>
    <row r="865">
      <c r="A865" s="87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</row>
    <row r="866">
      <c r="A866" s="87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</row>
    <row r="867">
      <c r="A867" s="87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</row>
    <row r="868">
      <c r="A868" s="87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</row>
    <row r="869">
      <c r="A869" s="87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</row>
    <row r="870">
      <c r="A870" s="87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</row>
    <row r="871">
      <c r="A871" s="87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</row>
    <row r="872">
      <c r="A872" s="87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</row>
    <row r="873">
      <c r="A873" s="87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</row>
    <row r="874">
      <c r="A874" s="87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</row>
    <row r="875">
      <c r="A875" s="87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</row>
    <row r="876">
      <c r="A876" s="87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</row>
    <row r="877">
      <c r="A877" s="87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</row>
    <row r="878">
      <c r="A878" s="87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</row>
    <row r="879">
      <c r="A879" s="87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</row>
    <row r="880">
      <c r="A880" s="87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</row>
    <row r="881">
      <c r="A881" s="87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</row>
    <row r="882">
      <c r="A882" s="87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</row>
    <row r="883">
      <c r="A883" s="87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</row>
    <row r="884">
      <c r="A884" s="87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</row>
    <row r="885">
      <c r="A885" s="87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</row>
    <row r="886">
      <c r="A886" s="87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</row>
    <row r="887">
      <c r="A887" s="87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</row>
    <row r="888">
      <c r="A888" s="87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</row>
    <row r="889">
      <c r="A889" s="87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</row>
    <row r="890">
      <c r="A890" s="87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</row>
    <row r="891">
      <c r="A891" s="87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</row>
    <row r="892">
      <c r="A892" s="87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</row>
    <row r="893">
      <c r="A893" s="87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</row>
    <row r="894">
      <c r="A894" s="87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</row>
    <row r="895">
      <c r="A895" s="87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</row>
    <row r="896">
      <c r="A896" s="87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</row>
    <row r="897">
      <c r="A897" s="87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</row>
    <row r="898">
      <c r="A898" s="87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</row>
    <row r="899">
      <c r="A899" s="87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</row>
    <row r="900">
      <c r="A900" s="87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</row>
    <row r="901">
      <c r="A901" s="87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</row>
    <row r="902">
      <c r="A902" s="87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</row>
    <row r="903">
      <c r="A903" s="87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</row>
    <row r="904">
      <c r="A904" s="87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</row>
    <row r="905">
      <c r="A905" s="87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</row>
    <row r="906">
      <c r="A906" s="87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</row>
    <row r="907">
      <c r="A907" s="87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</row>
    <row r="908">
      <c r="A908" s="87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</row>
    <row r="909">
      <c r="A909" s="87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</row>
    <row r="910">
      <c r="A910" s="87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</row>
    <row r="911">
      <c r="A911" s="87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</row>
    <row r="912">
      <c r="A912" s="87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</row>
    <row r="913">
      <c r="A913" s="87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</row>
    <row r="914">
      <c r="A914" s="87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</row>
    <row r="915">
      <c r="A915" s="87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</row>
    <row r="916">
      <c r="A916" s="87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</row>
    <row r="917">
      <c r="A917" s="87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</row>
    <row r="918">
      <c r="A918" s="87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</row>
    <row r="919">
      <c r="A919" s="87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</row>
    <row r="920">
      <c r="A920" s="87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</row>
    <row r="921">
      <c r="A921" s="87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</row>
    <row r="922">
      <c r="A922" s="87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</row>
    <row r="923">
      <c r="A923" s="87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</row>
    <row r="924">
      <c r="A924" s="87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</row>
    <row r="925">
      <c r="A925" s="87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</row>
    <row r="926">
      <c r="A926" s="87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</row>
    <row r="927">
      <c r="A927" s="87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</row>
    <row r="928">
      <c r="A928" s="87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</row>
    <row r="929">
      <c r="A929" s="87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</row>
    <row r="930">
      <c r="A930" s="87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</row>
    <row r="931">
      <c r="A931" s="87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</row>
    <row r="932">
      <c r="A932" s="87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</row>
    <row r="933">
      <c r="A933" s="87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</row>
    <row r="934">
      <c r="A934" s="87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</row>
    <row r="935">
      <c r="A935" s="87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</row>
    <row r="936">
      <c r="A936" s="87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</row>
    <row r="937">
      <c r="A937" s="87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</row>
    <row r="938">
      <c r="A938" s="87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</row>
    <row r="939">
      <c r="A939" s="87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</row>
    <row r="940">
      <c r="A940" s="87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</row>
    <row r="941">
      <c r="A941" s="87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</row>
    <row r="942">
      <c r="A942" s="87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</row>
    <row r="943">
      <c r="A943" s="87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</row>
    <row r="944">
      <c r="A944" s="87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</row>
    <row r="945">
      <c r="A945" s="87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</row>
    <row r="946">
      <c r="A946" s="87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</row>
    <row r="947">
      <c r="A947" s="87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</row>
    <row r="948">
      <c r="A948" s="87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</row>
    <row r="949">
      <c r="A949" s="87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</row>
    <row r="950">
      <c r="A950" s="87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</row>
    <row r="951">
      <c r="A951" s="87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</row>
    <row r="952">
      <c r="A952" s="87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</row>
    <row r="953">
      <c r="A953" s="87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</row>
    <row r="954">
      <c r="A954" s="87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</row>
    <row r="955">
      <c r="A955" s="87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</row>
    <row r="956">
      <c r="A956" s="87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</row>
    <row r="957">
      <c r="A957" s="87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</row>
    <row r="958">
      <c r="A958" s="87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</row>
    <row r="959">
      <c r="A959" s="87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</row>
    <row r="960">
      <c r="A960" s="87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</row>
    <row r="961">
      <c r="A961" s="87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</row>
    <row r="962">
      <c r="A962" s="87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</row>
    <row r="963">
      <c r="A963" s="87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</row>
    <row r="964">
      <c r="A964" s="87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</row>
    <row r="965">
      <c r="A965" s="87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</row>
    <row r="966">
      <c r="A966" s="87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</row>
    <row r="967">
      <c r="A967" s="87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</row>
    <row r="968">
      <c r="A968" s="87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</row>
    <row r="969">
      <c r="A969" s="87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</row>
    <row r="970">
      <c r="A970" s="87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</row>
    <row r="971">
      <c r="A971" s="87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</row>
    <row r="972">
      <c r="A972" s="87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</row>
    <row r="973">
      <c r="A973" s="87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</row>
    <row r="974">
      <c r="A974" s="87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</row>
    <row r="975">
      <c r="A975" s="87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</row>
    <row r="976">
      <c r="A976" s="87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</row>
    <row r="977">
      <c r="A977" s="87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</row>
    <row r="978">
      <c r="A978" s="87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</row>
    <row r="979">
      <c r="A979" s="87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</row>
    <row r="980">
      <c r="A980" s="87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</row>
    <row r="981">
      <c r="A981" s="87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</row>
    <row r="982">
      <c r="A982" s="87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</row>
    <row r="983">
      <c r="A983" s="87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</row>
    <row r="984">
      <c r="A984" s="87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</row>
    <row r="985">
      <c r="A985" s="87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</row>
    <row r="986">
      <c r="A986" s="87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</row>
    <row r="987">
      <c r="A987" s="87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</row>
    <row r="988">
      <c r="A988" s="87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</row>
    <row r="989">
      <c r="A989" s="87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</row>
    <row r="990">
      <c r="A990" s="87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</row>
    <row r="991">
      <c r="A991" s="87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</row>
    <row r="992">
      <c r="A992" s="87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</row>
    <row r="993">
      <c r="A993" s="87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</row>
    <row r="994">
      <c r="A994" s="87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</row>
    <row r="995">
      <c r="A995" s="87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</row>
    <row r="996">
      <c r="A996" s="87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</row>
    <row r="997">
      <c r="A997" s="87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</row>
    <row r="998">
      <c r="A998" s="87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</row>
    <row r="999">
      <c r="A999" s="87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</row>
    <row r="1000">
      <c r="A1000" s="87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</row>
    <row r="1001">
      <c r="A1001" s="87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</row>
    <row r="1002">
      <c r="A1002" s="87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</row>
    <row r="1003">
      <c r="A1003" s="87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</row>
    <row r="1004">
      <c r="A1004" s="87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</row>
    <row r="1005">
      <c r="A1005" s="87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</row>
    <row r="1006">
      <c r="A1006" s="87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</row>
    <row r="1007">
      <c r="A1007" s="87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</row>
    <row r="1008">
      <c r="A1008" s="87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</row>
    <row r="1009">
      <c r="A1009" s="87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</row>
    <row r="1010">
      <c r="A1010" s="87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</row>
    <row r="1011">
      <c r="A1011" s="87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</row>
    <row r="1012">
      <c r="A1012" s="87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</row>
    <row r="1013">
      <c r="A1013" s="87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</row>
    <row r="1014">
      <c r="A1014" s="87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</row>
    <row r="1015">
      <c r="A1015" s="87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</row>
    <row r="1016">
      <c r="A1016" s="87"/>
      <c r="B1016" s="72"/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</row>
    <row r="1017">
      <c r="A1017" s="87"/>
      <c r="B1017" s="72"/>
      <c r="C1017" s="72"/>
      <c r="D1017" s="72"/>
      <c r="E1017" s="72"/>
      <c r="F1017" s="72"/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</row>
    <row r="1018">
      <c r="A1018" s="87"/>
      <c r="B1018" s="72"/>
      <c r="C1018" s="72"/>
      <c r="D1018" s="72"/>
      <c r="E1018" s="72"/>
      <c r="F1018" s="72"/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</row>
    <row r="1019">
      <c r="A1019" s="87"/>
      <c r="B1019" s="72"/>
      <c r="C1019" s="72"/>
      <c r="D1019" s="72"/>
      <c r="E1019" s="72"/>
      <c r="F1019" s="72"/>
      <c r="G1019" s="72"/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</row>
    <row r="1020">
      <c r="A1020" s="87"/>
      <c r="B1020" s="72"/>
      <c r="C1020" s="72"/>
      <c r="D1020" s="72"/>
      <c r="E1020" s="72"/>
      <c r="F1020" s="72"/>
      <c r="G1020" s="72"/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</row>
    <row r="1021">
      <c r="A1021" s="87"/>
      <c r="B1021" s="72"/>
      <c r="C1021" s="72"/>
      <c r="D1021" s="72"/>
      <c r="E1021" s="72"/>
      <c r="F1021" s="72"/>
      <c r="G1021" s="72"/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</row>
    <row r="1022">
      <c r="A1022" s="87"/>
      <c r="B1022" s="72"/>
      <c r="C1022" s="72"/>
      <c r="D1022" s="72"/>
      <c r="E1022" s="72"/>
      <c r="F1022" s="72"/>
      <c r="G1022" s="72"/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</row>
    <row r="1023">
      <c r="A1023" s="87"/>
      <c r="B1023" s="72"/>
      <c r="C1023" s="72"/>
      <c r="D1023" s="72"/>
      <c r="E1023" s="72"/>
      <c r="F1023" s="72"/>
      <c r="G1023" s="72"/>
      <c r="H1023" s="72"/>
      <c r="I1023" s="72"/>
      <c r="J1023" s="72"/>
      <c r="K1023" s="72"/>
      <c r="L1023" s="72"/>
      <c r="M1023" s="72"/>
      <c r="N1023" s="72"/>
      <c r="O1023" s="72"/>
      <c r="P1023" s="72"/>
      <c r="Q1023" s="72"/>
      <c r="R1023" s="72"/>
      <c r="S1023" s="72"/>
      <c r="T1023" s="72"/>
      <c r="U1023" s="72"/>
      <c r="V1023" s="72"/>
      <c r="W1023" s="72"/>
      <c r="X1023" s="72"/>
      <c r="Y1023" s="72"/>
    </row>
    <row r="1024">
      <c r="A1024" s="87"/>
      <c r="B1024" s="72"/>
      <c r="C1024" s="72"/>
      <c r="D1024" s="72"/>
      <c r="E1024" s="72"/>
      <c r="F1024" s="72"/>
      <c r="G1024" s="72"/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  <c r="S1024" s="72"/>
      <c r="T1024" s="72"/>
      <c r="U1024" s="72"/>
      <c r="V1024" s="72"/>
      <c r="W1024" s="72"/>
      <c r="X1024" s="72"/>
      <c r="Y1024" s="72"/>
    </row>
    <row r="1025">
      <c r="A1025" s="87"/>
      <c r="B1025" s="72"/>
      <c r="C1025" s="72"/>
      <c r="D1025" s="72"/>
      <c r="E1025" s="72"/>
      <c r="F1025" s="72"/>
      <c r="G1025" s="72"/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  <c r="S1025" s="72"/>
      <c r="T1025" s="72"/>
      <c r="U1025" s="72"/>
      <c r="V1025" s="72"/>
      <c r="W1025" s="72"/>
      <c r="X1025" s="72"/>
      <c r="Y1025" s="72"/>
    </row>
    <row r="1026">
      <c r="A1026" s="87"/>
      <c r="B1026" s="72"/>
      <c r="C1026" s="72"/>
      <c r="D1026" s="72"/>
      <c r="E1026" s="72"/>
      <c r="F1026" s="72"/>
      <c r="G1026" s="72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</row>
    <row r="1027">
      <c r="A1027" s="87"/>
      <c r="B1027" s="72"/>
      <c r="C1027" s="72"/>
      <c r="D1027" s="72"/>
      <c r="E1027" s="72"/>
      <c r="F1027" s="72"/>
      <c r="G1027" s="72"/>
      <c r="H1027" s="72"/>
      <c r="I1027" s="72"/>
      <c r="J1027" s="72"/>
      <c r="K1027" s="72"/>
      <c r="L1027" s="72"/>
      <c r="M1027" s="72"/>
      <c r="N1027" s="72"/>
      <c r="O1027" s="72"/>
      <c r="P1027" s="72"/>
      <c r="Q1027" s="72"/>
      <c r="R1027" s="72"/>
      <c r="S1027" s="72"/>
      <c r="T1027" s="72"/>
      <c r="U1027" s="72"/>
      <c r="V1027" s="72"/>
      <c r="W1027" s="72"/>
      <c r="X1027" s="72"/>
      <c r="Y1027" s="72"/>
    </row>
    <row r="1028">
      <c r="A1028" s="87"/>
      <c r="B1028" s="72"/>
      <c r="C1028" s="72"/>
      <c r="D1028" s="72"/>
      <c r="E1028" s="72"/>
      <c r="F1028" s="72"/>
      <c r="G1028" s="72"/>
      <c r="H1028" s="72"/>
      <c r="I1028" s="72"/>
      <c r="J1028" s="72"/>
      <c r="K1028" s="72"/>
      <c r="L1028" s="72"/>
      <c r="M1028" s="72"/>
      <c r="N1028" s="72"/>
      <c r="O1028" s="72"/>
      <c r="P1028" s="72"/>
      <c r="Q1028" s="72"/>
      <c r="R1028" s="72"/>
      <c r="S1028" s="72"/>
      <c r="T1028" s="72"/>
      <c r="U1028" s="72"/>
      <c r="V1028" s="72"/>
      <c r="W1028" s="72"/>
      <c r="X1028" s="72"/>
      <c r="Y1028" s="72"/>
    </row>
    <row r="1029">
      <c r="A1029" s="87"/>
      <c r="B1029" s="72"/>
      <c r="C1029" s="72"/>
      <c r="D1029" s="72"/>
      <c r="E1029" s="72"/>
      <c r="F1029" s="72"/>
      <c r="G1029" s="72"/>
      <c r="H1029" s="72"/>
      <c r="I1029" s="72"/>
      <c r="J1029" s="72"/>
      <c r="K1029" s="72"/>
      <c r="L1029" s="72"/>
      <c r="M1029" s="72"/>
      <c r="N1029" s="72"/>
      <c r="O1029" s="72"/>
      <c r="P1029" s="72"/>
      <c r="Q1029" s="72"/>
      <c r="R1029" s="72"/>
      <c r="S1029" s="72"/>
      <c r="T1029" s="72"/>
      <c r="U1029" s="72"/>
      <c r="V1029" s="72"/>
      <c r="W1029" s="72"/>
      <c r="X1029" s="72"/>
      <c r="Y1029" s="72"/>
    </row>
    <row r="1030">
      <c r="A1030" s="87"/>
      <c r="B1030" s="72"/>
      <c r="C1030" s="72"/>
      <c r="D1030" s="72"/>
      <c r="E1030" s="72"/>
      <c r="F1030" s="72"/>
      <c r="G1030" s="72"/>
      <c r="H1030" s="72"/>
      <c r="I1030" s="72"/>
      <c r="J1030" s="72"/>
      <c r="K1030" s="72"/>
      <c r="L1030" s="72"/>
      <c r="M1030" s="72"/>
      <c r="N1030" s="72"/>
      <c r="O1030" s="72"/>
      <c r="P1030" s="72"/>
      <c r="Q1030" s="72"/>
      <c r="R1030" s="72"/>
      <c r="S1030" s="72"/>
      <c r="T1030" s="72"/>
      <c r="U1030" s="72"/>
      <c r="V1030" s="72"/>
      <c r="W1030" s="72"/>
      <c r="X1030" s="72"/>
      <c r="Y1030" s="72"/>
    </row>
    <row r="1031">
      <c r="A1031" s="87"/>
      <c r="B1031" s="72"/>
      <c r="C1031" s="72"/>
      <c r="D1031" s="72"/>
      <c r="E1031" s="72"/>
      <c r="F1031" s="72"/>
      <c r="G1031" s="72"/>
      <c r="H1031" s="72"/>
      <c r="I1031" s="72"/>
      <c r="J1031" s="72"/>
      <c r="K1031" s="72"/>
      <c r="L1031" s="72"/>
      <c r="M1031" s="72"/>
      <c r="N1031" s="72"/>
      <c r="O1031" s="72"/>
      <c r="P1031" s="72"/>
      <c r="Q1031" s="72"/>
      <c r="R1031" s="72"/>
      <c r="S1031" s="72"/>
      <c r="T1031" s="72"/>
      <c r="U1031" s="72"/>
      <c r="V1031" s="72"/>
      <c r="W1031" s="72"/>
      <c r="X1031" s="72"/>
      <c r="Y1031" s="72"/>
    </row>
    <row r="1032">
      <c r="A1032" s="87"/>
      <c r="B1032" s="72"/>
      <c r="C1032" s="72"/>
      <c r="D1032" s="72"/>
      <c r="E1032" s="72"/>
      <c r="F1032" s="72"/>
      <c r="G1032" s="72"/>
      <c r="H1032" s="72"/>
      <c r="I1032" s="72"/>
      <c r="J1032" s="72"/>
      <c r="K1032" s="72"/>
      <c r="L1032" s="72"/>
      <c r="M1032" s="72"/>
      <c r="N1032" s="72"/>
      <c r="O1032" s="72"/>
      <c r="P1032" s="72"/>
      <c r="Q1032" s="72"/>
      <c r="R1032" s="72"/>
      <c r="S1032" s="72"/>
      <c r="T1032" s="72"/>
      <c r="U1032" s="72"/>
      <c r="V1032" s="72"/>
      <c r="W1032" s="72"/>
      <c r="X1032" s="72"/>
      <c r="Y1032" s="72"/>
    </row>
    <row r="1033">
      <c r="A1033" s="87"/>
      <c r="B1033" s="72"/>
      <c r="C1033" s="72"/>
      <c r="D1033" s="72"/>
      <c r="E1033" s="72"/>
      <c r="F1033" s="72"/>
      <c r="G1033" s="72"/>
      <c r="H1033" s="72"/>
      <c r="I1033" s="72"/>
      <c r="J1033" s="72"/>
      <c r="K1033" s="72"/>
      <c r="L1033" s="72"/>
      <c r="M1033" s="72"/>
      <c r="N1033" s="72"/>
      <c r="O1033" s="72"/>
      <c r="P1033" s="72"/>
      <c r="Q1033" s="72"/>
      <c r="R1033" s="72"/>
      <c r="S1033" s="72"/>
      <c r="T1033" s="72"/>
      <c r="U1033" s="72"/>
      <c r="V1033" s="72"/>
      <c r="W1033" s="72"/>
      <c r="X1033" s="72"/>
      <c r="Y1033" s="72"/>
    </row>
    <row r="1034">
      <c r="A1034" s="87"/>
      <c r="B1034" s="72"/>
      <c r="C1034" s="72"/>
      <c r="D1034" s="72"/>
      <c r="E1034" s="72"/>
      <c r="F1034" s="72"/>
      <c r="G1034" s="72"/>
      <c r="H1034" s="72"/>
      <c r="I1034" s="72"/>
      <c r="J1034" s="72"/>
      <c r="K1034" s="72"/>
      <c r="L1034" s="72"/>
      <c r="M1034" s="72"/>
      <c r="N1034" s="72"/>
      <c r="O1034" s="72"/>
      <c r="P1034" s="72"/>
      <c r="Q1034" s="72"/>
      <c r="R1034" s="72"/>
      <c r="S1034" s="72"/>
      <c r="T1034" s="72"/>
      <c r="U1034" s="72"/>
      <c r="V1034" s="72"/>
      <c r="W1034" s="72"/>
      <c r="X1034" s="72"/>
      <c r="Y1034" s="72"/>
    </row>
    <row r="1035">
      <c r="A1035" s="87"/>
      <c r="B1035" s="72"/>
      <c r="C1035" s="72"/>
      <c r="D1035" s="72"/>
      <c r="E1035" s="72"/>
      <c r="F1035" s="72"/>
      <c r="G1035" s="72"/>
      <c r="H1035" s="72"/>
      <c r="I1035" s="72"/>
      <c r="J1035" s="72"/>
      <c r="K1035" s="72"/>
      <c r="L1035" s="72"/>
      <c r="M1035" s="72"/>
      <c r="N1035" s="72"/>
      <c r="O1035" s="72"/>
      <c r="P1035" s="72"/>
      <c r="Q1035" s="72"/>
      <c r="R1035" s="72"/>
      <c r="S1035" s="72"/>
      <c r="T1035" s="72"/>
      <c r="U1035" s="72"/>
      <c r="V1035" s="72"/>
      <c r="W1035" s="72"/>
      <c r="X1035" s="72"/>
      <c r="Y1035" s="72"/>
    </row>
    <row r="1036">
      <c r="A1036" s="87"/>
      <c r="B1036" s="72"/>
      <c r="C1036" s="72"/>
      <c r="D1036" s="72"/>
      <c r="E1036" s="72"/>
      <c r="F1036" s="72"/>
      <c r="G1036" s="72"/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  <c r="S1036" s="72"/>
      <c r="T1036" s="72"/>
      <c r="U1036" s="72"/>
      <c r="V1036" s="72"/>
      <c r="W1036" s="72"/>
      <c r="X1036" s="72"/>
      <c r="Y1036" s="72"/>
    </row>
    <row r="1037">
      <c r="A1037" s="87"/>
      <c r="B1037" s="72"/>
      <c r="C1037" s="72"/>
      <c r="D1037" s="72"/>
      <c r="E1037" s="72"/>
      <c r="F1037" s="72"/>
      <c r="G1037" s="72"/>
      <c r="H1037" s="72"/>
      <c r="I1037" s="72"/>
      <c r="J1037" s="72"/>
      <c r="K1037" s="72"/>
      <c r="L1037" s="72"/>
      <c r="M1037" s="72"/>
      <c r="N1037" s="72"/>
      <c r="O1037" s="72"/>
      <c r="P1037" s="72"/>
      <c r="Q1037" s="72"/>
      <c r="R1037" s="72"/>
      <c r="S1037" s="72"/>
      <c r="T1037" s="72"/>
      <c r="U1037" s="72"/>
      <c r="V1037" s="72"/>
      <c r="W1037" s="72"/>
      <c r="X1037" s="72"/>
      <c r="Y1037" s="72"/>
    </row>
    <row r="1038">
      <c r="A1038" s="87"/>
      <c r="B1038" s="72"/>
      <c r="C1038" s="72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2"/>
      <c r="R1038" s="72"/>
      <c r="S1038" s="72"/>
      <c r="T1038" s="72"/>
      <c r="U1038" s="72"/>
      <c r="V1038" s="72"/>
      <c r="W1038" s="72"/>
      <c r="X1038" s="72"/>
      <c r="Y1038" s="72"/>
    </row>
    <row r="1039">
      <c r="A1039" s="87"/>
      <c r="B1039" s="72"/>
      <c r="C1039" s="72"/>
      <c r="D1039" s="72"/>
      <c r="E1039" s="72"/>
      <c r="F1039" s="72"/>
      <c r="G1039" s="72"/>
      <c r="H1039" s="72"/>
      <c r="I1039" s="72"/>
      <c r="J1039" s="72"/>
      <c r="K1039" s="72"/>
      <c r="L1039" s="72"/>
      <c r="M1039" s="72"/>
      <c r="N1039" s="72"/>
      <c r="O1039" s="72"/>
      <c r="P1039" s="72"/>
      <c r="Q1039" s="72"/>
      <c r="R1039" s="72"/>
      <c r="S1039" s="72"/>
      <c r="T1039" s="72"/>
      <c r="U1039" s="72"/>
      <c r="V1039" s="72"/>
      <c r="W1039" s="72"/>
      <c r="X1039" s="72"/>
      <c r="Y1039" s="72"/>
    </row>
    <row r="1040">
      <c r="A1040" s="87"/>
      <c r="B1040" s="72"/>
      <c r="C1040" s="72"/>
      <c r="D1040" s="72"/>
      <c r="E1040" s="72"/>
      <c r="F1040" s="72"/>
      <c r="G1040" s="72"/>
      <c r="H1040" s="72"/>
      <c r="I1040" s="72"/>
      <c r="J1040" s="72"/>
      <c r="K1040" s="72"/>
      <c r="L1040" s="72"/>
      <c r="M1040" s="72"/>
      <c r="N1040" s="72"/>
      <c r="O1040" s="72"/>
      <c r="P1040" s="72"/>
      <c r="Q1040" s="72"/>
      <c r="R1040" s="72"/>
      <c r="S1040" s="72"/>
      <c r="T1040" s="72"/>
      <c r="U1040" s="72"/>
      <c r="V1040" s="72"/>
      <c r="W1040" s="72"/>
      <c r="X1040" s="72"/>
      <c r="Y1040" s="72"/>
    </row>
    <row r="1041">
      <c r="A1041" s="87"/>
      <c r="B1041" s="72"/>
      <c r="C1041" s="72"/>
      <c r="D1041" s="72"/>
      <c r="E1041" s="72"/>
      <c r="F1041" s="72"/>
      <c r="G1041" s="72"/>
      <c r="H1041" s="72"/>
      <c r="I1041" s="72"/>
      <c r="J1041" s="72"/>
      <c r="K1041" s="72"/>
      <c r="L1041" s="72"/>
      <c r="M1041" s="72"/>
      <c r="N1041" s="72"/>
      <c r="O1041" s="72"/>
      <c r="P1041" s="72"/>
      <c r="Q1041" s="72"/>
      <c r="R1041" s="72"/>
      <c r="S1041" s="72"/>
      <c r="T1041" s="72"/>
      <c r="U1041" s="72"/>
      <c r="V1041" s="72"/>
      <c r="W1041" s="72"/>
      <c r="X1041" s="72"/>
      <c r="Y1041" s="72"/>
    </row>
    <row r="1042">
      <c r="A1042" s="87"/>
      <c r="B1042" s="72"/>
      <c r="C1042" s="72"/>
      <c r="D1042" s="72"/>
      <c r="E1042" s="72"/>
      <c r="F1042" s="72"/>
      <c r="G1042" s="72"/>
      <c r="H1042" s="72"/>
      <c r="I1042" s="72"/>
      <c r="J1042" s="72"/>
      <c r="K1042" s="72"/>
      <c r="L1042" s="72"/>
      <c r="M1042" s="72"/>
      <c r="N1042" s="72"/>
      <c r="O1042" s="72"/>
      <c r="P1042" s="72"/>
      <c r="Q1042" s="72"/>
      <c r="R1042" s="72"/>
      <c r="S1042" s="72"/>
      <c r="T1042" s="72"/>
      <c r="U1042" s="72"/>
      <c r="V1042" s="72"/>
      <c r="W1042" s="72"/>
      <c r="X1042" s="72"/>
      <c r="Y1042" s="72"/>
    </row>
    <row r="1043">
      <c r="A1043" s="87"/>
      <c r="B1043" s="72"/>
      <c r="C1043" s="72"/>
      <c r="D1043" s="72"/>
      <c r="E1043" s="72"/>
      <c r="F1043" s="72"/>
      <c r="G1043" s="72"/>
      <c r="H1043" s="72"/>
      <c r="I1043" s="72"/>
      <c r="J1043" s="72"/>
      <c r="K1043" s="72"/>
      <c r="L1043" s="72"/>
      <c r="M1043" s="72"/>
      <c r="N1043" s="72"/>
      <c r="O1043" s="72"/>
      <c r="P1043" s="72"/>
      <c r="Q1043" s="72"/>
      <c r="R1043" s="72"/>
      <c r="S1043" s="72"/>
      <c r="T1043" s="72"/>
      <c r="U1043" s="72"/>
      <c r="V1043" s="72"/>
      <c r="W1043" s="72"/>
      <c r="X1043" s="72"/>
      <c r="Y1043" s="72"/>
    </row>
    <row r="1044">
      <c r="A1044" s="87"/>
      <c r="B1044" s="72"/>
      <c r="C1044" s="72"/>
      <c r="D1044" s="72"/>
      <c r="E1044" s="72"/>
      <c r="F1044" s="72"/>
      <c r="G1044" s="72"/>
      <c r="H1044" s="72"/>
      <c r="I1044" s="72"/>
      <c r="J1044" s="72"/>
      <c r="K1044" s="72"/>
      <c r="L1044" s="72"/>
      <c r="M1044" s="72"/>
      <c r="N1044" s="72"/>
      <c r="O1044" s="72"/>
      <c r="P1044" s="72"/>
      <c r="Q1044" s="72"/>
      <c r="R1044" s="72"/>
      <c r="S1044" s="72"/>
      <c r="T1044" s="72"/>
      <c r="U1044" s="72"/>
      <c r="V1044" s="72"/>
      <c r="W1044" s="72"/>
      <c r="X1044" s="72"/>
      <c r="Y1044" s="72"/>
    </row>
    <row r="1045">
      <c r="A1045" s="87"/>
      <c r="B1045" s="72"/>
      <c r="C1045" s="72"/>
      <c r="D1045" s="72"/>
      <c r="E1045" s="72"/>
      <c r="F1045" s="72"/>
      <c r="G1045" s="72"/>
      <c r="H1045" s="72"/>
      <c r="I1045" s="72"/>
      <c r="J1045" s="72"/>
      <c r="K1045" s="72"/>
      <c r="L1045" s="72"/>
      <c r="M1045" s="72"/>
      <c r="N1045" s="72"/>
      <c r="O1045" s="72"/>
      <c r="P1045" s="72"/>
      <c r="Q1045" s="72"/>
      <c r="R1045" s="72"/>
      <c r="S1045" s="72"/>
      <c r="T1045" s="72"/>
      <c r="U1045" s="72"/>
      <c r="V1045" s="72"/>
      <c r="W1045" s="72"/>
      <c r="X1045" s="72"/>
      <c r="Y1045" s="72"/>
    </row>
    <row r="1046">
      <c r="A1046" s="87"/>
      <c r="B1046" s="72"/>
      <c r="C1046" s="72"/>
      <c r="D1046" s="72"/>
      <c r="E1046" s="72"/>
      <c r="F1046" s="72"/>
      <c r="G1046" s="72"/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  <c r="R1046" s="72"/>
      <c r="S1046" s="72"/>
      <c r="T1046" s="72"/>
      <c r="U1046" s="72"/>
      <c r="V1046" s="72"/>
      <c r="W1046" s="72"/>
      <c r="X1046" s="72"/>
      <c r="Y1046" s="72"/>
    </row>
    <row r="1047">
      <c r="A1047" s="87"/>
      <c r="B1047" s="72"/>
      <c r="C1047" s="72"/>
      <c r="D1047" s="72"/>
      <c r="E1047" s="72"/>
      <c r="F1047" s="72"/>
      <c r="G1047" s="72"/>
      <c r="H1047" s="72"/>
      <c r="I1047" s="72"/>
      <c r="J1047" s="72"/>
      <c r="K1047" s="72"/>
      <c r="L1047" s="72"/>
      <c r="M1047" s="72"/>
      <c r="N1047" s="72"/>
      <c r="O1047" s="72"/>
      <c r="P1047" s="72"/>
      <c r="Q1047" s="72"/>
      <c r="R1047" s="72"/>
      <c r="S1047" s="72"/>
      <c r="T1047" s="72"/>
      <c r="U1047" s="72"/>
      <c r="V1047" s="72"/>
      <c r="W1047" s="72"/>
      <c r="X1047" s="72"/>
      <c r="Y1047" s="72"/>
    </row>
    <row r="1048">
      <c r="A1048" s="87"/>
      <c r="B1048" s="72"/>
      <c r="C1048" s="72"/>
      <c r="D1048" s="72"/>
      <c r="E1048" s="72"/>
      <c r="F1048" s="72"/>
      <c r="G1048" s="72"/>
      <c r="H1048" s="72"/>
      <c r="I1048" s="72"/>
      <c r="J1048" s="72"/>
      <c r="K1048" s="72"/>
      <c r="L1048" s="72"/>
      <c r="M1048" s="72"/>
      <c r="N1048" s="72"/>
      <c r="O1048" s="72"/>
      <c r="P1048" s="72"/>
      <c r="Q1048" s="72"/>
      <c r="R1048" s="72"/>
      <c r="S1048" s="72"/>
      <c r="T1048" s="72"/>
      <c r="U1048" s="72"/>
      <c r="V1048" s="72"/>
      <c r="W1048" s="72"/>
      <c r="X1048" s="72"/>
      <c r="Y1048" s="72"/>
    </row>
    <row r="1049">
      <c r="A1049" s="87"/>
      <c r="B1049" s="72"/>
      <c r="C1049" s="72"/>
      <c r="D1049" s="72"/>
      <c r="E1049" s="72"/>
      <c r="F1049" s="72"/>
      <c r="G1049" s="72"/>
      <c r="H1049" s="72"/>
      <c r="I1049" s="72"/>
      <c r="J1049" s="72"/>
      <c r="K1049" s="72"/>
      <c r="L1049" s="72"/>
      <c r="M1049" s="72"/>
      <c r="N1049" s="72"/>
      <c r="O1049" s="72"/>
      <c r="P1049" s="72"/>
      <c r="Q1049" s="72"/>
      <c r="R1049" s="72"/>
      <c r="S1049" s="72"/>
      <c r="T1049" s="72"/>
      <c r="U1049" s="72"/>
      <c r="V1049" s="72"/>
      <c r="W1049" s="72"/>
      <c r="X1049" s="72"/>
      <c r="Y1049" s="72"/>
    </row>
    <row r="1050">
      <c r="A1050" s="87"/>
      <c r="B1050" s="72"/>
      <c r="C1050" s="72"/>
      <c r="D1050" s="72"/>
      <c r="E1050" s="72"/>
      <c r="F1050" s="72"/>
      <c r="G1050" s="72"/>
      <c r="H1050" s="72"/>
      <c r="I1050" s="72"/>
      <c r="J1050" s="72"/>
      <c r="K1050" s="72"/>
      <c r="L1050" s="72"/>
      <c r="M1050" s="72"/>
      <c r="N1050" s="72"/>
      <c r="O1050" s="72"/>
      <c r="P1050" s="72"/>
      <c r="Q1050" s="72"/>
      <c r="R1050" s="72"/>
      <c r="S1050" s="72"/>
      <c r="T1050" s="72"/>
      <c r="U1050" s="72"/>
      <c r="V1050" s="72"/>
      <c r="W1050" s="72"/>
      <c r="X1050" s="72"/>
      <c r="Y1050" s="72"/>
    </row>
    <row r="1051">
      <c r="A1051" s="87"/>
      <c r="B1051" s="72"/>
      <c r="C1051" s="72"/>
      <c r="D1051" s="72"/>
      <c r="E1051" s="72"/>
      <c r="F1051" s="72"/>
      <c r="G1051" s="72"/>
      <c r="H1051" s="72"/>
      <c r="I1051" s="72"/>
      <c r="J1051" s="72"/>
      <c r="K1051" s="72"/>
      <c r="L1051" s="72"/>
      <c r="M1051" s="72"/>
      <c r="N1051" s="72"/>
      <c r="O1051" s="72"/>
      <c r="P1051" s="72"/>
      <c r="Q1051" s="72"/>
      <c r="R1051" s="72"/>
      <c r="S1051" s="72"/>
      <c r="T1051" s="72"/>
      <c r="U1051" s="72"/>
      <c r="V1051" s="72"/>
      <c r="W1051" s="72"/>
      <c r="X1051" s="72"/>
      <c r="Y1051" s="72"/>
    </row>
  </sheetData>
  <conditionalFormatting sqref="G84">
    <cfRule type="expression" dxfId="1" priority="1">
      <formula>COUNTIF(B:B, G84) &gt; 1</formula>
    </cfRule>
  </conditionalFormatting>
  <conditionalFormatting sqref="B1 B4:B83 B85:B111 C95 C107 B113:B115 B117:B119 B121:B123 B125:B127 B129:B131 B133:B1051">
    <cfRule type="expression" dxfId="1" priority="2">
      <formula>COUNTIF(B:B, B1) &gt; 1</formula>
    </cfRule>
  </conditionalFormatting>
  <drawing r:id="rId1"/>
</worksheet>
</file>