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robi\Documents\Excel Project\"/>
    </mc:Choice>
  </mc:AlternateContent>
  <xr:revisionPtr revIDLastSave="0" documentId="13_ncr:1_{59E5028C-8512-4B0A-B940-3B95F68C11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L52" i="2"/>
  <c r="K52" i="2"/>
  <c r="J52" i="2"/>
  <c r="I52" i="2"/>
  <c r="L45" i="2"/>
  <c r="K45" i="2"/>
  <c r="J45" i="2"/>
  <c r="I45" i="2"/>
  <c r="H45" i="2"/>
  <c r="I38" i="2"/>
  <c r="J38" i="2"/>
  <c r="K38" i="2"/>
  <c r="L38" i="2"/>
  <c r="H38" i="2"/>
  <c r="H15" i="2" s="1"/>
  <c r="H17" i="2" s="1"/>
  <c r="B55" i="2"/>
  <c r="D55" i="2"/>
  <c r="C55" i="2"/>
  <c r="D54" i="2"/>
  <c r="C54" i="2"/>
  <c r="B54" i="2"/>
  <c r="C53" i="2"/>
  <c r="D53" i="2"/>
  <c r="B53" i="2"/>
  <c r="B48" i="2"/>
  <c r="D48" i="2"/>
  <c r="C48" i="2"/>
  <c r="D47" i="2"/>
  <c r="C47" i="2"/>
  <c r="B47" i="2"/>
  <c r="C46" i="2"/>
  <c r="D46" i="2"/>
  <c r="B46" i="2"/>
  <c r="F15" i="2"/>
  <c r="G33" i="2"/>
  <c r="F33" i="2"/>
  <c r="G32" i="2"/>
  <c r="F32" i="2"/>
  <c r="G30" i="2"/>
  <c r="F30" i="2"/>
  <c r="G28" i="2"/>
  <c r="F28" i="2"/>
  <c r="G27" i="2"/>
  <c r="F27" i="2"/>
  <c r="G25" i="2"/>
  <c r="F25" i="2"/>
  <c r="G24" i="2"/>
  <c r="F24" i="2"/>
  <c r="G23" i="2"/>
  <c r="F23" i="2"/>
  <c r="G22" i="2"/>
  <c r="F22" i="2"/>
  <c r="G21" i="2"/>
  <c r="G20" i="2"/>
  <c r="F20" i="2"/>
  <c r="G19" i="2"/>
  <c r="F19" i="2"/>
  <c r="G18" i="2"/>
  <c r="F18" i="2"/>
  <c r="G17" i="2"/>
  <c r="G16" i="2"/>
  <c r="F16" i="2"/>
  <c r="G15" i="2"/>
  <c r="I26" i="2"/>
  <c r="J26" i="2"/>
  <c r="K26" i="2"/>
  <c r="L26" i="2"/>
  <c r="H26" i="2"/>
  <c r="C26" i="2"/>
  <c r="F26" i="2" s="1"/>
  <c r="D26" i="2"/>
  <c r="G26" i="2" s="1"/>
  <c r="B26" i="2"/>
  <c r="C17" i="2"/>
  <c r="C21" i="2" s="1"/>
  <c r="F21" i="2" s="1"/>
  <c r="D17" i="2"/>
  <c r="D21" i="2" s="1"/>
  <c r="B17" i="2"/>
  <c r="B21" i="2" s="1"/>
  <c r="H20" i="2" l="1"/>
  <c r="H19" i="2"/>
  <c r="H21" i="2" s="1"/>
  <c r="H29" i="2" s="1"/>
  <c r="H31" i="2" s="1"/>
  <c r="H34" i="2" s="1"/>
  <c r="I15" i="2"/>
  <c r="F17" i="2"/>
  <c r="B29" i="2"/>
  <c r="B31" i="2" s="1"/>
  <c r="B34" i="2" s="1"/>
  <c r="D29" i="2"/>
  <c r="C29" i="2"/>
  <c r="I19" i="2" l="1"/>
  <c r="I20" i="2"/>
  <c r="I17" i="2"/>
  <c r="J15" i="2"/>
  <c r="J20" i="2" s="1"/>
  <c r="D31" i="2"/>
  <c r="G29" i="2"/>
  <c r="C31" i="2"/>
  <c r="F29" i="2"/>
  <c r="I21" i="2" l="1"/>
  <c r="I29" i="2" s="1"/>
  <c r="I31" i="2" s="1"/>
  <c r="I34" i="2" s="1"/>
  <c r="K15" i="2"/>
  <c r="K17" i="2" s="1"/>
  <c r="J19" i="2"/>
  <c r="J17" i="2"/>
  <c r="J21" i="2" s="1"/>
  <c r="J29" i="2" s="1"/>
  <c r="J31" i="2" s="1"/>
  <c r="J34" i="2" s="1"/>
  <c r="C34" i="2"/>
  <c r="F34" i="2" s="1"/>
  <c r="F31" i="2"/>
  <c r="D34" i="2"/>
  <c r="G34" i="2" s="1"/>
  <c r="G31" i="2"/>
  <c r="K19" i="2" l="1"/>
  <c r="K20" i="2"/>
  <c r="L15" i="2"/>
  <c r="K21" i="2" l="1"/>
  <c r="K29" i="2" s="1"/>
  <c r="K31" i="2" s="1"/>
  <c r="K34" i="2" s="1"/>
  <c r="L19" i="2"/>
  <c r="L20" i="2"/>
  <c r="L17" i="2"/>
  <c r="L21" i="2" l="1"/>
  <c r="L29" i="2" s="1"/>
  <c r="L31" i="2" s="1"/>
  <c r="L34" i="2" s="1"/>
</calcChain>
</file>

<file path=xl/sharedStrings.xml><?xml version="1.0" encoding="utf-8"?>
<sst xmlns="http://schemas.openxmlformats.org/spreadsheetml/2006/main" count="67" uniqueCount="42">
  <si>
    <t>Walmart Inc.</t>
  </si>
  <si>
    <t>Consolidated Statements of Income</t>
  </si>
  <si>
    <t/>
  </si>
  <si>
    <t>Fiscal Years Ended January 31,</t>
  </si>
  <si>
    <t>(Amounts in millions, except per share data)</t>
  </si>
  <si>
    <t>Revenues:</t>
  </si>
  <si>
    <t>Net sales</t>
  </si>
  <si>
    <t>Membership and other income</t>
  </si>
  <si>
    <t>Total revenues</t>
  </si>
  <si>
    <t>Costs and expenses:</t>
  </si>
  <si>
    <t>Cost of sales</t>
  </si>
  <si>
    <t>Operating, selling, general and administrative expenses</t>
  </si>
  <si>
    <t>Operating income</t>
  </si>
  <si>
    <t>Interest:</t>
  </si>
  <si>
    <t>Debt</t>
  </si>
  <si>
    <t>Finance lease</t>
  </si>
  <si>
    <t>Interest income</t>
  </si>
  <si>
    <t>Interest, net</t>
  </si>
  <si>
    <t>Loss on extinguishment of debt</t>
  </si>
  <si>
    <t>Other (gains) and losses</t>
  </si>
  <si>
    <t>Income before income taxes</t>
  </si>
  <si>
    <t>Provision for income taxes</t>
  </si>
  <si>
    <t>Consolidated net income</t>
  </si>
  <si>
    <t>Consolidated net (income) loss attributable to</t>
  </si>
  <si>
    <t>noncontrolling interest</t>
  </si>
  <si>
    <t>Consolidated net income attributable to Walmart</t>
  </si>
  <si>
    <t>Var % 
23-24</t>
  </si>
  <si>
    <t>Var % 
22-23</t>
  </si>
  <si>
    <t>Income Statement</t>
  </si>
  <si>
    <t>Revenues</t>
  </si>
  <si>
    <t>Cost and expenses</t>
  </si>
  <si>
    <t>Interest</t>
  </si>
  <si>
    <t>Forecast</t>
  </si>
  <si>
    <t>Scenarios:</t>
  </si>
  <si>
    <t>Revenue as % of growth</t>
  </si>
  <si>
    <t>Best case</t>
  </si>
  <si>
    <t>Base case</t>
  </si>
  <si>
    <t>Worst case</t>
  </si>
  <si>
    <t>Cost of sales as % of Revenues</t>
  </si>
  <si>
    <t>OSGA expenses as % of Revenues</t>
  </si>
  <si>
    <t>Scenario: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</si>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</sst>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theme="3" tint="0.79995117038483843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4" fillId="0" borderId="1" xfId="0" applyFont="1" applyBorder="1" applyAlignment="1">
      <alignment vertical="top"/>
    </xf>
    <xf numFmtId="37" fontId="4" fillId="0" borderId="1" xfId="0" applyNumberFormat="1" applyFont="1" applyBorder="1" applyAlignment="1">
      <alignment vertical="top"/>
    </xf>
    <xf numFmtId="42" fontId="4" fillId="0" borderId="1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42" fontId="6" fillId="0" borderId="0" xfId="0" applyNumberFormat="1" applyFont="1" applyAlignment="1">
      <alignment vertical="top"/>
    </xf>
    <xf numFmtId="37" fontId="6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7" fillId="0" borderId="0" xfId="0" applyFont="1"/>
    <xf numFmtId="0" fontId="6" fillId="0" borderId="0" xfId="0" applyFont="1" applyAlignment="1">
      <alignment horizontal="left" vertical="top" inden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42" fontId="4" fillId="0" borderId="0" xfId="0" applyNumberFormat="1" applyFont="1" applyAlignment="1">
      <alignment vertical="top"/>
    </xf>
    <xf numFmtId="37" fontId="4" fillId="0" borderId="0" xfId="0" applyNumberFormat="1" applyFont="1" applyAlignment="1">
      <alignment vertical="top"/>
    </xf>
    <xf numFmtId="0" fontId="0" fillId="4" borderId="3" xfId="0" applyFill="1" applyBorder="1"/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0" borderId="2" xfId="0" applyFont="1" applyBorder="1" applyAlignment="1">
      <alignment vertical="top" wrapText="1"/>
    </xf>
    <xf numFmtId="0" fontId="6" fillId="5" borderId="0" xfId="0" applyFont="1" applyFill="1" applyAlignment="1">
      <alignment vertical="top"/>
    </xf>
    <xf numFmtId="164" fontId="6" fillId="2" borderId="0" xfId="1" applyNumberFormat="1" applyFont="1" applyFill="1" applyAlignment="1">
      <alignment vertical="top"/>
    </xf>
    <xf numFmtId="164" fontId="6" fillId="0" borderId="0" xfId="1" applyNumberFormat="1" applyFont="1" applyAlignment="1">
      <alignment vertical="top"/>
    </xf>
    <xf numFmtId="164" fontId="4" fillId="0" borderId="1" xfId="1" applyNumberFormat="1" applyFont="1" applyBorder="1" applyAlignment="1">
      <alignment vertical="top"/>
    </xf>
    <xf numFmtId="165" fontId="6" fillId="0" borderId="0" xfId="0" applyNumberFormat="1" applyFont="1" applyAlignment="1">
      <alignment vertical="top"/>
    </xf>
    <xf numFmtId="165" fontId="4" fillId="0" borderId="1" xfId="0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4" fontId="8" fillId="2" borderId="0" xfId="0" applyNumberFormat="1" applyFont="1" applyFill="1" applyAlignment="1">
      <alignment vertical="top"/>
    </xf>
    <xf numFmtId="0" fontId="8" fillId="2" borderId="0" xfId="0" applyFont="1" applyFill="1" applyAlignment="1">
      <alignment vertical="top"/>
    </xf>
    <xf numFmtId="10" fontId="8" fillId="2" borderId="0" xfId="0" applyNumberFormat="1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9" fillId="0" borderId="1" xfId="0" applyNumberFormat="1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D2F8-D2D1-4E85-8B09-1AE33519122A}">
  <dimension ref="A5:Q59"/>
  <sheetViews>
    <sheetView tabSelected="1" topLeftCell="A4" workbookViewId="0">
      <selection activeCell="N21" sqref="N21"/>
    </sheetView>
  </sheetViews>
  <sheetFormatPr defaultRowHeight="15" outlineLevelCol="1" x14ac:dyDescent="0.25"/>
  <cols>
    <col min="1" max="1" width="47.85546875" bestFit="1" customWidth="1"/>
    <col min="2" max="2" width="13.5703125" customWidth="1"/>
    <col min="3" max="3" width="28" bestFit="1" customWidth="1"/>
    <col min="4" max="4" width="11.28515625" bestFit="1" customWidth="1"/>
    <col min="5" max="5" width="2.28515625" customWidth="1"/>
    <col min="6" max="7" width="9.7109375" customWidth="1" outlineLevel="1"/>
    <col min="8" max="12" width="11.28515625" bestFit="1" customWidth="1"/>
    <col min="14" max="14" width="49.140625" bestFit="1" customWidth="1"/>
    <col min="15" max="15" width="9.7109375" bestFit="1" customWidth="1"/>
    <col min="16" max="16" width="28" bestFit="1" customWidth="1"/>
    <col min="17" max="17" width="9.7109375" bestFit="1" customWidth="1"/>
  </cols>
  <sheetData>
    <row r="5" spans="1:17" x14ac:dyDescent="0.25">
      <c r="A5" s="2" t="s">
        <v>40</v>
      </c>
      <c r="B5" s="18" t="s">
        <v>35</v>
      </c>
    </row>
    <row r="8" spans="1:17" x14ac:dyDescent="0.25">
      <c r="A8" s="6" t="s">
        <v>0</v>
      </c>
      <c r="B8" s="1"/>
      <c r="C8" s="1"/>
      <c r="D8" s="1"/>
      <c r="E8" s="1"/>
      <c r="F8" s="1"/>
      <c r="G8" s="1"/>
    </row>
    <row r="9" spans="1:17" x14ac:dyDescent="0.25">
      <c r="A9" s="1"/>
      <c r="B9" s="1"/>
      <c r="C9" s="1"/>
      <c r="D9" s="1"/>
      <c r="E9" s="1"/>
      <c r="F9" s="1"/>
      <c r="G9" s="1"/>
    </row>
    <row r="10" spans="1:17" x14ac:dyDescent="0.25">
      <c r="A10" s="6" t="s">
        <v>1</v>
      </c>
      <c r="B10" s="1"/>
      <c r="C10" s="1"/>
      <c r="D10" s="1"/>
      <c r="E10" s="1"/>
      <c r="F10" s="1"/>
      <c r="G10" s="1"/>
    </row>
    <row r="11" spans="1:17" x14ac:dyDescent="0.25">
      <c r="A11" s="1"/>
      <c r="B11" s="1"/>
      <c r="C11" s="1"/>
      <c r="D11" s="1"/>
      <c r="E11" s="1"/>
      <c r="F11" s="1"/>
      <c r="G11" s="1"/>
    </row>
    <row r="12" spans="1:17" x14ac:dyDescent="0.25">
      <c r="A12" s="6" t="s">
        <v>2</v>
      </c>
      <c r="B12" s="1"/>
      <c r="C12" s="6" t="s">
        <v>3</v>
      </c>
      <c r="D12" s="6" t="s">
        <v>2</v>
      </c>
      <c r="E12" s="6"/>
      <c r="F12" s="6"/>
      <c r="G12" s="6"/>
      <c r="H12" s="33" t="s">
        <v>32</v>
      </c>
      <c r="I12" s="34"/>
      <c r="J12" s="34"/>
      <c r="K12" s="34"/>
      <c r="L12" s="34"/>
      <c r="N12" s="6"/>
      <c r="O12" s="1"/>
      <c r="P12" s="6"/>
      <c r="Q12" s="6"/>
    </row>
    <row r="13" spans="1:17" ht="26.25" thickBot="1" x14ac:dyDescent="0.3">
      <c r="A13" s="15" t="s">
        <v>4</v>
      </c>
      <c r="B13" s="15">
        <v>2022</v>
      </c>
      <c r="C13" s="15">
        <v>2023</v>
      </c>
      <c r="D13" s="15">
        <v>2024</v>
      </c>
      <c r="E13" s="14"/>
      <c r="F13" s="22" t="s">
        <v>27</v>
      </c>
      <c r="G13" s="22" t="s">
        <v>26</v>
      </c>
      <c r="H13" s="15">
        <v>2025</v>
      </c>
      <c r="I13" s="15">
        <v>2026</v>
      </c>
      <c r="J13" s="15">
        <v>2027</v>
      </c>
      <c r="K13" s="15">
        <v>2028</v>
      </c>
      <c r="L13" s="15">
        <v>2029</v>
      </c>
      <c r="N13" s="6"/>
      <c r="O13" s="6"/>
      <c r="P13" s="6"/>
      <c r="Q13" s="6"/>
    </row>
    <row r="14" spans="1:17" x14ac:dyDescent="0.25">
      <c r="A14" s="6" t="s">
        <v>5</v>
      </c>
      <c r="B14" s="1"/>
      <c r="C14" s="1"/>
      <c r="D14" s="1"/>
      <c r="E14" s="1"/>
      <c r="F14" s="1"/>
      <c r="G14" s="1"/>
      <c r="N14" s="6"/>
      <c r="O14" s="1"/>
      <c r="P14" s="1"/>
      <c r="Q14" s="1"/>
    </row>
    <row r="15" spans="1:17" x14ac:dyDescent="0.25">
      <c r="A15" s="11" t="s">
        <v>6</v>
      </c>
      <c r="B15" s="27">
        <v>567762</v>
      </c>
      <c r="C15" s="27">
        <v>605881</v>
      </c>
      <c r="D15" s="27">
        <v>642637</v>
      </c>
      <c r="E15" s="7"/>
      <c r="F15" s="25">
        <f>IFERROR(C15/B15-1,"")</f>
        <v>6.7139047699564358E-2</v>
      </c>
      <c r="G15" s="25">
        <f t="shared" ref="G15:G34" si="0">IFERROR(D15/C15-1,"")</f>
        <v>6.0665378184824981E-2</v>
      </c>
      <c r="H15" s="27">
        <f ca="1">D15*(1+H38)</f>
        <v>690192.13800000004</v>
      </c>
      <c r="I15" s="27">
        <f ca="1">H15*(1+I38)</f>
        <v>741266.35621200013</v>
      </c>
      <c r="J15" s="27">
        <f ca="1">I15*(1+J38)</f>
        <v>796120.06657168816</v>
      </c>
      <c r="K15" s="27">
        <f ca="1">J15*(1+K38)</f>
        <v>855032.95149799308</v>
      </c>
      <c r="L15" s="27">
        <f ca="1">K15*(1+L38)</f>
        <v>918305.38990884461</v>
      </c>
      <c r="M15" s="7"/>
      <c r="N15" s="11"/>
      <c r="O15" s="7"/>
      <c r="P15" s="7"/>
      <c r="Q15" s="7"/>
    </row>
    <row r="16" spans="1:17" x14ac:dyDescent="0.25">
      <c r="A16" s="11" t="s">
        <v>7</v>
      </c>
      <c r="B16" s="27">
        <v>4992</v>
      </c>
      <c r="C16" s="27">
        <v>5408</v>
      </c>
      <c r="D16" s="27">
        <v>5488</v>
      </c>
      <c r="E16" s="8"/>
      <c r="F16" s="25">
        <f t="shared" ref="F16:F34" si="1">IFERROR(C16/B16-1,"")</f>
        <v>8.3333333333333259E-2</v>
      </c>
      <c r="G16" s="25">
        <f t="shared" si="0"/>
        <v>1.4792899408283988E-2</v>
      </c>
      <c r="H16" s="27"/>
      <c r="I16" s="27"/>
      <c r="J16" s="27"/>
      <c r="K16" s="27"/>
      <c r="L16" s="27"/>
      <c r="M16" s="8"/>
      <c r="N16" s="11"/>
      <c r="O16" s="8"/>
      <c r="P16" s="8"/>
      <c r="Q16" s="8"/>
    </row>
    <row r="17" spans="1:17" x14ac:dyDescent="0.25">
      <c r="A17" s="12" t="s">
        <v>8</v>
      </c>
      <c r="B17" s="28">
        <f>SUM(B15:B16)</f>
        <v>572754</v>
      </c>
      <c r="C17" s="28">
        <f t="shared" ref="C17:D17" si="2">SUM(C15:C16)</f>
        <v>611289</v>
      </c>
      <c r="D17" s="28">
        <f t="shared" si="2"/>
        <v>648125</v>
      </c>
      <c r="E17" s="17"/>
      <c r="F17" s="26">
        <f t="shared" si="1"/>
        <v>6.7280193590965709E-2</v>
      </c>
      <c r="G17" s="26">
        <f t="shared" si="0"/>
        <v>6.02595499019285E-2</v>
      </c>
      <c r="H17" s="28">
        <f ca="1">SUM(H15:H16)</f>
        <v>690192.13800000004</v>
      </c>
      <c r="I17" s="28">
        <f t="shared" ref="I17:L17" ca="1" si="3">SUM(I15:I16)</f>
        <v>741266.35621200013</v>
      </c>
      <c r="J17" s="28">
        <f t="shared" ca="1" si="3"/>
        <v>796120.06657168816</v>
      </c>
      <c r="K17" s="28">
        <f t="shared" ca="1" si="3"/>
        <v>855032.95149799308</v>
      </c>
      <c r="L17" s="28">
        <f t="shared" ca="1" si="3"/>
        <v>918305.38990884461</v>
      </c>
      <c r="M17" s="17"/>
      <c r="N17" s="13"/>
      <c r="O17" s="8"/>
      <c r="P17" s="8"/>
      <c r="Q17" s="8"/>
    </row>
    <row r="18" spans="1:17" x14ac:dyDescent="0.25">
      <c r="A18" s="6" t="s">
        <v>9</v>
      </c>
      <c r="B18" s="29"/>
      <c r="C18" s="29"/>
      <c r="D18" s="29"/>
      <c r="E18" s="1"/>
      <c r="F18" s="25" t="str">
        <f t="shared" si="1"/>
        <v/>
      </c>
      <c r="G18" s="25" t="str">
        <f t="shared" si="0"/>
        <v/>
      </c>
      <c r="H18" s="29"/>
      <c r="I18" s="29"/>
      <c r="J18" s="29"/>
      <c r="K18" s="29"/>
      <c r="L18" s="29"/>
      <c r="M18" s="1"/>
      <c r="N18" s="6"/>
      <c r="O18" s="1"/>
      <c r="P18" s="1"/>
      <c r="Q18" s="1"/>
    </row>
    <row r="19" spans="1:17" x14ac:dyDescent="0.25">
      <c r="A19" s="11" t="s">
        <v>10</v>
      </c>
      <c r="B19" s="27">
        <v>429000</v>
      </c>
      <c r="C19" s="27">
        <v>463721</v>
      </c>
      <c r="D19" s="27">
        <v>490142</v>
      </c>
      <c r="E19" s="8"/>
      <c r="F19" s="25">
        <f t="shared" si="1"/>
        <v>8.0934731934731996E-2</v>
      </c>
      <c r="G19" s="25">
        <f t="shared" si="0"/>
        <v>5.6976069662577178E-2</v>
      </c>
      <c r="H19" s="27">
        <f ca="1">H15*H45</f>
        <v>507291.22143000003</v>
      </c>
      <c r="I19" s="27">
        <f t="shared" ref="I19:L19" ca="1" si="4">I15*I45</f>
        <v>544830.77181582013</v>
      </c>
      <c r="J19" s="27">
        <f t="shared" ca="1" si="4"/>
        <v>585148.24893019081</v>
      </c>
      <c r="K19" s="27">
        <f t="shared" ca="1" si="4"/>
        <v>628449.21935102495</v>
      </c>
      <c r="L19" s="27">
        <f t="shared" ca="1" si="4"/>
        <v>674954.46158300072</v>
      </c>
      <c r="M19" s="8"/>
      <c r="N19" s="11"/>
      <c r="O19" s="8"/>
      <c r="P19" s="8"/>
      <c r="Q19" s="8"/>
    </row>
    <row r="20" spans="1:17" x14ac:dyDescent="0.25">
      <c r="A20" s="11" t="s">
        <v>11</v>
      </c>
      <c r="B20" s="27">
        <v>117812</v>
      </c>
      <c r="C20" s="27">
        <v>127140</v>
      </c>
      <c r="D20" s="27">
        <v>130971</v>
      </c>
      <c r="E20" s="8"/>
      <c r="F20" s="25">
        <f t="shared" si="1"/>
        <v>7.9176993854615851E-2</v>
      </c>
      <c r="G20" s="25">
        <f t="shared" si="0"/>
        <v>3.0132137800849446E-2</v>
      </c>
      <c r="H20" s="27">
        <f ca="1">H15*H52</f>
        <v>134587.46691000002</v>
      </c>
      <c r="I20" s="27">
        <f t="shared" ref="I20:L20" ca="1" si="5">I15*I52</f>
        <v>144546.93946134002</v>
      </c>
      <c r="J20" s="27">
        <f t="shared" ca="1" si="5"/>
        <v>155243.4129814792</v>
      </c>
      <c r="K20" s="27">
        <f t="shared" ca="1" si="5"/>
        <v>166731.42554210866</v>
      </c>
      <c r="L20" s="27">
        <f t="shared" ca="1" si="5"/>
        <v>179069.5510322247</v>
      </c>
      <c r="M20" s="8"/>
      <c r="N20" s="11"/>
      <c r="O20" s="8"/>
      <c r="P20" s="8"/>
      <c r="Q20" s="8"/>
    </row>
    <row r="21" spans="1:17" x14ac:dyDescent="0.25">
      <c r="A21" s="12" t="s">
        <v>12</v>
      </c>
      <c r="B21" s="28">
        <f>SUM(B17-B19-B20)</f>
        <v>25942</v>
      </c>
      <c r="C21" s="28">
        <f t="shared" ref="C21:D21" si="6">SUM(C17-C19-C20)</f>
        <v>20428</v>
      </c>
      <c r="D21" s="28">
        <f t="shared" si="6"/>
        <v>27012</v>
      </c>
      <c r="E21" s="17"/>
      <c r="F21" s="26">
        <f t="shared" si="1"/>
        <v>-0.212551075476062</v>
      </c>
      <c r="G21" s="26">
        <f t="shared" si="0"/>
        <v>0.32230272175445474</v>
      </c>
      <c r="H21" s="35">
        <f ca="1">SUM(H17-H19-H20)</f>
        <v>48313.449659999984</v>
      </c>
      <c r="I21" s="35">
        <f t="shared" ref="I21:L21" ca="1" si="7">SUM(I17-I19-I20)</f>
        <v>51888.644934839976</v>
      </c>
      <c r="J21" s="35">
        <f t="shared" ca="1" si="7"/>
        <v>55728.404660018161</v>
      </c>
      <c r="K21" s="35">
        <f t="shared" ca="1" si="7"/>
        <v>59852.306604859477</v>
      </c>
      <c r="L21" s="35">
        <f t="shared" ca="1" si="7"/>
        <v>64281.377293619182</v>
      </c>
      <c r="M21" s="17"/>
      <c r="N21" s="13"/>
      <c r="O21" s="8"/>
      <c r="P21" s="8"/>
      <c r="Q21" s="8"/>
    </row>
    <row r="22" spans="1:17" x14ac:dyDescent="0.25">
      <c r="A22" s="6" t="s">
        <v>13</v>
      </c>
      <c r="B22" s="29"/>
      <c r="C22" s="29"/>
      <c r="D22" s="29"/>
      <c r="E22" s="1"/>
      <c r="F22" s="25" t="str">
        <f t="shared" si="1"/>
        <v/>
      </c>
      <c r="G22" s="25" t="str">
        <f t="shared" si="0"/>
        <v/>
      </c>
      <c r="H22" s="1"/>
      <c r="I22" s="1"/>
      <c r="J22" s="1"/>
      <c r="K22" s="1"/>
      <c r="L22" s="1"/>
      <c r="M22" s="1"/>
      <c r="N22" s="6"/>
      <c r="O22" s="1"/>
      <c r="P22" s="1"/>
      <c r="Q22" s="1"/>
    </row>
    <row r="23" spans="1:17" x14ac:dyDescent="0.25">
      <c r="A23" s="11" t="s">
        <v>14</v>
      </c>
      <c r="B23" s="27">
        <v>1674</v>
      </c>
      <c r="C23" s="27">
        <v>1787</v>
      </c>
      <c r="D23" s="27">
        <v>2259</v>
      </c>
      <c r="E23" s="8"/>
      <c r="F23" s="25">
        <f t="shared" si="1"/>
        <v>6.7502986857825631E-2</v>
      </c>
      <c r="G23" s="25">
        <f t="shared" si="0"/>
        <v>0.26412982652490213</v>
      </c>
      <c r="H23" s="8"/>
      <c r="I23" s="8"/>
      <c r="J23" s="8"/>
      <c r="K23" s="8"/>
      <c r="L23" s="8"/>
      <c r="M23" s="8"/>
      <c r="N23" s="11"/>
      <c r="O23" s="8"/>
      <c r="P23" s="8"/>
      <c r="Q23" s="8"/>
    </row>
    <row r="24" spans="1:17" x14ac:dyDescent="0.25">
      <c r="A24" s="11" t="s">
        <v>15</v>
      </c>
      <c r="B24" s="27">
        <v>320</v>
      </c>
      <c r="C24" s="27">
        <v>341</v>
      </c>
      <c r="D24" s="27">
        <v>424</v>
      </c>
      <c r="E24" s="8"/>
      <c r="F24" s="25">
        <f t="shared" si="1"/>
        <v>6.5625000000000044E-2</v>
      </c>
      <c r="G24" s="25">
        <f t="shared" si="0"/>
        <v>0.24340175953079179</v>
      </c>
      <c r="H24" s="8"/>
      <c r="I24" s="8"/>
      <c r="J24" s="8"/>
      <c r="K24" s="8"/>
      <c r="L24" s="8"/>
      <c r="M24" s="8"/>
      <c r="N24" s="11"/>
      <c r="O24" s="8"/>
      <c r="P24" s="8"/>
      <c r="Q24" s="8"/>
    </row>
    <row r="25" spans="1:17" x14ac:dyDescent="0.25">
      <c r="A25" s="11" t="s">
        <v>16</v>
      </c>
      <c r="B25" s="27">
        <v>-158</v>
      </c>
      <c r="C25" s="27">
        <v>-254</v>
      </c>
      <c r="D25" s="27">
        <v>-546</v>
      </c>
      <c r="E25" s="8"/>
      <c r="F25" s="25">
        <f t="shared" si="1"/>
        <v>0.60759493670886067</v>
      </c>
      <c r="G25" s="25">
        <f t="shared" si="0"/>
        <v>1.1496062992125986</v>
      </c>
      <c r="H25" s="8"/>
      <c r="I25" s="8"/>
      <c r="J25" s="8"/>
      <c r="K25" s="8"/>
      <c r="L25" s="8"/>
      <c r="M25" s="8"/>
      <c r="N25" s="11"/>
      <c r="O25" s="8"/>
      <c r="P25" s="8"/>
      <c r="Q25" s="8"/>
    </row>
    <row r="26" spans="1:17" x14ac:dyDescent="0.25">
      <c r="A26" s="3" t="s">
        <v>17</v>
      </c>
      <c r="B26" s="28">
        <f>SUM(B23:B25)</f>
        <v>1836</v>
      </c>
      <c r="C26" s="28">
        <f t="shared" ref="C26:D26" si="8">SUM(C23:C25)</f>
        <v>1874</v>
      </c>
      <c r="D26" s="28">
        <f t="shared" si="8"/>
        <v>2137</v>
      </c>
      <c r="E26" s="17"/>
      <c r="F26" s="26">
        <f t="shared" si="1"/>
        <v>2.0697167755991286E-2</v>
      </c>
      <c r="G26" s="26">
        <f t="shared" si="0"/>
        <v>0.14034151547491991</v>
      </c>
      <c r="H26" s="4">
        <f>SUM(H23:H25)</f>
        <v>0</v>
      </c>
      <c r="I26" s="4">
        <f t="shared" ref="I26:L26" si="9">SUM(I23:I25)</f>
        <v>0</v>
      </c>
      <c r="J26" s="4">
        <f t="shared" si="9"/>
        <v>0</v>
      </c>
      <c r="K26" s="4">
        <f t="shared" si="9"/>
        <v>0</v>
      </c>
      <c r="L26" s="4">
        <f t="shared" si="9"/>
        <v>0</v>
      </c>
      <c r="M26" s="17"/>
      <c r="N26" s="14"/>
      <c r="O26" s="8"/>
      <c r="P26" s="8"/>
      <c r="Q26" s="8"/>
    </row>
    <row r="27" spans="1:17" x14ac:dyDescent="0.25">
      <c r="A27" s="6" t="s">
        <v>18</v>
      </c>
      <c r="B27" s="27">
        <v>2410</v>
      </c>
      <c r="C27" s="27">
        <v>0</v>
      </c>
      <c r="D27" s="27">
        <v>0</v>
      </c>
      <c r="E27" s="9"/>
      <c r="F27" s="25">
        <f t="shared" si="1"/>
        <v>-1</v>
      </c>
      <c r="G27" s="25" t="str">
        <f t="shared" si="0"/>
        <v/>
      </c>
      <c r="H27" s="8"/>
      <c r="I27" s="9"/>
      <c r="J27" s="9"/>
      <c r="K27" s="8"/>
      <c r="L27" s="9"/>
      <c r="M27" s="9"/>
      <c r="N27" s="6"/>
      <c r="O27" s="8"/>
      <c r="P27" s="9"/>
      <c r="Q27" s="9"/>
    </row>
    <row r="28" spans="1:17" x14ac:dyDescent="0.25">
      <c r="A28" s="6" t="s">
        <v>19</v>
      </c>
      <c r="B28" s="27">
        <v>3000</v>
      </c>
      <c r="C28" s="27">
        <v>1538</v>
      </c>
      <c r="D28" s="27">
        <v>3027</v>
      </c>
      <c r="E28" s="8"/>
      <c r="F28" s="25">
        <f t="shared" si="1"/>
        <v>-0.48733333333333329</v>
      </c>
      <c r="G28" s="25">
        <f t="shared" si="0"/>
        <v>0.96814044213263983</v>
      </c>
      <c r="H28" s="8"/>
      <c r="I28" s="8"/>
      <c r="J28" s="8"/>
      <c r="K28" s="8"/>
      <c r="L28" s="8"/>
      <c r="M28" s="8"/>
      <c r="N28" s="6"/>
      <c r="O28" s="8"/>
      <c r="P28" s="8"/>
      <c r="Q28" s="8"/>
    </row>
    <row r="29" spans="1:17" x14ac:dyDescent="0.25">
      <c r="A29" s="3" t="s">
        <v>20</v>
      </c>
      <c r="B29" s="28">
        <f>SUM(B21-B26-B27-B28)</f>
        <v>18696</v>
      </c>
      <c r="C29" s="28">
        <f t="shared" ref="C29:D29" si="10">SUM(C21-C26-C27-C28)</f>
        <v>17016</v>
      </c>
      <c r="D29" s="28">
        <f t="shared" si="10"/>
        <v>21848</v>
      </c>
      <c r="E29" s="17"/>
      <c r="F29" s="25">
        <f t="shared" si="1"/>
        <v>-8.985879332477531E-2</v>
      </c>
      <c r="G29" s="25">
        <f t="shared" si="0"/>
        <v>0.28396803008932769</v>
      </c>
      <c r="H29" s="4">
        <f ca="1">SUM(H21-H26-H27-H28)</f>
        <v>48313.449659999984</v>
      </c>
      <c r="I29" s="4">
        <f t="shared" ref="I29:L29" ca="1" si="11">SUM(I21-I26-I27-I28)</f>
        <v>51888.644934839976</v>
      </c>
      <c r="J29" s="4">
        <f t="shared" ca="1" si="11"/>
        <v>55728.404660018161</v>
      </c>
      <c r="K29" s="4">
        <f t="shared" ca="1" si="11"/>
        <v>59852.306604859477</v>
      </c>
      <c r="L29" s="4">
        <f t="shared" ca="1" si="11"/>
        <v>64281.377293619182</v>
      </c>
      <c r="M29" s="17"/>
      <c r="N29" s="14"/>
      <c r="O29" s="8"/>
      <c r="P29" s="8"/>
      <c r="Q29" s="8"/>
    </row>
    <row r="30" spans="1:17" x14ac:dyDescent="0.25">
      <c r="A30" s="11" t="s">
        <v>21</v>
      </c>
      <c r="B30" s="27">
        <v>4756</v>
      </c>
      <c r="C30" s="27">
        <v>5724</v>
      </c>
      <c r="D30" s="27">
        <v>5578</v>
      </c>
      <c r="E30" s="8"/>
      <c r="F30" s="25">
        <f t="shared" si="1"/>
        <v>0.20353238015138775</v>
      </c>
      <c r="G30" s="25">
        <f t="shared" si="0"/>
        <v>-2.5506638714185903E-2</v>
      </c>
      <c r="H30" s="8"/>
      <c r="I30" s="8"/>
      <c r="J30" s="8"/>
      <c r="K30" s="8"/>
      <c r="L30" s="8"/>
      <c r="M30" s="8"/>
      <c r="N30" s="11"/>
      <c r="O30" s="8"/>
      <c r="P30" s="8"/>
      <c r="Q30" s="8"/>
    </row>
    <row r="31" spans="1:17" x14ac:dyDescent="0.25">
      <c r="A31" s="3" t="s">
        <v>22</v>
      </c>
      <c r="B31" s="28">
        <f>SUM(B29-B30)</f>
        <v>13940</v>
      </c>
      <c r="C31" s="28">
        <f t="shared" ref="C31:D31" si="12">SUM(C29-C30)</f>
        <v>11292</v>
      </c>
      <c r="D31" s="28">
        <f t="shared" si="12"/>
        <v>16270</v>
      </c>
      <c r="E31" s="17"/>
      <c r="F31" s="26">
        <f t="shared" si="1"/>
        <v>-0.18995695839311333</v>
      </c>
      <c r="G31" s="26">
        <f t="shared" si="0"/>
        <v>0.44084307474318107</v>
      </c>
      <c r="H31" s="4">
        <f ca="1">SUM(H29-H30)</f>
        <v>48313.449659999984</v>
      </c>
      <c r="I31" s="4">
        <f t="shared" ref="I31:L31" ca="1" si="13">SUM(I29-I30)</f>
        <v>51888.644934839976</v>
      </c>
      <c r="J31" s="4">
        <f t="shared" ca="1" si="13"/>
        <v>55728.404660018161</v>
      </c>
      <c r="K31" s="4">
        <f t="shared" ca="1" si="13"/>
        <v>59852.306604859477</v>
      </c>
      <c r="L31" s="4">
        <f t="shared" ca="1" si="13"/>
        <v>64281.377293619182</v>
      </c>
      <c r="M31" s="17"/>
      <c r="N31" s="14"/>
      <c r="O31" s="8"/>
      <c r="P31" s="8"/>
      <c r="Q31" s="8"/>
    </row>
    <row r="32" spans="1:17" x14ac:dyDescent="0.25">
      <c r="A32" s="6" t="s">
        <v>23</v>
      </c>
      <c r="B32" s="29"/>
      <c r="C32" s="29"/>
      <c r="D32" s="29"/>
      <c r="E32" s="1"/>
      <c r="F32" s="25" t="str">
        <f t="shared" si="1"/>
        <v/>
      </c>
      <c r="G32" s="25" t="str">
        <f t="shared" si="0"/>
        <v/>
      </c>
      <c r="H32" s="1"/>
      <c r="I32" s="1"/>
      <c r="J32" s="1"/>
      <c r="K32" s="1"/>
      <c r="L32" s="1"/>
      <c r="M32" s="1"/>
      <c r="N32" s="6"/>
      <c r="O32" s="1"/>
      <c r="P32" s="1"/>
      <c r="Q32" s="1"/>
    </row>
    <row r="33" spans="1:17" x14ac:dyDescent="0.25">
      <c r="A33" s="6" t="s">
        <v>24</v>
      </c>
      <c r="B33" s="27">
        <v>-267</v>
      </c>
      <c r="C33" s="27">
        <v>388</v>
      </c>
      <c r="D33" s="27">
        <v>-759</v>
      </c>
      <c r="E33" s="8"/>
      <c r="F33" s="25">
        <f t="shared" si="1"/>
        <v>-2.4531835205992509</v>
      </c>
      <c r="G33" s="25">
        <f t="shared" si="0"/>
        <v>-2.9561855670103094</v>
      </c>
      <c r="H33" s="8"/>
      <c r="I33" s="8"/>
      <c r="J33" s="8"/>
      <c r="K33" s="8"/>
      <c r="L33" s="8"/>
      <c r="M33" s="8"/>
      <c r="N33" s="6"/>
      <c r="O33" s="8"/>
      <c r="P33" s="8"/>
      <c r="Q33" s="8"/>
    </row>
    <row r="34" spans="1:17" x14ac:dyDescent="0.25">
      <c r="A34" s="3" t="s">
        <v>25</v>
      </c>
      <c r="B34" s="28">
        <f>SUM(B31+B33)</f>
        <v>13673</v>
      </c>
      <c r="C34" s="28">
        <f t="shared" ref="C34:D34" si="14">SUM(C31+C33)</f>
        <v>11680</v>
      </c>
      <c r="D34" s="28">
        <f t="shared" si="14"/>
        <v>15511</v>
      </c>
      <c r="E34" s="16"/>
      <c r="F34" s="26">
        <f t="shared" si="1"/>
        <v>-0.1457617201784539</v>
      </c>
      <c r="G34" s="26">
        <f t="shared" si="0"/>
        <v>0.32799657534246585</v>
      </c>
      <c r="H34" s="5">
        <f ca="1">SUM(H31+H33)</f>
        <v>48313.449659999984</v>
      </c>
      <c r="I34" s="5">
        <f t="shared" ref="I34:L34" ca="1" si="15">SUM(I31+I33)</f>
        <v>51888.644934839976</v>
      </c>
      <c r="J34" s="5">
        <f t="shared" ca="1" si="15"/>
        <v>55728.404660018161</v>
      </c>
      <c r="K34" s="5">
        <f t="shared" ca="1" si="15"/>
        <v>59852.306604859477</v>
      </c>
      <c r="L34" s="5">
        <f t="shared" ca="1" si="15"/>
        <v>64281.377293619182</v>
      </c>
      <c r="M34" s="16"/>
      <c r="N34" s="14"/>
      <c r="O34" s="7"/>
      <c r="P34" s="7"/>
      <c r="Q34" s="7"/>
    </row>
    <row r="35" spans="1:17" x14ac:dyDescent="0.25">
      <c r="A35" s="1"/>
      <c r="B35" s="1"/>
      <c r="C35" s="1"/>
      <c r="D35" s="1"/>
      <c r="E35" s="1"/>
      <c r="F35" s="1"/>
      <c r="G35" s="1"/>
    </row>
    <row r="36" spans="1:17" x14ac:dyDescent="0.25">
      <c r="A36" s="19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7" x14ac:dyDescent="0.25">
      <c r="A37" s="21" t="s">
        <v>34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7" x14ac:dyDescent="0.25">
      <c r="A38" s="19" t="s">
        <v>41</v>
      </c>
      <c r="B38" s="20"/>
      <c r="C38" s="20"/>
      <c r="D38" s="20"/>
      <c r="E38" s="20"/>
      <c r="F38" s="20"/>
      <c r="G38" s="20"/>
      <c r="H38" s="24">
        <f ca="1">OFFSET(H38,MATCH($B$5,$A39:$A41,0),0)</f>
        <v>7.3999999999999996E-2</v>
      </c>
      <c r="I38" s="24">
        <f t="shared" ref="I38:L38" ca="1" si="16">OFFSET(I38,MATCH($B$5,$A39:$A41,0),0)</f>
        <v>7.3999999999999996E-2</v>
      </c>
      <c r="J38" s="24">
        <f t="shared" ca="1" si="16"/>
        <v>7.3999999999999996E-2</v>
      </c>
      <c r="K38" s="24">
        <f t="shared" ca="1" si="16"/>
        <v>7.3999999999999996E-2</v>
      </c>
      <c r="L38" s="24">
        <f t="shared" ca="1" si="16"/>
        <v>7.3999999999999996E-2</v>
      </c>
    </row>
    <row r="39" spans="1:17" x14ac:dyDescent="0.25">
      <c r="A39" s="21" t="s">
        <v>35</v>
      </c>
      <c r="B39" s="23"/>
      <c r="C39" s="23"/>
      <c r="D39" s="23"/>
      <c r="E39" s="20"/>
      <c r="F39" s="20"/>
      <c r="G39" s="20"/>
      <c r="H39" s="30">
        <v>7.3999999999999996E-2</v>
      </c>
      <c r="I39" s="30">
        <v>7.3999999999999996E-2</v>
      </c>
      <c r="J39" s="30">
        <v>7.3999999999999996E-2</v>
      </c>
      <c r="K39" s="30">
        <v>7.3999999999999996E-2</v>
      </c>
      <c r="L39" s="30">
        <v>7.3999999999999996E-2</v>
      </c>
    </row>
    <row r="40" spans="1:17" x14ac:dyDescent="0.25">
      <c r="A40" s="21" t="s">
        <v>36</v>
      </c>
      <c r="B40" s="23"/>
      <c r="C40" s="23"/>
      <c r="D40" s="23"/>
      <c r="E40" s="20"/>
      <c r="F40" s="20"/>
      <c r="G40" s="20"/>
      <c r="H40" s="30">
        <v>6.4000000000000001E-2</v>
      </c>
      <c r="I40" s="30">
        <v>6.4000000000000001E-2</v>
      </c>
      <c r="J40" s="30">
        <v>6.4000000000000001E-2</v>
      </c>
      <c r="K40" s="30">
        <v>6.4000000000000001E-2</v>
      </c>
      <c r="L40" s="30">
        <v>6.4000000000000001E-2</v>
      </c>
    </row>
    <row r="41" spans="1:17" x14ac:dyDescent="0.25">
      <c r="A41" s="21" t="s">
        <v>37</v>
      </c>
      <c r="B41" s="23"/>
      <c r="C41" s="23"/>
      <c r="D41" s="23"/>
      <c r="E41" s="20"/>
      <c r="F41" s="20"/>
      <c r="G41" s="20"/>
      <c r="H41" s="30">
        <v>5.3999999999999999E-2</v>
      </c>
      <c r="I41" s="30">
        <v>5.3999999999999999E-2</v>
      </c>
      <c r="J41" s="30">
        <v>5.3999999999999999E-2</v>
      </c>
      <c r="K41" s="30">
        <v>5.3999999999999999E-2</v>
      </c>
      <c r="L41" s="30">
        <v>5.3999999999999999E-2</v>
      </c>
    </row>
    <row r="42" spans="1:17" x14ac:dyDescent="0.25">
      <c r="A42" s="21"/>
      <c r="B42" s="20"/>
      <c r="C42" s="20"/>
      <c r="D42" s="20"/>
      <c r="E42" s="20"/>
      <c r="F42" s="20"/>
      <c r="G42" s="20"/>
      <c r="H42" s="31"/>
      <c r="I42" s="31"/>
      <c r="J42" s="31"/>
      <c r="K42" s="31"/>
      <c r="L42" s="31"/>
    </row>
    <row r="43" spans="1:17" x14ac:dyDescent="0.25">
      <c r="A43" s="21"/>
      <c r="B43" s="20"/>
      <c r="C43" s="20"/>
      <c r="D43" s="20"/>
      <c r="E43" s="20"/>
      <c r="F43" s="20"/>
      <c r="G43" s="20"/>
      <c r="H43" s="31"/>
      <c r="I43" s="31"/>
      <c r="J43" s="31"/>
      <c r="K43" s="31"/>
      <c r="L43" s="31"/>
    </row>
    <row r="44" spans="1:17" x14ac:dyDescent="0.25">
      <c r="A44" s="21" t="s">
        <v>38</v>
      </c>
      <c r="B44" s="20"/>
      <c r="C44" s="20"/>
      <c r="D44" s="20"/>
      <c r="E44" s="20"/>
      <c r="F44" s="20"/>
      <c r="G44" s="20"/>
      <c r="H44" s="31"/>
      <c r="I44" s="31"/>
      <c r="J44" s="31"/>
      <c r="K44" s="31"/>
      <c r="L44" s="31"/>
    </row>
    <row r="45" spans="1:17" x14ac:dyDescent="0.25">
      <c r="A45" s="19" t="s">
        <v>41</v>
      </c>
      <c r="B45" s="24"/>
      <c r="C45" s="24"/>
      <c r="D45" s="24"/>
      <c r="E45" s="20"/>
      <c r="F45" s="20"/>
      <c r="G45" s="20"/>
      <c r="H45" s="24">
        <f ca="1">OFFSET(H45,MATCH($B$5,$A46:$A48,0),0)</f>
        <v>0.73499999999999999</v>
      </c>
      <c r="I45" s="24">
        <f t="shared" ref="I45" ca="1" si="17">OFFSET(I45,MATCH($B$5,$A46:$A48,0),0)</f>
        <v>0.73499999999999999</v>
      </c>
      <c r="J45" s="24">
        <f t="shared" ref="J45" ca="1" si="18">OFFSET(J45,MATCH($B$5,$A46:$A48,0),0)</f>
        <v>0.73499999999999999</v>
      </c>
      <c r="K45" s="24">
        <f t="shared" ref="K45" ca="1" si="19">OFFSET(K45,MATCH($B$5,$A46:$A48,0),0)</f>
        <v>0.73499999999999999</v>
      </c>
      <c r="L45" s="24">
        <f t="shared" ref="L45" ca="1" si="20">OFFSET(L45,MATCH($B$5,$A46:$A48,0),0)</f>
        <v>0.73499999999999999</v>
      </c>
    </row>
    <row r="46" spans="1:17" x14ac:dyDescent="0.25">
      <c r="A46" s="21" t="s">
        <v>35</v>
      </c>
      <c r="B46" s="24">
        <f>B$19/B$17</f>
        <v>0.7490126651232466</v>
      </c>
      <c r="C46" s="24">
        <f t="shared" ref="C46:D48" si="21">C$19/C$17</f>
        <v>0.75859536160474017</v>
      </c>
      <c r="D46" s="24">
        <f t="shared" si="21"/>
        <v>0.7562460945033751</v>
      </c>
      <c r="E46" s="20"/>
      <c r="F46" s="20"/>
      <c r="G46" s="20"/>
      <c r="H46" s="30">
        <v>0.73499999999999999</v>
      </c>
      <c r="I46" s="30">
        <v>0.73499999999999999</v>
      </c>
      <c r="J46" s="30">
        <v>0.73499999999999999</v>
      </c>
      <c r="K46" s="30">
        <v>0.73499999999999999</v>
      </c>
      <c r="L46" s="30">
        <v>0.73499999999999999</v>
      </c>
    </row>
    <row r="47" spans="1:17" x14ac:dyDescent="0.25">
      <c r="A47" s="21" t="s">
        <v>36</v>
      </c>
      <c r="B47" s="24">
        <f>B$19/B$17</f>
        <v>0.7490126651232466</v>
      </c>
      <c r="C47" s="24">
        <f t="shared" si="21"/>
        <v>0.75859536160474017</v>
      </c>
      <c r="D47" s="24">
        <f t="shared" si="21"/>
        <v>0.7562460945033751</v>
      </c>
      <c r="E47" s="20"/>
      <c r="F47" s="20"/>
      <c r="G47" s="20"/>
      <c r="H47" s="30">
        <v>0.755</v>
      </c>
      <c r="I47" s="30">
        <v>0.755</v>
      </c>
      <c r="J47" s="30">
        <v>0.755</v>
      </c>
      <c r="K47" s="30">
        <v>0.755</v>
      </c>
      <c r="L47" s="30">
        <v>0.755</v>
      </c>
    </row>
    <row r="48" spans="1:17" x14ac:dyDescent="0.25">
      <c r="A48" s="21" t="s">
        <v>37</v>
      </c>
      <c r="B48" s="24">
        <f>B$19/B$17</f>
        <v>0.7490126651232466</v>
      </c>
      <c r="C48" s="24">
        <f t="shared" si="21"/>
        <v>0.75859536160474017</v>
      </c>
      <c r="D48" s="24">
        <f t="shared" si="21"/>
        <v>0.7562460945033751</v>
      </c>
      <c r="E48" s="20"/>
      <c r="F48" s="20"/>
      <c r="G48" s="20"/>
      <c r="H48" s="30">
        <v>0.76500000000000001</v>
      </c>
      <c r="I48" s="30">
        <v>0.76500000000000001</v>
      </c>
      <c r="J48" s="30">
        <v>0.76500000000000001</v>
      </c>
      <c r="K48" s="30">
        <v>0.76500000000000001</v>
      </c>
      <c r="L48" s="30">
        <v>0.76500000000000001</v>
      </c>
    </row>
    <row r="49" spans="1:12" x14ac:dyDescent="0.25">
      <c r="A49" s="21"/>
      <c r="B49" s="20"/>
      <c r="C49" s="20"/>
      <c r="D49" s="20"/>
      <c r="E49" s="20"/>
      <c r="F49" s="20"/>
      <c r="G49" s="20"/>
      <c r="H49" s="31"/>
      <c r="I49" s="31"/>
      <c r="J49" s="31"/>
      <c r="K49" s="31"/>
      <c r="L49" s="31"/>
    </row>
    <row r="50" spans="1:12" x14ac:dyDescent="0.25">
      <c r="A50" s="21"/>
      <c r="B50" s="20"/>
      <c r="C50" s="20"/>
      <c r="D50" s="20"/>
      <c r="E50" s="20"/>
      <c r="F50" s="20"/>
      <c r="G50" s="20"/>
      <c r="H50" s="31"/>
      <c r="I50" s="31"/>
      <c r="J50" s="31"/>
      <c r="K50" s="31"/>
      <c r="L50" s="31"/>
    </row>
    <row r="51" spans="1:12" x14ac:dyDescent="0.25">
      <c r="A51" s="21" t="s">
        <v>39</v>
      </c>
      <c r="B51" s="20"/>
      <c r="C51" s="20"/>
      <c r="D51" s="20"/>
      <c r="E51" s="20"/>
      <c r="F51" s="20"/>
      <c r="G51" s="20"/>
      <c r="H51" s="31"/>
      <c r="I51" s="31"/>
      <c r="J51" s="31"/>
      <c r="K51" s="31"/>
      <c r="L51" s="31"/>
    </row>
    <row r="52" spans="1:12" x14ac:dyDescent="0.25">
      <c r="A52" s="19" t="s">
        <v>41</v>
      </c>
      <c r="B52" s="20"/>
      <c r="C52" s="20"/>
      <c r="D52" s="20"/>
      <c r="E52" s="20"/>
      <c r="F52" s="20"/>
      <c r="G52" s="20"/>
      <c r="H52" s="24">
        <f ca="1">OFFSET(H52,MATCH($B$5,$A53:$A55,0),0)</f>
        <v>0.19500000000000001</v>
      </c>
      <c r="I52" s="24">
        <f t="shared" ref="I52" ca="1" si="22">OFFSET(I52,MATCH($B$5,$A53:$A55,0),0)</f>
        <v>0.19500000000000001</v>
      </c>
      <c r="J52" s="24">
        <f t="shared" ref="J52" ca="1" si="23">OFFSET(J52,MATCH($B$5,$A53:$A55,0),0)</f>
        <v>0.19500000000000001</v>
      </c>
      <c r="K52" s="24">
        <f t="shared" ref="K52" ca="1" si="24">OFFSET(K52,MATCH($B$5,$A53:$A55,0),0)</f>
        <v>0.19500000000000001</v>
      </c>
      <c r="L52" s="24">
        <f t="shared" ref="L52" ca="1" si="25">OFFSET(L52,MATCH($B$5,$A53:$A55,0),0)</f>
        <v>0.19500000000000001</v>
      </c>
    </row>
    <row r="53" spans="1:12" x14ac:dyDescent="0.25">
      <c r="A53" s="21" t="s">
        <v>35</v>
      </c>
      <c r="B53" s="24">
        <f>B$20/B$17</f>
        <v>0.20569389301515137</v>
      </c>
      <c r="C53" s="24">
        <f t="shared" ref="C53:D55" si="26">C$20/C$17</f>
        <v>0.20798672968105103</v>
      </c>
      <c r="D53" s="24">
        <f t="shared" si="26"/>
        <v>0.20207675988428159</v>
      </c>
      <c r="E53" s="20"/>
      <c r="F53" s="20"/>
      <c r="G53" s="20"/>
      <c r="H53" s="32">
        <v>0.19500000000000001</v>
      </c>
      <c r="I53" s="32">
        <v>0.19500000000000001</v>
      </c>
      <c r="J53" s="32">
        <v>0.19500000000000001</v>
      </c>
      <c r="K53" s="32">
        <v>0.19500000000000001</v>
      </c>
      <c r="L53" s="32">
        <v>0.19500000000000001</v>
      </c>
    </row>
    <row r="54" spans="1:12" x14ac:dyDescent="0.25">
      <c r="A54" s="21" t="s">
        <v>36</v>
      </c>
      <c r="B54" s="24">
        <f>B$20/B$17</f>
        <v>0.20569389301515137</v>
      </c>
      <c r="C54" s="24">
        <f t="shared" si="26"/>
        <v>0.20798672968105103</v>
      </c>
      <c r="D54" s="24">
        <f t="shared" si="26"/>
        <v>0.20207675988428159</v>
      </c>
      <c r="E54" s="20"/>
      <c r="F54" s="20"/>
      <c r="G54" s="20"/>
      <c r="H54" s="32">
        <v>0.20499999999999999</v>
      </c>
      <c r="I54" s="32">
        <v>0.20499999999999999</v>
      </c>
      <c r="J54" s="32">
        <v>0.20499999999999999</v>
      </c>
      <c r="K54" s="32">
        <v>0.20499999999999999</v>
      </c>
      <c r="L54" s="32">
        <v>0.20499999999999999</v>
      </c>
    </row>
    <row r="55" spans="1:12" x14ac:dyDescent="0.25">
      <c r="A55" s="21" t="s">
        <v>37</v>
      </c>
      <c r="B55" s="24">
        <f>B$20/B$17</f>
        <v>0.20569389301515137</v>
      </c>
      <c r="C55" s="24">
        <f t="shared" si="26"/>
        <v>0.20798672968105103</v>
      </c>
      <c r="D55" s="24">
        <f t="shared" si="26"/>
        <v>0.20207675988428159</v>
      </c>
      <c r="E55" s="20"/>
      <c r="F55" s="20"/>
      <c r="G55" s="20"/>
      <c r="H55" s="32">
        <v>0.215</v>
      </c>
      <c r="I55" s="32">
        <v>0.215</v>
      </c>
      <c r="J55" s="32">
        <v>0.215</v>
      </c>
      <c r="K55" s="32">
        <v>0.215</v>
      </c>
      <c r="L55" s="32">
        <v>0.215</v>
      </c>
    </row>
    <row r="56" spans="1:1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spans="1:12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 spans="1:12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</row>
    <row r="59" spans="1:12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</row>
  </sheetData>
  <mergeCells count="1">
    <mergeCell ref="H12:L12"/>
  </mergeCells>
  <conditionalFormatting sqref="F15:G34">
    <cfRule type="iconSet" priority="1">
      <iconSet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B5" xr:uid="{D1C1663D-EFD1-4228-A45B-6521ECF69FAD}">
      <formula1>$A$39:$A$41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24A6-E97C-4B4A-AB60-D59530A770DF}">
  <dimension ref="A4:A23"/>
  <sheetViews>
    <sheetView workbookViewId="0">
      <selection activeCell="A24" sqref="A24"/>
    </sheetView>
  </sheetViews>
  <sheetFormatPr defaultRowHeight="12.75" x14ac:dyDescent="0.2"/>
  <cols>
    <col min="1" max="1" width="47.85546875" style="10" bestFit="1" customWidth="1"/>
    <col min="2" max="16384" width="9.140625" style="10"/>
  </cols>
  <sheetData>
    <row r="4" spans="1:1" x14ac:dyDescent="0.2">
      <c r="A4" s="10" t="s">
        <v>28</v>
      </c>
    </row>
    <row r="6" spans="1:1" x14ac:dyDescent="0.2">
      <c r="A6" s="10" t="s">
        <v>29</v>
      </c>
    </row>
    <row r="7" spans="1:1" x14ac:dyDescent="0.2">
      <c r="A7" s="10" t="s">
        <v>6</v>
      </c>
    </row>
    <row r="8" spans="1:1" x14ac:dyDescent="0.2">
      <c r="A8" s="10" t="s">
        <v>7</v>
      </c>
    </row>
    <row r="9" spans="1:1" x14ac:dyDescent="0.2">
      <c r="A9" s="10" t="s">
        <v>8</v>
      </c>
    </row>
    <row r="10" spans="1:1" x14ac:dyDescent="0.2">
      <c r="A10" s="10" t="s">
        <v>30</v>
      </c>
    </row>
    <row r="11" spans="1:1" x14ac:dyDescent="0.2">
      <c r="A11" s="10" t="s">
        <v>10</v>
      </c>
    </row>
    <row r="12" spans="1:1" x14ac:dyDescent="0.2">
      <c r="A12" s="10" t="s">
        <v>11</v>
      </c>
    </row>
    <row r="13" spans="1:1" x14ac:dyDescent="0.2">
      <c r="A13" s="10" t="s">
        <v>12</v>
      </c>
    </row>
    <row r="14" spans="1:1" x14ac:dyDescent="0.2">
      <c r="A14" s="10" t="s">
        <v>31</v>
      </c>
    </row>
    <row r="15" spans="1:1" x14ac:dyDescent="0.2">
      <c r="A15" s="10" t="s">
        <v>14</v>
      </c>
    </row>
    <row r="16" spans="1:1" x14ac:dyDescent="0.2">
      <c r="A16" s="10" t="s">
        <v>15</v>
      </c>
    </row>
    <row r="17" spans="1:1" x14ac:dyDescent="0.2">
      <c r="A17" s="10" t="s">
        <v>16</v>
      </c>
    </row>
    <row r="18" spans="1:1" x14ac:dyDescent="0.2">
      <c r="A18" s="10" t="s">
        <v>17</v>
      </c>
    </row>
    <row r="19" spans="1:1" x14ac:dyDescent="0.2">
      <c r="A19" s="10" t="s">
        <v>18</v>
      </c>
    </row>
    <row r="20" spans="1:1" x14ac:dyDescent="0.2">
      <c r="A20" s="10" t="s">
        <v>19</v>
      </c>
    </row>
    <row r="21" spans="1:1" x14ac:dyDescent="0.2">
      <c r="A21" s="10" t="s">
        <v>20</v>
      </c>
    </row>
    <row r="22" spans="1:1" x14ac:dyDescent="0.2">
      <c r="A22" s="10" t="s">
        <v>21</v>
      </c>
    </row>
    <row r="23" spans="1:1" x14ac:dyDescent="0.2">
      <c r="A23" s="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Robichaud</dc:creator>
  <cp:lastModifiedBy>Yelsh Gebreselasie</cp:lastModifiedBy>
  <cp:lastPrinted>2024-05-08T02:01:03Z</cp:lastPrinted>
  <dcterms:created xsi:type="dcterms:W3CDTF">2015-06-05T18:17:20Z</dcterms:created>
  <dcterms:modified xsi:type="dcterms:W3CDTF">2024-05-08T02:13:59Z</dcterms:modified>
</cp:coreProperties>
</file>