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mlmc\Documents\EE464_2023_HW2_Team2\Magnetic Design\"/>
    </mc:Choice>
  </mc:AlternateContent>
  <xr:revisionPtr revIDLastSave="0" documentId="13_ncr:1_{8FCED6FC-F90F-4440-A926-4ACE97C652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8" i="1" l="1"/>
  <c r="AD68" i="1" s="1"/>
  <c r="N68" i="1"/>
  <c r="P68" i="1" s="1"/>
  <c r="M68" i="1"/>
  <c r="O68" i="1" s="1"/>
  <c r="K68" i="1"/>
  <c r="J68" i="1" s="1"/>
  <c r="E68" i="1"/>
  <c r="AC67" i="1"/>
  <c r="AD67" i="1" s="1"/>
  <c r="O67" i="1"/>
  <c r="N67" i="1"/>
  <c r="P67" i="1" s="1"/>
  <c r="M67" i="1"/>
  <c r="K67" i="1"/>
  <c r="J67" i="1" s="1"/>
  <c r="E67" i="1"/>
  <c r="AC66" i="1"/>
  <c r="AD66" i="1" s="1"/>
  <c r="N66" i="1"/>
  <c r="P66" i="1" s="1"/>
  <c r="M66" i="1"/>
  <c r="O66" i="1" s="1"/>
  <c r="K66" i="1"/>
  <c r="J66" i="1" s="1"/>
  <c r="W66" i="1" s="1"/>
  <c r="E66" i="1"/>
  <c r="AC64" i="1"/>
  <c r="AD64" i="1" s="1"/>
  <c r="N64" i="1"/>
  <c r="P64" i="1" s="1"/>
  <c r="M64" i="1"/>
  <c r="O64" i="1" s="1"/>
  <c r="E64" i="1"/>
  <c r="K64" i="1"/>
  <c r="K63" i="1"/>
  <c r="J63" i="1" s="1"/>
  <c r="W63" i="1" s="1"/>
  <c r="AC63" i="1"/>
  <c r="AD63" i="1" s="1"/>
  <c r="N63" i="1"/>
  <c r="P63" i="1" s="1"/>
  <c r="M63" i="1"/>
  <c r="O63" i="1" s="1"/>
  <c r="E63" i="1"/>
  <c r="K62" i="1"/>
  <c r="AC62" i="1"/>
  <c r="AD62" i="1" s="1"/>
  <c r="N62" i="1"/>
  <c r="P62" i="1" s="1"/>
  <c r="M62" i="1"/>
  <c r="O62" i="1" s="1"/>
  <c r="E62" i="1"/>
  <c r="AC61" i="1"/>
  <c r="AD61" i="1" s="1"/>
  <c r="N61" i="1"/>
  <c r="P61" i="1" s="1"/>
  <c r="M61" i="1"/>
  <c r="O61" i="1" s="1"/>
  <c r="K61" i="1"/>
  <c r="X61" i="1" s="1"/>
  <c r="E61" i="1"/>
  <c r="E60" i="1"/>
  <c r="E4" i="1"/>
  <c r="E71" i="1"/>
  <c r="AC60" i="1"/>
  <c r="AD60" i="1" s="1"/>
  <c r="N60" i="1"/>
  <c r="P60" i="1" s="1"/>
  <c r="M60" i="1"/>
  <c r="O60" i="1" s="1"/>
  <c r="K60" i="1"/>
  <c r="X60" i="1" s="1"/>
  <c r="M3" i="1"/>
  <c r="O3" i="1" s="1"/>
  <c r="K3" i="1"/>
  <c r="J3" i="1" s="1"/>
  <c r="K57" i="1"/>
  <c r="J57" i="1" s="1"/>
  <c r="K56" i="1"/>
  <c r="J56" i="1" s="1"/>
  <c r="W56" i="1" s="1"/>
  <c r="K55" i="1"/>
  <c r="J55" i="1" s="1"/>
  <c r="K54" i="1"/>
  <c r="J54" i="1" s="1"/>
  <c r="W54" i="1" s="1"/>
  <c r="K53" i="1"/>
  <c r="J53" i="1" s="1"/>
  <c r="K52" i="1"/>
  <c r="J52" i="1" s="1"/>
  <c r="K50" i="1"/>
  <c r="J50" i="1" s="1"/>
  <c r="W50" i="1" s="1"/>
  <c r="K49" i="1"/>
  <c r="J49" i="1" s="1"/>
  <c r="W49" i="1" s="1"/>
  <c r="K48" i="1"/>
  <c r="J48" i="1" s="1"/>
  <c r="K47" i="1"/>
  <c r="J47" i="1" s="1"/>
  <c r="W47" i="1" s="1"/>
  <c r="K46" i="1"/>
  <c r="J46" i="1" s="1"/>
  <c r="K45" i="1"/>
  <c r="J45" i="1" s="1"/>
  <c r="K43" i="1"/>
  <c r="J43" i="1" s="1"/>
  <c r="W43" i="1" s="1"/>
  <c r="K42" i="1"/>
  <c r="J42" i="1" s="1"/>
  <c r="W42" i="1" s="1"/>
  <c r="K41" i="1"/>
  <c r="J41" i="1" s="1"/>
  <c r="U41" i="1" s="1"/>
  <c r="K40" i="1"/>
  <c r="J40" i="1" s="1"/>
  <c r="K39" i="1"/>
  <c r="J39" i="1" s="1"/>
  <c r="K38" i="1"/>
  <c r="J38" i="1" s="1"/>
  <c r="W38" i="1" s="1"/>
  <c r="K36" i="1"/>
  <c r="J36" i="1" s="1"/>
  <c r="W36" i="1" s="1"/>
  <c r="K35" i="1"/>
  <c r="J35" i="1" s="1"/>
  <c r="K34" i="1"/>
  <c r="J34" i="1" s="1"/>
  <c r="K33" i="1"/>
  <c r="J33" i="1" s="1"/>
  <c r="K32" i="1"/>
  <c r="J32" i="1" s="1"/>
  <c r="W32" i="1" s="1"/>
  <c r="K31" i="1"/>
  <c r="J31" i="1" s="1"/>
  <c r="W31" i="1" s="1"/>
  <c r="K29" i="1"/>
  <c r="J29" i="1" s="1"/>
  <c r="W29" i="1" s="1"/>
  <c r="K28" i="1"/>
  <c r="J28" i="1" s="1"/>
  <c r="W28" i="1" s="1"/>
  <c r="K27" i="1"/>
  <c r="J27" i="1" s="1"/>
  <c r="L27" i="1" s="1"/>
  <c r="K26" i="1"/>
  <c r="J26" i="1" s="1"/>
  <c r="L26" i="1" s="1"/>
  <c r="K25" i="1"/>
  <c r="J25" i="1" s="1"/>
  <c r="W25" i="1" s="1"/>
  <c r="K24" i="1"/>
  <c r="J24" i="1" s="1"/>
  <c r="W24" i="1" s="1"/>
  <c r="K22" i="1"/>
  <c r="J22" i="1" s="1"/>
  <c r="L22" i="1" s="1"/>
  <c r="K21" i="1"/>
  <c r="J21" i="1" s="1"/>
  <c r="L21" i="1" s="1"/>
  <c r="K20" i="1"/>
  <c r="J20" i="1" s="1"/>
  <c r="L20" i="1" s="1"/>
  <c r="K19" i="1"/>
  <c r="J19" i="1" s="1"/>
  <c r="K18" i="1"/>
  <c r="J18" i="1" s="1"/>
  <c r="W18" i="1" s="1"/>
  <c r="K17" i="1"/>
  <c r="J17" i="1" s="1"/>
  <c r="W17" i="1" s="1"/>
  <c r="K15" i="1"/>
  <c r="J15" i="1" s="1"/>
  <c r="W15" i="1" s="1"/>
  <c r="K14" i="1"/>
  <c r="J14" i="1" s="1"/>
  <c r="W14" i="1" s="1"/>
  <c r="K13" i="1"/>
  <c r="J13" i="1" s="1"/>
  <c r="W13" i="1" s="1"/>
  <c r="K12" i="1"/>
  <c r="J12" i="1" s="1"/>
  <c r="L12" i="1" s="1"/>
  <c r="K11" i="1"/>
  <c r="J11" i="1" s="1"/>
  <c r="K10" i="1"/>
  <c r="J10" i="1" s="1"/>
  <c r="W10" i="1" s="1"/>
  <c r="K8" i="1"/>
  <c r="J8" i="1" s="1"/>
  <c r="U8" i="1" s="1"/>
  <c r="K7" i="1"/>
  <c r="J7" i="1" s="1"/>
  <c r="K6" i="1"/>
  <c r="J6" i="1" s="1"/>
  <c r="K5" i="1"/>
  <c r="J5" i="1" s="1"/>
  <c r="U5" i="1" s="1"/>
  <c r="K4" i="1"/>
  <c r="J4" i="1" s="1"/>
  <c r="U4" i="1" s="1"/>
  <c r="K71" i="1"/>
  <c r="J71" i="1" s="1"/>
  <c r="P71" i="1"/>
  <c r="M71" i="1"/>
  <c r="O71" i="1" s="1"/>
  <c r="AC57" i="1"/>
  <c r="AD57" i="1" s="1"/>
  <c r="N57" i="1"/>
  <c r="P57" i="1" s="1"/>
  <c r="M57" i="1"/>
  <c r="O57" i="1" s="1"/>
  <c r="E57" i="1"/>
  <c r="AC56" i="1"/>
  <c r="AD56" i="1" s="1"/>
  <c r="N56" i="1"/>
  <c r="P56" i="1" s="1"/>
  <c r="M56" i="1"/>
  <c r="O56" i="1" s="1"/>
  <c r="E56" i="1"/>
  <c r="AC55" i="1"/>
  <c r="AD55" i="1" s="1"/>
  <c r="N55" i="1"/>
  <c r="P55" i="1" s="1"/>
  <c r="M55" i="1"/>
  <c r="O55" i="1" s="1"/>
  <c r="E55" i="1"/>
  <c r="AC54" i="1"/>
  <c r="AD54" i="1" s="1"/>
  <c r="N54" i="1"/>
  <c r="P54" i="1" s="1"/>
  <c r="M54" i="1"/>
  <c r="O54" i="1" s="1"/>
  <c r="E54" i="1"/>
  <c r="AC53" i="1"/>
  <c r="AD53" i="1" s="1"/>
  <c r="N53" i="1"/>
  <c r="P53" i="1" s="1"/>
  <c r="M53" i="1"/>
  <c r="O53" i="1" s="1"/>
  <c r="E53" i="1"/>
  <c r="AC52" i="1"/>
  <c r="AD52" i="1" s="1"/>
  <c r="N52" i="1"/>
  <c r="P52" i="1" s="1"/>
  <c r="M52" i="1"/>
  <c r="O52" i="1" s="1"/>
  <c r="E52" i="1"/>
  <c r="AC50" i="1"/>
  <c r="AD50" i="1" s="1"/>
  <c r="N50" i="1"/>
  <c r="P50" i="1" s="1"/>
  <c r="M50" i="1"/>
  <c r="O50" i="1" s="1"/>
  <c r="E50" i="1"/>
  <c r="AC49" i="1"/>
  <c r="AD49" i="1" s="1"/>
  <c r="N49" i="1"/>
  <c r="P49" i="1" s="1"/>
  <c r="M49" i="1"/>
  <c r="O49" i="1" s="1"/>
  <c r="E49" i="1"/>
  <c r="AC48" i="1"/>
  <c r="AD48" i="1" s="1"/>
  <c r="N48" i="1"/>
  <c r="P48" i="1" s="1"/>
  <c r="M48" i="1"/>
  <c r="O48" i="1" s="1"/>
  <c r="E48" i="1"/>
  <c r="AC47" i="1"/>
  <c r="AD47" i="1" s="1"/>
  <c r="N47" i="1"/>
  <c r="P47" i="1" s="1"/>
  <c r="M47" i="1"/>
  <c r="O47" i="1" s="1"/>
  <c r="E47" i="1"/>
  <c r="AC46" i="1"/>
  <c r="AD46" i="1" s="1"/>
  <c r="N46" i="1"/>
  <c r="P46" i="1" s="1"/>
  <c r="M46" i="1"/>
  <c r="O46" i="1" s="1"/>
  <c r="E46" i="1"/>
  <c r="AC45" i="1"/>
  <c r="AD45" i="1" s="1"/>
  <c r="N45" i="1"/>
  <c r="P45" i="1" s="1"/>
  <c r="M45" i="1"/>
  <c r="O45" i="1" s="1"/>
  <c r="E45" i="1"/>
  <c r="AC43" i="1"/>
  <c r="AD43" i="1" s="1"/>
  <c r="N43" i="1"/>
  <c r="P43" i="1" s="1"/>
  <c r="M43" i="1"/>
  <c r="O43" i="1" s="1"/>
  <c r="E43" i="1"/>
  <c r="AC42" i="1"/>
  <c r="AD42" i="1" s="1"/>
  <c r="N42" i="1"/>
  <c r="P42" i="1" s="1"/>
  <c r="M42" i="1"/>
  <c r="O42" i="1" s="1"/>
  <c r="E42" i="1"/>
  <c r="AC41" i="1"/>
  <c r="AD41" i="1" s="1"/>
  <c r="N41" i="1"/>
  <c r="P41" i="1" s="1"/>
  <c r="M41" i="1"/>
  <c r="O41" i="1" s="1"/>
  <c r="E41" i="1"/>
  <c r="AC40" i="1"/>
  <c r="AD40" i="1" s="1"/>
  <c r="N40" i="1"/>
  <c r="P40" i="1" s="1"/>
  <c r="M40" i="1"/>
  <c r="O40" i="1" s="1"/>
  <c r="E40" i="1"/>
  <c r="AC39" i="1"/>
  <c r="AD39" i="1" s="1"/>
  <c r="N39" i="1"/>
  <c r="P39" i="1" s="1"/>
  <c r="M39" i="1"/>
  <c r="O39" i="1" s="1"/>
  <c r="E39" i="1"/>
  <c r="AC38" i="1"/>
  <c r="AD38" i="1" s="1"/>
  <c r="N38" i="1"/>
  <c r="P38" i="1" s="1"/>
  <c r="M38" i="1"/>
  <c r="O38" i="1" s="1"/>
  <c r="E38" i="1"/>
  <c r="AC36" i="1"/>
  <c r="AD36" i="1" s="1"/>
  <c r="N36" i="1"/>
  <c r="P36" i="1" s="1"/>
  <c r="M36" i="1"/>
  <c r="O36" i="1" s="1"/>
  <c r="E36" i="1"/>
  <c r="AC35" i="1"/>
  <c r="AD35" i="1" s="1"/>
  <c r="N35" i="1"/>
  <c r="P35" i="1" s="1"/>
  <c r="M35" i="1"/>
  <c r="O35" i="1" s="1"/>
  <c r="E35" i="1"/>
  <c r="AC34" i="1"/>
  <c r="AD34" i="1" s="1"/>
  <c r="N34" i="1"/>
  <c r="P34" i="1" s="1"/>
  <c r="M34" i="1"/>
  <c r="O34" i="1" s="1"/>
  <c r="E34" i="1"/>
  <c r="AC33" i="1"/>
  <c r="AD33" i="1" s="1"/>
  <c r="N33" i="1"/>
  <c r="P33" i="1" s="1"/>
  <c r="M33" i="1"/>
  <c r="O33" i="1" s="1"/>
  <c r="E33" i="1"/>
  <c r="AC32" i="1"/>
  <c r="AD32" i="1" s="1"/>
  <c r="N32" i="1"/>
  <c r="P32" i="1" s="1"/>
  <c r="M32" i="1"/>
  <c r="O32" i="1" s="1"/>
  <c r="E32" i="1"/>
  <c r="AC31" i="1"/>
  <c r="AD31" i="1" s="1"/>
  <c r="N31" i="1"/>
  <c r="P31" i="1" s="1"/>
  <c r="M31" i="1"/>
  <c r="O31" i="1" s="1"/>
  <c r="E31" i="1"/>
  <c r="AC29" i="1"/>
  <c r="AD29" i="1" s="1"/>
  <c r="N29" i="1"/>
  <c r="P29" i="1" s="1"/>
  <c r="M29" i="1"/>
  <c r="O29" i="1" s="1"/>
  <c r="E29" i="1"/>
  <c r="AC28" i="1"/>
  <c r="AD28" i="1" s="1"/>
  <c r="N28" i="1"/>
  <c r="P28" i="1" s="1"/>
  <c r="M28" i="1"/>
  <c r="O28" i="1" s="1"/>
  <c r="E28" i="1"/>
  <c r="AC27" i="1"/>
  <c r="AD27" i="1" s="1"/>
  <c r="N27" i="1"/>
  <c r="P27" i="1" s="1"/>
  <c r="M27" i="1"/>
  <c r="O27" i="1" s="1"/>
  <c r="E27" i="1"/>
  <c r="AC26" i="1"/>
  <c r="AD26" i="1" s="1"/>
  <c r="N26" i="1"/>
  <c r="P26" i="1" s="1"/>
  <c r="M26" i="1"/>
  <c r="O26" i="1" s="1"/>
  <c r="E26" i="1"/>
  <c r="AC25" i="1"/>
  <c r="AD25" i="1" s="1"/>
  <c r="N25" i="1"/>
  <c r="P25" i="1" s="1"/>
  <c r="M25" i="1"/>
  <c r="O25" i="1" s="1"/>
  <c r="E25" i="1"/>
  <c r="AC24" i="1"/>
  <c r="AD24" i="1" s="1"/>
  <c r="N24" i="1"/>
  <c r="P24" i="1" s="1"/>
  <c r="M24" i="1"/>
  <c r="O24" i="1" s="1"/>
  <c r="E24" i="1"/>
  <c r="AC22" i="1"/>
  <c r="AD22" i="1" s="1"/>
  <c r="N22" i="1"/>
  <c r="P22" i="1" s="1"/>
  <c r="M22" i="1"/>
  <c r="O22" i="1" s="1"/>
  <c r="E22" i="1"/>
  <c r="AC21" i="1"/>
  <c r="AD21" i="1" s="1"/>
  <c r="N21" i="1"/>
  <c r="P21" i="1" s="1"/>
  <c r="M21" i="1"/>
  <c r="O21" i="1" s="1"/>
  <c r="E21" i="1"/>
  <c r="AC20" i="1"/>
  <c r="AD20" i="1" s="1"/>
  <c r="N20" i="1"/>
  <c r="P20" i="1" s="1"/>
  <c r="M20" i="1"/>
  <c r="O20" i="1" s="1"/>
  <c r="E20" i="1"/>
  <c r="AC19" i="1"/>
  <c r="AD19" i="1" s="1"/>
  <c r="N19" i="1"/>
  <c r="P19" i="1" s="1"/>
  <c r="M19" i="1"/>
  <c r="O19" i="1" s="1"/>
  <c r="E19" i="1"/>
  <c r="AC18" i="1"/>
  <c r="AD18" i="1" s="1"/>
  <c r="N18" i="1"/>
  <c r="P18" i="1" s="1"/>
  <c r="M18" i="1"/>
  <c r="O18" i="1" s="1"/>
  <c r="E18" i="1"/>
  <c r="AC17" i="1"/>
  <c r="AD17" i="1" s="1"/>
  <c r="N17" i="1"/>
  <c r="P17" i="1" s="1"/>
  <c r="M17" i="1"/>
  <c r="O17" i="1" s="1"/>
  <c r="E17" i="1"/>
  <c r="AC10" i="1"/>
  <c r="AD10" i="1" s="1"/>
  <c r="AC15" i="1"/>
  <c r="AD15" i="1" s="1"/>
  <c r="N15" i="1"/>
  <c r="P15" i="1" s="1"/>
  <c r="M15" i="1"/>
  <c r="O15" i="1" s="1"/>
  <c r="E15" i="1"/>
  <c r="AC14" i="1"/>
  <c r="AD14" i="1" s="1"/>
  <c r="N14" i="1"/>
  <c r="P14" i="1" s="1"/>
  <c r="M14" i="1"/>
  <c r="O14" i="1" s="1"/>
  <c r="E14" i="1"/>
  <c r="AC13" i="1"/>
  <c r="AD13" i="1" s="1"/>
  <c r="N13" i="1"/>
  <c r="P13" i="1" s="1"/>
  <c r="M13" i="1"/>
  <c r="O13" i="1" s="1"/>
  <c r="E13" i="1"/>
  <c r="AC12" i="1"/>
  <c r="AD12" i="1" s="1"/>
  <c r="N12" i="1"/>
  <c r="P12" i="1" s="1"/>
  <c r="M12" i="1"/>
  <c r="O12" i="1" s="1"/>
  <c r="E12" i="1"/>
  <c r="AC11" i="1"/>
  <c r="AD11" i="1" s="1"/>
  <c r="N11" i="1"/>
  <c r="P11" i="1" s="1"/>
  <c r="M11" i="1"/>
  <c r="O11" i="1" s="1"/>
  <c r="E11" i="1"/>
  <c r="N10" i="1"/>
  <c r="P10" i="1" s="1"/>
  <c r="M10" i="1"/>
  <c r="O10" i="1" s="1"/>
  <c r="E10" i="1"/>
  <c r="AC8" i="1"/>
  <c r="AD8" i="1" s="1"/>
  <c r="AC7" i="1"/>
  <c r="AD7" i="1" s="1"/>
  <c r="AC6" i="1"/>
  <c r="AD6" i="1" s="1"/>
  <c r="AC5" i="1"/>
  <c r="AD5" i="1" s="1"/>
  <c r="AC4" i="1"/>
  <c r="AD4" i="1" s="1"/>
  <c r="AC3" i="1"/>
  <c r="AD3" i="1" s="1"/>
  <c r="N8" i="1"/>
  <c r="P8" i="1" s="1"/>
  <c r="N7" i="1"/>
  <c r="P7" i="1" s="1"/>
  <c r="N6" i="1"/>
  <c r="P6" i="1" s="1"/>
  <c r="N5" i="1"/>
  <c r="P5" i="1" s="1"/>
  <c r="N4" i="1"/>
  <c r="P4" i="1" s="1"/>
  <c r="N3" i="1"/>
  <c r="P3" i="1" s="1"/>
  <c r="M8" i="1"/>
  <c r="O8" i="1" s="1"/>
  <c r="M7" i="1"/>
  <c r="O7" i="1" s="1"/>
  <c r="M5" i="1"/>
  <c r="O5" i="1" s="1"/>
  <c r="M6" i="1"/>
  <c r="O6" i="1" s="1"/>
  <c r="M4" i="1"/>
  <c r="O4" i="1" s="1"/>
  <c r="E8" i="1"/>
  <c r="E7" i="1"/>
  <c r="E6" i="1"/>
  <c r="E5" i="1"/>
  <c r="E3" i="1"/>
  <c r="U68" i="1" l="1"/>
  <c r="U67" i="1"/>
  <c r="W68" i="1"/>
  <c r="L68" i="1"/>
  <c r="X68" i="1"/>
  <c r="W67" i="1"/>
  <c r="L67" i="1"/>
  <c r="X67" i="1"/>
  <c r="X66" i="1"/>
  <c r="Y66" i="1"/>
  <c r="L66" i="1"/>
  <c r="U66" i="1"/>
  <c r="X64" i="1"/>
  <c r="J64" i="1"/>
  <c r="L71" i="1"/>
  <c r="X62" i="1"/>
  <c r="J62" i="1"/>
  <c r="U62" i="1" s="1"/>
  <c r="L63" i="1"/>
  <c r="U63" i="1"/>
  <c r="X63" i="1"/>
  <c r="Y63" i="1" s="1"/>
  <c r="X57" i="1"/>
  <c r="J61" i="1"/>
  <c r="U61" i="1" s="1"/>
  <c r="U6" i="1"/>
  <c r="U7" i="1"/>
  <c r="J60" i="1"/>
  <c r="U3" i="1"/>
  <c r="W71" i="1"/>
  <c r="X47" i="1"/>
  <c r="Y47" i="1" s="1"/>
  <c r="X71" i="1"/>
  <c r="U71" i="1"/>
  <c r="W52" i="1"/>
  <c r="W45" i="1"/>
  <c r="W57" i="1"/>
  <c r="W53" i="1"/>
  <c r="X52" i="1"/>
  <c r="U52" i="1"/>
  <c r="U53" i="1"/>
  <c r="X53" i="1"/>
  <c r="X55" i="1"/>
  <c r="U55" i="1"/>
  <c r="W55" i="1"/>
  <c r="U57" i="1"/>
  <c r="X50" i="1"/>
  <c r="Y50" i="1" s="1"/>
  <c r="X49" i="1"/>
  <c r="Y49" i="1" s="1"/>
  <c r="U47" i="1"/>
  <c r="W46" i="1"/>
  <c r="X45" i="1"/>
  <c r="U45" i="1"/>
  <c r="X48" i="1"/>
  <c r="U48" i="1"/>
  <c r="U46" i="1"/>
  <c r="X46" i="1"/>
  <c r="W48" i="1"/>
  <c r="X43" i="1"/>
  <c r="Y43" i="1" s="1"/>
  <c r="W41" i="1"/>
  <c r="W40" i="1"/>
  <c r="W39" i="1"/>
  <c r="U39" i="1"/>
  <c r="X39" i="1"/>
  <c r="X40" i="1"/>
  <c r="U40" i="1"/>
  <c r="X41" i="1"/>
  <c r="X36" i="1"/>
  <c r="Y36" i="1" s="1"/>
  <c r="W35" i="1"/>
  <c r="X34" i="1"/>
  <c r="U34" i="1"/>
  <c r="W34" i="1"/>
  <c r="W33" i="1"/>
  <c r="U35" i="1"/>
  <c r="X35" i="1"/>
  <c r="L28" i="1"/>
  <c r="W3" i="1"/>
  <c r="L29" i="1"/>
  <c r="W11" i="1"/>
  <c r="X29" i="1"/>
  <c r="Y29" i="1" s="1"/>
  <c r="W27" i="1"/>
  <c r="W26" i="1"/>
  <c r="L25" i="1"/>
  <c r="L24" i="1"/>
  <c r="W22" i="1"/>
  <c r="X22" i="1"/>
  <c r="W21" i="1"/>
  <c r="X21" i="1"/>
  <c r="Y21" i="1" s="1"/>
  <c r="W20" i="1"/>
  <c r="U19" i="1"/>
  <c r="X19" i="1"/>
  <c r="W19" i="1"/>
  <c r="L19" i="1"/>
  <c r="L18" i="1"/>
  <c r="L17" i="1"/>
  <c r="L14" i="1"/>
  <c r="X14" i="1"/>
  <c r="Y14" i="1" s="1"/>
  <c r="L13" i="1"/>
  <c r="W12" i="1"/>
  <c r="L10" i="1"/>
  <c r="U11" i="1"/>
  <c r="X11" i="1"/>
  <c r="L15" i="1"/>
  <c r="L11" i="1"/>
  <c r="W4" i="1"/>
  <c r="L3" i="1"/>
  <c r="X4" i="1"/>
  <c r="X7" i="1"/>
  <c r="X8" i="1"/>
  <c r="X3" i="1"/>
  <c r="W5" i="1"/>
  <c r="W6" i="1"/>
  <c r="W7" i="1"/>
  <c r="W8" i="1"/>
  <c r="X5" i="1"/>
  <c r="X6" i="1"/>
  <c r="L4" i="1"/>
  <c r="L5" i="1"/>
  <c r="L6" i="1"/>
  <c r="L7" i="1"/>
  <c r="L8" i="1"/>
  <c r="Y67" i="1" l="1"/>
  <c r="Y68" i="1"/>
  <c r="L64" i="1"/>
  <c r="W64" i="1"/>
  <c r="Y64" i="1" s="1"/>
  <c r="Y8" i="1"/>
  <c r="Y39" i="1"/>
  <c r="U64" i="1"/>
  <c r="Y46" i="1"/>
  <c r="Y52" i="1"/>
  <c r="Y48" i="1"/>
  <c r="Y55" i="1"/>
  <c r="Y40" i="1"/>
  <c r="Y3" i="1"/>
  <c r="Y11" i="1"/>
  <c r="Y22" i="1"/>
  <c r="Y34" i="1"/>
  <c r="Y6" i="1"/>
  <c r="Y4" i="1"/>
  <c r="Y19" i="1"/>
  <c r="Y35" i="1"/>
  <c r="Y41" i="1"/>
  <c r="Y53" i="1"/>
  <c r="Y7" i="1"/>
  <c r="Y45" i="1"/>
  <c r="Y5" i="1"/>
  <c r="Y57" i="1"/>
  <c r="L62" i="1"/>
  <c r="W62" i="1"/>
  <c r="Y62" i="1" s="1"/>
  <c r="W60" i="1"/>
  <c r="Y60" i="1" s="1"/>
  <c r="L60" i="1"/>
  <c r="W61" i="1"/>
  <c r="Y61" i="1" s="1"/>
  <c r="L61" i="1"/>
  <c r="U60" i="1"/>
  <c r="Y71" i="1"/>
  <c r="U50" i="1"/>
  <c r="U36" i="1"/>
  <c r="U49" i="1"/>
  <c r="U43" i="1"/>
  <c r="X54" i="1"/>
  <c r="Y54" i="1" s="1"/>
  <c r="U54" i="1"/>
  <c r="X56" i="1"/>
  <c r="Y56" i="1" s="1"/>
  <c r="U56" i="1"/>
  <c r="X38" i="1"/>
  <c r="Y38" i="1" s="1"/>
  <c r="U38" i="1"/>
  <c r="X42" i="1"/>
  <c r="Y42" i="1" s="1"/>
  <c r="U42" i="1"/>
  <c r="X33" i="1"/>
  <c r="Y33" i="1" s="1"/>
  <c r="U33" i="1"/>
  <c r="X31" i="1"/>
  <c r="Y31" i="1" s="1"/>
  <c r="U31" i="1"/>
  <c r="U32" i="1"/>
  <c r="X32" i="1"/>
  <c r="Y32" i="1" s="1"/>
  <c r="U21" i="1"/>
  <c r="U29" i="1"/>
  <c r="X28" i="1"/>
  <c r="Y28" i="1" s="1"/>
  <c r="U28" i="1"/>
  <c r="U25" i="1"/>
  <c r="X25" i="1"/>
  <c r="Y25" i="1" s="1"/>
  <c r="U27" i="1"/>
  <c r="X27" i="1"/>
  <c r="Y27" i="1" s="1"/>
  <c r="U26" i="1"/>
  <c r="X26" i="1"/>
  <c r="Y26" i="1" s="1"/>
  <c r="X24" i="1"/>
  <c r="Y24" i="1" s="1"/>
  <c r="U24" i="1"/>
  <c r="U14" i="1"/>
  <c r="U22" i="1"/>
  <c r="U20" i="1"/>
  <c r="X20" i="1"/>
  <c r="Y20" i="1" s="1"/>
  <c r="X17" i="1"/>
  <c r="Y17" i="1" s="1"/>
  <c r="U17" i="1"/>
  <c r="X18" i="1"/>
  <c r="Y18" i="1" s="1"/>
  <c r="U18" i="1"/>
  <c r="U13" i="1"/>
  <c r="X13" i="1"/>
  <c r="Y13" i="1" s="1"/>
  <c r="X12" i="1"/>
  <c r="Y12" i="1" s="1"/>
  <c r="U12" i="1"/>
  <c r="X10" i="1"/>
  <c r="Y10" i="1" s="1"/>
  <c r="U10" i="1"/>
  <c r="X15" i="1"/>
  <c r="Y15" i="1" s="1"/>
  <c r="U15" i="1"/>
</calcChain>
</file>

<file path=xl/sharedStrings.xml><?xml version="1.0" encoding="utf-8"?>
<sst xmlns="http://schemas.openxmlformats.org/spreadsheetml/2006/main" count="253" uniqueCount="65">
  <si>
    <t>kcu</t>
  </si>
  <si>
    <t>B(Tesla)</t>
  </si>
  <si>
    <t>J(A/mm^2)</t>
  </si>
  <si>
    <t>Acore.Awindow(cm^4)</t>
  </si>
  <si>
    <t>Output Power(Watt)</t>
  </si>
  <si>
    <t>Core Model</t>
  </si>
  <si>
    <t>00K4022E090</t>
  </si>
  <si>
    <t>Wa of model (cm^2)</t>
  </si>
  <si>
    <t>Ac of model (cm^2)</t>
  </si>
  <si>
    <t>N_secondary</t>
  </si>
  <si>
    <t>N_primary</t>
  </si>
  <si>
    <t>A_L(nH/Turn)</t>
  </si>
  <si>
    <t>Lm(mH)</t>
  </si>
  <si>
    <t>Frequency(Hz)</t>
  </si>
  <si>
    <t>D: 0.3&lt;D&lt;0.45</t>
  </si>
  <si>
    <t>N2/N1=40/9</t>
  </si>
  <si>
    <t>I_sec,rms(A)(D=0.45)</t>
  </si>
  <si>
    <t>I_pri,rms(?)(A)(D=0.45)</t>
  </si>
  <si>
    <t>A_sec,cable(mm^2)(D=0.45)</t>
  </si>
  <si>
    <t>A_pri,cable(mm^2)(D=0.45)</t>
  </si>
  <si>
    <t>Secondary Cable</t>
  </si>
  <si>
    <t>Primary Cable</t>
  </si>
  <si>
    <t>22AWG</t>
  </si>
  <si>
    <t>23AWG</t>
  </si>
  <si>
    <t>24AWG</t>
  </si>
  <si>
    <t>19AWG</t>
  </si>
  <si>
    <t>2x22AWG</t>
  </si>
  <si>
    <t>3x23AWG</t>
  </si>
  <si>
    <t>4x24AWG</t>
  </si>
  <si>
    <t>Secondary Cable Area(mm^2)</t>
  </si>
  <si>
    <t>Primary Cable Area(mm^2)</t>
  </si>
  <si>
    <t>MLT(mm)</t>
  </si>
  <si>
    <r>
      <t>R_secondary(</t>
    </r>
    <r>
      <rPr>
        <b/>
        <sz val="11"/>
        <color theme="1"/>
        <rFont val="Arial Tur"/>
        <charset val="162"/>
      </rPr>
      <t>Ω</t>
    </r>
    <r>
      <rPr>
        <b/>
        <sz val="11"/>
        <color theme="1"/>
        <rFont val="Calibri"/>
        <family val="2"/>
        <charset val="162"/>
        <scheme val="minor"/>
      </rPr>
      <t>)</t>
    </r>
  </si>
  <si>
    <t>R_primary(Ω)</t>
  </si>
  <si>
    <t>P_CopperLoss(W)</t>
  </si>
  <si>
    <t>P_CoreLoss(W)</t>
  </si>
  <si>
    <r>
      <rPr>
        <b/>
        <sz val="11"/>
        <color theme="1"/>
        <rFont val="Arial Tur"/>
        <charset val="162"/>
      </rPr>
      <t>Δ</t>
    </r>
    <r>
      <rPr>
        <b/>
        <sz val="11"/>
        <color theme="1"/>
        <rFont val="Calibri"/>
        <family val="2"/>
        <charset val="162"/>
        <scheme val="minor"/>
      </rPr>
      <t>IL(A)</t>
    </r>
  </si>
  <si>
    <r>
      <rPr>
        <b/>
        <sz val="11"/>
        <color theme="1"/>
        <rFont val="Arial Tur"/>
        <charset val="162"/>
      </rPr>
      <t>Δ</t>
    </r>
    <r>
      <rPr>
        <b/>
        <sz val="11"/>
        <color theme="1"/>
        <rFont val="Calibri"/>
        <family val="2"/>
        <charset val="162"/>
        <scheme val="minor"/>
      </rPr>
      <t>vo(V)</t>
    </r>
  </si>
  <si>
    <t>Inductor(H)(D=0.3)</t>
  </si>
  <si>
    <t>Capacitor(F)(D=0.3)</t>
  </si>
  <si>
    <t>00K3515E090</t>
  </si>
  <si>
    <t>00K6527E060</t>
  </si>
  <si>
    <t>00K7228E060</t>
  </si>
  <si>
    <t>0P45530EC</t>
  </si>
  <si>
    <t>-</t>
  </si>
  <si>
    <t>7150*10^-6</t>
  </si>
  <si>
    <t>0P43517EC</t>
  </si>
  <si>
    <t>2100*10^-6</t>
  </si>
  <si>
    <t>5460*10^-6</t>
  </si>
  <si>
    <t>0P44011EC</t>
  </si>
  <si>
    <t>3800*10^-6</t>
  </si>
  <si>
    <t>0P45959EC</t>
  </si>
  <si>
    <t>93,75*(10^-6)</t>
  </si>
  <si>
    <t>10,42*(10^-6)</t>
  </si>
  <si>
    <t>2x23AWG</t>
  </si>
  <si>
    <t>4x22AWG</t>
  </si>
  <si>
    <t>0F41205EC</t>
  </si>
  <si>
    <t>0P41707EC</t>
  </si>
  <si>
    <t>0R42526EC</t>
  </si>
  <si>
    <t>EE2507-CF196</t>
  </si>
  <si>
    <t>CF139EE3209</t>
  </si>
  <si>
    <t>ETD29N87</t>
  </si>
  <si>
    <t>4x26AWG</t>
  </si>
  <si>
    <t>8x26AWG</t>
  </si>
  <si>
    <t>ETD34N87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</si>
</sst>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  <font>
      <b/>
      <sz val="11"/>
      <color theme="1"/>
      <name val="Arial Tur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1"/>
  <sheetViews>
    <sheetView tabSelected="1" topLeftCell="O1" zoomScale="86" zoomScaleNormal="107" workbookViewId="0">
      <pane ySplit="1" topLeftCell="A45" activePane="bottomLeft" state="frozen"/>
      <selection pane="bottomLeft" activeCell="AB68" sqref="AB68"/>
    </sheetView>
  </sheetViews>
  <sheetFormatPr defaultRowHeight="14.4" x14ac:dyDescent="0.3"/>
  <cols>
    <col min="1" max="1" width="14.109375" bestFit="1" customWidth="1"/>
    <col min="2" max="2" width="17.77734375" bestFit="1" customWidth="1"/>
    <col min="4" max="4" width="10.44140625" bestFit="1" customWidth="1"/>
    <col min="5" max="5" width="20.44140625" bestFit="1" customWidth="1"/>
    <col min="6" max="6" width="20.44140625" style="4" customWidth="1"/>
    <col min="7" max="13" width="20.44140625" customWidth="1"/>
    <col min="14" max="14" width="20.5546875" bestFit="1" customWidth="1"/>
    <col min="15" max="15" width="25" bestFit="1" customWidth="1"/>
    <col min="16" max="16" width="24.5546875" bestFit="1" customWidth="1"/>
    <col min="17" max="17" width="15.109375" bestFit="1" customWidth="1"/>
    <col min="18" max="18" width="12.6640625" bestFit="1" customWidth="1"/>
    <col min="19" max="19" width="26.44140625" bestFit="1" customWidth="1"/>
    <col min="20" max="20" width="24" bestFit="1" customWidth="1"/>
    <col min="21" max="22" width="12.6640625" customWidth="1"/>
    <col min="23" max="23" width="14.77734375" bestFit="1" customWidth="1"/>
    <col min="24" max="24" width="12.33203125" bestFit="1" customWidth="1"/>
    <col min="25" max="25" width="16" bestFit="1" customWidth="1"/>
    <col min="26" max="26" width="16" customWidth="1"/>
    <col min="29" max="29" width="17" bestFit="1" customWidth="1"/>
    <col min="30" max="30" width="17.5546875" bestFit="1" customWidth="1"/>
  </cols>
  <sheetData>
    <row r="1" spans="1:30" x14ac:dyDescent="0.3">
      <c r="A1" s="1" t="s">
        <v>13</v>
      </c>
      <c r="B1" s="1" t="s">
        <v>4</v>
      </c>
      <c r="C1" s="1" t="s">
        <v>1</v>
      </c>
      <c r="D1" s="1" t="s">
        <v>2</v>
      </c>
      <c r="E1" s="1" t="s">
        <v>3</v>
      </c>
      <c r="F1" s="5" t="s">
        <v>5</v>
      </c>
      <c r="G1" s="1" t="s">
        <v>7</v>
      </c>
      <c r="H1" s="1" t="s">
        <v>8</v>
      </c>
      <c r="I1" s="1" t="s">
        <v>11</v>
      </c>
      <c r="J1" s="1" t="s">
        <v>9</v>
      </c>
      <c r="K1" s="1" t="s">
        <v>10</v>
      </c>
      <c r="L1" s="1" t="s">
        <v>12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29</v>
      </c>
      <c r="T1" s="1" t="s">
        <v>30</v>
      </c>
      <c r="U1" s="1" t="s">
        <v>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</row>
    <row r="2" spans="1:30" ht="15.6" x14ac:dyDescent="0.3">
      <c r="A2" s="2" t="s">
        <v>14</v>
      </c>
      <c r="B2" s="2" t="s">
        <v>15</v>
      </c>
    </row>
    <row r="3" spans="1:30" x14ac:dyDescent="0.3">
      <c r="A3">
        <v>10000</v>
      </c>
      <c r="B3">
        <v>48</v>
      </c>
      <c r="C3">
        <v>0.2</v>
      </c>
      <c r="D3">
        <v>4</v>
      </c>
      <c r="E3">
        <f t="shared" ref="E3:E8" si="0">(B3/(D3*0.0005))/(0.001*C3*10000*A3)</f>
        <v>1.2</v>
      </c>
      <c r="F3" s="4" t="s">
        <v>6</v>
      </c>
      <c r="G3">
        <v>2.76</v>
      </c>
      <c r="H3">
        <v>2.37</v>
      </c>
      <c r="I3">
        <v>280</v>
      </c>
      <c r="J3">
        <f t="shared" ref="J3:J8" si="1">K3*(40/9)</f>
        <v>28.129395218002813</v>
      </c>
      <c r="K3">
        <f t="shared" ref="K3:K8" si="2">(12*100000000)/(4*C3*10000*H3*A3)</f>
        <v>6.3291139240506329</v>
      </c>
      <c r="L3">
        <f>J3*J3*I3/1000000</f>
        <v>0.22155360509256786</v>
      </c>
      <c r="M3">
        <f>(0.45*1+2*0.45*(0.5*0.5))^(0.5)</f>
        <v>0.82158383625774922</v>
      </c>
      <c r="N3">
        <f t="shared" ref="N3:N68" si="3">(0.45*1*40/9+2*0.45*(0.5*40/9*0.5*40/9))^(0.5)</f>
        <v>2.5385910352879693</v>
      </c>
      <c r="O3">
        <f>M3/D3</f>
        <v>0.20539595906443731</v>
      </c>
      <c r="P3">
        <f>N3/D3</f>
        <v>0.63464775882199231</v>
      </c>
      <c r="Q3" s="3" t="s">
        <v>22</v>
      </c>
      <c r="R3" s="3" t="s">
        <v>25</v>
      </c>
      <c r="S3">
        <v>0.32600000000000001</v>
      </c>
      <c r="T3">
        <v>0.65300000000000002</v>
      </c>
      <c r="U3">
        <f t="shared" ref="U3:U8" si="4">(2*T3*K3+2*S3*J3)/(G3*100)</f>
        <v>9.6399233575898413E-2</v>
      </c>
      <c r="V3">
        <v>58</v>
      </c>
      <c r="W3">
        <f>J3*V3*52.94/1000000</f>
        <v>8.6371870604781992E-2</v>
      </c>
      <c r="X3">
        <f>K3*V3*26.41/1000000</f>
        <v>9.6948101265822793E-3</v>
      </c>
      <c r="Y3">
        <f t="shared" ref="Y3:Y8" si="5">2*(X3*N3*N3+W3*M3*M3)</f>
        <v>0.24155735583684951</v>
      </c>
      <c r="Z3">
        <v>3.7280000000000002</v>
      </c>
      <c r="AA3">
        <v>0.03</v>
      </c>
      <c r="AB3">
        <v>1.44</v>
      </c>
      <c r="AC3">
        <f t="shared" ref="AC3:AC8" si="6">(48*0.2)/(AA3*A3)</f>
        <v>3.2000000000000008E-2</v>
      </c>
      <c r="AD3">
        <f t="shared" ref="AD3:AD8" si="7">(1-0.6)/(0.03*32*AC3*A3*A3)</f>
        <v>1.3020833333333331E-7</v>
      </c>
    </row>
    <row r="4" spans="1:30" x14ac:dyDescent="0.3">
      <c r="A4">
        <v>20000</v>
      </c>
      <c r="B4">
        <v>48</v>
      </c>
      <c r="C4">
        <v>0.2</v>
      </c>
      <c r="D4">
        <v>4</v>
      </c>
      <c r="E4">
        <f>(B4/(D4*0.0005))/(0.001*C4*10000*A4)</f>
        <v>0.6</v>
      </c>
      <c r="F4" s="4" t="s">
        <v>6</v>
      </c>
      <c r="G4">
        <v>2.76</v>
      </c>
      <c r="H4">
        <v>2.37</v>
      </c>
      <c r="I4">
        <v>280</v>
      </c>
      <c r="J4">
        <f t="shared" si="1"/>
        <v>14.064697609001406</v>
      </c>
      <c r="K4">
        <f t="shared" si="2"/>
        <v>3.1645569620253164</v>
      </c>
      <c r="L4">
        <f t="shared" ref="L4:L8" si="8">J4*J4*I4/1000000</f>
        <v>5.5388401273141964E-2</v>
      </c>
      <c r="M4">
        <f t="shared" ref="M4:M68" si="9">(0.45*1+2*0.45*(0.5*0.5))^(0.5)</f>
        <v>0.82158383625774922</v>
      </c>
      <c r="N4">
        <f t="shared" si="3"/>
        <v>2.5385910352879693</v>
      </c>
      <c r="O4">
        <f t="shared" ref="O4:O8" si="10">M4/D4</f>
        <v>0.20539595906443731</v>
      </c>
      <c r="P4">
        <f t="shared" ref="P4:P8" si="11">N4/D4</f>
        <v>0.63464775882199231</v>
      </c>
      <c r="Q4" s="3" t="s">
        <v>22</v>
      </c>
      <c r="R4" s="3" t="s">
        <v>25</v>
      </c>
      <c r="S4">
        <v>0.32600000000000001</v>
      </c>
      <c r="T4">
        <v>0.65300000000000002</v>
      </c>
      <c r="U4">
        <f t="shared" si="4"/>
        <v>4.8199616787949207E-2</v>
      </c>
      <c r="V4">
        <v>58</v>
      </c>
      <c r="W4">
        <f>J4*V4*52.94/1000000</f>
        <v>4.3185935302390996E-2</v>
      </c>
      <c r="X4">
        <f>K4*V4*26.41/1000000</f>
        <v>4.8474050632911396E-3</v>
      </c>
      <c r="Y4">
        <f t="shared" si="5"/>
        <v>0.12077867791842475</v>
      </c>
      <c r="Z4">
        <v>3.7280000000000002</v>
      </c>
      <c r="AA4">
        <v>0.03</v>
      </c>
      <c r="AB4">
        <v>1.44</v>
      </c>
      <c r="AC4">
        <f t="shared" si="6"/>
        <v>1.6000000000000004E-2</v>
      </c>
      <c r="AD4">
        <f t="shared" si="7"/>
        <v>6.5104166666666657E-8</v>
      </c>
    </row>
    <row r="5" spans="1:30" x14ac:dyDescent="0.3">
      <c r="A5">
        <v>30000</v>
      </c>
      <c r="B5">
        <v>48</v>
      </c>
      <c r="C5">
        <v>0.2</v>
      </c>
      <c r="D5">
        <v>4</v>
      </c>
      <c r="E5">
        <f t="shared" si="0"/>
        <v>0.4</v>
      </c>
      <c r="F5" s="4" t="s">
        <v>6</v>
      </c>
      <c r="G5">
        <v>2.76</v>
      </c>
      <c r="H5">
        <v>2.37</v>
      </c>
      <c r="I5">
        <v>280</v>
      </c>
      <c r="J5">
        <f t="shared" si="1"/>
        <v>9.3764650726676049</v>
      </c>
      <c r="K5">
        <f t="shared" si="2"/>
        <v>2.109704641350211</v>
      </c>
      <c r="L5">
        <f t="shared" si="8"/>
        <v>2.4617067232507544E-2</v>
      </c>
      <c r="M5">
        <f t="shared" si="9"/>
        <v>0.82158383625774922</v>
      </c>
      <c r="N5">
        <f t="shared" si="3"/>
        <v>2.5385910352879693</v>
      </c>
      <c r="O5">
        <f t="shared" si="10"/>
        <v>0.20539595906443731</v>
      </c>
      <c r="P5">
        <f t="shared" si="11"/>
        <v>0.63464775882199231</v>
      </c>
      <c r="Q5" s="3" t="s">
        <v>22</v>
      </c>
      <c r="R5" s="3" t="s">
        <v>26</v>
      </c>
      <c r="S5">
        <v>0.32600000000000001</v>
      </c>
      <c r="T5">
        <v>0.65200000000000002</v>
      </c>
      <c r="U5">
        <f t="shared" si="4"/>
        <v>3.2117790143840412E-2</v>
      </c>
      <c r="V5">
        <v>58</v>
      </c>
      <c r="W5">
        <f>J5*V5*52.94/1000000</f>
        <v>2.8790623534927333E-2</v>
      </c>
      <c r="X5">
        <f>K5*V5*52.94/2000000</f>
        <v>3.2389451476793245E-3</v>
      </c>
      <c r="Y5">
        <f t="shared" si="5"/>
        <v>8.0613745897796532E-2</v>
      </c>
      <c r="Z5">
        <v>3.7280000000000002</v>
      </c>
      <c r="AA5">
        <v>0.03</v>
      </c>
      <c r="AB5">
        <v>1.44</v>
      </c>
      <c r="AC5">
        <f t="shared" si="6"/>
        <v>1.0666666666666668E-2</v>
      </c>
      <c r="AD5">
        <f t="shared" si="7"/>
        <v>4.3402777777777773E-8</v>
      </c>
    </row>
    <row r="6" spans="1:30" x14ac:dyDescent="0.3">
      <c r="A6">
        <v>40000</v>
      </c>
      <c r="B6">
        <v>48</v>
      </c>
      <c r="C6">
        <v>0.2</v>
      </c>
      <c r="D6">
        <v>4</v>
      </c>
      <c r="E6">
        <f t="shared" si="0"/>
        <v>0.3</v>
      </c>
      <c r="F6" s="4" t="s">
        <v>6</v>
      </c>
      <c r="G6">
        <v>2.76</v>
      </c>
      <c r="H6">
        <v>2.37</v>
      </c>
      <c r="I6">
        <v>280</v>
      </c>
      <c r="J6">
        <f t="shared" si="1"/>
        <v>7.0323488045007032</v>
      </c>
      <c r="K6">
        <f t="shared" si="2"/>
        <v>1.5822784810126582</v>
      </c>
      <c r="L6">
        <f t="shared" si="8"/>
        <v>1.3847100318285491E-2</v>
      </c>
      <c r="M6">
        <f t="shared" si="9"/>
        <v>0.82158383625774922</v>
      </c>
      <c r="N6">
        <f t="shared" si="3"/>
        <v>2.5385910352879693</v>
      </c>
      <c r="O6">
        <f t="shared" si="10"/>
        <v>0.20539595906443731</v>
      </c>
      <c r="P6">
        <f t="shared" si="11"/>
        <v>0.63464775882199231</v>
      </c>
      <c r="Q6" s="3" t="s">
        <v>22</v>
      </c>
      <c r="R6" s="3" t="s">
        <v>26</v>
      </c>
      <c r="S6">
        <v>0.32600000000000001</v>
      </c>
      <c r="T6">
        <v>0.65200000000000002</v>
      </c>
      <c r="U6">
        <f t="shared" si="4"/>
        <v>2.4088342607880311E-2</v>
      </c>
      <c r="V6">
        <v>58</v>
      </c>
      <c r="W6">
        <f>J6*V6*52.94/1000000</f>
        <v>2.1592967651195498E-2</v>
      </c>
      <c r="X6">
        <f>K6*V6*52.94/2000000</f>
        <v>2.4292088607594936E-3</v>
      </c>
      <c r="Y6">
        <f t="shared" si="5"/>
        <v>6.0460309423347403E-2</v>
      </c>
      <c r="Z6">
        <v>3.7280000000000002</v>
      </c>
      <c r="AA6">
        <v>0.03</v>
      </c>
      <c r="AB6">
        <v>1.44</v>
      </c>
      <c r="AC6">
        <f t="shared" si="6"/>
        <v>8.0000000000000019E-3</v>
      </c>
      <c r="AD6">
        <f t="shared" si="7"/>
        <v>3.2552083333333328E-8</v>
      </c>
    </row>
    <row r="7" spans="1:30" x14ac:dyDescent="0.3">
      <c r="A7">
        <v>50000</v>
      </c>
      <c r="B7">
        <v>48</v>
      </c>
      <c r="C7">
        <v>0.2</v>
      </c>
      <c r="D7">
        <v>4</v>
      </c>
      <c r="E7">
        <f t="shared" si="0"/>
        <v>0.24</v>
      </c>
      <c r="F7" s="4" t="s">
        <v>6</v>
      </c>
      <c r="G7">
        <v>2.76</v>
      </c>
      <c r="H7">
        <v>2.37</v>
      </c>
      <c r="I7">
        <v>280</v>
      </c>
      <c r="J7">
        <f t="shared" si="1"/>
        <v>5.6258790436005635</v>
      </c>
      <c r="K7">
        <f t="shared" si="2"/>
        <v>1.2658227848101267</v>
      </c>
      <c r="L7">
        <f t="shared" si="8"/>
        <v>8.8621442037027168E-3</v>
      </c>
      <c r="M7">
        <f t="shared" si="9"/>
        <v>0.82158383625774922</v>
      </c>
      <c r="N7">
        <f t="shared" si="3"/>
        <v>2.5385910352879693</v>
      </c>
      <c r="O7">
        <f t="shared" si="10"/>
        <v>0.20539595906443731</v>
      </c>
      <c r="P7">
        <f t="shared" si="11"/>
        <v>0.63464775882199231</v>
      </c>
      <c r="Q7" s="3" t="s">
        <v>23</v>
      </c>
      <c r="R7" s="3" t="s">
        <v>27</v>
      </c>
      <c r="S7">
        <v>0.25800000000000001</v>
      </c>
      <c r="T7">
        <v>0.77400000000000002</v>
      </c>
      <c r="U7">
        <f t="shared" si="4"/>
        <v>1.7617562526753505E-2</v>
      </c>
      <c r="V7">
        <v>58</v>
      </c>
      <c r="W7">
        <f>J7*V7*66.78/1000000</f>
        <v>2.1790379746835446E-2</v>
      </c>
      <c r="X7">
        <f>K7*V7*66.78/3000000</f>
        <v>1.6342784810126584E-3</v>
      </c>
      <c r="Y7">
        <f t="shared" si="5"/>
        <v>5.0481046413502116E-2</v>
      </c>
      <c r="Z7">
        <v>3.7280000000000002</v>
      </c>
      <c r="AA7">
        <v>0.03</v>
      </c>
      <c r="AB7">
        <v>1.44</v>
      </c>
      <c r="AC7">
        <f t="shared" si="6"/>
        <v>6.4000000000000012E-3</v>
      </c>
      <c r="AD7">
        <f t="shared" si="7"/>
        <v>2.6041666666666667E-8</v>
      </c>
    </row>
    <row r="8" spans="1:30" x14ac:dyDescent="0.3">
      <c r="A8">
        <v>60000</v>
      </c>
      <c r="B8">
        <v>48</v>
      </c>
      <c r="C8">
        <v>0.2</v>
      </c>
      <c r="D8">
        <v>4</v>
      </c>
      <c r="E8">
        <f t="shared" si="0"/>
        <v>0.2</v>
      </c>
      <c r="F8" s="4" t="s">
        <v>6</v>
      </c>
      <c r="G8">
        <v>2.76</v>
      </c>
      <c r="H8">
        <v>2.37</v>
      </c>
      <c r="I8">
        <v>280</v>
      </c>
      <c r="J8">
        <f t="shared" si="1"/>
        <v>4.6882325363338024</v>
      </c>
      <c r="K8">
        <f t="shared" si="2"/>
        <v>1.0548523206751055</v>
      </c>
      <c r="L8">
        <f t="shared" si="8"/>
        <v>6.154266808126886E-3</v>
      </c>
      <c r="M8">
        <f t="shared" si="9"/>
        <v>0.82158383625774922</v>
      </c>
      <c r="N8">
        <f t="shared" si="3"/>
        <v>2.5385910352879693</v>
      </c>
      <c r="O8">
        <f t="shared" si="10"/>
        <v>0.20539595906443731</v>
      </c>
      <c r="P8">
        <f t="shared" si="11"/>
        <v>0.63464775882199231</v>
      </c>
      <c r="Q8" s="3" t="s">
        <v>24</v>
      </c>
      <c r="R8" s="3" t="s">
        <v>28</v>
      </c>
      <c r="S8">
        <v>0.20499999999999999</v>
      </c>
      <c r="T8">
        <v>0.82</v>
      </c>
      <c r="U8">
        <f t="shared" si="4"/>
        <v>1.3232366470304464E-2</v>
      </c>
      <c r="V8">
        <v>58</v>
      </c>
      <c r="W8">
        <f>J8*V8*84.2/1000000</f>
        <v>2.2895452414439757E-2</v>
      </c>
      <c r="X8">
        <f>K8*V8*84.2/4000000</f>
        <v>1.2878691983122365E-3</v>
      </c>
      <c r="Y8">
        <f t="shared" si="5"/>
        <v>4.7508063759962499E-2</v>
      </c>
      <c r="Z8">
        <v>3.7280000000000002</v>
      </c>
      <c r="AA8">
        <v>0.03</v>
      </c>
      <c r="AB8">
        <v>1.44</v>
      </c>
      <c r="AC8">
        <f t="shared" si="6"/>
        <v>5.333333333333334E-3</v>
      </c>
      <c r="AD8">
        <f t="shared" si="7"/>
        <v>2.1701388888888887E-8</v>
      </c>
    </row>
    <row r="9" spans="1:30" x14ac:dyDescent="0.3">
      <c r="Q9" s="3"/>
      <c r="R9" s="3"/>
    </row>
    <row r="10" spans="1:30" x14ac:dyDescent="0.3">
      <c r="A10">
        <v>10000</v>
      </c>
      <c r="B10">
        <v>48</v>
      </c>
      <c r="C10">
        <v>0.2</v>
      </c>
      <c r="D10">
        <v>4</v>
      </c>
      <c r="E10">
        <f t="shared" ref="E10:E15" si="12">(B10/(D10*0.0005))/(0.001*C10*10000*A10)</f>
        <v>1.2</v>
      </c>
      <c r="F10" s="4" t="s">
        <v>40</v>
      </c>
      <c r="G10">
        <v>1.51</v>
      </c>
      <c r="H10">
        <v>0.84</v>
      </c>
      <c r="I10">
        <v>130</v>
      </c>
      <c r="J10">
        <f t="shared" ref="J10:J15" si="13">K10*(40/9)</f>
        <v>79.365079365079367</v>
      </c>
      <c r="K10">
        <f t="shared" ref="K10:K15" si="14">(12*100000000)/(4*C10*10000*H10*A10)</f>
        <v>17.857142857142858</v>
      </c>
      <c r="L10">
        <f>J10*J10*I10/1000000</f>
        <v>0.8188460569412952</v>
      </c>
      <c r="M10">
        <f t="shared" si="9"/>
        <v>0.82158383625774922</v>
      </c>
      <c r="N10">
        <f t="shared" si="3"/>
        <v>2.5385910352879693</v>
      </c>
      <c r="O10">
        <f t="shared" ref="O10:O15" si="15">M10/D10</f>
        <v>0.20539595906443731</v>
      </c>
      <c r="P10">
        <f t="shared" ref="P10:P15" si="16">N10/D10</f>
        <v>0.63464775882199231</v>
      </c>
      <c r="Q10" s="3" t="s">
        <v>22</v>
      </c>
      <c r="R10" s="3" t="s">
        <v>25</v>
      </c>
      <c r="S10">
        <v>0.32600000000000001</v>
      </c>
      <c r="T10">
        <v>0.65300000000000002</v>
      </c>
      <c r="U10">
        <f t="shared" ref="U10:U15" si="17">(2*T10*K10+2*S10*J10)/(G10*100)</f>
        <v>0.49713549879112795</v>
      </c>
      <c r="V10">
        <v>50.11</v>
      </c>
      <c r="W10">
        <f>J10*V10*52.94/1000000</f>
        <v>0.21054153968253966</v>
      </c>
      <c r="X10">
        <f>K10*V10*26.41/1000000</f>
        <v>2.3632233928571431E-2</v>
      </c>
      <c r="Y10">
        <f t="shared" ref="Y10:Y15" si="18">2*(X10*N10*N10+W10*M10*M10)</f>
        <v>0.58882431587301576</v>
      </c>
      <c r="Z10">
        <v>3.7280000000000002</v>
      </c>
      <c r="AA10">
        <v>0.03</v>
      </c>
      <c r="AB10">
        <v>1.44</v>
      </c>
      <c r="AC10">
        <f>(48*0.2)/(AA10*A10)</f>
        <v>3.2000000000000008E-2</v>
      </c>
      <c r="AD10">
        <f>(1-0.6)/(0.03*32*AC10*A10*A10)</f>
        <v>1.3020833333333331E-7</v>
      </c>
    </row>
    <row r="11" spans="1:30" x14ac:dyDescent="0.3">
      <c r="A11">
        <v>20000</v>
      </c>
      <c r="B11">
        <v>48</v>
      </c>
      <c r="C11">
        <v>0.2</v>
      </c>
      <c r="D11">
        <v>4</v>
      </c>
      <c r="E11">
        <f t="shared" si="12"/>
        <v>0.6</v>
      </c>
      <c r="F11" s="4" t="s">
        <v>40</v>
      </c>
      <c r="G11">
        <v>1.51</v>
      </c>
      <c r="H11">
        <v>0.84</v>
      </c>
      <c r="I11">
        <v>130</v>
      </c>
      <c r="J11">
        <f t="shared" si="13"/>
        <v>39.682539682539684</v>
      </c>
      <c r="K11">
        <f t="shared" si="14"/>
        <v>8.9285714285714288</v>
      </c>
      <c r="L11">
        <f t="shared" ref="L11:L15" si="19">J11*J11*I11/1000000</f>
        <v>0.2047115142353238</v>
      </c>
      <c r="M11">
        <f t="shared" si="9"/>
        <v>0.82158383625774922</v>
      </c>
      <c r="N11">
        <f t="shared" si="3"/>
        <v>2.5385910352879693</v>
      </c>
      <c r="O11">
        <f t="shared" si="15"/>
        <v>0.20539595906443731</v>
      </c>
      <c r="P11">
        <f t="shared" si="16"/>
        <v>0.63464775882199231</v>
      </c>
      <c r="Q11" s="3" t="s">
        <v>22</v>
      </c>
      <c r="R11" s="3" t="s">
        <v>25</v>
      </c>
      <c r="S11">
        <v>0.32600000000000001</v>
      </c>
      <c r="T11">
        <v>0.65300000000000002</v>
      </c>
      <c r="U11">
        <f t="shared" si="17"/>
        <v>0.24856774939556397</v>
      </c>
      <c r="V11">
        <v>50.11</v>
      </c>
      <c r="W11">
        <f>J11*V11*52.94/1000000</f>
        <v>0.10527076984126983</v>
      </c>
      <c r="X11">
        <f>K11*V11*26.41/1000000</f>
        <v>1.1816116964285715E-2</v>
      </c>
      <c r="Y11">
        <f t="shared" si="18"/>
        <v>0.29441215793650788</v>
      </c>
      <c r="Z11">
        <v>3.7280000000000002</v>
      </c>
      <c r="AA11">
        <v>0.03</v>
      </c>
      <c r="AB11">
        <v>1.44</v>
      </c>
      <c r="AC11">
        <f t="shared" ref="AC11:AC15" si="20">(48*0.2)/(AA11*A11)</f>
        <v>1.6000000000000004E-2</v>
      </c>
      <c r="AD11">
        <f t="shared" ref="AD11:AD15" si="21">(1-0.6)/(0.03*32*AC11*A11*A11)</f>
        <v>6.5104166666666657E-8</v>
      </c>
    </row>
    <row r="12" spans="1:30" x14ac:dyDescent="0.3">
      <c r="A12">
        <v>30000</v>
      </c>
      <c r="B12">
        <v>48</v>
      </c>
      <c r="C12">
        <v>0.2</v>
      </c>
      <c r="D12">
        <v>4</v>
      </c>
      <c r="E12">
        <f t="shared" si="12"/>
        <v>0.4</v>
      </c>
      <c r="F12" s="4" t="s">
        <v>40</v>
      </c>
      <c r="G12">
        <v>1.51</v>
      </c>
      <c r="H12">
        <v>0.84</v>
      </c>
      <c r="I12">
        <v>130</v>
      </c>
      <c r="J12">
        <f t="shared" si="13"/>
        <v>26.455026455026456</v>
      </c>
      <c r="K12">
        <f t="shared" si="14"/>
        <v>5.9523809523809526</v>
      </c>
      <c r="L12">
        <f t="shared" si="19"/>
        <v>9.0982895215699466E-2</v>
      </c>
      <c r="M12">
        <f t="shared" si="9"/>
        <v>0.82158383625774922</v>
      </c>
      <c r="N12">
        <f t="shared" si="3"/>
        <v>2.5385910352879693</v>
      </c>
      <c r="O12">
        <f t="shared" si="15"/>
        <v>0.20539595906443731</v>
      </c>
      <c r="P12">
        <f t="shared" si="16"/>
        <v>0.63464775882199231</v>
      </c>
      <c r="Q12" s="3" t="s">
        <v>22</v>
      </c>
      <c r="R12" s="3" t="s">
        <v>26</v>
      </c>
      <c r="S12">
        <v>0.32600000000000001</v>
      </c>
      <c r="T12">
        <v>0.65200000000000002</v>
      </c>
      <c r="U12">
        <f t="shared" si="17"/>
        <v>0.16563299344756299</v>
      </c>
      <c r="V12">
        <v>50.11</v>
      </c>
      <c r="W12">
        <f>J12*V12*52.94/1000000</f>
        <v>7.0180513227513217E-2</v>
      </c>
      <c r="X12">
        <f>K12*V12*52.94/2000000</f>
        <v>7.8953077380952367E-3</v>
      </c>
      <c r="Y12">
        <f t="shared" si="18"/>
        <v>0.19650543703703699</v>
      </c>
      <c r="Z12">
        <v>3.7280000000000002</v>
      </c>
      <c r="AA12">
        <v>0.03</v>
      </c>
      <c r="AB12">
        <v>1.44</v>
      </c>
      <c r="AC12">
        <f t="shared" si="20"/>
        <v>1.0666666666666668E-2</v>
      </c>
      <c r="AD12">
        <f t="shared" si="21"/>
        <v>4.3402777777777773E-8</v>
      </c>
    </row>
    <row r="13" spans="1:30" x14ac:dyDescent="0.3">
      <c r="A13">
        <v>40000</v>
      </c>
      <c r="B13">
        <v>48</v>
      </c>
      <c r="C13">
        <v>0.2</v>
      </c>
      <c r="D13">
        <v>4</v>
      </c>
      <c r="E13">
        <f t="shared" si="12"/>
        <v>0.3</v>
      </c>
      <c r="F13" s="4" t="s">
        <v>40</v>
      </c>
      <c r="G13">
        <v>1.51</v>
      </c>
      <c r="H13">
        <v>0.84</v>
      </c>
      <c r="I13">
        <v>130</v>
      </c>
      <c r="J13">
        <f t="shared" si="13"/>
        <v>19.841269841269842</v>
      </c>
      <c r="K13">
        <f t="shared" si="14"/>
        <v>4.4642857142857144</v>
      </c>
      <c r="L13">
        <f t="shared" si="19"/>
        <v>5.117787855883095E-2</v>
      </c>
      <c r="M13">
        <f t="shared" si="9"/>
        <v>0.82158383625774922</v>
      </c>
      <c r="N13">
        <f t="shared" si="3"/>
        <v>2.5385910352879693</v>
      </c>
      <c r="O13">
        <f t="shared" si="15"/>
        <v>0.20539595906443731</v>
      </c>
      <c r="P13">
        <f t="shared" si="16"/>
        <v>0.63464775882199231</v>
      </c>
      <c r="Q13" s="3" t="s">
        <v>22</v>
      </c>
      <c r="R13" s="3" t="s">
        <v>26</v>
      </c>
      <c r="S13">
        <v>0.32600000000000001</v>
      </c>
      <c r="T13">
        <v>0.65200000000000002</v>
      </c>
      <c r="U13">
        <f t="shared" si="17"/>
        <v>0.12422474508567224</v>
      </c>
      <c r="V13">
        <v>50.11</v>
      </c>
      <c r="W13">
        <f>J13*V13*52.94/1000000</f>
        <v>5.2635384920634916E-2</v>
      </c>
      <c r="X13">
        <f>K13*V13*52.94/2000000</f>
        <v>5.9214808035714288E-3</v>
      </c>
      <c r="Y13">
        <f t="shared" si="18"/>
        <v>0.14737907777777776</v>
      </c>
      <c r="Z13">
        <v>3.7280000000000002</v>
      </c>
      <c r="AA13">
        <v>0.03</v>
      </c>
      <c r="AB13">
        <v>1.44</v>
      </c>
      <c r="AC13">
        <f t="shared" si="20"/>
        <v>8.0000000000000019E-3</v>
      </c>
      <c r="AD13">
        <f t="shared" si="21"/>
        <v>3.2552083333333328E-8</v>
      </c>
    </row>
    <row r="14" spans="1:30" x14ac:dyDescent="0.3">
      <c r="A14">
        <v>50000</v>
      </c>
      <c r="B14">
        <v>48</v>
      </c>
      <c r="C14">
        <v>0.2</v>
      </c>
      <c r="D14">
        <v>4</v>
      </c>
      <c r="E14">
        <f t="shared" si="12"/>
        <v>0.24</v>
      </c>
      <c r="F14" s="4" t="s">
        <v>40</v>
      </c>
      <c r="G14">
        <v>1.51</v>
      </c>
      <c r="H14">
        <v>0.84</v>
      </c>
      <c r="I14">
        <v>130</v>
      </c>
      <c r="J14">
        <f t="shared" si="13"/>
        <v>15.873015873015875</v>
      </c>
      <c r="K14">
        <f t="shared" si="14"/>
        <v>3.5714285714285716</v>
      </c>
      <c r="L14">
        <f t="shared" si="19"/>
        <v>3.275384227765181E-2</v>
      </c>
      <c r="M14">
        <f t="shared" si="9"/>
        <v>0.82158383625774922</v>
      </c>
      <c r="N14">
        <f t="shared" si="3"/>
        <v>2.5385910352879693</v>
      </c>
      <c r="O14">
        <f t="shared" si="15"/>
        <v>0.20539595906443731</v>
      </c>
      <c r="P14">
        <f t="shared" si="16"/>
        <v>0.63464775882199231</v>
      </c>
      <c r="Q14" s="3" t="s">
        <v>23</v>
      </c>
      <c r="R14" s="3" t="s">
        <v>27</v>
      </c>
      <c r="S14">
        <v>0.25800000000000001</v>
      </c>
      <c r="T14">
        <v>0.77400000000000002</v>
      </c>
      <c r="U14">
        <f t="shared" si="17"/>
        <v>9.0854619993692862E-2</v>
      </c>
      <c r="V14">
        <v>50.11</v>
      </c>
      <c r="W14">
        <f>J14*V14*66.78/1000000</f>
        <v>5.3116600000000014E-2</v>
      </c>
      <c r="X14">
        <f>K14*V14*66.78/3000000</f>
        <v>3.9837450000000003E-3</v>
      </c>
      <c r="Y14">
        <f t="shared" si="18"/>
        <v>0.1230534566666667</v>
      </c>
      <c r="Z14">
        <v>3.7280000000000002</v>
      </c>
      <c r="AA14">
        <v>0.03</v>
      </c>
      <c r="AB14">
        <v>1.44</v>
      </c>
      <c r="AC14">
        <f t="shared" si="20"/>
        <v>6.4000000000000012E-3</v>
      </c>
      <c r="AD14">
        <f t="shared" si="21"/>
        <v>2.6041666666666667E-8</v>
      </c>
    </row>
    <row r="15" spans="1:30" x14ac:dyDescent="0.3">
      <c r="A15">
        <v>60000</v>
      </c>
      <c r="B15">
        <v>48</v>
      </c>
      <c r="C15">
        <v>0.2</v>
      </c>
      <c r="D15">
        <v>4</v>
      </c>
      <c r="E15">
        <f t="shared" si="12"/>
        <v>0.2</v>
      </c>
      <c r="F15" s="4" t="s">
        <v>40</v>
      </c>
      <c r="G15">
        <v>1.51</v>
      </c>
      <c r="H15">
        <v>0.84</v>
      </c>
      <c r="I15">
        <v>130</v>
      </c>
      <c r="J15">
        <f t="shared" si="13"/>
        <v>13.227513227513228</v>
      </c>
      <c r="K15">
        <f t="shared" si="14"/>
        <v>2.9761904761904763</v>
      </c>
      <c r="L15">
        <f t="shared" si="19"/>
        <v>2.2745723803924867E-2</v>
      </c>
      <c r="M15">
        <f t="shared" si="9"/>
        <v>0.82158383625774922</v>
      </c>
      <c r="N15">
        <f t="shared" si="3"/>
        <v>2.5385910352879693</v>
      </c>
      <c r="O15">
        <f t="shared" si="15"/>
        <v>0.20539595906443731</v>
      </c>
      <c r="P15">
        <f t="shared" si="16"/>
        <v>0.63464775882199231</v>
      </c>
      <c r="Q15" s="3" t="s">
        <v>24</v>
      </c>
      <c r="R15" s="3" t="s">
        <v>28</v>
      </c>
      <c r="S15">
        <v>0.20499999999999999</v>
      </c>
      <c r="T15">
        <v>0.82</v>
      </c>
      <c r="U15">
        <f t="shared" si="17"/>
        <v>6.8239952345912611E-2</v>
      </c>
      <c r="V15">
        <v>50.11</v>
      </c>
      <c r="W15">
        <f>J15*V15*84.2/1000000</f>
        <v>5.5810343915343917E-2</v>
      </c>
      <c r="X15">
        <f>K15*V15*84.2/4000000</f>
        <v>3.1393318452380952E-3</v>
      </c>
      <c r="Y15">
        <f t="shared" si="18"/>
        <v>0.11580646362433863</v>
      </c>
      <c r="Z15">
        <v>3.7280000000000002</v>
      </c>
      <c r="AA15">
        <v>0.03</v>
      </c>
      <c r="AB15">
        <v>1.44</v>
      </c>
      <c r="AC15">
        <f t="shared" si="20"/>
        <v>5.333333333333334E-3</v>
      </c>
      <c r="AD15">
        <f t="shared" si="21"/>
        <v>2.1701388888888887E-8</v>
      </c>
    </row>
    <row r="17" spans="1:30" x14ac:dyDescent="0.3">
      <c r="A17">
        <v>10000</v>
      </c>
      <c r="B17">
        <v>48</v>
      </c>
      <c r="C17">
        <v>0.2</v>
      </c>
      <c r="D17">
        <v>4</v>
      </c>
      <c r="E17">
        <f t="shared" ref="E17:E22" si="22">(B17/(D17*0.0005))/(0.001*C17*10000*A17)</f>
        <v>1.2</v>
      </c>
      <c r="F17" s="4" t="s">
        <v>41</v>
      </c>
      <c r="G17">
        <v>5.37</v>
      </c>
      <c r="H17">
        <v>5.4</v>
      </c>
      <c r="I17">
        <v>300</v>
      </c>
      <c r="J17">
        <f t="shared" ref="J17:J22" si="23">K17*(40/9)</f>
        <v>12.345679012345679</v>
      </c>
      <c r="K17">
        <f t="shared" ref="K17:K22" si="24">(12*100000000)/(4*C17*10000*H17*A17)</f>
        <v>2.7777777777777777</v>
      </c>
      <c r="L17">
        <f>J17*J17*I17/1000000</f>
        <v>4.5724737082761778E-2</v>
      </c>
      <c r="M17">
        <f t="shared" si="9"/>
        <v>0.82158383625774922</v>
      </c>
      <c r="N17">
        <f t="shared" si="3"/>
        <v>2.5385910352879693</v>
      </c>
      <c r="O17">
        <f t="shared" ref="O17:O22" si="25">M17/D17</f>
        <v>0.20539595906443731</v>
      </c>
      <c r="P17">
        <f t="shared" ref="P17:P22" si="26">N17/D17</f>
        <v>0.63464775882199231</v>
      </c>
      <c r="Q17" s="3" t="s">
        <v>22</v>
      </c>
      <c r="R17" s="3" t="s">
        <v>25</v>
      </c>
      <c r="S17">
        <v>0.32600000000000001</v>
      </c>
      <c r="T17">
        <v>0.65300000000000002</v>
      </c>
      <c r="U17">
        <f t="shared" ref="U17:U22" si="27">(2*T17*K17+2*S17*J17)/(G17*100)</f>
        <v>2.1745177828355979E-2</v>
      </c>
      <c r="V17">
        <v>77.09</v>
      </c>
      <c r="W17">
        <f>J17*V17*52.94/1000000</f>
        <v>5.0384501234567898E-2</v>
      </c>
      <c r="X17">
        <f>K17*V17*26.41/1000000</f>
        <v>5.6554080555555556E-3</v>
      </c>
      <c r="Y17">
        <f t="shared" ref="Y17:Y22" si="28">2*(X17*N17*N17+W17*M17*M17)</f>
        <v>0.14091100271604939</v>
      </c>
      <c r="Z17">
        <v>3.7280000000000002</v>
      </c>
      <c r="AA17">
        <v>0.03</v>
      </c>
      <c r="AB17">
        <v>1.44</v>
      </c>
      <c r="AC17">
        <f>(48*0.2)/(AA17*A17)</f>
        <v>3.2000000000000008E-2</v>
      </c>
      <c r="AD17">
        <f>(1-0.6)/(0.03*32*AC17*A17*A17)</f>
        <v>1.3020833333333331E-7</v>
      </c>
    </row>
    <row r="18" spans="1:30" x14ac:dyDescent="0.3">
      <c r="A18">
        <v>20000</v>
      </c>
      <c r="B18">
        <v>48</v>
      </c>
      <c r="C18">
        <v>0.2</v>
      </c>
      <c r="D18">
        <v>4</v>
      </c>
      <c r="E18">
        <f t="shared" si="22"/>
        <v>0.6</v>
      </c>
      <c r="F18" s="4" t="s">
        <v>41</v>
      </c>
      <c r="G18">
        <v>5.37</v>
      </c>
      <c r="H18">
        <v>5.4</v>
      </c>
      <c r="I18">
        <v>300</v>
      </c>
      <c r="J18">
        <f t="shared" si="23"/>
        <v>6.1728395061728394</v>
      </c>
      <c r="K18">
        <f t="shared" si="24"/>
        <v>1.3888888888888888</v>
      </c>
      <c r="L18">
        <f t="shared" ref="L18:L22" si="29">J18*J18*I18/1000000</f>
        <v>1.1431184270690445E-2</v>
      </c>
      <c r="M18">
        <f t="shared" si="9"/>
        <v>0.82158383625774922</v>
      </c>
      <c r="N18">
        <f t="shared" si="3"/>
        <v>2.5385910352879693</v>
      </c>
      <c r="O18">
        <f t="shared" si="25"/>
        <v>0.20539595906443731</v>
      </c>
      <c r="P18">
        <f t="shared" si="26"/>
        <v>0.63464775882199231</v>
      </c>
      <c r="Q18" s="3" t="s">
        <v>22</v>
      </c>
      <c r="R18" s="3" t="s">
        <v>25</v>
      </c>
      <c r="S18">
        <v>0.32600000000000001</v>
      </c>
      <c r="T18">
        <v>0.65300000000000002</v>
      </c>
      <c r="U18">
        <f t="shared" si="27"/>
        <v>1.0872588914177989E-2</v>
      </c>
      <c r="V18">
        <v>77.09</v>
      </c>
      <c r="W18">
        <f>J18*V18*52.94/1000000</f>
        <v>2.5192250617283949E-2</v>
      </c>
      <c r="X18">
        <f>K18*V18*26.41/1000000</f>
        <v>2.8277040277777778E-3</v>
      </c>
      <c r="Y18">
        <f t="shared" si="28"/>
        <v>7.0455501358024697E-2</v>
      </c>
      <c r="Z18">
        <v>3.7280000000000002</v>
      </c>
      <c r="AA18">
        <v>0.03</v>
      </c>
      <c r="AB18">
        <v>1.44</v>
      </c>
      <c r="AC18">
        <f t="shared" ref="AC18:AC22" si="30">(48*0.2)/(AA18*A18)</f>
        <v>1.6000000000000004E-2</v>
      </c>
      <c r="AD18">
        <f t="shared" ref="AD18:AD22" si="31">(1-0.6)/(0.03*32*AC18*A18*A18)</f>
        <v>6.5104166666666657E-8</v>
      </c>
    </row>
    <row r="19" spans="1:30" x14ac:dyDescent="0.3">
      <c r="A19">
        <v>30000</v>
      </c>
      <c r="B19">
        <v>48</v>
      </c>
      <c r="C19">
        <v>0.2</v>
      </c>
      <c r="D19">
        <v>4</v>
      </c>
      <c r="E19">
        <f t="shared" si="22"/>
        <v>0.4</v>
      </c>
      <c r="F19" s="4" t="s">
        <v>41</v>
      </c>
      <c r="G19">
        <v>5.37</v>
      </c>
      <c r="H19">
        <v>5.4</v>
      </c>
      <c r="I19">
        <v>300</v>
      </c>
      <c r="J19">
        <f t="shared" si="23"/>
        <v>4.1152263374485596</v>
      </c>
      <c r="K19">
        <f t="shared" si="24"/>
        <v>0.92592592592592593</v>
      </c>
      <c r="L19">
        <f t="shared" si="29"/>
        <v>5.080526342529086E-3</v>
      </c>
      <c r="M19">
        <f t="shared" si="9"/>
        <v>0.82158383625774922</v>
      </c>
      <c r="N19">
        <f t="shared" si="3"/>
        <v>2.5385910352879693</v>
      </c>
      <c r="O19">
        <f t="shared" si="25"/>
        <v>0.20539595906443731</v>
      </c>
      <c r="P19">
        <f t="shared" si="26"/>
        <v>0.63464775882199231</v>
      </c>
      <c r="Q19" s="3" t="s">
        <v>22</v>
      </c>
      <c r="R19" s="3" t="s">
        <v>26</v>
      </c>
      <c r="S19">
        <v>0.32600000000000001</v>
      </c>
      <c r="T19">
        <v>0.65200000000000002</v>
      </c>
      <c r="U19">
        <f t="shared" si="27"/>
        <v>7.2449440957613942E-3</v>
      </c>
      <c r="V19">
        <v>77.09</v>
      </c>
      <c r="W19">
        <f>J19*V19*52.94/1000000</f>
        <v>1.6794833744855964E-2</v>
      </c>
      <c r="X19">
        <f>K19*V19*52.94/2000000</f>
        <v>1.8894187962962962E-3</v>
      </c>
      <c r="Y19">
        <f t="shared" si="28"/>
        <v>4.7025534485596696E-2</v>
      </c>
      <c r="Z19">
        <v>3.7280000000000002</v>
      </c>
      <c r="AA19">
        <v>0.03</v>
      </c>
      <c r="AB19">
        <v>1.44</v>
      </c>
      <c r="AC19">
        <f t="shared" si="30"/>
        <v>1.0666666666666668E-2</v>
      </c>
      <c r="AD19">
        <f t="shared" si="31"/>
        <v>4.3402777777777773E-8</v>
      </c>
    </row>
    <row r="20" spans="1:30" x14ac:dyDescent="0.3">
      <c r="A20">
        <v>40000</v>
      </c>
      <c r="B20">
        <v>48</v>
      </c>
      <c r="C20">
        <v>0.2</v>
      </c>
      <c r="D20">
        <v>4</v>
      </c>
      <c r="E20">
        <f t="shared" si="22"/>
        <v>0.3</v>
      </c>
      <c r="F20" s="4" t="s">
        <v>41</v>
      </c>
      <c r="G20">
        <v>5.37</v>
      </c>
      <c r="H20">
        <v>5.4</v>
      </c>
      <c r="I20">
        <v>300</v>
      </c>
      <c r="J20">
        <f t="shared" si="23"/>
        <v>3.0864197530864197</v>
      </c>
      <c r="K20">
        <f t="shared" si="24"/>
        <v>0.69444444444444442</v>
      </c>
      <c r="L20">
        <f t="shared" si="29"/>
        <v>2.8577960676726111E-3</v>
      </c>
      <c r="M20">
        <f t="shared" si="9"/>
        <v>0.82158383625774922</v>
      </c>
      <c r="N20">
        <f t="shared" si="3"/>
        <v>2.5385910352879693</v>
      </c>
      <c r="O20">
        <f t="shared" si="25"/>
        <v>0.20539595906443731</v>
      </c>
      <c r="P20">
        <f t="shared" si="26"/>
        <v>0.63464775882199231</v>
      </c>
      <c r="Q20" s="3" t="s">
        <v>22</v>
      </c>
      <c r="R20" s="3" t="s">
        <v>26</v>
      </c>
      <c r="S20">
        <v>0.32600000000000001</v>
      </c>
      <c r="T20">
        <v>0.65200000000000002</v>
      </c>
      <c r="U20">
        <f t="shared" si="27"/>
        <v>5.4337080718210454E-3</v>
      </c>
      <c r="V20">
        <v>77.09</v>
      </c>
      <c r="W20">
        <f>J20*V20*52.94/1000000</f>
        <v>1.2596125308641975E-2</v>
      </c>
      <c r="X20">
        <f>K20*V20*52.94/2000000</f>
        <v>1.4170640972222222E-3</v>
      </c>
      <c r="Y20">
        <f t="shared" si="28"/>
        <v>3.5269150864197532E-2</v>
      </c>
      <c r="Z20">
        <v>3.7280000000000002</v>
      </c>
      <c r="AA20">
        <v>0.03</v>
      </c>
      <c r="AB20">
        <v>1.44</v>
      </c>
      <c r="AC20">
        <f t="shared" si="30"/>
        <v>8.0000000000000019E-3</v>
      </c>
      <c r="AD20">
        <f t="shared" si="31"/>
        <v>3.2552083333333328E-8</v>
      </c>
    </row>
    <row r="21" spans="1:30" x14ac:dyDescent="0.3">
      <c r="A21">
        <v>50000</v>
      </c>
      <c r="B21">
        <v>48</v>
      </c>
      <c r="C21">
        <v>0.2</v>
      </c>
      <c r="D21">
        <v>4</v>
      </c>
      <c r="E21">
        <f t="shared" si="22"/>
        <v>0.24</v>
      </c>
      <c r="F21" s="4" t="s">
        <v>41</v>
      </c>
      <c r="G21">
        <v>5.37</v>
      </c>
      <c r="H21">
        <v>5.4</v>
      </c>
      <c r="I21">
        <v>300</v>
      </c>
      <c r="J21">
        <f t="shared" si="23"/>
        <v>2.4691358024691361</v>
      </c>
      <c r="K21">
        <f t="shared" si="24"/>
        <v>0.55555555555555558</v>
      </c>
      <c r="L21">
        <f t="shared" si="29"/>
        <v>1.8289894833104716E-3</v>
      </c>
      <c r="M21">
        <f t="shared" si="9"/>
        <v>0.82158383625774922</v>
      </c>
      <c r="N21">
        <f t="shared" si="3"/>
        <v>2.5385910352879693</v>
      </c>
      <c r="O21">
        <f t="shared" si="25"/>
        <v>0.20539595906443731</v>
      </c>
      <c r="P21">
        <f t="shared" si="26"/>
        <v>0.63464775882199231</v>
      </c>
      <c r="Q21" s="3" t="s">
        <v>23</v>
      </c>
      <c r="R21" s="3" t="s">
        <v>27</v>
      </c>
      <c r="S21">
        <v>0.25800000000000001</v>
      </c>
      <c r="T21">
        <v>0.77400000000000002</v>
      </c>
      <c r="U21">
        <f t="shared" si="27"/>
        <v>3.9740671770466937E-3</v>
      </c>
      <c r="V21">
        <v>77.09</v>
      </c>
      <c r="W21">
        <f>J21*V21*66.78/1000000</f>
        <v>1.2711284444444445E-2</v>
      </c>
      <c r="X21">
        <f>K21*V21*66.78/3000000</f>
        <v>9.5334633333333336E-4</v>
      </c>
      <c r="Y21">
        <f t="shared" si="28"/>
        <v>2.9447808962962965E-2</v>
      </c>
      <c r="Z21">
        <v>3.7280000000000002</v>
      </c>
      <c r="AA21">
        <v>0.03</v>
      </c>
      <c r="AB21">
        <v>1.44</v>
      </c>
      <c r="AC21">
        <f t="shared" si="30"/>
        <v>6.4000000000000012E-3</v>
      </c>
      <c r="AD21">
        <f t="shared" si="31"/>
        <v>2.6041666666666667E-8</v>
      </c>
    </row>
    <row r="22" spans="1:30" x14ac:dyDescent="0.3">
      <c r="A22">
        <v>60000</v>
      </c>
      <c r="B22">
        <v>48</v>
      </c>
      <c r="C22">
        <v>0.2</v>
      </c>
      <c r="D22">
        <v>4</v>
      </c>
      <c r="E22">
        <f t="shared" si="22"/>
        <v>0.2</v>
      </c>
      <c r="F22" s="4" t="s">
        <v>41</v>
      </c>
      <c r="G22">
        <v>5.37</v>
      </c>
      <c r="H22">
        <v>5.4</v>
      </c>
      <c r="I22">
        <v>300</v>
      </c>
      <c r="J22">
        <f t="shared" si="23"/>
        <v>2.0576131687242798</v>
      </c>
      <c r="K22">
        <f t="shared" si="24"/>
        <v>0.46296296296296297</v>
      </c>
      <c r="L22">
        <f t="shared" si="29"/>
        <v>1.2701315856322715E-3</v>
      </c>
      <c r="M22">
        <f t="shared" si="9"/>
        <v>0.82158383625774922</v>
      </c>
      <c r="N22">
        <f t="shared" si="3"/>
        <v>2.5385910352879693</v>
      </c>
      <c r="O22">
        <f t="shared" si="25"/>
        <v>0.20539595906443731</v>
      </c>
      <c r="P22">
        <f t="shared" si="26"/>
        <v>0.63464775882199231</v>
      </c>
      <c r="Q22" s="3" t="s">
        <v>24</v>
      </c>
      <c r="R22" s="3" t="s">
        <v>28</v>
      </c>
      <c r="S22">
        <v>0.20499999999999999</v>
      </c>
      <c r="T22">
        <v>0.82</v>
      </c>
      <c r="U22">
        <f t="shared" si="27"/>
        <v>2.9848801833076608E-3</v>
      </c>
      <c r="V22">
        <v>77.09</v>
      </c>
      <c r="W22">
        <f>J22*V22*84.2/1000000</f>
        <v>1.3355921810699589E-2</v>
      </c>
      <c r="X22">
        <f>K22*V22*84.2/4000000</f>
        <v>7.5127060185185195E-4</v>
      </c>
      <c r="Y22">
        <f t="shared" si="28"/>
        <v>2.7713537757201648E-2</v>
      </c>
      <c r="Z22">
        <v>3.7280000000000002</v>
      </c>
      <c r="AA22">
        <v>0.03</v>
      </c>
      <c r="AB22">
        <v>1.44</v>
      </c>
      <c r="AC22">
        <f t="shared" si="30"/>
        <v>5.333333333333334E-3</v>
      </c>
      <c r="AD22">
        <f t="shared" si="31"/>
        <v>2.1701388888888887E-8</v>
      </c>
    </row>
    <row r="24" spans="1:30" x14ac:dyDescent="0.3">
      <c r="A24">
        <v>10000</v>
      </c>
      <c r="B24">
        <v>48</v>
      </c>
      <c r="C24">
        <v>0.2</v>
      </c>
      <c r="D24">
        <v>4</v>
      </c>
      <c r="E24">
        <f t="shared" ref="E24:E29" si="32">(B24/(D24*0.0005))/(0.001*C24*10000*A24)</f>
        <v>1.2</v>
      </c>
      <c r="F24" s="4" t="s">
        <v>42</v>
      </c>
      <c r="G24">
        <v>6</v>
      </c>
      <c r="H24">
        <v>3.68</v>
      </c>
      <c r="I24">
        <v>235</v>
      </c>
      <c r="J24">
        <f t="shared" ref="J24:J29" si="33">K24*(40/9)</f>
        <v>18.115942028985508</v>
      </c>
      <c r="K24">
        <f t="shared" ref="K24:K29" si="34">(12*100000000)/(4*C24*10000*H24*A24)</f>
        <v>4.0760869565217392</v>
      </c>
      <c r="L24">
        <f>J24*J24*I24/1000000</f>
        <v>7.7124028565427438E-2</v>
      </c>
      <c r="M24">
        <f t="shared" si="9"/>
        <v>0.82158383625774922</v>
      </c>
      <c r="N24">
        <f t="shared" si="3"/>
        <v>2.5385910352879693</v>
      </c>
      <c r="O24">
        <f t="shared" ref="O24:O29" si="35">M24/D24</f>
        <v>0.20539595906443731</v>
      </c>
      <c r="P24">
        <f t="shared" ref="P24:P29" si="36">N24/D24</f>
        <v>0.63464775882199231</v>
      </c>
      <c r="Q24" s="3" t="s">
        <v>22</v>
      </c>
      <c r="R24" s="3" t="s">
        <v>25</v>
      </c>
      <c r="S24">
        <v>0.32600000000000001</v>
      </c>
      <c r="T24">
        <v>0.65300000000000002</v>
      </c>
      <c r="U24">
        <f t="shared" ref="U24:U29" si="37">(2*T24*K24+2*S24*J24)/(G24*100)</f>
        <v>2.8558272946859902E-2</v>
      </c>
      <c r="V24">
        <v>105.49</v>
      </c>
      <c r="W24">
        <f>J24*V24*52.94/1000000</f>
        <v>0.10117102536231884</v>
      </c>
      <c r="X24">
        <f>K24*V24*26.41/1000000</f>
        <v>1.135594116847826E-2</v>
      </c>
      <c r="Y24">
        <f t="shared" ref="Y24:Y29" si="38">2*(X24*N24*N24+W24*M24*M24)</f>
        <v>0.28294634818840581</v>
      </c>
      <c r="Z24">
        <v>3.7280000000000002</v>
      </c>
      <c r="AA24">
        <v>0.03</v>
      </c>
      <c r="AB24">
        <v>1.44</v>
      </c>
      <c r="AC24">
        <f>(48*0.2)/(AA24*A24)</f>
        <v>3.2000000000000008E-2</v>
      </c>
      <c r="AD24">
        <f>(1-0.6)/(0.03*32*AC24*A24*A24)</f>
        <v>1.3020833333333331E-7</v>
      </c>
    </row>
    <row r="25" spans="1:30" x14ac:dyDescent="0.3">
      <c r="A25">
        <v>20000</v>
      </c>
      <c r="B25">
        <v>48</v>
      </c>
      <c r="C25">
        <v>0.2</v>
      </c>
      <c r="D25">
        <v>4</v>
      </c>
      <c r="E25">
        <f t="shared" si="32"/>
        <v>0.6</v>
      </c>
      <c r="F25" s="4" t="s">
        <v>42</v>
      </c>
      <c r="G25">
        <v>6</v>
      </c>
      <c r="H25">
        <v>3.68</v>
      </c>
      <c r="I25">
        <v>235</v>
      </c>
      <c r="J25">
        <f t="shared" si="33"/>
        <v>9.0579710144927539</v>
      </c>
      <c r="K25">
        <f t="shared" si="34"/>
        <v>2.0380434782608696</v>
      </c>
      <c r="L25">
        <f t="shared" ref="L25:L29" si="39">J25*J25*I25/1000000</f>
        <v>1.928100714135686E-2</v>
      </c>
      <c r="M25">
        <f t="shared" si="9"/>
        <v>0.82158383625774922</v>
      </c>
      <c r="N25">
        <f t="shared" si="3"/>
        <v>2.5385910352879693</v>
      </c>
      <c r="O25">
        <f t="shared" si="35"/>
        <v>0.20539595906443731</v>
      </c>
      <c r="P25">
        <f t="shared" si="36"/>
        <v>0.63464775882199231</v>
      </c>
      <c r="Q25" s="3" t="s">
        <v>22</v>
      </c>
      <c r="R25" s="3" t="s">
        <v>25</v>
      </c>
      <c r="S25">
        <v>0.32600000000000001</v>
      </c>
      <c r="T25">
        <v>0.65300000000000002</v>
      </c>
      <c r="U25">
        <f t="shared" si="37"/>
        <v>1.4279136473429951E-2</v>
      </c>
      <c r="V25">
        <v>105.49</v>
      </c>
      <c r="W25">
        <f>J25*V25*52.94/1000000</f>
        <v>5.058551268115942E-2</v>
      </c>
      <c r="X25">
        <f>K25*V25*26.41/1000000</f>
        <v>5.6779705842391302E-3</v>
      </c>
      <c r="Y25">
        <f t="shared" si="38"/>
        <v>0.1414731740942029</v>
      </c>
      <c r="Z25">
        <v>3.7280000000000002</v>
      </c>
      <c r="AA25">
        <v>0.03</v>
      </c>
      <c r="AB25">
        <v>1.44</v>
      </c>
      <c r="AC25">
        <f t="shared" ref="AC25:AC29" si="40">(48*0.2)/(AA25*A25)</f>
        <v>1.6000000000000004E-2</v>
      </c>
      <c r="AD25">
        <f t="shared" ref="AD25:AD29" si="41">(1-0.6)/(0.03*32*AC25*A25*A25)</f>
        <v>6.5104166666666657E-8</v>
      </c>
    </row>
    <row r="26" spans="1:30" x14ac:dyDescent="0.3">
      <c r="A26">
        <v>30000</v>
      </c>
      <c r="B26">
        <v>48</v>
      </c>
      <c r="C26">
        <v>0.2</v>
      </c>
      <c r="D26">
        <v>4</v>
      </c>
      <c r="E26">
        <f t="shared" si="32"/>
        <v>0.4</v>
      </c>
      <c r="F26" s="4" t="s">
        <v>42</v>
      </c>
      <c r="G26">
        <v>6</v>
      </c>
      <c r="H26">
        <v>3.68</v>
      </c>
      <c r="I26">
        <v>235</v>
      </c>
      <c r="J26">
        <f t="shared" si="33"/>
        <v>6.0386473429951693</v>
      </c>
      <c r="K26">
        <f t="shared" si="34"/>
        <v>1.3586956521739131</v>
      </c>
      <c r="L26">
        <f t="shared" si="39"/>
        <v>8.5693365072697161E-3</v>
      </c>
      <c r="M26">
        <f t="shared" si="9"/>
        <v>0.82158383625774922</v>
      </c>
      <c r="N26">
        <f t="shared" si="3"/>
        <v>2.5385910352879693</v>
      </c>
      <c r="O26">
        <f t="shared" si="35"/>
        <v>0.20539595906443731</v>
      </c>
      <c r="P26">
        <f t="shared" si="36"/>
        <v>0.63464775882199231</v>
      </c>
      <c r="Q26" s="3" t="s">
        <v>22</v>
      </c>
      <c r="R26" s="3" t="s">
        <v>26</v>
      </c>
      <c r="S26">
        <v>0.32600000000000001</v>
      </c>
      <c r="T26">
        <v>0.65200000000000002</v>
      </c>
      <c r="U26">
        <f t="shared" si="37"/>
        <v>9.5148953301127225E-3</v>
      </c>
      <c r="V26">
        <v>105.49</v>
      </c>
      <c r="W26">
        <f>J26*V26*52.94/1000000</f>
        <v>3.3723675120772942E-2</v>
      </c>
      <c r="X26">
        <f>K26*V26*52.94/2000000</f>
        <v>3.7939134510869567E-3</v>
      </c>
      <c r="Y26">
        <f t="shared" si="38"/>
        <v>9.4426290338164243E-2</v>
      </c>
      <c r="Z26">
        <v>3.7280000000000002</v>
      </c>
      <c r="AA26">
        <v>0.03</v>
      </c>
      <c r="AB26">
        <v>1.44</v>
      </c>
      <c r="AC26">
        <f t="shared" si="40"/>
        <v>1.0666666666666668E-2</v>
      </c>
      <c r="AD26">
        <f t="shared" si="41"/>
        <v>4.3402777777777773E-8</v>
      </c>
    </row>
    <row r="27" spans="1:30" x14ac:dyDescent="0.3">
      <c r="A27">
        <v>40000</v>
      </c>
      <c r="B27">
        <v>48</v>
      </c>
      <c r="C27">
        <v>0.2</v>
      </c>
      <c r="D27">
        <v>4</v>
      </c>
      <c r="E27">
        <f t="shared" si="32"/>
        <v>0.3</v>
      </c>
      <c r="F27" s="4" t="s">
        <v>42</v>
      </c>
      <c r="G27">
        <v>6</v>
      </c>
      <c r="H27">
        <v>3.68</v>
      </c>
      <c r="I27">
        <v>235</v>
      </c>
      <c r="J27">
        <f t="shared" si="33"/>
        <v>4.5289855072463769</v>
      </c>
      <c r="K27">
        <f t="shared" si="34"/>
        <v>1.0190217391304348</v>
      </c>
      <c r="L27">
        <f t="shared" si="39"/>
        <v>4.8202517853392149E-3</v>
      </c>
      <c r="M27">
        <f t="shared" si="9"/>
        <v>0.82158383625774922</v>
      </c>
      <c r="N27">
        <f t="shared" si="3"/>
        <v>2.5385910352879693</v>
      </c>
      <c r="O27">
        <f t="shared" si="35"/>
        <v>0.20539595906443731</v>
      </c>
      <c r="P27">
        <f t="shared" si="36"/>
        <v>0.63464775882199231</v>
      </c>
      <c r="Q27" s="3" t="s">
        <v>22</v>
      </c>
      <c r="R27" s="3" t="s">
        <v>26</v>
      </c>
      <c r="S27">
        <v>0.32600000000000001</v>
      </c>
      <c r="T27">
        <v>0.65200000000000002</v>
      </c>
      <c r="U27">
        <f t="shared" si="37"/>
        <v>7.1361714975845406E-3</v>
      </c>
      <c r="V27">
        <v>105.49</v>
      </c>
      <c r="W27">
        <f>J27*V27*52.94/1000000</f>
        <v>2.529275634057971E-2</v>
      </c>
      <c r="X27">
        <f>K27*V27*52.94/2000000</f>
        <v>2.8454350883152174E-3</v>
      </c>
      <c r="Y27">
        <f t="shared" si="38"/>
        <v>7.0819717753623196E-2</v>
      </c>
      <c r="Z27">
        <v>3.7280000000000002</v>
      </c>
      <c r="AA27">
        <v>0.03</v>
      </c>
      <c r="AB27">
        <v>1.44</v>
      </c>
      <c r="AC27">
        <f t="shared" si="40"/>
        <v>8.0000000000000019E-3</v>
      </c>
      <c r="AD27">
        <f t="shared" si="41"/>
        <v>3.2552083333333328E-8</v>
      </c>
    </row>
    <row r="28" spans="1:30" x14ac:dyDescent="0.3">
      <c r="A28">
        <v>50000</v>
      </c>
      <c r="B28">
        <v>48</v>
      </c>
      <c r="C28">
        <v>0.2</v>
      </c>
      <c r="D28">
        <v>4</v>
      </c>
      <c r="E28">
        <f t="shared" si="32"/>
        <v>0.24</v>
      </c>
      <c r="F28" s="4" t="s">
        <v>42</v>
      </c>
      <c r="G28">
        <v>6</v>
      </c>
      <c r="H28">
        <v>3.68</v>
      </c>
      <c r="I28">
        <v>235</v>
      </c>
      <c r="J28">
        <f t="shared" si="33"/>
        <v>3.6231884057971016</v>
      </c>
      <c r="K28">
        <f t="shared" si="34"/>
        <v>0.81521739130434778</v>
      </c>
      <c r="L28">
        <f t="shared" si="39"/>
        <v>3.0849611426170972E-3</v>
      </c>
      <c r="M28">
        <f t="shared" si="9"/>
        <v>0.82158383625774922</v>
      </c>
      <c r="N28">
        <f t="shared" si="3"/>
        <v>2.5385910352879693</v>
      </c>
      <c r="O28">
        <f t="shared" si="35"/>
        <v>0.20539595906443731</v>
      </c>
      <c r="P28">
        <f t="shared" si="36"/>
        <v>0.63464775882199231</v>
      </c>
      <c r="Q28" s="3" t="s">
        <v>23</v>
      </c>
      <c r="R28" s="3" t="s">
        <v>27</v>
      </c>
      <c r="S28">
        <v>0.25800000000000001</v>
      </c>
      <c r="T28">
        <v>0.77400000000000002</v>
      </c>
      <c r="U28">
        <f t="shared" si="37"/>
        <v>5.2192028985507252E-3</v>
      </c>
      <c r="V28">
        <v>105.49</v>
      </c>
      <c r="W28">
        <f>J28*V28*66.78/1000000</f>
        <v>2.5523993478260874E-2</v>
      </c>
      <c r="X28">
        <f>K28*V28*66.78/3000000</f>
        <v>1.9142995108695649E-3</v>
      </c>
      <c r="Y28">
        <f t="shared" si="38"/>
        <v>5.913058489130435E-2</v>
      </c>
      <c r="Z28">
        <v>3.7280000000000002</v>
      </c>
      <c r="AA28">
        <v>0.03</v>
      </c>
      <c r="AB28">
        <v>1.44</v>
      </c>
      <c r="AC28">
        <f t="shared" si="40"/>
        <v>6.4000000000000012E-3</v>
      </c>
      <c r="AD28">
        <f t="shared" si="41"/>
        <v>2.6041666666666667E-8</v>
      </c>
    </row>
    <row r="29" spans="1:30" x14ac:dyDescent="0.3">
      <c r="A29">
        <v>60000</v>
      </c>
      <c r="B29">
        <v>48</v>
      </c>
      <c r="C29">
        <v>0.2</v>
      </c>
      <c r="D29">
        <v>4</v>
      </c>
      <c r="E29">
        <f t="shared" si="32"/>
        <v>0.2</v>
      </c>
      <c r="F29" s="4" t="s">
        <v>42</v>
      </c>
      <c r="G29">
        <v>6</v>
      </c>
      <c r="H29">
        <v>3.68</v>
      </c>
      <c r="I29">
        <v>235</v>
      </c>
      <c r="J29">
        <f t="shared" si="33"/>
        <v>3.0193236714975846</v>
      </c>
      <c r="K29">
        <f t="shared" si="34"/>
        <v>0.67934782608695654</v>
      </c>
      <c r="L29">
        <f t="shared" si="39"/>
        <v>2.142334126817429E-3</v>
      </c>
      <c r="M29">
        <f t="shared" si="9"/>
        <v>0.82158383625774922</v>
      </c>
      <c r="N29">
        <f t="shared" si="3"/>
        <v>2.5385910352879693</v>
      </c>
      <c r="O29">
        <f t="shared" si="35"/>
        <v>0.20539595906443731</v>
      </c>
      <c r="P29">
        <f t="shared" si="36"/>
        <v>0.63464775882199231</v>
      </c>
      <c r="Q29" s="3" t="s">
        <v>24</v>
      </c>
      <c r="R29" s="3" t="s">
        <v>28</v>
      </c>
      <c r="S29">
        <v>0.20499999999999999</v>
      </c>
      <c r="T29">
        <v>0.82</v>
      </c>
      <c r="U29">
        <f t="shared" si="37"/>
        <v>3.9200885668276972E-3</v>
      </c>
      <c r="V29">
        <v>105.49</v>
      </c>
      <c r="W29">
        <f>J29*V29*84.2/1000000</f>
        <v>2.681841183574879E-2</v>
      </c>
      <c r="X29">
        <f>K29*V29*84.2/4000000</f>
        <v>1.5085356657608697E-3</v>
      </c>
      <c r="Y29">
        <f t="shared" si="38"/>
        <v>5.5648204559178745E-2</v>
      </c>
      <c r="Z29">
        <v>3.7280000000000002</v>
      </c>
      <c r="AA29">
        <v>0.03</v>
      </c>
      <c r="AB29">
        <v>1.44</v>
      </c>
      <c r="AC29">
        <f t="shared" si="40"/>
        <v>5.333333333333334E-3</v>
      </c>
      <c r="AD29">
        <f t="shared" si="41"/>
        <v>2.1701388888888887E-8</v>
      </c>
    </row>
    <row r="31" spans="1:30" x14ac:dyDescent="0.3">
      <c r="A31">
        <v>10000</v>
      </c>
      <c r="B31">
        <v>48</v>
      </c>
      <c r="C31">
        <v>0.2</v>
      </c>
      <c r="D31">
        <v>4</v>
      </c>
      <c r="E31">
        <f t="shared" ref="E31:E36" si="42">(B31/(D31*0.0005))/(0.001*C31*10000*A31)</f>
        <v>1.2</v>
      </c>
      <c r="F31" s="4" t="s">
        <v>43</v>
      </c>
      <c r="G31">
        <v>3.76</v>
      </c>
      <c r="H31">
        <v>4.2300000000000004</v>
      </c>
      <c r="I31" s="3" t="s">
        <v>44</v>
      </c>
      <c r="J31">
        <f t="shared" ref="J31:J36" si="43">K31*(40/9)</f>
        <v>15.760441292356186</v>
      </c>
      <c r="K31">
        <f t="shared" ref="K31:K36" si="44">(12*100000000)/(4*C31*10000*H31*A31)</f>
        <v>3.5460992907801416</v>
      </c>
      <c r="L31" s="3" t="s">
        <v>45</v>
      </c>
      <c r="M31">
        <f t="shared" si="9"/>
        <v>0.82158383625774922</v>
      </c>
      <c r="N31">
        <f t="shared" si="3"/>
        <v>2.5385910352879693</v>
      </c>
      <c r="O31">
        <f t="shared" ref="O31:O36" si="45">M31/D31</f>
        <v>0.20539595906443731</v>
      </c>
      <c r="P31">
        <f t="shared" ref="P31:P36" si="46">N31/D31</f>
        <v>0.63464775882199231</v>
      </c>
      <c r="Q31" s="3" t="s">
        <v>22</v>
      </c>
      <c r="R31" s="3" t="s">
        <v>25</v>
      </c>
      <c r="S31">
        <v>0.32600000000000001</v>
      </c>
      <c r="T31">
        <v>0.65300000000000002</v>
      </c>
      <c r="U31">
        <f t="shared" ref="U31:U36" si="47">(2*T31*K31+2*S31*J31)/(G31*100)</f>
        <v>3.9646312224401861E-2</v>
      </c>
      <c r="V31">
        <v>63.77</v>
      </c>
      <c r="W31">
        <f>J31*V31*52.94/1000000</f>
        <v>5.3206994483845541E-2</v>
      </c>
      <c r="X31">
        <f>K31*V31*26.41/1000000</f>
        <v>5.9722187943262407E-3</v>
      </c>
      <c r="Y31">
        <f t="shared" ref="Y31:Y36" si="48">2*(X31*N31*N31+W31*M31*M31)</f>
        <v>0.14880470701339638</v>
      </c>
      <c r="Z31">
        <v>7.3840000000000003</v>
      </c>
      <c r="AA31">
        <v>0.03</v>
      </c>
      <c r="AB31">
        <v>1.44</v>
      </c>
      <c r="AC31">
        <f>(48*0.2)/(AA31*A31)</f>
        <v>3.2000000000000008E-2</v>
      </c>
      <c r="AD31">
        <f>(1-0.6)/(0.03*32*AC31*A31*A31)</f>
        <v>1.3020833333333331E-7</v>
      </c>
    </row>
    <row r="32" spans="1:30" x14ac:dyDescent="0.3">
      <c r="A32">
        <v>20000</v>
      </c>
      <c r="B32">
        <v>48</v>
      </c>
      <c r="C32">
        <v>0.2</v>
      </c>
      <c r="D32">
        <v>4</v>
      </c>
      <c r="E32">
        <f t="shared" si="42"/>
        <v>0.6</v>
      </c>
      <c r="F32" s="4" t="s">
        <v>43</v>
      </c>
      <c r="G32">
        <v>3.76</v>
      </c>
      <c r="H32">
        <v>4.2300000000000004</v>
      </c>
      <c r="I32" s="3" t="s">
        <v>44</v>
      </c>
      <c r="J32">
        <f t="shared" si="43"/>
        <v>7.8802206461780928</v>
      </c>
      <c r="K32">
        <f t="shared" si="44"/>
        <v>1.7730496453900708</v>
      </c>
      <c r="L32" s="3" t="s">
        <v>45</v>
      </c>
      <c r="M32">
        <f t="shared" si="9"/>
        <v>0.82158383625774922</v>
      </c>
      <c r="N32">
        <f t="shared" si="3"/>
        <v>2.5385910352879693</v>
      </c>
      <c r="O32">
        <f t="shared" si="45"/>
        <v>0.20539595906443731</v>
      </c>
      <c r="P32">
        <f t="shared" si="46"/>
        <v>0.63464775882199231</v>
      </c>
      <c r="Q32" s="3" t="s">
        <v>22</v>
      </c>
      <c r="R32" s="3" t="s">
        <v>25</v>
      </c>
      <c r="S32">
        <v>0.32600000000000001</v>
      </c>
      <c r="T32">
        <v>0.65300000000000002</v>
      </c>
      <c r="U32">
        <f t="shared" si="47"/>
        <v>1.9823156112200931E-2</v>
      </c>
      <c r="V32">
        <v>63.77</v>
      </c>
      <c r="W32">
        <f>J32*V32*52.94/1000000</f>
        <v>2.660349724192277E-2</v>
      </c>
      <c r="X32">
        <f>K32*V32*26.41/1000000</f>
        <v>2.9861093971631203E-3</v>
      </c>
      <c r="Y32">
        <f t="shared" si="48"/>
        <v>7.4402353506698188E-2</v>
      </c>
      <c r="Z32">
        <v>7.3840000000000003</v>
      </c>
      <c r="AA32">
        <v>0.03</v>
      </c>
      <c r="AB32">
        <v>1.44</v>
      </c>
      <c r="AC32">
        <f t="shared" ref="AC32:AC36" si="49">(48*0.2)/(AA32*A32)</f>
        <v>1.6000000000000004E-2</v>
      </c>
      <c r="AD32">
        <f t="shared" ref="AD32:AD36" si="50">(1-0.6)/(0.03*32*AC32*A32*A32)</f>
        <v>6.5104166666666657E-8</v>
      </c>
    </row>
    <row r="33" spans="1:30" x14ac:dyDescent="0.3">
      <c r="A33">
        <v>30000</v>
      </c>
      <c r="B33">
        <v>48</v>
      </c>
      <c r="C33">
        <v>0.2</v>
      </c>
      <c r="D33">
        <v>4</v>
      </c>
      <c r="E33">
        <f t="shared" si="42"/>
        <v>0.4</v>
      </c>
      <c r="F33" s="4" t="s">
        <v>43</v>
      </c>
      <c r="G33">
        <v>3.76</v>
      </c>
      <c r="H33">
        <v>4.2300000000000004</v>
      </c>
      <c r="I33" s="3" t="s">
        <v>44</v>
      </c>
      <c r="J33">
        <f t="shared" si="43"/>
        <v>5.2534804307853955</v>
      </c>
      <c r="K33">
        <f t="shared" si="44"/>
        <v>1.1820330969267139</v>
      </c>
      <c r="L33" s="3" t="s">
        <v>45</v>
      </c>
      <c r="M33">
        <f t="shared" si="9"/>
        <v>0.82158383625774922</v>
      </c>
      <c r="N33">
        <f t="shared" si="3"/>
        <v>2.5385910352879693</v>
      </c>
      <c r="O33">
        <f t="shared" si="45"/>
        <v>0.20539595906443731</v>
      </c>
      <c r="P33">
        <f t="shared" si="46"/>
        <v>0.63464775882199231</v>
      </c>
      <c r="Q33" s="3" t="s">
        <v>22</v>
      </c>
      <c r="R33" s="3" t="s">
        <v>26</v>
      </c>
      <c r="S33">
        <v>0.32600000000000001</v>
      </c>
      <c r="T33">
        <v>0.65200000000000002</v>
      </c>
      <c r="U33">
        <f t="shared" si="47"/>
        <v>1.3209149998043918E-2</v>
      </c>
      <c r="V33">
        <v>63.77</v>
      </c>
      <c r="W33">
        <f>J33*V33*52.94/1000000</f>
        <v>1.7735664827948517E-2</v>
      </c>
      <c r="X33">
        <f>K33*V33*52.94/2000000</f>
        <v>1.9952622931442079E-3</v>
      </c>
      <c r="Y33">
        <f t="shared" si="48"/>
        <v>4.9659861518255841E-2</v>
      </c>
      <c r="Z33">
        <v>7.3840000000000003</v>
      </c>
      <c r="AA33">
        <v>0.03</v>
      </c>
      <c r="AB33">
        <v>1.44</v>
      </c>
      <c r="AC33">
        <f t="shared" si="49"/>
        <v>1.0666666666666668E-2</v>
      </c>
      <c r="AD33">
        <f t="shared" si="50"/>
        <v>4.3402777777777773E-8</v>
      </c>
    </row>
    <row r="34" spans="1:30" x14ac:dyDescent="0.3">
      <c r="A34">
        <v>40000</v>
      </c>
      <c r="B34">
        <v>48</v>
      </c>
      <c r="C34">
        <v>0.2</v>
      </c>
      <c r="D34">
        <v>4</v>
      </c>
      <c r="E34">
        <f t="shared" si="42"/>
        <v>0.3</v>
      </c>
      <c r="F34" s="4" t="s">
        <v>43</v>
      </c>
      <c r="G34">
        <v>3.76</v>
      </c>
      <c r="H34">
        <v>4.2300000000000004</v>
      </c>
      <c r="I34" s="3" t="s">
        <v>44</v>
      </c>
      <c r="J34">
        <f t="shared" si="43"/>
        <v>3.9401103230890464</v>
      </c>
      <c r="K34">
        <f t="shared" si="44"/>
        <v>0.88652482269503541</v>
      </c>
      <c r="L34" s="3" t="s">
        <v>45</v>
      </c>
      <c r="M34">
        <f t="shared" si="9"/>
        <v>0.82158383625774922</v>
      </c>
      <c r="N34">
        <f t="shared" si="3"/>
        <v>2.5385910352879693</v>
      </c>
      <c r="O34">
        <f t="shared" si="45"/>
        <v>0.20539595906443731</v>
      </c>
      <c r="P34">
        <f t="shared" si="46"/>
        <v>0.63464775882199231</v>
      </c>
      <c r="Q34" s="3" t="s">
        <v>22</v>
      </c>
      <c r="R34" s="3" t="s">
        <v>26</v>
      </c>
      <c r="S34">
        <v>0.32600000000000001</v>
      </c>
      <c r="T34">
        <v>0.65200000000000002</v>
      </c>
      <c r="U34">
        <f t="shared" si="47"/>
        <v>9.9068624985329378E-3</v>
      </c>
      <c r="V34">
        <v>63.77</v>
      </c>
      <c r="W34">
        <f>J34*V34*52.94/1000000</f>
        <v>1.3301748620961385E-2</v>
      </c>
      <c r="X34">
        <f>K34*V34*52.94/2000000</f>
        <v>1.4964467198581557E-3</v>
      </c>
      <c r="Y34">
        <f t="shared" si="48"/>
        <v>3.7244896138691877E-2</v>
      </c>
      <c r="Z34">
        <v>7.3840000000000003</v>
      </c>
      <c r="AA34">
        <v>0.03</v>
      </c>
      <c r="AB34">
        <v>1.44</v>
      </c>
      <c r="AC34">
        <f t="shared" si="49"/>
        <v>8.0000000000000019E-3</v>
      </c>
      <c r="AD34">
        <f t="shared" si="50"/>
        <v>3.2552083333333328E-8</v>
      </c>
    </row>
    <row r="35" spans="1:30" x14ac:dyDescent="0.3">
      <c r="A35">
        <v>50000</v>
      </c>
      <c r="B35">
        <v>48</v>
      </c>
      <c r="C35">
        <v>0.2</v>
      </c>
      <c r="D35">
        <v>4</v>
      </c>
      <c r="E35">
        <f t="shared" si="42"/>
        <v>0.24</v>
      </c>
      <c r="F35" s="4" t="s">
        <v>43</v>
      </c>
      <c r="G35">
        <v>3.76</v>
      </c>
      <c r="H35">
        <v>4.2300000000000004</v>
      </c>
      <c r="I35" s="3" t="s">
        <v>44</v>
      </c>
      <c r="J35">
        <f t="shared" si="43"/>
        <v>3.1520882584712373</v>
      </c>
      <c r="K35">
        <f t="shared" si="44"/>
        <v>0.70921985815602839</v>
      </c>
      <c r="L35" s="3" t="s">
        <v>45</v>
      </c>
      <c r="M35">
        <f t="shared" si="9"/>
        <v>0.82158383625774922</v>
      </c>
      <c r="N35">
        <f t="shared" si="3"/>
        <v>2.5385910352879693</v>
      </c>
      <c r="O35">
        <f t="shared" si="45"/>
        <v>0.20539595906443731</v>
      </c>
      <c r="P35">
        <f t="shared" si="46"/>
        <v>0.63464775882199231</v>
      </c>
      <c r="Q35" s="3" t="s">
        <v>23</v>
      </c>
      <c r="R35" s="3" t="s">
        <v>27</v>
      </c>
      <c r="S35">
        <v>0.25800000000000001</v>
      </c>
      <c r="T35">
        <v>0.77400000000000002</v>
      </c>
      <c r="U35">
        <f t="shared" si="47"/>
        <v>7.2456113877571553E-3</v>
      </c>
      <c r="V35">
        <v>63.77</v>
      </c>
      <c r="W35">
        <f>J35*V35*66.78/1000000</f>
        <v>1.3423358865248229E-2</v>
      </c>
      <c r="X35">
        <f>K35*V35*66.78/3000000</f>
        <v>1.0067519148936172E-3</v>
      </c>
      <c r="Y35">
        <f t="shared" si="48"/>
        <v>3.1097448037825062E-2</v>
      </c>
      <c r="Z35">
        <v>7.3840000000000003</v>
      </c>
      <c r="AA35">
        <v>0.03</v>
      </c>
      <c r="AB35">
        <v>1.44</v>
      </c>
      <c r="AC35">
        <f t="shared" si="49"/>
        <v>6.4000000000000012E-3</v>
      </c>
      <c r="AD35">
        <f t="shared" si="50"/>
        <v>2.6041666666666667E-8</v>
      </c>
    </row>
    <row r="36" spans="1:30" x14ac:dyDescent="0.3">
      <c r="A36">
        <v>60000</v>
      </c>
      <c r="B36">
        <v>48</v>
      </c>
      <c r="C36">
        <v>0.2</v>
      </c>
      <c r="D36">
        <v>4</v>
      </c>
      <c r="E36">
        <f t="shared" si="42"/>
        <v>0.2</v>
      </c>
      <c r="F36" s="4" t="s">
        <v>43</v>
      </c>
      <c r="G36">
        <v>3.76</v>
      </c>
      <c r="H36">
        <v>4.2300000000000004</v>
      </c>
      <c r="I36" s="3" t="s">
        <v>44</v>
      </c>
      <c r="J36">
        <f t="shared" si="43"/>
        <v>2.6267402153926978</v>
      </c>
      <c r="K36">
        <f t="shared" si="44"/>
        <v>0.59101654846335694</v>
      </c>
      <c r="L36" s="3" t="s">
        <v>45</v>
      </c>
      <c r="M36">
        <f t="shared" si="9"/>
        <v>0.82158383625774922</v>
      </c>
      <c r="N36">
        <f t="shared" si="3"/>
        <v>2.5385910352879693</v>
      </c>
      <c r="O36">
        <f t="shared" si="45"/>
        <v>0.20539595906443731</v>
      </c>
      <c r="P36">
        <f t="shared" si="46"/>
        <v>0.63464775882199231</v>
      </c>
      <c r="Q36" s="3" t="s">
        <v>24</v>
      </c>
      <c r="R36" s="3" t="s">
        <v>28</v>
      </c>
      <c r="S36">
        <v>0.20499999999999999</v>
      </c>
      <c r="T36">
        <v>0.82</v>
      </c>
      <c r="U36">
        <f t="shared" si="47"/>
        <v>5.4421027334864659E-3</v>
      </c>
      <c r="V36">
        <v>63.77</v>
      </c>
      <c r="W36">
        <f>J36*V36*84.2/1000000</f>
        <v>1.4104108221696875E-2</v>
      </c>
      <c r="X36">
        <f>K36*V36*84.2/4000000</f>
        <v>7.9335608747044923E-4</v>
      </c>
      <c r="Y36">
        <f t="shared" si="48"/>
        <v>2.9266024560021017E-2</v>
      </c>
      <c r="Z36">
        <v>7.3840000000000003</v>
      </c>
      <c r="AA36">
        <v>0.03</v>
      </c>
      <c r="AB36">
        <v>1.44</v>
      </c>
      <c r="AC36">
        <f t="shared" si="49"/>
        <v>5.333333333333334E-3</v>
      </c>
      <c r="AD36">
        <f t="shared" si="50"/>
        <v>2.1701388888888887E-8</v>
      </c>
    </row>
    <row r="38" spans="1:30" x14ac:dyDescent="0.3">
      <c r="A38">
        <v>10000</v>
      </c>
      <c r="B38">
        <v>48</v>
      </c>
      <c r="C38">
        <v>0.2</v>
      </c>
      <c r="D38">
        <v>4</v>
      </c>
      <c r="E38">
        <f t="shared" ref="E38:E43" si="51">(B38/(D38*0.0005))/(0.001*C38*10000*A38)</f>
        <v>1.2</v>
      </c>
      <c r="F38" s="4" t="s">
        <v>46</v>
      </c>
      <c r="G38">
        <v>1.63</v>
      </c>
      <c r="H38">
        <v>0.7</v>
      </c>
      <c r="I38" s="3" t="s">
        <v>44</v>
      </c>
      <c r="J38">
        <f t="shared" ref="J38:J43" si="52">K38*(40/9)</f>
        <v>95.238095238095241</v>
      </c>
      <c r="K38">
        <f t="shared" ref="K38:K43" si="53">(12*100000000)/(4*C38*10000*H38*A38)</f>
        <v>21.428571428571427</v>
      </c>
      <c r="L38" s="3" t="s">
        <v>47</v>
      </c>
      <c r="M38">
        <f t="shared" si="9"/>
        <v>0.82158383625774922</v>
      </c>
      <c r="N38">
        <f t="shared" si="3"/>
        <v>2.5385910352879693</v>
      </c>
      <c r="O38">
        <f t="shared" ref="O38:O43" si="54">M38/D38</f>
        <v>0.20539595906443731</v>
      </c>
      <c r="P38">
        <f t="shared" ref="P38:P43" si="55">N38/D38</f>
        <v>0.63464775882199231</v>
      </c>
      <c r="Q38" s="3" t="s">
        <v>22</v>
      </c>
      <c r="R38" s="3" t="s">
        <v>25</v>
      </c>
      <c r="S38">
        <v>0.32600000000000001</v>
      </c>
      <c r="T38">
        <v>0.65300000000000002</v>
      </c>
      <c r="U38">
        <f t="shared" ref="U38:U43" si="56">(2*T38*K38+2*S38*J38)/(G38*100)</f>
        <v>0.55264387963774464</v>
      </c>
      <c r="V38">
        <v>41.62</v>
      </c>
      <c r="W38">
        <f>J38*V38*52.94/1000000</f>
        <v>0.20984407619047618</v>
      </c>
      <c r="X38">
        <f>K38*V38*26.41/1000000</f>
        <v>2.3553947142857141E-2</v>
      </c>
      <c r="Y38">
        <f t="shared" ref="Y38:Y43" si="57">2*(X38*N38*N38+W38*M38*M38)</f>
        <v>0.58687371047619052</v>
      </c>
      <c r="Z38">
        <v>0.83</v>
      </c>
      <c r="AA38">
        <v>0.03</v>
      </c>
      <c r="AB38">
        <v>1.44</v>
      </c>
      <c r="AC38">
        <f>(48*0.2)/(AA38*A38)</f>
        <v>3.2000000000000008E-2</v>
      </c>
      <c r="AD38">
        <f>(1-0.6)/(0.03*32*AC38*A38*A38)</f>
        <v>1.3020833333333331E-7</v>
      </c>
    </row>
    <row r="39" spans="1:30" x14ac:dyDescent="0.3">
      <c r="A39">
        <v>20000</v>
      </c>
      <c r="B39">
        <v>48</v>
      </c>
      <c r="C39">
        <v>0.2</v>
      </c>
      <c r="D39">
        <v>4</v>
      </c>
      <c r="E39">
        <f t="shared" si="51"/>
        <v>0.6</v>
      </c>
      <c r="F39" s="4" t="s">
        <v>46</v>
      </c>
      <c r="G39">
        <v>1.63</v>
      </c>
      <c r="H39">
        <v>0.7</v>
      </c>
      <c r="I39" s="3" t="s">
        <v>44</v>
      </c>
      <c r="J39">
        <f t="shared" si="52"/>
        <v>47.61904761904762</v>
      </c>
      <c r="K39">
        <f t="shared" si="53"/>
        <v>10.714285714285714</v>
      </c>
      <c r="L39" s="3" t="s">
        <v>47</v>
      </c>
      <c r="M39">
        <f t="shared" si="9"/>
        <v>0.82158383625774922</v>
      </c>
      <c r="N39">
        <f t="shared" si="3"/>
        <v>2.5385910352879693</v>
      </c>
      <c r="O39">
        <f t="shared" si="54"/>
        <v>0.20539595906443731</v>
      </c>
      <c r="P39">
        <f t="shared" si="55"/>
        <v>0.63464775882199231</v>
      </c>
      <c r="Q39" s="3" t="s">
        <v>22</v>
      </c>
      <c r="R39" s="3" t="s">
        <v>25</v>
      </c>
      <c r="S39">
        <v>0.32600000000000001</v>
      </c>
      <c r="T39">
        <v>0.65300000000000002</v>
      </c>
      <c r="U39">
        <f t="shared" si="56"/>
        <v>0.27632193981887232</v>
      </c>
      <c r="V39">
        <v>41.62</v>
      </c>
      <c r="W39">
        <f>J39*V39*52.94/1000000</f>
        <v>0.10492203809523809</v>
      </c>
      <c r="X39">
        <f>K39*V39*26.41/1000000</f>
        <v>1.1776973571428571E-2</v>
      </c>
      <c r="Y39">
        <f t="shared" si="57"/>
        <v>0.29343685523809526</v>
      </c>
      <c r="Z39">
        <v>0.83</v>
      </c>
      <c r="AA39">
        <v>0.03</v>
      </c>
      <c r="AB39">
        <v>1.44</v>
      </c>
      <c r="AC39">
        <f t="shared" ref="AC39:AC43" si="58">(48*0.2)/(AA39*A39)</f>
        <v>1.6000000000000004E-2</v>
      </c>
      <c r="AD39">
        <f t="shared" ref="AD39:AD43" si="59">(1-0.6)/(0.03*32*AC39*A39*A39)</f>
        <v>6.5104166666666657E-8</v>
      </c>
    </row>
    <row r="40" spans="1:30" x14ac:dyDescent="0.3">
      <c r="A40">
        <v>30000</v>
      </c>
      <c r="B40">
        <v>48</v>
      </c>
      <c r="C40">
        <v>0.2</v>
      </c>
      <c r="D40">
        <v>4</v>
      </c>
      <c r="E40">
        <f t="shared" si="51"/>
        <v>0.4</v>
      </c>
      <c r="F40" s="4" t="s">
        <v>46</v>
      </c>
      <c r="G40">
        <v>1.63</v>
      </c>
      <c r="H40">
        <v>0.7</v>
      </c>
      <c r="I40" s="3" t="s">
        <v>44</v>
      </c>
      <c r="J40">
        <f t="shared" si="52"/>
        <v>31.74603174603175</v>
      </c>
      <c r="K40">
        <f t="shared" si="53"/>
        <v>7.1428571428571432</v>
      </c>
      <c r="L40" s="3" t="s">
        <v>47</v>
      </c>
      <c r="M40">
        <f t="shared" si="9"/>
        <v>0.82158383625774922</v>
      </c>
      <c r="N40">
        <f t="shared" si="3"/>
        <v>2.5385910352879693</v>
      </c>
      <c r="O40">
        <f t="shared" si="54"/>
        <v>0.20539595906443731</v>
      </c>
      <c r="P40">
        <f t="shared" si="55"/>
        <v>0.63464775882199231</v>
      </c>
      <c r="Q40" s="3" t="s">
        <v>22</v>
      </c>
      <c r="R40" s="3" t="s">
        <v>26</v>
      </c>
      <c r="S40">
        <v>0.32600000000000001</v>
      </c>
      <c r="T40">
        <v>0.65200000000000002</v>
      </c>
      <c r="U40">
        <f t="shared" si="56"/>
        <v>0.18412698412698417</v>
      </c>
      <c r="V40">
        <v>41.62</v>
      </c>
      <c r="W40">
        <f>J40*V40*52.94/1000000</f>
        <v>6.9948025396825403E-2</v>
      </c>
      <c r="X40">
        <f>K40*V40*52.94/2000000</f>
        <v>7.8691528571428557E-3</v>
      </c>
      <c r="Y40">
        <f t="shared" si="57"/>
        <v>0.19585447111111109</v>
      </c>
      <c r="Z40">
        <v>0.83</v>
      </c>
      <c r="AA40">
        <v>0.03</v>
      </c>
      <c r="AB40">
        <v>1.44</v>
      </c>
      <c r="AC40">
        <f t="shared" si="58"/>
        <v>1.0666666666666668E-2</v>
      </c>
      <c r="AD40">
        <f t="shared" si="59"/>
        <v>4.3402777777777773E-8</v>
      </c>
    </row>
    <row r="41" spans="1:30" x14ac:dyDescent="0.3">
      <c r="A41">
        <v>40000</v>
      </c>
      <c r="B41">
        <v>48</v>
      </c>
      <c r="C41">
        <v>0.2</v>
      </c>
      <c r="D41">
        <v>4</v>
      </c>
      <c r="E41">
        <f t="shared" si="51"/>
        <v>0.3</v>
      </c>
      <c r="F41" s="4" t="s">
        <v>46</v>
      </c>
      <c r="G41">
        <v>1.63</v>
      </c>
      <c r="H41">
        <v>0.7</v>
      </c>
      <c r="I41" s="3" t="s">
        <v>44</v>
      </c>
      <c r="J41">
        <f t="shared" si="52"/>
        <v>23.80952380952381</v>
      </c>
      <c r="K41">
        <f t="shared" si="53"/>
        <v>5.3571428571428568</v>
      </c>
      <c r="L41" s="3" t="s">
        <v>47</v>
      </c>
      <c r="M41">
        <f t="shared" si="9"/>
        <v>0.82158383625774922</v>
      </c>
      <c r="N41">
        <f t="shared" si="3"/>
        <v>2.5385910352879693</v>
      </c>
      <c r="O41">
        <f t="shared" si="54"/>
        <v>0.20539595906443731</v>
      </c>
      <c r="P41">
        <f t="shared" si="55"/>
        <v>0.63464775882199231</v>
      </c>
      <c r="Q41" s="3" t="s">
        <v>22</v>
      </c>
      <c r="R41" s="3" t="s">
        <v>26</v>
      </c>
      <c r="S41">
        <v>0.32600000000000001</v>
      </c>
      <c r="T41">
        <v>0.65200000000000002</v>
      </c>
      <c r="U41">
        <f t="shared" si="56"/>
        <v>0.1380952380952381</v>
      </c>
      <c r="V41">
        <v>41.62</v>
      </c>
      <c r="W41">
        <f>J41*V41*52.94/1000000</f>
        <v>5.2461019047619045E-2</v>
      </c>
      <c r="X41">
        <f>K41*V41*52.94/2000000</f>
        <v>5.9018646428571422E-3</v>
      </c>
      <c r="Y41">
        <f t="shared" si="57"/>
        <v>0.14689085333333332</v>
      </c>
      <c r="Z41">
        <v>0.83</v>
      </c>
      <c r="AA41">
        <v>0.03</v>
      </c>
      <c r="AB41">
        <v>1.44</v>
      </c>
      <c r="AC41">
        <f t="shared" si="58"/>
        <v>8.0000000000000019E-3</v>
      </c>
      <c r="AD41">
        <f t="shared" si="59"/>
        <v>3.2552083333333328E-8</v>
      </c>
    </row>
    <row r="42" spans="1:30" x14ac:dyDescent="0.3">
      <c r="A42">
        <v>50000</v>
      </c>
      <c r="B42">
        <v>48</v>
      </c>
      <c r="C42">
        <v>0.2</v>
      </c>
      <c r="D42">
        <v>4</v>
      </c>
      <c r="E42">
        <f t="shared" si="51"/>
        <v>0.24</v>
      </c>
      <c r="F42" s="4" t="s">
        <v>46</v>
      </c>
      <c r="G42">
        <v>1.63</v>
      </c>
      <c r="H42">
        <v>0.7</v>
      </c>
      <c r="I42" s="3" t="s">
        <v>44</v>
      </c>
      <c r="J42">
        <f t="shared" si="52"/>
        <v>19.047619047619047</v>
      </c>
      <c r="K42">
        <f t="shared" si="53"/>
        <v>4.2857142857142856</v>
      </c>
      <c r="L42" s="3" t="s">
        <v>47</v>
      </c>
      <c r="M42">
        <f t="shared" si="9"/>
        <v>0.82158383625774922</v>
      </c>
      <c r="N42">
        <f t="shared" si="3"/>
        <v>2.5385910352879693</v>
      </c>
      <c r="O42">
        <f t="shared" si="54"/>
        <v>0.20539595906443731</v>
      </c>
      <c r="P42">
        <f t="shared" si="55"/>
        <v>0.63464775882199231</v>
      </c>
      <c r="Q42" s="3" t="s">
        <v>23</v>
      </c>
      <c r="R42" s="3" t="s">
        <v>27</v>
      </c>
      <c r="S42">
        <v>0.25800000000000001</v>
      </c>
      <c r="T42">
        <v>0.77400000000000002</v>
      </c>
      <c r="U42">
        <f t="shared" si="56"/>
        <v>0.10099912357581069</v>
      </c>
      <c r="V42">
        <v>41.62</v>
      </c>
      <c r="W42">
        <f>J42*V42*66.78/1000000</f>
        <v>5.2940639999999997E-2</v>
      </c>
      <c r="X42">
        <f>K42*V42*66.78/3000000</f>
        <v>3.970548E-3</v>
      </c>
      <c r="Y42">
        <f t="shared" si="57"/>
        <v>0.122645816</v>
      </c>
      <c r="Z42">
        <v>0.83</v>
      </c>
      <c r="AA42">
        <v>0.03</v>
      </c>
      <c r="AB42">
        <v>1.44</v>
      </c>
      <c r="AC42">
        <f t="shared" si="58"/>
        <v>6.4000000000000012E-3</v>
      </c>
      <c r="AD42">
        <f t="shared" si="59"/>
        <v>2.6041666666666667E-8</v>
      </c>
    </row>
    <row r="43" spans="1:30" x14ac:dyDescent="0.3">
      <c r="A43">
        <v>60000</v>
      </c>
      <c r="B43">
        <v>48</v>
      </c>
      <c r="C43">
        <v>0.2</v>
      </c>
      <c r="D43">
        <v>4</v>
      </c>
      <c r="E43">
        <f t="shared" si="51"/>
        <v>0.2</v>
      </c>
      <c r="F43" s="4" t="s">
        <v>46</v>
      </c>
      <c r="G43">
        <v>1.63</v>
      </c>
      <c r="H43">
        <v>0.7</v>
      </c>
      <c r="I43" s="3" t="s">
        <v>44</v>
      </c>
      <c r="J43">
        <f t="shared" si="52"/>
        <v>15.873015873015875</v>
      </c>
      <c r="K43">
        <f t="shared" si="53"/>
        <v>3.5714285714285716</v>
      </c>
      <c r="L43" s="3" t="s">
        <v>47</v>
      </c>
      <c r="M43">
        <f t="shared" si="9"/>
        <v>0.82158383625774922</v>
      </c>
      <c r="N43">
        <f t="shared" si="3"/>
        <v>2.5385910352879693</v>
      </c>
      <c r="O43">
        <f t="shared" si="54"/>
        <v>0.20539595906443731</v>
      </c>
      <c r="P43">
        <f t="shared" si="55"/>
        <v>0.63464775882199231</v>
      </c>
      <c r="Q43" s="3" t="s">
        <v>24</v>
      </c>
      <c r="R43" s="3" t="s">
        <v>28</v>
      </c>
      <c r="S43">
        <v>0.20499999999999999</v>
      </c>
      <c r="T43">
        <v>0.82</v>
      </c>
      <c r="U43">
        <f t="shared" si="56"/>
        <v>7.5859382607848871E-2</v>
      </c>
      <c r="V43">
        <v>41.62</v>
      </c>
      <c r="W43">
        <f>J43*V43*84.2/1000000</f>
        <v>5.5625460317460323E-2</v>
      </c>
      <c r="X43">
        <f>K43*V43*84.2/4000000</f>
        <v>3.1289321428571428E-3</v>
      </c>
      <c r="Y43">
        <f t="shared" si="57"/>
        <v>0.11542283015873016</v>
      </c>
      <c r="Z43">
        <v>0.83</v>
      </c>
      <c r="AA43">
        <v>0.03</v>
      </c>
      <c r="AB43">
        <v>1.44</v>
      </c>
      <c r="AC43">
        <f t="shared" si="58"/>
        <v>5.333333333333334E-3</v>
      </c>
      <c r="AD43">
        <f t="shared" si="59"/>
        <v>2.1701388888888887E-8</v>
      </c>
    </row>
    <row r="45" spans="1:30" x14ac:dyDescent="0.3">
      <c r="A45">
        <v>10000</v>
      </c>
      <c r="B45">
        <v>48</v>
      </c>
      <c r="C45">
        <v>0.2</v>
      </c>
      <c r="D45">
        <v>4</v>
      </c>
      <c r="E45">
        <f t="shared" ref="E45:E50" si="60">(B45/(D45*0.0005))/(0.001*C45*10000*A45)</f>
        <v>1.2</v>
      </c>
      <c r="F45" s="4" t="s">
        <v>51</v>
      </c>
      <c r="G45">
        <v>5.09</v>
      </c>
      <c r="H45">
        <v>3.68</v>
      </c>
      <c r="I45" s="3" t="s">
        <v>44</v>
      </c>
      <c r="J45">
        <f t="shared" ref="J45:J50" si="61">K45*(40/9)</f>
        <v>18.115942028985508</v>
      </c>
      <c r="K45">
        <f t="shared" ref="K45:K50" si="62">(12*100000000)/(4*C45*10000*H45*A45)</f>
        <v>4.0760869565217392</v>
      </c>
      <c r="L45" s="3" t="s">
        <v>48</v>
      </c>
      <c r="M45">
        <f t="shared" si="9"/>
        <v>0.82158383625774922</v>
      </c>
      <c r="N45">
        <f t="shared" si="3"/>
        <v>2.5385910352879693</v>
      </c>
      <c r="O45">
        <f t="shared" ref="O45:O50" si="63">M45/D45</f>
        <v>0.20539595906443731</v>
      </c>
      <c r="P45">
        <f t="shared" ref="P45:P50" si="64">N45/D45</f>
        <v>0.63464775882199231</v>
      </c>
      <c r="Q45" s="3" t="s">
        <v>22</v>
      </c>
      <c r="R45" s="3" t="s">
        <v>25</v>
      </c>
      <c r="S45">
        <v>0.32600000000000001</v>
      </c>
      <c r="T45">
        <v>0.65300000000000002</v>
      </c>
      <c r="U45">
        <f t="shared" ref="U45:U50" si="65">(2*T45*K45+2*S45*J45)/(G45*100)</f>
        <v>3.36639759687936E-2</v>
      </c>
      <c r="V45">
        <v>72.41</v>
      </c>
      <c r="W45">
        <f>J45*V45*52.94/1000000</f>
        <v>6.9445387681159404E-2</v>
      </c>
      <c r="X45">
        <f>K45*V45*26.41/1000000</f>
        <v>7.7948971467391298E-3</v>
      </c>
      <c r="Y45">
        <f t="shared" ref="Y45:Y50" si="66">2*(X45*N45*N45+W45*M45*M45)</f>
        <v>0.19421883659420286</v>
      </c>
      <c r="Z45">
        <v>6.95</v>
      </c>
      <c r="AA45">
        <v>0.03</v>
      </c>
      <c r="AB45">
        <v>1.44</v>
      </c>
      <c r="AC45">
        <f>(48*0.2)/(AA45*A45)</f>
        <v>3.2000000000000008E-2</v>
      </c>
      <c r="AD45">
        <f>(1-0.6)/(0.03*32*AC45*A45*A45)</f>
        <v>1.3020833333333331E-7</v>
      </c>
    </row>
    <row r="46" spans="1:30" x14ac:dyDescent="0.3">
      <c r="A46">
        <v>20000</v>
      </c>
      <c r="B46">
        <v>48</v>
      </c>
      <c r="C46">
        <v>0.2</v>
      </c>
      <c r="D46">
        <v>4</v>
      </c>
      <c r="E46">
        <f t="shared" si="60"/>
        <v>0.6</v>
      </c>
      <c r="F46" s="4" t="s">
        <v>51</v>
      </c>
      <c r="G46">
        <v>5.09</v>
      </c>
      <c r="H46">
        <v>3.68</v>
      </c>
      <c r="I46" s="3" t="s">
        <v>44</v>
      </c>
      <c r="J46">
        <f t="shared" si="61"/>
        <v>9.0579710144927539</v>
      </c>
      <c r="K46">
        <f t="shared" si="62"/>
        <v>2.0380434782608696</v>
      </c>
      <c r="L46" s="3" t="s">
        <v>48</v>
      </c>
      <c r="M46">
        <f t="shared" si="9"/>
        <v>0.82158383625774922</v>
      </c>
      <c r="N46">
        <f t="shared" si="3"/>
        <v>2.5385910352879693</v>
      </c>
      <c r="O46">
        <f t="shared" si="63"/>
        <v>0.20539595906443731</v>
      </c>
      <c r="P46">
        <f t="shared" si="64"/>
        <v>0.63464775882199231</v>
      </c>
      <c r="Q46" s="3" t="s">
        <v>22</v>
      </c>
      <c r="R46" s="3" t="s">
        <v>25</v>
      </c>
      <c r="S46">
        <v>0.32600000000000001</v>
      </c>
      <c r="T46">
        <v>0.65300000000000002</v>
      </c>
      <c r="U46">
        <f t="shared" si="65"/>
        <v>1.68319879843968E-2</v>
      </c>
      <c r="V46">
        <v>72.41</v>
      </c>
      <c r="W46">
        <f>J46*V46*52.94/1000000</f>
        <v>3.4722693840579702E-2</v>
      </c>
      <c r="X46">
        <f>K46*V46*26.41/1000000</f>
        <v>3.8974485733695649E-3</v>
      </c>
      <c r="Y46">
        <f t="shared" si="66"/>
        <v>9.710941829710143E-2</v>
      </c>
      <c r="Z46">
        <v>6.95</v>
      </c>
      <c r="AA46">
        <v>0.03</v>
      </c>
      <c r="AB46">
        <v>1.44</v>
      </c>
      <c r="AC46">
        <f t="shared" ref="AC46:AC50" si="67">(48*0.2)/(AA46*A46)</f>
        <v>1.6000000000000004E-2</v>
      </c>
      <c r="AD46">
        <f t="shared" ref="AD46:AD50" si="68">(1-0.6)/(0.03*32*AC46*A46*A46)</f>
        <v>6.5104166666666657E-8</v>
      </c>
    </row>
    <row r="47" spans="1:30" x14ac:dyDescent="0.3">
      <c r="A47">
        <v>30000</v>
      </c>
      <c r="B47">
        <v>48</v>
      </c>
      <c r="C47">
        <v>0.2</v>
      </c>
      <c r="D47">
        <v>4</v>
      </c>
      <c r="E47">
        <f t="shared" si="60"/>
        <v>0.4</v>
      </c>
      <c r="F47" s="4" t="s">
        <v>51</v>
      </c>
      <c r="G47">
        <v>5.09</v>
      </c>
      <c r="H47">
        <v>3.68</v>
      </c>
      <c r="I47" s="3" t="s">
        <v>44</v>
      </c>
      <c r="J47">
        <f t="shared" si="61"/>
        <v>6.0386473429951693</v>
      </c>
      <c r="K47">
        <f t="shared" si="62"/>
        <v>1.3586956521739131</v>
      </c>
      <c r="L47" s="3" t="s">
        <v>48</v>
      </c>
      <c r="M47">
        <f t="shared" si="9"/>
        <v>0.82158383625774922</v>
      </c>
      <c r="N47">
        <f t="shared" si="3"/>
        <v>2.5385910352879693</v>
      </c>
      <c r="O47">
        <f t="shared" si="63"/>
        <v>0.20539595906443731</v>
      </c>
      <c r="P47">
        <f t="shared" si="64"/>
        <v>0.63464775882199231</v>
      </c>
      <c r="Q47" s="3" t="s">
        <v>22</v>
      </c>
      <c r="R47" s="3" t="s">
        <v>26</v>
      </c>
      <c r="S47">
        <v>0.32600000000000001</v>
      </c>
      <c r="T47">
        <v>0.65200000000000002</v>
      </c>
      <c r="U47">
        <f t="shared" si="65"/>
        <v>1.1215986636675114E-2</v>
      </c>
      <c r="V47">
        <v>72.41</v>
      </c>
      <c r="W47">
        <f>J47*V47*52.94/1000000</f>
        <v>2.3148462560386468E-2</v>
      </c>
      <c r="X47">
        <f>K47*V47*52.94/2000000</f>
        <v>2.6042020380434784E-3</v>
      </c>
      <c r="Y47">
        <f t="shared" si="66"/>
        <v>6.4815695169082116E-2</v>
      </c>
      <c r="Z47">
        <v>6.95</v>
      </c>
      <c r="AA47">
        <v>0.03</v>
      </c>
      <c r="AB47">
        <v>1.44</v>
      </c>
      <c r="AC47">
        <f t="shared" si="67"/>
        <v>1.0666666666666668E-2</v>
      </c>
      <c r="AD47">
        <f t="shared" si="68"/>
        <v>4.3402777777777773E-8</v>
      </c>
    </row>
    <row r="48" spans="1:30" x14ac:dyDescent="0.3">
      <c r="A48">
        <v>40000</v>
      </c>
      <c r="B48">
        <v>48</v>
      </c>
      <c r="C48">
        <v>0.2</v>
      </c>
      <c r="D48">
        <v>4</v>
      </c>
      <c r="E48">
        <f t="shared" si="60"/>
        <v>0.3</v>
      </c>
      <c r="F48" s="4" t="s">
        <v>51</v>
      </c>
      <c r="G48">
        <v>5.09</v>
      </c>
      <c r="H48">
        <v>3.68</v>
      </c>
      <c r="I48" s="3" t="s">
        <v>44</v>
      </c>
      <c r="J48">
        <f t="shared" si="61"/>
        <v>4.5289855072463769</v>
      </c>
      <c r="K48">
        <f t="shared" si="62"/>
        <v>1.0190217391304348</v>
      </c>
      <c r="L48" s="3" t="s">
        <v>48</v>
      </c>
      <c r="M48">
        <f t="shared" si="9"/>
        <v>0.82158383625774922</v>
      </c>
      <c r="N48">
        <f t="shared" si="3"/>
        <v>2.5385910352879693</v>
      </c>
      <c r="O48">
        <f t="shared" si="63"/>
        <v>0.20539595906443731</v>
      </c>
      <c r="P48">
        <f t="shared" si="64"/>
        <v>0.63464775882199231</v>
      </c>
      <c r="Q48" s="3" t="s">
        <v>22</v>
      </c>
      <c r="R48" s="3" t="s">
        <v>26</v>
      </c>
      <c r="S48">
        <v>0.32600000000000001</v>
      </c>
      <c r="T48">
        <v>0.65200000000000002</v>
      </c>
      <c r="U48">
        <f t="shared" si="65"/>
        <v>8.4119899775063345E-3</v>
      </c>
      <c r="V48">
        <v>72.41</v>
      </c>
      <c r="W48">
        <f>J48*V48*52.94/1000000</f>
        <v>1.7361346920289851E-2</v>
      </c>
      <c r="X48">
        <f>K48*V48*52.94/2000000</f>
        <v>1.9531515285326085E-3</v>
      </c>
      <c r="Y48">
        <f t="shared" si="66"/>
        <v>4.8611771376811587E-2</v>
      </c>
      <c r="Z48">
        <v>6.95</v>
      </c>
      <c r="AA48">
        <v>0.03</v>
      </c>
      <c r="AB48">
        <v>1.44</v>
      </c>
      <c r="AC48">
        <f t="shared" si="67"/>
        <v>8.0000000000000019E-3</v>
      </c>
      <c r="AD48">
        <f t="shared" si="68"/>
        <v>3.2552083333333328E-8</v>
      </c>
    </row>
    <row r="49" spans="1:30" x14ac:dyDescent="0.3">
      <c r="A49">
        <v>50000</v>
      </c>
      <c r="B49">
        <v>48</v>
      </c>
      <c r="C49">
        <v>0.2</v>
      </c>
      <c r="D49">
        <v>4</v>
      </c>
      <c r="E49">
        <f t="shared" si="60"/>
        <v>0.24</v>
      </c>
      <c r="F49" s="4" t="s">
        <v>51</v>
      </c>
      <c r="G49">
        <v>5.09</v>
      </c>
      <c r="H49">
        <v>3.68</v>
      </c>
      <c r="I49" s="3" t="s">
        <v>44</v>
      </c>
      <c r="J49">
        <f t="shared" si="61"/>
        <v>3.6231884057971016</v>
      </c>
      <c r="K49">
        <f t="shared" si="62"/>
        <v>0.81521739130434778</v>
      </c>
      <c r="L49" s="3" t="s">
        <v>48</v>
      </c>
      <c r="M49">
        <f t="shared" si="9"/>
        <v>0.82158383625774922</v>
      </c>
      <c r="N49">
        <f t="shared" si="3"/>
        <v>2.5385910352879693</v>
      </c>
      <c r="O49">
        <f t="shared" si="63"/>
        <v>0.20539595906443731</v>
      </c>
      <c r="P49">
        <f t="shared" si="64"/>
        <v>0.63464775882199231</v>
      </c>
      <c r="Q49" s="3" t="s">
        <v>23</v>
      </c>
      <c r="R49" s="3" t="s">
        <v>27</v>
      </c>
      <c r="S49">
        <v>0.25800000000000001</v>
      </c>
      <c r="T49">
        <v>0.77400000000000002</v>
      </c>
      <c r="U49">
        <f t="shared" si="65"/>
        <v>6.1523020415136243E-3</v>
      </c>
      <c r="V49">
        <v>72.41</v>
      </c>
      <c r="W49">
        <f>J49*V49*66.78/1000000</f>
        <v>1.7520071739130436E-2</v>
      </c>
      <c r="X49">
        <f>K49*V49*66.78/3000000</f>
        <v>1.3140053804347825E-3</v>
      </c>
      <c r="Y49">
        <f t="shared" si="66"/>
        <v>4.058816619565217E-2</v>
      </c>
      <c r="Z49">
        <v>6.95</v>
      </c>
      <c r="AA49">
        <v>0.03</v>
      </c>
      <c r="AB49">
        <v>1.44</v>
      </c>
      <c r="AC49">
        <f t="shared" si="67"/>
        <v>6.4000000000000012E-3</v>
      </c>
      <c r="AD49">
        <f t="shared" si="68"/>
        <v>2.6041666666666667E-8</v>
      </c>
    </row>
    <row r="50" spans="1:30" x14ac:dyDescent="0.3">
      <c r="A50">
        <v>60000</v>
      </c>
      <c r="B50">
        <v>48</v>
      </c>
      <c r="C50">
        <v>0.2</v>
      </c>
      <c r="D50">
        <v>4</v>
      </c>
      <c r="E50">
        <f t="shared" si="60"/>
        <v>0.2</v>
      </c>
      <c r="F50" s="4" t="s">
        <v>51</v>
      </c>
      <c r="G50">
        <v>5.09</v>
      </c>
      <c r="H50">
        <v>3.68</v>
      </c>
      <c r="I50" s="3" t="s">
        <v>44</v>
      </c>
      <c r="J50">
        <f t="shared" si="61"/>
        <v>3.0193236714975846</v>
      </c>
      <c r="K50">
        <f t="shared" si="62"/>
        <v>0.67934782608695654</v>
      </c>
      <c r="L50" s="3" t="s">
        <v>48</v>
      </c>
      <c r="M50">
        <f t="shared" si="9"/>
        <v>0.82158383625774922</v>
      </c>
      <c r="N50">
        <f t="shared" si="3"/>
        <v>2.5385910352879693</v>
      </c>
      <c r="O50">
        <f t="shared" si="63"/>
        <v>0.20539595906443731</v>
      </c>
      <c r="P50">
        <f t="shared" si="64"/>
        <v>0.63464775882199231</v>
      </c>
      <c r="Q50" s="3" t="s">
        <v>24</v>
      </c>
      <c r="R50" s="3" t="s">
        <v>28</v>
      </c>
      <c r="S50">
        <v>0.20499999999999999</v>
      </c>
      <c r="T50">
        <v>0.82</v>
      </c>
      <c r="U50">
        <f t="shared" si="65"/>
        <v>4.6209295483234155E-3</v>
      </c>
      <c r="V50">
        <v>72.41</v>
      </c>
      <c r="W50">
        <f>J50*V50*84.2/1000000</f>
        <v>1.8408580917874395E-2</v>
      </c>
      <c r="X50">
        <f>K50*V50*84.2/4000000</f>
        <v>1.0354826766304347E-3</v>
      </c>
      <c r="Y50">
        <f t="shared" si="66"/>
        <v>3.819780540458937E-2</v>
      </c>
      <c r="Z50">
        <v>6.95</v>
      </c>
      <c r="AA50">
        <v>0.03</v>
      </c>
      <c r="AB50">
        <v>1.44</v>
      </c>
      <c r="AC50">
        <f t="shared" si="67"/>
        <v>5.333333333333334E-3</v>
      </c>
      <c r="AD50">
        <f t="shared" si="68"/>
        <v>2.1701388888888887E-8</v>
      </c>
    </row>
    <row r="52" spans="1:30" x14ac:dyDescent="0.3">
      <c r="A52">
        <v>10000</v>
      </c>
      <c r="B52">
        <v>48</v>
      </c>
      <c r="C52">
        <v>0.2</v>
      </c>
      <c r="D52">
        <v>4</v>
      </c>
      <c r="E52">
        <f t="shared" ref="E52:E57" si="69">(B52/(D52*0.0005))/(0.001*C52*10000*A52)</f>
        <v>1.2</v>
      </c>
      <c r="F52" s="4" t="s">
        <v>49</v>
      </c>
      <c r="G52">
        <v>1.72</v>
      </c>
      <c r="H52">
        <v>1.1399999999999999</v>
      </c>
      <c r="I52" s="3" t="s">
        <v>44</v>
      </c>
      <c r="J52">
        <f t="shared" ref="J52:J57" si="70">K52*(40/9)</f>
        <v>58.479532163742689</v>
      </c>
      <c r="K52">
        <f t="shared" ref="K52:K57" si="71">(12*100000000)/(4*C52*10000*H52*A52)</f>
        <v>13.157894736842104</v>
      </c>
      <c r="L52" s="3" t="s">
        <v>50</v>
      </c>
      <c r="M52">
        <f t="shared" si="9"/>
        <v>0.82158383625774922</v>
      </c>
      <c r="N52">
        <f t="shared" si="3"/>
        <v>2.5385910352879693</v>
      </c>
      <c r="O52">
        <f t="shared" ref="O52:O57" si="72">M52/D52</f>
        <v>0.20539595906443731</v>
      </c>
      <c r="P52">
        <f t="shared" ref="P52:P57" si="73">N52/D52</f>
        <v>0.63464775882199231</v>
      </c>
      <c r="Q52" s="3" t="s">
        <v>22</v>
      </c>
      <c r="R52" s="3" t="s">
        <v>25</v>
      </c>
      <c r="S52">
        <v>0.32600000000000001</v>
      </c>
      <c r="T52">
        <v>0.65300000000000002</v>
      </c>
      <c r="U52">
        <f t="shared" ref="U52:U57" si="74">(2*T52*K52+2*S52*J52)/(G52*100)</f>
        <v>0.32158642730858156</v>
      </c>
      <c r="V52">
        <v>63.77</v>
      </c>
      <c r="W52">
        <f>J52*V52*52.94/1000000</f>
        <v>0.19742595321637427</v>
      </c>
      <c r="X52">
        <f>K52*V52*26.41/1000000</f>
        <v>2.2160075000000001E-2</v>
      </c>
      <c r="Y52">
        <f t="shared" ref="Y52:Y57" si="75">2*(X52*N52*N52+W52*M52*M52)</f>
        <v>0.55214378128654973</v>
      </c>
      <c r="Z52">
        <v>6.95</v>
      </c>
      <c r="AA52">
        <v>0.03</v>
      </c>
      <c r="AB52">
        <v>1.44</v>
      </c>
      <c r="AC52">
        <f>(48*0.2)/(AA52*A52)</f>
        <v>3.2000000000000008E-2</v>
      </c>
      <c r="AD52">
        <f>(1-0.6)/(0.03*32*AC52*A52*A52)</f>
        <v>1.3020833333333331E-7</v>
      </c>
    </row>
    <row r="53" spans="1:30" x14ac:dyDescent="0.3">
      <c r="A53">
        <v>20000</v>
      </c>
      <c r="B53">
        <v>48</v>
      </c>
      <c r="C53">
        <v>0.2</v>
      </c>
      <c r="D53">
        <v>4</v>
      </c>
      <c r="E53">
        <f t="shared" si="69"/>
        <v>0.6</v>
      </c>
      <c r="F53" s="4" t="s">
        <v>49</v>
      </c>
      <c r="G53">
        <v>1.72</v>
      </c>
      <c r="H53">
        <v>1.1399999999999999</v>
      </c>
      <c r="I53" s="3" t="s">
        <v>44</v>
      </c>
      <c r="J53">
        <f t="shared" si="70"/>
        <v>29.239766081871345</v>
      </c>
      <c r="K53">
        <f t="shared" si="71"/>
        <v>6.5789473684210522</v>
      </c>
      <c r="L53" s="3" t="s">
        <v>50</v>
      </c>
      <c r="M53">
        <f t="shared" si="9"/>
        <v>0.82158383625774922</v>
      </c>
      <c r="N53">
        <f t="shared" si="3"/>
        <v>2.5385910352879693</v>
      </c>
      <c r="O53">
        <f t="shared" si="72"/>
        <v>0.20539595906443731</v>
      </c>
      <c r="P53">
        <f t="shared" si="73"/>
        <v>0.63464775882199231</v>
      </c>
      <c r="Q53" s="3" t="s">
        <v>22</v>
      </c>
      <c r="R53" s="3" t="s">
        <v>25</v>
      </c>
      <c r="S53">
        <v>0.32600000000000001</v>
      </c>
      <c r="T53">
        <v>0.65300000000000002</v>
      </c>
      <c r="U53">
        <f t="shared" si="74"/>
        <v>0.16079321365429078</v>
      </c>
      <c r="V53">
        <v>63.77</v>
      </c>
      <c r="W53">
        <f>J53*V53*52.94/1000000</f>
        <v>9.8712976608187133E-2</v>
      </c>
      <c r="X53">
        <f>K53*V53*26.41/1000000</f>
        <v>1.1080037500000001E-2</v>
      </c>
      <c r="Y53">
        <f t="shared" si="75"/>
        <v>0.27607189064327486</v>
      </c>
      <c r="Z53">
        <v>6.95</v>
      </c>
      <c r="AA53">
        <v>0.03</v>
      </c>
      <c r="AB53">
        <v>1.44</v>
      </c>
      <c r="AC53">
        <f t="shared" ref="AC53:AC57" si="76">(48*0.2)/(AA53*A53)</f>
        <v>1.6000000000000004E-2</v>
      </c>
      <c r="AD53">
        <f t="shared" ref="AD53:AD57" si="77">(1-0.6)/(0.03*32*AC53*A53*A53)</f>
        <v>6.5104166666666657E-8</v>
      </c>
    </row>
    <row r="54" spans="1:30" x14ac:dyDescent="0.3">
      <c r="A54">
        <v>30000</v>
      </c>
      <c r="B54">
        <v>48</v>
      </c>
      <c r="C54">
        <v>0.2</v>
      </c>
      <c r="D54">
        <v>4</v>
      </c>
      <c r="E54">
        <f t="shared" si="69"/>
        <v>0.4</v>
      </c>
      <c r="F54" s="4" t="s">
        <v>49</v>
      </c>
      <c r="G54">
        <v>1.72</v>
      </c>
      <c r="H54">
        <v>1.1399999999999999</v>
      </c>
      <c r="I54" s="3" t="s">
        <v>44</v>
      </c>
      <c r="J54">
        <f t="shared" si="70"/>
        <v>19.493177387914233</v>
      </c>
      <c r="K54">
        <f t="shared" si="71"/>
        <v>4.3859649122807021</v>
      </c>
      <c r="L54" s="3" t="s">
        <v>50</v>
      </c>
      <c r="M54">
        <f t="shared" si="9"/>
        <v>0.82158383625774922</v>
      </c>
      <c r="N54">
        <f t="shared" si="3"/>
        <v>2.5385910352879693</v>
      </c>
      <c r="O54">
        <f t="shared" si="72"/>
        <v>0.20539595906443731</v>
      </c>
      <c r="P54">
        <f t="shared" si="73"/>
        <v>0.63464775882199231</v>
      </c>
      <c r="Q54" s="3" t="s">
        <v>22</v>
      </c>
      <c r="R54" s="3" t="s">
        <v>26</v>
      </c>
      <c r="S54">
        <v>0.32600000000000001</v>
      </c>
      <c r="T54">
        <v>0.65200000000000002</v>
      </c>
      <c r="U54">
        <f t="shared" si="74"/>
        <v>0.10714447617752394</v>
      </c>
      <c r="V54">
        <v>63.77</v>
      </c>
      <c r="W54">
        <f>J54*V54*52.94/1000000</f>
        <v>6.580865107212476E-2</v>
      </c>
      <c r="X54">
        <f>K54*V54*52.94/2000000</f>
        <v>7.4034732456140359E-3</v>
      </c>
      <c r="Y54">
        <f t="shared" si="75"/>
        <v>0.18426422300194933</v>
      </c>
      <c r="Z54">
        <v>6.95</v>
      </c>
      <c r="AA54">
        <v>0.03</v>
      </c>
      <c r="AB54">
        <v>1.44</v>
      </c>
      <c r="AC54">
        <f t="shared" si="76"/>
        <v>1.0666666666666668E-2</v>
      </c>
      <c r="AD54">
        <f t="shared" si="77"/>
        <v>4.3402777777777773E-8</v>
      </c>
    </row>
    <row r="55" spans="1:30" x14ac:dyDescent="0.3">
      <c r="A55">
        <v>40000</v>
      </c>
      <c r="B55">
        <v>48</v>
      </c>
      <c r="C55">
        <v>0.2</v>
      </c>
      <c r="D55">
        <v>4</v>
      </c>
      <c r="E55">
        <f t="shared" si="69"/>
        <v>0.3</v>
      </c>
      <c r="F55" s="4" t="s">
        <v>49</v>
      </c>
      <c r="G55">
        <v>1.72</v>
      </c>
      <c r="H55">
        <v>1.1399999999999999</v>
      </c>
      <c r="I55" s="3" t="s">
        <v>44</v>
      </c>
      <c r="J55">
        <f t="shared" si="70"/>
        <v>14.619883040935672</v>
      </c>
      <c r="K55">
        <f t="shared" si="71"/>
        <v>3.2894736842105261</v>
      </c>
      <c r="L55" s="3" t="s">
        <v>50</v>
      </c>
      <c r="M55">
        <f t="shared" si="9"/>
        <v>0.82158383625774922</v>
      </c>
      <c r="N55">
        <f t="shared" si="3"/>
        <v>2.5385910352879693</v>
      </c>
      <c r="O55">
        <f t="shared" si="72"/>
        <v>0.20539595906443731</v>
      </c>
      <c r="P55">
        <f t="shared" si="73"/>
        <v>0.63464775882199231</v>
      </c>
      <c r="Q55" s="3" t="s">
        <v>22</v>
      </c>
      <c r="R55" s="3" t="s">
        <v>26</v>
      </c>
      <c r="S55">
        <v>0.32600000000000001</v>
      </c>
      <c r="T55">
        <v>0.65200000000000002</v>
      </c>
      <c r="U55">
        <f t="shared" si="74"/>
        <v>8.0358357133142946E-2</v>
      </c>
      <c r="V55">
        <v>63.77</v>
      </c>
      <c r="W55">
        <f>J55*V55*52.94/1000000</f>
        <v>4.9356488304093567E-2</v>
      </c>
      <c r="X55">
        <f>K55*V55*52.94/2000000</f>
        <v>5.5526049342105258E-3</v>
      </c>
      <c r="Y55">
        <f t="shared" si="75"/>
        <v>0.13819816725146197</v>
      </c>
      <c r="Z55">
        <v>6.95</v>
      </c>
      <c r="AA55">
        <v>0.03</v>
      </c>
      <c r="AB55">
        <v>1.44</v>
      </c>
      <c r="AC55">
        <f t="shared" si="76"/>
        <v>8.0000000000000019E-3</v>
      </c>
      <c r="AD55">
        <f t="shared" si="77"/>
        <v>3.2552083333333328E-8</v>
      </c>
    </row>
    <row r="56" spans="1:30" x14ac:dyDescent="0.3">
      <c r="A56">
        <v>50000</v>
      </c>
      <c r="B56">
        <v>48</v>
      </c>
      <c r="C56">
        <v>0.2</v>
      </c>
      <c r="D56">
        <v>4</v>
      </c>
      <c r="E56">
        <f t="shared" si="69"/>
        <v>0.24</v>
      </c>
      <c r="F56" s="4" t="s">
        <v>49</v>
      </c>
      <c r="G56">
        <v>1.72</v>
      </c>
      <c r="H56">
        <v>1.1399999999999999</v>
      </c>
      <c r="I56" s="3" t="s">
        <v>44</v>
      </c>
      <c r="J56">
        <f t="shared" si="70"/>
        <v>11.69590643274854</v>
      </c>
      <c r="K56">
        <f t="shared" si="71"/>
        <v>2.6315789473684212</v>
      </c>
      <c r="L56" s="3" t="s">
        <v>50</v>
      </c>
      <c r="M56">
        <f t="shared" si="9"/>
        <v>0.82158383625774922</v>
      </c>
      <c r="N56">
        <f t="shared" si="3"/>
        <v>2.5385910352879693</v>
      </c>
      <c r="O56">
        <f t="shared" si="72"/>
        <v>0.20539595906443731</v>
      </c>
      <c r="P56">
        <f t="shared" si="73"/>
        <v>0.63464775882199231</v>
      </c>
      <c r="Q56" s="3" t="s">
        <v>23</v>
      </c>
      <c r="R56" s="3" t="s">
        <v>27</v>
      </c>
      <c r="S56">
        <v>0.25800000000000001</v>
      </c>
      <c r="T56">
        <v>0.77400000000000002</v>
      </c>
      <c r="U56">
        <f t="shared" si="74"/>
        <v>5.8771929824561413E-2</v>
      </c>
      <c r="V56">
        <v>63.77</v>
      </c>
      <c r="W56">
        <f>J56*V56*66.78/1000000</f>
        <v>4.9807726315789488E-2</v>
      </c>
      <c r="X56">
        <f>K56*V56*66.78/3000000</f>
        <v>3.7355794736842109E-3</v>
      </c>
      <c r="Y56">
        <f t="shared" si="75"/>
        <v>0.11538789929824564</v>
      </c>
      <c r="Z56">
        <v>6.95</v>
      </c>
      <c r="AA56">
        <v>0.03</v>
      </c>
      <c r="AB56">
        <v>1.44</v>
      </c>
      <c r="AC56">
        <f t="shared" si="76"/>
        <v>6.4000000000000012E-3</v>
      </c>
      <c r="AD56">
        <f t="shared" si="77"/>
        <v>2.6041666666666667E-8</v>
      </c>
    </row>
    <row r="57" spans="1:30" x14ac:dyDescent="0.3">
      <c r="A57">
        <v>60000</v>
      </c>
      <c r="B57">
        <v>48</v>
      </c>
      <c r="C57">
        <v>0.2</v>
      </c>
      <c r="D57">
        <v>4</v>
      </c>
      <c r="E57">
        <f t="shared" si="69"/>
        <v>0.2</v>
      </c>
      <c r="F57" s="4" t="s">
        <v>49</v>
      </c>
      <c r="G57">
        <v>1.72</v>
      </c>
      <c r="H57">
        <v>1.1399999999999999</v>
      </c>
      <c r="I57" s="3" t="s">
        <v>44</v>
      </c>
      <c r="J57">
        <f t="shared" si="70"/>
        <v>9.7465886939571167</v>
      </c>
      <c r="K57">
        <f t="shared" si="71"/>
        <v>2.192982456140351</v>
      </c>
      <c r="L57" s="3" t="s">
        <v>50</v>
      </c>
      <c r="M57">
        <f t="shared" si="9"/>
        <v>0.82158383625774922</v>
      </c>
      <c r="N57">
        <f t="shared" si="3"/>
        <v>2.5385910352879693</v>
      </c>
      <c r="O57">
        <f t="shared" si="72"/>
        <v>0.20539595906443731</v>
      </c>
      <c r="P57">
        <f t="shared" si="73"/>
        <v>0.63464775882199231</v>
      </c>
      <c r="Q57" s="3" t="s">
        <v>24</v>
      </c>
      <c r="R57" s="3" t="s">
        <v>28</v>
      </c>
      <c r="S57">
        <v>0.20499999999999999</v>
      </c>
      <c r="T57">
        <v>0.82</v>
      </c>
      <c r="U57">
        <f t="shared" si="74"/>
        <v>4.4142980189491823E-2</v>
      </c>
      <c r="V57">
        <v>63.77</v>
      </c>
      <c r="W57">
        <f>J57*V57*84.2/1000000</f>
        <v>5.2333664717348939E-2</v>
      </c>
      <c r="X57">
        <f>K57*V57*84.2/4000000</f>
        <v>2.943768640350878E-3</v>
      </c>
      <c r="Y57">
        <f t="shared" si="75"/>
        <v>0.10859235428849906</v>
      </c>
      <c r="Z57">
        <v>6.95</v>
      </c>
      <c r="AA57">
        <v>0.03</v>
      </c>
      <c r="AB57">
        <v>1.44</v>
      </c>
      <c r="AC57">
        <f t="shared" si="76"/>
        <v>5.333333333333334E-3</v>
      </c>
      <c r="AD57">
        <f t="shared" si="77"/>
        <v>2.1701388888888887E-8</v>
      </c>
    </row>
    <row r="60" spans="1:30" x14ac:dyDescent="0.3">
      <c r="A60">
        <v>40000</v>
      </c>
      <c r="B60">
        <v>48</v>
      </c>
      <c r="C60">
        <v>0.2</v>
      </c>
      <c r="D60">
        <v>4</v>
      </c>
      <c r="E60">
        <f>(B60)/(D60*0.0005*0.001*C60*10000*A60)</f>
        <v>0.3</v>
      </c>
      <c r="F60" s="4" t="s">
        <v>56</v>
      </c>
      <c r="G60">
        <v>0.2</v>
      </c>
      <c r="H60">
        <v>0.15</v>
      </c>
      <c r="I60" s="3">
        <v>1950</v>
      </c>
      <c r="J60">
        <f>K60*(40/9)</f>
        <v>111.11111111111111</v>
      </c>
      <c r="K60">
        <f>(12*100000000)/(4*C60*10000*H60*A60)</f>
        <v>25</v>
      </c>
      <c r="L60">
        <f t="shared" ref="L60:L61" si="78">J60*J60*I60/1000000</f>
        <v>24.074074074074076</v>
      </c>
      <c r="M60">
        <f t="shared" si="9"/>
        <v>0.82158383625774922</v>
      </c>
      <c r="N60">
        <f t="shared" si="3"/>
        <v>2.5385910352879693</v>
      </c>
      <c r="O60">
        <f t="shared" ref="O60" si="79">M60/D60</f>
        <v>0.20539595906443731</v>
      </c>
      <c r="P60">
        <f t="shared" ref="P60" si="80">N60/D60</f>
        <v>0.63464775882199231</v>
      </c>
      <c r="Q60" s="3" t="s">
        <v>22</v>
      </c>
      <c r="R60" s="3" t="s">
        <v>26</v>
      </c>
      <c r="S60">
        <v>0.32600000000000001</v>
      </c>
      <c r="T60">
        <v>0.65200000000000002</v>
      </c>
      <c r="U60">
        <f t="shared" ref="U60" si="81">(2*T60*K60+2*S60*J60)/(G60*100)</f>
        <v>5.2522222222222226</v>
      </c>
      <c r="V60">
        <v>18.850000000000001</v>
      </c>
      <c r="W60">
        <f>J60*V60*52.94/1000000</f>
        <v>0.1108798888888889</v>
      </c>
      <c r="X60">
        <f>K60*V60*52.94/2000000</f>
        <v>1.24739875E-2</v>
      </c>
      <c r="Y60">
        <f>2*(X60*N60*N60+W60*M60*M60)</f>
        <v>0.31046368888888892</v>
      </c>
      <c r="Z60">
        <v>0.12</v>
      </c>
      <c r="AA60">
        <v>0.03</v>
      </c>
      <c r="AB60">
        <v>1.44</v>
      </c>
      <c r="AC60">
        <f t="shared" ref="AC60" si="82">(48*0.2)/(AA60*A60)</f>
        <v>8.0000000000000019E-3</v>
      </c>
      <c r="AD60">
        <f t="shared" ref="AD60" si="83">(1-0.6)/(0.03*32*AC60*A60*A60)</f>
        <v>3.2552083333333328E-8</v>
      </c>
    </row>
    <row r="61" spans="1:30" x14ac:dyDescent="0.3">
      <c r="A61">
        <v>40000</v>
      </c>
      <c r="B61">
        <v>48</v>
      </c>
      <c r="C61">
        <v>0.2</v>
      </c>
      <c r="D61">
        <v>4</v>
      </c>
      <c r="E61">
        <f>(B61)/(D61*0.0005*0.001*C61*10000*A61)</f>
        <v>0.3</v>
      </c>
      <c r="F61" s="4" t="s">
        <v>57</v>
      </c>
      <c r="G61">
        <v>0.17</v>
      </c>
      <c r="H61">
        <v>0.17649999999999999</v>
      </c>
      <c r="I61" s="3">
        <v>1100</v>
      </c>
      <c r="J61">
        <f>K61*(40/9)</f>
        <v>94.428706326723329</v>
      </c>
      <c r="K61">
        <f>(12*100000000)/(4*C61*10000*H61*A61)</f>
        <v>21.246458923512748</v>
      </c>
      <c r="L61">
        <f t="shared" si="78"/>
        <v>9.8084586363924142</v>
      </c>
      <c r="M61">
        <f t="shared" si="9"/>
        <v>0.82158383625774922</v>
      </c>
      <c r="N61">
        <f t="shared" si="3"/>
        <v>2.5385910352879693</v>
      </c>
      <c r="O61">
        <f t="shared" ref="O61" si="84">M61/D61</f>
        <v>0.20539595906443731</v>
      </c>
      <c r="P61">
        <f t="shared" ref="P61" si="85">N61/D61</f>
        <v>0.63464775882199231</v>
      </c>
      <c r="Q61" s="3" t="s">
        <v>22</v>
      </c>
      <c r="R61" s="3" t="s">
        <v>26</v>
      </c>
      <c r="S61">
        <v>0.32600000000000001</v>
      </c>
      <c r="T61">
        <v>0.65200000000000002</v>
      </c>
      <c r="U61">
        <f t="shared" ref="U61" si="86">(2*T61*K61+2*S61*J61)/(G61*100)</f>
        <v>5.2513469977226022</v>
      </c>
      <c r="V61">
        <v>21.49</v>
      </c>
      <c r="W61">
        <f>J61*V61*52.94/1000000</f>
        <v>0.10742970727101038</v>
      </c>
      <c r="X61">
        <f>K61*V61*52.94/2000000</f>
        <v>1.2085842067988668E-2</v>
      </c>
      <c r="Y61">
        <f>2*(X61*N61*N61+W61*M61*M61)</f>
        <v>0.30080318035882908</v>
      </c>
      <c r="Z61">
        <v>5.5E-2</v>
      </c>
      <c r="AA61">
        <v>0.03</v>
      </c>
      <c r="AB61">
        <v>1.44</v>
      </c>
      <c r="AC61">
        <f t="shared" ref="AC61" si="87">(48*0.2)/(AA61*A61)</f>
        <v>8.0000000000000019E-3</v>
      </c>
      <c r="AD61">
        <f t="shared" ref="AD61" si="88">(1-0.6)/(0.03*32*AC61*A61*A61)</f>
        <v>3.2552083333333328E-8</v>
      </c>
    </row>
    <row r="62" spans="1:30" x14ac:dyDescent="0.3">
      <c r="A62">
        <v>40000</v>
      </c>
      <c r="B62">
        <v>48</v>
      </c>
      <c r="C62">
        <v>0.2</v>
      </c>
      <c r="D62">
        <v>4</v>
      </c>
      <c r="E62">
        <f>(B62)/(D62*0.0005*0.001*C62*10000*A62)</f>
        <v>0.3</v>
      </c>
      <c r="F62" s="4" t="s">
        <v>58</v>
      </c>
      <c r="G62">
        <v>0.51</v>
      </c>
      <c r="H62">
        <v>0.78</v>
      </c>
      <c r="I62" s="3">
        <v>2800</v>
      </c>
      <c r="J62">
        <f>K62*(40/9)</f>
        <v>21.367521367521366</v>
      </c>
      <c r="K62">
        <f>(12*100000000)/(4*C62*10000*H62*A62)</f>
        <v>4.8076923076923075</v>
      </c>
      <c r="L62">
        <f>J62*J62*I62/1000000</f>
        <v>1.2783987142961499</v>
      </c>
      <c r="M62">
        <f t="shared" si="9"/>
        <v>0.82158383625774922</v>
      </c>
      <c r="N62">
        <f t="shared" si="3"/>
        <v>2.5385910352879693</v>
      </c>
      <c r="O62">
        <f>M62/D62</f>
        <v>0.20539595906443731</v>
      </c>
      <c r="P62">
        <f>N62/D62</f>
        <v>0.63464775882199231</v>
      </c>
      <c r="Q62" s="3" t="s">
        <v>22</v>
      </c>
      <c r="R62" s="3" t="s">
        <v>26</v>
      </c>
      <c r="S62">
        <v>0.32600000000000001</v>
      </c>
      <c r="T62">
        <v>0.65200000000000002</v>
      </c>
      <c r="U62">
        <f>(2*T62*K62+2*S62*J62)/(G62*100)</f>
        <v>0.39609519021283729</v>
      </c>
      <c r="V62">
        <v>31.42</v>
      </c>
      <c r="W62">
        <f>J62*V62*52.94/1000000</f>
        <v>3.5542196581196575E-2</v>
      </c>
      <c r="X62">
        <f>K62*V62*52.94/2000000</f>
        <v>3.9984971153846152E-3</v>
      </c>
      <c r="Y62">
        <f>2*(X62*N62*N62+W62*M62*M62)</f>
        <v>9.9518150427350419E-2</v>
      </c>
      <c r="Z62">
        <v>2.3849999999999998</v>
      </c>
      <c r="AA62">
        <v>0.03</v>
      </c>
      <c r="AB62">
        <v>1.44</v>
      </c>
      <c r="AC62">
        <f>(48*0.2)/(AA62*A62)</f>
        <v>8.0000000000000019E-3</v>
      </c>
      <c r="AD62">
        <f>(1-0.6)/(0.03*32*AC62*A62*A62)</f>
        <v>3.2552083333333328E-8</v>
      </c>
    </row>
    <row r="63" spans="1:30" x14ac:dyDescent="0.3">
      <c r="A63">
        <v>40000</v>
      </c>
      <c r="B63">
        <v>48</v>
      </c>
      <c r="C63">
        <v>0.2</v>
      </c>
      <c r="D63">
        <v>4</v>
      </c>
      <c r="E63">
        <f>(B63)/(D63*0.0005*0.001*C63*10000*A63)</f>
        <v>0.3</v>
      </c>
      <c r="F63" s="4" t="s">
        <v>59</v>
      </c>
      <c r="G63">
        <v>0.86499999999999999</v>
      </c>
      <c r="H63">
        <v>0.52500000000000002</v>
      </c>
      <c r="I63" s="3">
        <v>1900</v>
      </c>
      <c r="J63">
        <f>K63*(40/9)</f>
        <v>31.74603174603175</v>
      </c>
      <c r="K63">
        <f>(12*100000000)/(4*C63*10000*H63*A63)</f>
        <v>7.1428571428571432</v>
      </c>
      <c r="L63">
        <f>J63*J63*I63/1000000</f>
        <v>1.9148400100781058</v>
      </c>
      <c r="M63">
        <f t="shared" si="9"/>
        <v>0.82158383625774922</v>
      </c>
      <c r="N63">
        <f t="shared" si="3"/>
        <v>2.5385910352879693</v>
      </c>
      <c r="O63">
        <f>M63/D63</f>
        <v>0.20539595906443731</v>
      </c>
      <c r="P63">
        <f>N63/D63</f>
        <v>0.63464775882199231</v>
      </c>
      <c r="Q63" s="3" t="s">
        <v>22</v>
      </c>
      <c r="R63" s="3" t="s">
        <v>26</v>
      </c>
      <c r="S63">
        <v>0.32600000000000001</v>
      </c>
      <c r="T63">
        <v>0.65200000000000002</v>
      </c>
      <c r="U63">
        <f>(2*T63*K63+2*S63*J63)/(G63*100)</f>
        <v>0.34696761170749618</v>
      </c>
      <c r="V63">
        <v>31.42</v>
      </c>
      <c r="W63">
        <f>J63*V63*52.94/1000000</f>
        <v>5.2805549206349223E-2</v>
      </c>
      <c r="X63">
        <f>K63*V63*52.94/2000000</f>
        <v>5.9406242857142858E-3</v>
      </c>
      <c r="Y63">
        <f>2*(X63*N63*N63+W63*M63*M63)</f>
        <v>0.14785553777777782</v>
      </c>
      <c r="Z63">
        <v>2.3849999999999998</v>
      </c>
      <c r="AA63">
        <v>0.03</v>
      </c>
      <c r="AB63">
        <v>1.44</v>
      </c>
      <c r="AC63">
        <f>(48*0.2)/(AA63*A63)</f>
        <v>8.0000000000000019E-3</v>
      </c>
      <c r="AD63">
        <f>(1-0.6)/(0.03*32*AC63*A63*A63)</f>
        <v>3.2552083333333328E-8</v>
      </c>
    </row>
    <row r="64" spans="1:30" x14ac:dyDescent="0.3">
      <c r="A64">
        <v>40000</v>
      </c>
      <c r="B64">
        <v>48</v>
      </c>
      <c r="C64">
        <v>0.2</v>
      </c>
      <c r="D64">
        <v>4</v>
      </c>
      <c r="E64">
        <f>(B64)/(D64*0.0005*0.001*C64*10000*A64)</f>
        <v>0.3</v>
      </c>
      <c r="F64" s="4" t="s">
        <v>60</v>
      </c>
      <c r="G64">
        <v>1.61</v>
      </c>
      <c r="H64">
        <v>0.83</v>
      </c>
      <c r="I64" s="3">
        <v>2600</v>
      </c>
      <c r="J64">
        <f>K64*(40/9)</f>
        <v>20.080321285140563</v>
      </c>
      <c r="K64">
        <f>(12*100000000)/(4*C64*10000*H64*A64)</f>
        <v>4.5180722891566267</v>
      </c>
      <c r="L64">
        <f>J64*J64*I64/1000000</f>
        <v>1.0483701875776199</v>
      </c>
      <c r="M64">
        <f t="shared" si="9"/>
        <v>0.82158383625774922</v>
      </c>
      <c r="N64">
        <f t="shared" si="3"/>
        <v>2.5385910352879693</v>
      </c>
      <c r="O64">
        <f>M64/D64</f>
        <v>0.20539595906443731</v>
      </c>
      <c r="P64">
        <f>N64/D64</f>
        <v>0.63464775882199231</v>
      </c>
      <c r="Q64" s="3" t="s">
        <v>22</v>
      </c>
      <c r="R64" s="3" t="s">
        <v>26</v>
      </c>
      <c r="S64">
        <v>0.32600000000000001</v>
      </c>
      <c r="T64">
        <v>0.65200000000000002</v>
      </c>
      <c r="U64">
        <f>(2*T64*K64+2*S64*J64)/(G64*100)</f>
        <v>0.11791264436628501</v>
      </c>
      <c r="V64">
        <v>40</v>
      </c>
      <c r="W64">
        <f>J64*V64*52.94/1000000</f>
        <v>4.2522088353413659E-2</v>
      </c>
      <c r="X64">
        <f>K64*V64*52.94/2000000</f>
        <v>4.7837349397590358E-3</v>
      </c>
      <c r="Y64">
        <f>2*(X64*N64*N64+W64*M64*M64)</f>
        <v>0.11906184738955823</v>
      </c>
      <c r="Z64">
        <v>1.32</v>
      </c>
      <c r="AA64">
        <v>0.1</v>
      </c>
      <c r="AB64">
        <v>1.44</v>
      </c>
      <c r="AC64">
        <f>(48*0.2)/(AA64*A64)</f>
        <v>2.4000000000000002E-3</v>
      </c>
      <c r="AD64">
        <f>(1-0.6)/(0.03*32*AC64*A64*A64)</f>
        <v>1.0850694444444445E-7</v>
      </c>
    </row>
    <row r="65" spans="1:30" x14ac:dyDescent="0.3">
      <c r="I65" s="3"/>
      <c r="Q65" s="3"/>
      <c r="R65" s="3"/>
    </row>
    <row r="66" spans="1:30" x14ac:dyDescent="0.3">
      <c r="A66">
        <v>40000</v>
      </c>
      <c r="B66">
        <v>48</v>
      </c>
      <c r="C66">
        <v>0.2</v>
      </c>
      <c r="D66">
        <v>4</v>
      </c>
      <c r="E66">
        <f>(B66)/(D66*0.0005*0.001*C66*10000*A66)</f>
        <v>0.3</v>
      </c>
      <c r="F66" s="4" t="s">
        <v>61</v>
      </c>
      <c r="G66">
        <v>1.2</v>
      </c>
      <c r="H66">
        <v>0.76</v>
      </c>
      <c r="I66" s="3">
        <v>2200</v>
      </c>
      <c r="J66">
        <f>K66*(40/9)</f>
        <v>21.92982456140351</v>
      </c>
      <c r="K66">
        <f>(12*100000000)/(4*C66*10000*H66*A66)</f>
        <v>4.9342105263157894</v>
      </c>
      <c r="L66">
        <f>J66*J66*I66/1000000</f>
        <v>1.0580178516466605</v>
      </c>
      <c r="M66">
        <f t="shared" si="9"/>
        <v>0.82158383625774922</v>
      </c>
      <c r="N66">
        <f t="shared" si="3"/>
        <v>2.5385910352879693</v>
      </c>
      <c r="O66">
        <f>M66/D66</f>
        <v>0.20539595906443731</v>
      </c>
      <c r="P66">
        <f>N66/D66</f>
        <v>0.63464775882199231</v>
      </c>
      <c r="Q66" s="3" t="s">
        <v>22</v>
      </c>
      <c r="R66" s="3" t="s">
        <v>26</v>
      </c>
      <c r="S66">
        <v>0.32600000000000001</v>
      </c>
      <c r="T66">
        <v>0.65200000000000002</v>
      </c>
      <c r="U66">
        <f>(2*T66*K66+2*S66*J66)/(G66*100)</f>
        <v>0.1727704678362573</v>
      </c>
      <c r="V66">
        <v>50.24</v>
      </c>
      <c r="W66">
        <f>J66*V66*52.94/1000000</f>
        <v>5.8326877192982463E-2</v>
      </c>
      <c r="X66">
        <f>K66*V66*52.94/2000000</f>
        <v>6.5617736842105258E-3</v>
      </c>
      <c r="Y66">
        <f>2*(X66*N66*N66+W66*M66*M66)</f>
        <v>0.16331525614035086</v>
      </c>
      <c r="Z66">
        <v>2.8</v>
      </c>
      <c r="AA66">
        <v>0.1</v>
      </c>
      <c r="AB66">
        <v>1.44</v>
      </c>
      <c r="AC66">
        <f>(48*0.2)/(AA66*A66)</f>
        <v>2.4000000000000002E-3</v>
      </c>
      <c r="AD66">
        <f>(1-0.6)/(0.03*32*AC66*A66*A66)</f>
        <v>1.0850694444444445E-7</v>
      </c>
    </row>
    <row r="67" spans="1:30" x14ac:dyDescent="0.3">
      <c r="A67">
        <v>40000</v>
      </c>
      <c r="B67">
        <v>48</v>
      </c>
      <c r="C67">
        <v>0.2</v>
      </c>
      <c r="D67">
        <v>4</v>
      </c>
      <c r="E67">
        <f>(B67)/(D67*0.0005*0.001*C67*10000*A67)</f>
        <v>0.3</v>
      </c>
      <c r="F67" s="4" t="s">
        <v>61</v>
      </c>
      <c r="G67">
        <v>1.3</v>
      </c>
      <c r="H67">
        <v>0.76</v>
      </c>
      <c r="I67" s="3">
        <v>2200</v>
      </c>
      <c r="J67">
        <f>K67*(40/9)</f>
        <v>21.92982456140351</v>
      </c>
      <c r="K67">
        <f>(12*100000000)/(4*C67*10000*H67*A67)</f>
        <v>4.9342105263157894</v>
      </c>
      <c r="L67">
        <f>J67*J67*I67/1000000</f>
        <v>1.0580178516466605</v>
      </c>
      <c r="M67">
        <f t="shared" si="9"/>
        <v>0.82158383625774922</v>
      </c>
      <c r="N67">
        <f t="shared" si="3"/>
        <v>2.5385910352879693</v>
      </c>
      <c r="O67">
        <f>M67/D67</f>
        <v>0.20539595906443731</v>
      </c>
      <c r="P67">
        <f>N67/D67</f>
        <v>0.63464775882199231</v>
      </c>
      <c r="Q67" s="3" t="s">
        <v>62</v>
      </c>
      <c r="R67" s="3" t="s">
        <v>63</v>
      </c>
      <c r="S67">
        <v>1.5</v>
      </c>
      <c r="T67">
        <v>3.14</v>
      </c>
      <c r="U67">
        <f>(2*T67*K67+2*S67*J67)/(G67*100)</f>
        <v>0.74443319838056687</v>
      </c>
      <c r="V67">
        <v>50.24</v>
      </c>
      <c r="W67">
        <f>J67*V67*52.94/1000000</f>
        <v>5.8326877192982463E-2</v>
      </c>
      <c r="X67">
        <f>K67*V67*52.94/2000000</f>
        <v>6.5617736842105258E-3</v>
      </c>
      <c r="Y67">
        <f>2*(X67*N67*N67+W67*M67*M67)</f>
        <v>0.16331525614035086</v>
      </c>
      <c r="Z67">
        <v>2.8</v>
      </c>
      <c r="AA67">
        <v>0.1</v>
      </c>
      <c r="AB67">
        <v>1.44</v>
      </c>
      <c r="AC67">
        <f>(48*0.2)/(AA67*A67)</f>
        <v>2.4000000000000002E-3</v>
      </c>
      <c r="AD67">
        <f>(1-0.6)/(0.03*32*AC67*A67*A67)</f>
        <v>1.0850694444444445E-7</v>
      </c>
    </row>
    <row r="68" spans="1:30" x14ac:dyDescent="0.3">
      <c r="A68">
        <v>40000</v>
      </c>
      <c r="B68">
        <v>48</v>
      </c>
      <c r="C68">
        <v>0.2</v>
      </c>
      <c r="D68">
        <v>4</v>
      </c>
      <c r="E68">
        <f>(B68)/(D68*0.0005*0.001*C68*10000*A68)</f>
        <v>0.3</v>
      </c>
      <c r="F68" s="4" t="s">
        <v>64</v>
      </c>
      <c r="G68">
        <v>1.71</v>
      </c>
      <c r="H68">
        <v>0.97</v>
      </c>
      <c r="I68" s="3">
        <v>2600</v>
      </c>
      <c r="J68">
        <f>K68*(40/9)</f>
        <v>17.182130584192439</v>
      </c>
      <c r="K68">
        <f>(12*100000000)/(4*C68*10000*H68*A68)</f>
        <v>3.865979381443299</v>
      </c>
      <c r="L68">
        <f>J68*J68*I68/1000000</f>
        <v>0.76758658967182714</v>
      </c>
      <c r="M68">
        <f t="shared" si="9"/>
        <v>0.82158383625774922</v>
      </c>
      <c r="N68">
        <f t="shared" si="3"/>
        <v>2.5385910352879693</v>
      </c>
      <c r="O68">
        <f>M68/D68</f>
        <v>0.20539595906443731</v>
      </c>
      <c r="P68">
        <f>N68/D68</f>
        <v>0.63464775882199231</v>
      </c>
      <c r="Q68" s="3" t="s">
        <v>62</v>
      </c>
      <c r="R68" s="3" t="s">
        <v>63</v>
      </c>
      <c r="S68">
        <v>1.5</v>
      </c>
      <c r="T68">
        <v>3.14</v>
      </c>
      <c r="U68">
        <f>(2*T68*K68+2*S68*J68)/(G68*100)</f>
        <v>0.44341954542714174</v>
      </c>
      <c r="V68">
        <v>56.8</v>
      </c>
      <c r="W68">
        <f>J68*V68*52.94/1000000</f>
        <v>5.1666529209621982E-2</v>
      </c>
      <c r="X68">
        <f>K68*V68*52.94/2000000</f>
        <v>5.8124845360824741E-3</v>
      </c>
      <c r="Y68">
        <f>2*(X68*N68*N68+W68*M68*M68)</f>
        <v>0.14466628178694158</v>
      </c>
      <c r="Z68">
        <v>2</v>
      </c>
      <c r="AA68">
        <v>0.1</v>
      </c>
      <c r="AB68">
        <v>1.44</v>
      </c>
      <c r="AC68">
        <f>(48*0.2)/(AA68*A68)</f>
        <v>2.4000000000000002E-3</v>
      </c>
      <c r="AD68">
        <f>(1-0.6)/(0.03*32*AC68*A68*A68)</f>
        <v>1.0850694444444445E-7</v>
      </c>
    </row>
    <row r="69" spans="1:30" x14ac:dyDescent="0.3">
      <c r="I69" s="3"/>
      <c r="Q69" s="3"/>
      <c r="R69" s="3"/>
    </row>
    <row r="71" spans="1:30" x14ac:dyDescent="0.3">
      <c r="A71">
        <v>40000</v>
      </c>
      <c r="B71">
        <v>96</v>
      </c>
      <c r="C71">
        <v>0.2</v>
      </c>
      <c r="D71">
        <v>4</v>
      </c>
      <c r="E71">
        <f>(B71)/(D71*0.0005*0.001*C71*10000*A71)</f>
        <v>0.6</v>
      </c>
      <c r="F71" s="4" t="s">
        <v>49</v>
      </c>
      <c r="G71">
        <v>0.8</v>
      </c>
      <c r="H71">
        <v>0.75</v>
      </c>
      <c r="I71" s="3">
        <v>2307</v>
      </c>
      <c r="J71">
        <f>K71*(0.5)</f>
        <v>10</v>
      </c>
      <c r="K71">
        <f>(48*100000000)/(4*C71*10000*H71*A71)</f>
        <v>20</v>
      </c>
      <c r="L71">
        <f>K71*K71*I71/1000000</f>
        <v>0.92279999999999995</v>
      </c>
      <c r="M71">
        <f>(0.25*8*8+2*0.25*(4*4))^(0.5)</f>
        <v>4.8989794855663558</v>
      </c>
      <c r="N71">
        <v>2</v>
      </c>
      <c r="O71">
        <f>M71/D71</f>
        <v>1.2247448713915889</v>
      </c>
      <c r="P71">
        <f t="shared" ref="P71" si="89">N71/D71</f>
        <v>0.5</v>
      </c>
      <c r="Q71" s="3" t="s">
        <v>55</v>
      </c>
      <c r="R71" s="3" t="s">
        <v>54</v>
      </c>
      <c r="S71">
        <v>0.32600000000000001</v>
      </c>
      <c r="T71">
        <v>0.65200000000000002</v>
      </c>
      <c r="U71">
        <f t="shared" ref="U71" si="90">(2*T71*K71+2*S71*J71)/(G71*100)</f>
        <v>0.40750000000000003</v>
      </c>
      <c r="V71">
        <v>39.270000000000003</v>
      </c>
      <c r="W71">
        <f>J71*V71*52.94/4000000</f>
        <v>5.1973844999999999E-3</v>
      </c>
      <c r="X71">
        <f>K71*V71*52.94/2000000</f>
        <v>2.0789538E-2</v>
      </c>
      <c r="Y71">
        <f>X71*N71*N71+W71*M71*M71</f>
        <v>0.20789537999999996</v>
      </c>
      <c r="Z71">
        <v>6.95</v>
      </c>
      <c r="AA71">
        <v>0.03</v>
      </c>
      <c r="AB71">
        <v>1.44</v>
      </c>
      <c r="AC71" t="s">
        <v>52</v>
      </c>
      <c r="AD71" t="s">
        <v>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Şen</dc:creator>
  <cp:lastModifiedBy>İsmail MACİT</cp:lastModifiedBy>
  <dcterms:created xsi:type="dcterms:W3CDTF">2015-06-05T18:17:20Z</dcterms:created>
  <dcterms:modified xsi:type="dcterms:W3CDTF">2023-06-02T19:51:06Z</dcterms:modified>
</cp:coreProperties>
</file>