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napse\tasks\templates\"/>
    </mc:Choice>
  </mc:AlternateContent>
  <bookViews>
    <workbookView xWindow="0" yWindow="0" windowWidth="28800" windowHeight="1213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13" i="1" l="1"/>
  <c r="AB114" i="1" s="1"/>
  <c r="AB109" i="1"/>
  <c r="W109" i="1"/>
  <c r="V109" i="1"/>
  <c r="U109" i="1"/>
  <c r="T109" i="1"/>
  <c r="S109" i="1"/>
  <c r="R109" i="1"/>
  <c r="Q109" i="1"/>
  <c r="P109" i="1"/>
  <c r="O109" i="1"/>
  <c r="M109" i="1"/>
  <c r="L109" i="1"/>
  <c r="K109" i="1"/>
  <c r="J109" i="1"/>
  <c r="I109" i="1"/>
  <c r="G109" i="1"/>
  <c r="F109" i="1"/>
  <c r="E109" i="1"/>
  <c r="D109" i="1"/>
  <c r="C109" i="1"/>
  <c r="W107" i="1"/>
  <c r="V107" i="1"/>
  <c r="U107" i="1"/>
  <c r="T107" i="1"/>
  <c r="S107" i="1"/>
  <c r="R107" i="1"/>
  <c r="Q107" i="1"/>
  <c r="P107" i="1"/>
  <c r="O107" i="1"/>
  <c r="L107" i="1"/>
  <c r="K107" i="1"/>
  <c r="J107" i="1"/>
  <c r="I107" i="1"/>
  <c r="E107" i="1"/>
  <c r="D107" i="1"/>
  <c r="W102" i="1"/>
  <c r="V102" i="1"/>
  <c r="U102" i="1"/>
  <c r="T102" i="1"/>
  <c r="S102" i="1"/>
  <c r="R102" i="1"/>
  <c r="Q102" i="1"/>
  <c r="P102" i="1"/>
  <c r="O102" i="1"/>
  <c r="M102" i="1"/>
  <c r="L102" i="1"/>
  <c r="K102" i="1"/>
  <c r="J102" i="1"/>
  <c r="I102" i="1"/>
  <c r="G102" i="1"/>
  <c r="F102" i="1"/>
  <c r="E102" i="1"/>
  <c r="D102" i="1"/>
  <c r="W98" i="1"/>
  <c r="V98" i="1"/>
  <c r="U98" i="1"/>
  <c r="T98" i="1"/>
  <c r="S98" i="1"/>
  <c r="R98" i="1"/>
  <c r="Q98" i="1"/>
  <c r="P98" i="1"/>
  <c r="O98" i="1"/>
  <c r="M98" i="1"/>
  <c r="L98" i="1"/>
  <c r="K98" i="1"/>
  <c r="J98" i="1"/>
  <c r="I98" i="1"/>
  <c r="G98" i="1"/>
  <c r="F98" i="1"/>
  <c r="E98" i="1"/>
  <c r="D98" i="1"/>
  <c r="W97" i="1"/>
  <c r="V97" i="1"/>
  <c r="U97" i="1"/>
  <c r="T97" i="1"/>
  <c r="S97" i="1"/>
  <c r="R97" i="1"/>
  <c r="Q97" i="1"/>
  <c r="P97" i="1"/>
  <c r="O97" i="1"/>
  <c r="L97" i="1"/>
  <c r="K97" i="1"/>
  <c r="J97" i="1"/>
  <c r="I97" i="1"/>
  <c r="E97" i="1"/>
  <c r="D97" i="1"/>
  <c r="W96" i="1"/>
  <c r="V96" i="1"/>
  <c r="U96" i="1"/>
  <c r="T96" i="1"/>
  <c r="S96" i="1"/>
  <c r="R96" i="1"/>
  <c r="Q96" i="1"/>
  <c r="P96" i="1"/>
  <c r="O96" i="1"/>
  <c r="L96" i="1"/>
  <c r="K96" i="1"/>
  <c r="J96" i="1"/>
  <c r="I96" i="1"/>
  <c r="E96" i="1"/>
  <c r="D96" i="1"/>
  <c r="W87" i="1"/>
  <c r="V87" i="1"/>
  <c r="U87" i="1"/>
  <c r="T87" i="1"/>
  <c r="S87" i="1"/>
  <c r="R87" i="1"/>
  <c r="Q87" i="1"/>
  <c r="P87" i="1"/>
  <c r="X87" i="1" s="1"/>
  <c r="O87" i="1"/>
  <c r="Z87" i="1" s="1"/>
  <c r="M87" i="1"/>
  <c r="L87" i="1"/>
  <c r="K87" i="1"/>
  <c r="Y87" i="1" s="1"/>
  <c r="J87" i="1"/>
  <c r="I87" i="1"/>
  <c r="G87" i="1"/>
  <c r="F87" i="1"/>
  <c r="E87" i="1"/>
  <c r="D87" i="1"/>
  <c r="C87" i="1"/>
  <c r="Z85" i="1"/>
  <c r="Y85" i="1"/>
  <c r="X85" i="1"/>
  <c r="Z84" i="1"/>
  <c r="Y84" i="1"/>
  <c r="X84" i="1"/>
  <c r="Z83" i="1"/>
  <c r="Y83" i="1"/>
  <c r="X83" i="1"/>
  <c r="Z82" i="1"/>
  <c r="Y82" i="1"/>
  <c r="X82" i="1"/>
  <c r="AA82" i="1" s="1"/>
  <c r="Z81" i="1"/>
  <c r="Y81" i="1"/>
  <c r="X81" i="1"/>
  <c r="AA79" i="1"/>
  <c r="Z79" i="1"/>
  <c r="Y79" i="1"/>
  <c r="X79" i="1"/>
  <c r="Z74" i="1"/>
  <c r="Y74" i="1"/>
  <c r="X74" i="1"/>
  <c r="Z71" i="1"/>
  <c r="Y71" i="1"/>
  <c r="X71" i="1"/>
  <c r="AA71" i="1" s="1"/>
  <c r="Z70" i="1"/>
  <c r="Y70" i="1"/>
  <c r="X70" i="1"/>
  <c r="AA70" i="1" s="1"/>
  <c r="Z69" i="1"/>
  <c r="Y69" i="1"/>
  <c r="X69" i="1"/>
  <c r="AA69" i="1" s="1"/>
  <c r="Z68" i="1"/>
  <c r="Y68" i="1"/>
  <c r="X68" i="1"/>
  <c r="AA68" i="1" s="1"/>
  <c r="AA66" i="1" s="1"/>
  <c r="AA67" i="1"/>
  <c r="O67" i="1"/>
  <c r="O66" i="1" s="1"/>
  <c r="AA65" i="1"/>
  <c r="Z65" i="1"/>
  <c r="Y65" i="1"/>
  <c r="X65" i="1"/>
  <c r="Z61" i="1"/>
  <c r="Y61" i="1"/>
  <c r="X61" i="1"/>
  <c r="Z57" i="1"/>
  <c r="W57" i="1"/>
  <c r="S57" i="1"/>
  <c r="X57" i="1" s="1"/>
  <c r="X55" i="1" s="1"/>
  <c r="Z54" i="1"/>
  <c r="Y54" i="1"/>
  <c r="X54" i="1"/>
  <c r="Z53" i="1"/>
  <c r="Y53" i="1"/>
  <c r="X53" i="1"/>
  <c r="Z52" i="1"/>
  <c r="Z50" i="1" s="1"/>
  <c r="Y52" i="1"/>
  <c r="X52" i="1"/>
  <c r="Z51" i="1"/>
  <c r="Y51" i="1"/>
  <c r="X51" i="1"/>
  <c r="AA50" i="1"/>
  <c r="Y50" i="1"/>
  <c r="X50" i="1"/>
  <c r="W50" i="1"/>
  <c r="V50" i="1"/>
  <c r="U50" i="1"/>
  <c r="T50" i="1"/>
  <c r="S50" i="1"/>
  <c r="R50" i="1"/>
  <c r="Q50" i="1"/>
  <c r="P50" i="1"/>
  <c r="O50" i="1"/>
  <c r="M50" i="1"/>
  <c r="L50" i="1"/>
  <c r="K50" i="1"/>
  <c r="J50" i="1"/>
  <c r="I50" i="1"/>
  <c r="G50" i="1"/>
  <c r="F50" i="1"/>
  <c r="E50" i="1"/>
  <c r="D50" i="1"/>
  <c r="C50" i="1"/>
  <c r="Z47" i="1"/>
  <c r="U47" i="1"/>
  <c r="T47" i="1"/>
  <c r="S47" i="1"/>
  <c r="R47" i="1"/>
  <c r="Q47" i="1"/>
  <c r="P47" i="1"/>
  <c r="L47" i="1"/>
  <c r="K47" i="1"/>
  <c r="J47" i="1"/>
  <c r="Y47" i="1" s="1"/>
  <c r="G47" i="1"/>
  <c r="F47" i="1"/>
  <c r="E47" i="1"/>
  <c r="D47" i="1"/>
  <c r="W46" i="1"/>
  <c r="V46" i="1"/>
  <c r="V41" i="1" s="1"/>
  <c r="U46" i="1"/>
  <c r="U41" i="1" s="1"/>
  <c r="T46" i="1"/>
  <c r="S46" i="1"/>
  <c r="R46" i="1"/>
  <c r="R41" i="1" s="1"/>
  <c r="Q46" i="1"/>
  <c r="P46" i="1"/>
  <c r="O46" i="1"/>
  <c r="M46" i="1"/>
  <c r="M41" i="1" s="1"/>
  <c r="L46" i="1"/>
  <c r="L41" i="1" s="1"/>
  <c r="K46" i="1"/>
  <c r="J46" i="1"/>
  <c r="I46" i="1"/>
  <c r="I41" i="1" s="1"/>
  <c r="G46" i="1"/>
  <c r="G41" i="1" s="1"/>
  <c r="F46" i="1"/>
  <c r="E46" i="1"/>
  <c r="D46" i="1"/>
  <c r="D41" i="1" s="1"/>
  <c r="C46" i="1"/>
  <c r="C41" i="1" s="1"/>
  <c r="W41" i="1"/>
  <c r="T41" i="1"/>
  <c r="S41" i="1"/>
  <c r="Q41" i="1"/>
  <c r="P41" i="1"/>
  <c r="O41" i="1"/>
  <c r="Z41" i="1" s="1"/>
  <c r="K41" i="1"/>
  <c r="J41" i="1"/>
  <c r="F41" i="1"/>
  <c r="E41" i="1"/>
  <c r="Z38" i="1"/>
  <c r="Y38" i="1"/>
  <c r="X38" i="1"/>
  <c r="Y37" i="1"/>
  <c r="X37" i="1"/>
  <c r="Y36" i="1"/>
  <c r="X36" i="1"/>
  <c r="Y35" i="1"/>
  <c r="X35" i="1"/>
  <c r="AB34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Z27" i="1"/>
  <c r="Y27" i="1"/>
  <c r="X27" i="1"/>
  <c r="AA27" i="1" s="1"/>
  <c r="Z26" i="1"/>
  <c r="Z25" i="1" s="1"/>
  <c r="Y26" i="1"/>
  <c r="X26" i="1"/>
  <c r="AA26" i="1" s="1"/>
  <c r="AA25" i="1" s="1"/>
  <c r="Y25" i="1"/>
  <c r="X25" i="1"/>
  <c r="AA24" i="1"/>
  <c r="Z24" i="1"/>
  <c r="Y24" i="1"/>
  <c r="X24" i="1"/>
  <c r="AA23" i="1"/>
  <c r="Z23" i="1"/>
  <c r="Y23" i="1"/>
  <c r="X23" i="1"/>
  <c r="AA22" i="1"/>
  <c r="Z22" i="1"/>
  <c r="Y22" i="1"/>
  <c r="X22" i="1"/>
  <c r="Z21" i="1"/>
  <c r="Y21" i="1"/>
  <c r="X21" i="1"/>
  <c r="Z20" i="1"/>
  <c r="Y20" i="1"/>
  <c r="X20" i="1"/>
  <c r="AA20" i="1" s="1"/>
  <c r="Z19" i="1"/>
  <c r="Y19" i="1"/>
  <c r="X19" i="1"/>
  <c r="AA19" i="1" s="1"/>
  <c r="AA18" i="1"/>
  <c r="Z18" i="1"/>
  <c r="Y18" i="1"/>
  <c r="X18" i="1"/>
  <c r="AB17" i="1"/>
  <c r="Z17" i="1"/>
  <c r="Y17" i="1"/>
  <c r="X17" i="1"/>
  <c r="AA17" i="1" s="1"/>
  <c r="Z16" i="1"/>
  <c r="Y16" i="1"/>
  <c r="X16" i="1"/>
  <c r="AA16" i="1" s="1"/>
  <c r="Z13" i="1"/>
  <c r="Y13" i="1"/>
  <c r="AA13" i="1" s="1"/>
  <c r="X13" i="1"/>
  <c r="X12" i="1"/>
  <c r="Z11" i="1"/>
  <c r="Y11" i="1"/>
  <c r="X11" i="1"/>
  <c r="AB10" i="1"/>
  <c r="Y10" i="1"/>
  <c r="X10" i="1"/>
  <c r="Z9" i="1"/>
  <c r="Z10" i="1" s="1"/>
  <c r="Y9" i="1"/>
  <c r="X9" i="1"/>
  <c r="Z8" i="1"/>
  <c r="Y8" i="1"/>
  <c r="X8" i="1"/>
  <c r="Z7" i="1"/>
  <c r="Y7" i="1"/>
  <c r="X7" i="1"/>
  <c r="Z6" i="1"/>
  <c r="Y6" i="1"/>
  <c r="X6" i="1"/>
  <c r="AA6" i="1" s="1"/>
  <c r="W15" i="1" l="1"/>
  <c r="D15" i="1"/>
  <c r="V15" i="1"/>
  <c r="P15" i="1"/>
  <c r="J15" i="1"/>
  <c r="AA21" i="1"/>
  <c r="V14" i="1" s="1"/>
  <c r="V72" i="1" s="1"/>
  <c r="AA38" i="1"/>
  <c r="Z98" i="1"/>
  <c r="AA9" i="1"/>
  <c r="AA10" i="1" s="1"/>
  <c r="X47" i="1"/>
  <c r="AA47" i="1" s="1"/>
  <c r="AA8" i="1"/>
  <c r="V80" i="1" s="1"/>
  <c r="V78" i="1" s="1"/>
  <c r="V77" i="1" s="1"/>
  <c r="AA7" i="1"/>
  <c r="AA98" i="1" s="1"/>
  <c r="AA11" i="1"/>
  <c r="T49" i="1"/>
  <c r="P49" i="1"/>
  <c r="K49" i="1"/>
  <c r="F49" i="1"/>
  <c r="J49" i="1"/>
  <c r="U49" i="1"/>
  <c r="O49" i="1"/>
  <c r="I49" i="1"/>
  <c r="C49" i="1"/>
  <c r="S49" i="1"/>
  <c r="M49" i="1"/>
  <c r="G49" i="1"/>
  <c r="R49" i="1"/>
  <c r="L49" i="1"/>
  <c r="E49" i="1"/>
  <c r="Q49" i="1"/>
  <c r="D49" i="1"/>
  <c r="AA102" i="1"/>
  <c r="X41" i="1"/>
  <c r="V73" i="1"/>
  <c r="R73" i="1"/>
  <c r="M73" i="1"/>
  <c r="I73" i="1"/>
  <c r="D73" i="1"/>
  <c r="T73" i="1"/>
  <c r="O73" i="1"/>
  <c r="Z73" i="1" s="1"/>
  <c r="G73" i="1"/>
  <c r="S73" i="1"/>
  <c r="L73" i="1"/>
  <c r="F73" i="1"/>
  <c r="W73" i="1"/>
  <c r="Q73" i="1"/>
  <c r="K73" i="1"/>
  <c r="E73" i="1"/>
  <c r="U73" i="1"/>
  <c r="P73" i="1"/>
  <c r="J73" i="1"/>
  <c r="C73" i="1"/>
  <c r="I80" i="1"/>
  <c r="K80" i="1"/>
  <c r="K78" i="1" s="1"/>
  <c r="K77" i="1" s="1"/>
  <c r="J80" i="1"/>
  <c r="J78" i="1" s="1"/>
  <c r="J77" i="1" s="1"/>
  <c r="G80" i="1"/>
  <c r="G78" i="1" s="1"/>
  <c r="G77" i="1" s="1"/>
  <c r="W14" i="1"/>
  <c r="P14" i="1"/>
  <c r="P72" i="1" s="1"/>
  <c r="F14" i="1"/>
  <c r="M14" i="1"/>
  <c r="D14" i="1"/>
  <c r="D72" i="1" s="1"/>
  <c r="S14" i="1"/>
  <c r="J14" i="1"/>
  <c r="J72" i="1" s="1"/>
  <c r="E14" i="1"/>
  <c r="I14" i="1"/>
  <c r="U14" i="1"/>
  <c r="Q14" i="1"/>
  <c r="L14" i="1"/>
  <c r="C14" i="1"/>
  <c r="T14" i="1"/>
  <c r="K14" i="1"/>
  <c r="V63" i="1"/>
  <c r="R63" i="1"/>
  <c r="M63" i="1"/>
  <c r="D63" i="1"/>
  <c r="U62" i="1"/>
  <c r="Q62" i="1"/>
  <c r="AB62" i="1" s="1"/>
  <c r="G62" i="1"/>
  <c r="C62" i="1"/>
  <c r="W60" i="1"/>
  <c r="O60" i="1"/>
  <c r="Z60" i="1" s="1"/>
  <c r="J60" i="1"/>
  <c r="E60" i="1"/>
  <c r="Q59" i="1"/>
  <c r="L59" i="1"/>
  <c r="G59" i="1"/>
  <c r="W58" i="1"/>
  <c r="S58" i="1"/>
  <c r="O58" i="1"/>
  <c r="E58" i="1"/>
  <c r="U63" i="1"/>
  <c r="Q63" i="1"/>
  <c r="G63" i="1"/>
  <c r="C63" i="1"/>
  <c r="T62" i="1"/>
  <c r="K62" i="1"/>
  <c r="F62" i="1"/>
  <c r="V60" i="1"/>
  <c r="M60" i="1"/>
  <c r="I60" i="1"/>
  <c r="D60" i="1"/>
  <c r="P59" i="1"/>
  <c r="K59" i="1"/>
  <c r="F59" i="1"/>
  <c r="R58" i="1"/>
  <c r="M58" i="1"/>
  <c r="I58" i="1"/>
  <c r="W63" i="1"/>
  <c r="S63" i="1"/>
  <c r="O63" i="1"/>
  <c r="Z63" i="1" s="1"/>
  <c r="E63" i="1"/>
  <c r="V62" i="1"/>
  <c r="R62" i="1"/>
  <c r="I62" i="1"/>
  <c r="D62" i="1"/>
  <c r="T60" i="1"/>
  <c r="K60" i="1"/>
  <c r="F60" i="1"/>
  <c r="V59" i="1"/>
  <c r="M59" i="1"/>
  <c r="I59" i="1"/>
  <c r="D59" i="1"/>
  <c r="P58" i="1"/>
  <c r="K58" i="1"/>
  <c r="F58" i="1"/>
  <c r="W62" i="1"/>
  <c r="E62" i="1"/>
  <c r="G60" i="1"/>
  <c r="U58" i="1"/>
  <c r="C58" i="1"/>
  <c r="K63" i="1"/>
  <c r="U60" i="1"/>
  <c r="C60" i="1"/>
  <c r="J59" i="1"/>
  <c r="F63" i="1"/>
  <c r="O62" i="1"/>
  <c r="Z62" i="1" s="1"/>
  <c r="Q60" i="1"/>
  <c r="E59" i="1"/>
  <c r="L58" i="1"/>
  <c r="T63" i="1"/>
  <c r="L60" i="1"/>
  <c r="S59" i="1"/>
  <c r="G58" i="1"/>
  <c r="I101" i="1"/>
  <c r="I100" i="1"/>
  <c r="Q100" i="1"/>
  <c r="Q101" i="1"/>
  <c r="Y12" i="1"/>
  <c r="G100" i="1"/>
  <c r="G101" i="1"/>
  <c r="K100" i="1"/>
  <c r="K101" i="1"/>
  <c r="O101" i="1"/>
  <c r="O100" i="1"/>
  <c r="S101" i="1"/>
  <c r="S100" i="1"/>
  <c r="M15" i="1"/>
  <c r="S15" i="1"/>
  <c r="Y41" i="1"/>
  <c r="D101" i="1"/>
  <c r="D100" i="1"/>
  <c r="L100" i="1"/>
  <c r="L101" i="1"/>
  <c r="P100" i="1"/>
  <c r="P101" i="1"/>
  <c r="T100" i="1"/>
  <c r="T101" i="1"/>
  <c r="I15" i="1"/>
  <c r="O15" i="1"/>
  <c r="Z15" i="1" s="1"/>
  <c r="T15" i="1"/>
  <c r="Z100" i="1"/>
  <c r="Z97" i="1"/>
  <c r="Z96" i="1"/>
  <c r="AA61" i="1"/>
  <c r="AA55" i="1" s="1"/>
  <c r="X98" i="1"/>
  <c r="S67" i="1"/>
  <c r="S66" i="1" s="1"/>
  <c r="S64" i="1" s="1"/>
  <c r="E67" i="1"/>
  <c r="E66" i="1" s="1"/>
  <c r="E64" i="1" s="1"/>
  <c r="R67" i="1"/>
  <c r="R66" i="1" s="1"/>
  <c r="R64" i="1" s="1"/>
  <c r="D67" i="1"/>
  <c r="D66" i="1" s="1"/>
  <c r="D64" i="1" s="1"/>
  <c r="Q67" i="1"/>
  <c r="Q66" i="1" s="1"/>
  <c r="Q64" i="1" s="1"/>
  <c r="G67" i="1"/>
  <c r="G66" i="1" s="1"/>
  <c r="G64" i="1" s="1"/>
  <c r="C67" i="1"/>
  <c r="C66" i="1" s="1"/>
  <c r="P67" i="1"/>
  <c r="P66" i="1" s="1"/>
  <c r="P64" i="1" s="1"/>
  <c r="F67" i="1"/>
  <c r="F66" i="1" s="1"/>
  <c r="F64" i="1" s="1"/>
  <c r="T86" i="1"/>
  <c r="P86" i="1"/>
  <c r="K86" i="1"/>
  <c r="F86" i="1"/>
  <c r="W86" i="1"/>
  <c r="R86" i="1"/>
  <c r="L86" i="1"/>
  <c r="E86" i="1"/>
  <c r="V86" i="1"/>
  <c r="Q86" i="1"/>
  <c r="J86" i="1"/>
  <c r="D86" i="1"/>
  <c r="U86" i="1"/>
  <c r="O86" i="1"/>
  <c r="Z86" i="1" s="1"/>
  <c r="I86" i="1"/>
  <c r="C86" i="1"/>
  <c r="S86" i="1"/>
  <c r="M86" i="1"/>
  <c r="G86" i="1"/>
  <c r="AA54" i="1"/>
  <c r="Y57" i="1"/>
  <c r="Y55" i="1" s="1"/>
  <c r="E101" i="1"/>
  <c r="E100" i="1"/>
  <c r="M101" i="1"/>
  <c r="M100" i="1"/>
  <c r="X102" i="1"/>
  <c r="Y98" i="1"/>
  <c r="W67" i="1"/>
  <c r="W66" i="1" s="1"/>
  <c r="W64" i="1" s="1"/>
  <c r="J67" i="1"/>
  <c r="J66" i="1" s="1"/>
  <c r="J64" i="1" s="1"/>
  <c r="V67" i="1"/>
  <c r="V66" i="1" s="1"/>
  <c r="V64" i="1" s="1"/>
  <c r="M67" i="1"/>
  <c r="M66" i="1" s="1"/>
  <c r="M64" i="1" s="1"/>
  <c r="I67" i="1"/>
  <c r="I66" i="1" s="1"/>
  <c r="U67" i="1"/>
  <c r="U66" i="1" s="1"/>
  <c r="U64" i="1" s="1"/>
  <c r="L67" i="1"/>
  <c r="L66" i="1" s="1"/>
  <c r="L64" i="1" s="1"/>
  <c r="T67" i="1"/>
  <c r="T66" i="1" s="1"/>
  <c r="T64" i="1" s="1"/>
  <c r="K67" i="1"/>
  <c r="K66" i="1" s="1"/>
  <c r="K64" i="1" s="1"/>
  <c r="F100" i="1"/>
  <c r="F101" i="1"/>
  <c r="J101" i="1"/>
  <c r="J100" i="1"/>
  <c r="R101" i="1"/>
  <c r="R100" i="1"/>
  <c r="V101" i="1"/>
  <c r="V100" i="1"/>
  <c r="Z12" i="1"/>
  <c r="Z101" i="1" s="1"/>
  <c r="E15" i="1"/>
  <c r="K15" i="1"/>
  <c r="R15" i="1"/>
  <c r="Y102" i="1"/>
  <c r="X100" i="1"/>
  <c r="X97" i="1"/>
  <c r="X96" i="1"/>
  <c r="X101" i="1"/>
  <c r="AA87" i="1"/>
  <c r="U100" i="1"/>
  <c r="U101" i="1"/>
  <c r="AA97" i="1"/>
  <c r="AA96" i="1"/>
  <c r="U15" i="1"/>
  <c r="Q15" i="1"/>
  <c r="L15" i="1"/>
  <c r="G15" i="1"/>
  <c r="C15" i="1"/>
  <c r="W101" i="1"/>
  <c r="W100" i="1"/>
  <c r="F15" i="1"/>
  <c r="Z66" i="1"/>
  <c r="Z64" i="1" s="1"/>
  <c r="O64" i="1"/>
  <c r="Z102" i="1"/>
  <c r="Y100" i="1"/>
  <c r="Y97" i="1"/>
  <c r="Y96" i="1"/>
  <c r="Y101" i="1"/>
  <c r="X109" i="1"/>
  <c r="AA74" i="1"/>
  <c r="AA109" i="1" s="1"/>
  <c r="Z107" i="1"/>
  <c r="AA83" i="1"/>
  <c r="Y109" i="1"/>
  <c r="AA107" i="1"/>
  <c r="Z109" i="1"/>
  <c r="X107" i="1"/>
  <c r="AA81" i="1"/>
  <c r="AA85" i="1"/>
  <c r="Y107" i="1"/>
  <c r="AA84" i="1"/>
  <c r="W72" i="1" l="1"/>
  <c r="G14" i="1"/>
  <c r="X14" i="1" s="1"/>
  <c r="R14" i="1"/>
  <c r="O14" i="1"/>
  <c r="O72" i="1" s="1"/>
  <c r="Z72" i="1" s="1"/>
  <c r="AA12" i="1"/>
  <c r="AA100" i="1" s="1"/>
  <c r="J62" i="1"/>
  <c r="W59" i="1"/>
  <c r="W55" i="1" s="1"/>
  <c r="W48" i="1" s="1"/>
  <c r="Q58" i="1"/>
  <c r="Q55" i="1" s="1"/>
  <c r="S62" i="1"/>
  <c r="O59" i="1"/>
  <c r="Z59" i="1" s="1"/>
  <c r="P63" i="1"/>
  <c r="T58" i="1"/>
  <c r="R59" i="1"/>
  <c r="P60" i="1"/>
  <c r="M62" i="1"/>
  <c r="J63" i="1"/>
  <c r="D58" i="1"/>
  <c r="D55" i="1" s="1"/>
  <c r="D48" i="1" s="1"/>
  <c r="D40" i="1" s="1"/>
  <c r="D93" i="1" s="1"/>
  <c r="V58" i="1"/>
  <c r="V55" i="1" s="1"/>
  <c r="V48" i="1" s="1"/>
  <c r="V40" i="1" s="1"/>
  <c r="T59" i="1"/>
  <c r="R60" i="1"/>
  <c r="P62" i="1"/>
  <c r="X62" i="1" s="1"/>
  <c r="L63" i="1"/>
  <c r="J58" i="1"/>
  <c r="Y58" i="1" s="1"/>
  <c r="C59" i="1"/>
  <c r="U59" i="1"/>
  <c r="U55" i="1" s="1"/>
  <c r="U48" i="1" s="1"/>
  <c r="S60" i="1"/>
  <c r="L62" i="1"/>
  <c r="I63" i="1"/>
  <c r="F80" i="1"/>
  <c r="F78" i="1" s="1"/>
  <c r="F77" i="1" s="1"/>
  <c r="O80" i="1"/>
  <c r="P80" i="1"/>
  <c r="P78" i="1" s="1"/>
  <c r="P77" i="1" s="1"/>
  <c r="Q80" i="1"/>
  <c r="Q78" i="1" s="1"/>
  <c r="Q77" i="1" s="1"/>
  <c r="M80" i="1"/>
  <c r="M78" i="1" s="1"/>
  <c r="M77" i="1" s="1"/>
  <c r="G55" i="1"/>
  <c r="F55" i="1"/>
  <c r="F48" i="1" s="1"/>
  <c r="L80" i="1"/>
  <c r="L78" i="1" s="1"/>
  <c r="L77" i="1" s="1"/>
  <c r="T80" i="1"/>
  <c r="T78" i="1" s="1"/>
  <c r="T77" i="1" s="1"/>
  <c r="U80" i="1"/>
  <c r="U78" i="1" s="1"/>
  <c r="U77" i="1" s="1"/>
  <c r="W80" i="1"/>
  <c r="W78" i="1" s="1"/>
  <c r="W77" i="1" s="1"/>
  <c r="R80" i="1"/>
  <c r="R78" i="1" s="1"/>
  <c r="R77" i="1" s="1"/>
  <c r="S80" i="1"/>
  <c r="S78" i="1" s="1"/>
  <c r="S77" i="1" s="1"/>
  <c r="C80" i="1"/>
  <c r="E80" i="1"/>
  <c r="E78" i="1" s="1"/>
  <c r="E77" i="1" s="1"/>
  <c r="D80" i="1"/>
  <c r="D78" i="1" s="1"/>
  <c r="D77" i="1" s="1"/>
  <c r="AA101" i="1"/>
  <c r="Y66" i="1"/>
  <c r="I64" i="1"/>
  <c r="Y64" i="1" s="1"/>
  <c r="AA78" i="1"/>
  <c r="X15" i="1"/>
  <c r="X66" i="1"/>
  <c r="X64" i="1" s="1"/>
  <c r="C64" i="1"/>
  <c r="Y15" i="1"/>
  <c r="P55" i="1"/>
  <c r="P48" i="1" s="1"/>
  <c r="P40" i="1" s="1"/>
  <c r="P93" i="1" s="1"/>
  <c r="Y62" i="1"/>
  <c r="R55" i="1"/>
  <c r="E55" i="1"/>
  <c r="E48" i="1" s="1"/>
  <c r="K72" i="1"/>
  <c r="L72" i="1"/>
  <c r="I72" i="1"/>
  <c r="Y14" i="1"/>
  <c r="S72" i="1"/>
  <c r="F72" i="1"/>
  <c r="AA41" i="1"/>
  <c r="Q48" i="1"/>
  <c r="Q40" i="1" s="1"/>
  <c r="Q93" i="1" s="1"/>
  <c r="G48" i="1"/>
  <c r="Y49" i="1"/>
  <c r="J55" i="1"/>
  <c r="J48" i="1" s="1"/>
  <c r="J40" i="1" s="1"/>
  <c r="J93" i="1" s="1"/>
  <c r="X59" i="1"/>
  <c r="Y63" i="1"/>
  <c r="T72" i="1"/>
  <c r="Q72" i="1"/>
  <c r="E72" i="1"/>
  <c r="C78" i="1"/>
  <c r="V93" i="1"/>
  <c r="Z49" i="1"/>
  <c r="I55" i="1"/>
  <c r="I48" i="1" s="1"/>
  <c r="Z58" i="1"/>
  <c r="Z55" i="1" s="1"/>
  <c r="O55" i="1"/>
  <c r="O48" i="1" s="1"/>
  <c r="C72" i="1"/>
  <c r="U72" i="1"/>
  <c r="M72" i="1"/>
  <c r="I78" i="1"/>
  <c r="Y73" i="1"/>
  <c r="L48" i="1"/>
  <c r="X86" i="1"/>
  <c r="Y86" i="1"/>
  <c r="L55" i="1"/>
  <c r="X60" i="1"/>
  <c r="C55" i="1"/>
  <c r="K55" i="1"/>
  <c r="K48" i="1" s="1"/>
  <c r="Y59" i="1"/>
  <c r="M55" i="1"/>
  <c r="M48" i="1" s="1"/>
  <c r="Y60" i="1"/>
  <c r="X63" i="1"/>
  <c r="S55" i="1"/>
  <c r="S48" i="1" s="1"/>
  <c r="R72" i="1"/>
  <c r="Z14" i="1"/>
  <c r="Z80" i="1"/>
  <c r="O78" i="1"/>
  <c r="X73" i="1"/>
  <c r="R48" i="1"/>
  <c r="X49" i="1"/>
  <c r="X48" i="1" s="1"/>
  <c r="C48" i="1"/>
  <c r="C40" i="1" s="1"/>
  <c r="O40" i="1" l="1"/>
  <c r="Z40" i="1" s="1"/>
  <c r="G72" i="1"/>
  <c r="G40" i="1" s="1"/>
  <c r="G93" i="1" s="1"/>
  <c r="M40" i="1"/>
  <c r="L40" i="1"/>
  <c r="L93" i="1" s="1"/>
  <c r="L113" i="1" s="1"/>
  <c r="L114" i="1" s="1"/>
  <c r="S40" i="1"/>
  <c r="S93" i="1" s="1"/>
  <c r="S104" i="1" s="1"/>
  <c r="E40" i="1"/>
  <c r="E93" i="1" s="1"/>
  <c r="K40" i="1"/>
  <c r="K93" i="1" s="1"/>
  <c r="F40" i="1"/>
  <c r="F93" i="1" s="1"/>
  <c r="F105" i="1" s="1"/>
  <c r="W40" i="1"/>
  <c r="W93" i="1" s="1"/>
  <c r="W94" i="1" s="1"/>
  <c r="U40" i="1"/>
  <c r="U93" i="1" s="1"/>
  <c r="U104" i="1" s="1"/>
  <c r="M93" i="1"/>
  <c r="M104" i="1" s="1"/>
  <c r="X58" i="1"/>
  <c r="Y80" i="1"/>
  <c r="X80" i="1"/>
  <c r="T55" i="1"/>
  <c r="T48" i="1" s="1"/>
  <c r="T40" i="1" s="1"/>
  <c r="T93" i="1" s="1"/>
  <c r="M113" i="1"/>
  <c r="M114" i="1" s="1"/>
  <c r="M105" i="1"/>
  <c r="F104" i="1"/>
  <c r="F94" i="1"/>
  <c r="S94" i="1"/>
  <c r="L116" i="1"/>
  <c r="L105" i="1"/>
  <c r="L104" i="1"/>
  <c r="L94" i="1"/>
  <c r="K116" i="1"/>
  <c r="K113" i="1"/>
  <c r="K114" i="1" s="1"/>
  <c r="K105" i="1"/>
  <c r="K104" i="1"/>
  <c r="K94" i="1"/>
  <c r="J104" i="1"/>
  <c r="J116" i="1"/>
  <c r="J113" i="1"/>
  <c r="J114" i="1" s="1"/>
  <c r="J105" i="1"/>
  <c r="J94" i="1"/>
  <c r="D116" i="1"/>
  <c r="D113" i="1"/>
  <c r="D114" i="1" s="1"/>
  <c r="D104" i="1"/>
  <c r="D105" i="1"/>
  <c r="D94" i="1"/>
  <c r="I40" i="1"/>
  <c r="Q105" i="1"/>
  <c r="Q104" i="1"/>
  <c r="Q94" i="1"/>
  <c r="P105" i="1"/>
  <c r="P104" i="1"/>
  <c r="P94" i="1"/>
  <c r="V104" i="1"/>
  <c r="V105" i="1"/>
  <c r="V94" i="1"/>
  <c r="X78" i="1"/>
  <c r="C77" i="1"/>
  <c r="Z48" i="1"/>
  <c r="R40" i="1"/>
  <c r="R93" i="1" s="1"/>
  <c r="W104" i="1"/>
  <c r="W105" i="1"/>
  <c r="O77" i="1"/>
  <c r="Z78" i="1"/>
  <c r="Y78" i="1"/>
  <c r="I77" i="1"/>
  <c r="Y72" i="1"/>
  <c r="E116" i="1" l="1"/>
  <c r="E104" i="1"/>
  <c r="E105" i="1"/>
  <c r="X72" i="1"/>
  <c r="AA72" i="1" s="1"/>
  <c r="S105" i="1"/>
  <c r="U105" i="1"/>
  <c r="U94" i="1"/>
  <c r="E113" i="1"/>
  <c r="E114" i="1" s="1"/>
  <c r="M116" i="1"/>
  <c r="Y48" i="1"/>
  <c r="AA48" i="1" s="1"/>
  <c r="AA40" i="1" s="1"/>
  <c r="E94" i="1"/>
  <c r="M94" i="1"/>
  <c r="O93" i="1"/>
  <c r="Z77" i="1"/>
  <c r="Z93" i="1" s="1"/>
  <c r="Y77" i="1"/>
  <c r="I93" i="1"/>
  <c r="R104" i="1"/>
  <c r="R105" i="1"/>
  <c r="R94" i="1"/>
  <c r="T105" i="1"/>
  <c r="T104" i="1"/>
  <c r="T94" i="1"/>
  <c r="X77" i="1"/>
  <c r="C93" i="1"/>
  <c r="Y40" i="1"/>
  <c r="G105" i="1"/>
  <c r="G104" i="1"/>
  <c r="G94" i="1"/>
  <c r="X40" i="1"/>
  <c r="Y93" i="1" l="1"/>
  <c r="Y104" i="1" s="1"/>
  <c r="X93" i="1"/>
  <c r="AA77" i="1"/>
  <c r="AA93" i="1" s="1"/>
  <c r="Y113" i="1"/>
  <c r="Y114" i="1" s="1"/>
  <c r="Z104" i="1"/>
  <c r="Z105" i="1"/>
  <c r="Z94" i="1"/>
  <c r="O104" i="1"/>
  <c r="O105" i="1"/>
  <c r="O94" i="1"/>
  <c r="C116" i="1"/>
  <c r="C113" i="1"/>
  <c r="C114" i="1" s="1"/>
  <c r="C94" i="1"/>
  <c r="I104" i="1"/>
  <c r="I116" i="1"/>
  <c r="I113" i="1"/>
  <c r="I114" i="1" s="1"/>
  <c r="I105" i="1"/>
  <c r="I94" i="1"/>
  <c r="Y116" i="1" l="1"/>
  <c r="Y94" i="1"/>
  <c r="Y105" i="1"/>
  <c r="AA116" i="1"/>
  <c r="AA113" i="1"/>
  <c r="AA114" i="1" s="1"/>
  <c r="AA104" i="1"/>
  <c r="AA105" i="1"/>
  <c r="AA94" i="1"/>
  <c r="X105" i="1"/>
  <c r="X116" i="1"/>
  <c r="X113" i="1"/>
  <c r="X114" i="1" s="1"/>
  <c r="X104" i="1"/>
  <c r="X94" i="1"/>
</calcChain>
</file>

<file path=xl/sharedStrings.xml><?xml version="1.0" encoding="utf-8"?>
<sst xmlns="http://schemas.openxmlformats.org/spreadsheetml/2006/main" count="140" uniqueCount="111">
  <si>
    <t>Трансфертные ставки (активы)</t>
  </si>
  <si>
    <t>принцип отнесения</t>
  </si>
  <si>
    <t>Трансфертные ставки (пассивы)</t>
  </si>
  <si>
    <t>Карты Таврический Банк</t>
  </si>
  <si>
    <t>Карты МФК</t>
  </si>
  <si>
    <t>Итого Visa</t>
  </si>
  <si>
    <t>Итого Mastercard</t>
  </si>
  <si>
    <t>Итого Мир</t>
  </si>
  <si>
    <t>ИТОГО</t>
  </si>
  <si>
    <t>VISA</t>
  </si>
  <si>
    <t>Mastercard</t>
  </si>
  <si>
    <t>МИР</t>
  </si>
  <si>
    <t>Visa</t>
  </si>
  <si>
    <t>Visa Electron</t>
  </si>
  <si>
    <t>Visa Classic</t>
  </si>
  <si>
    <t>Visa Gold</t>
  </si>
  <si>
    <t>Visa Platinum</t>
  </si>
  <si>
    <t>Visa Infinite</t>
  </si>
  <si>
    <t>Visa Gold Купил - накопил</t>
  </si>
  <si>
    <t>Maestro/ Maestro Express</t>
  </si>
  <si>
    <t>Mastercard Express</t>
  </si>
  <si>
    <t>Mastercard Standart/ PayPass</t>
  </si>
  <si>
    <t>Mastercard Gold</t>
  </si>
  <si>
    <t>Mastercard Часы</t>
  </si>
  <si>
    <t>Mastercard Gold Купил - накопил</t>
  </si>
  <si>
    <t>Mastercard Standard</t>
  </si>
  <si>
    <t>Mastercard Platinum</t>
  </si>
  <si>
    <t>Mastercard Word Elite</t>
  </si>
  <si>
    <t>Объемы</t>
  </si>
  <si>
    <t>Количество карт действующих (на дату):</t>
  </si>
  <si>
    <t>прямое отнесение</t>
  </si>
  <si>
    <t>в т.ч. активных:</t>
  </si>
  <si>
    <t>в т.ч. активных (по зп проектам)</t>
  </si>
  <si>
    <t>Кол-во карт выпущенных (за период):</t>
  </si>
  <si>
    <t>Кол-во карт выпущенных (нарастающим итогом)</t>
  </si>
  <si>
    <t xml:space="preserve">Количество карт эмбоссированных (на дату): </t>
  </si>
  <si>
    <t>Кол-во карт действующих - среднее за период</t>
  </si>
  <si>
    <t>Средний остаток средств на СКС (средний за период)</t>
  </si>
  <si>
    <t>Неснижаемый остаток РОСБАНК(ср.за период)</t>
  </si>
  <si>
    <t>по общему объему транзаций (транзакции в торговых сетях и сторониих банкоматах)</t>
  </si>
  <si>
    <t>Остаток средств в банкоматах**</t>
  </si>
  <si>
    <t>по кол-ву карт</t>
  </si>
  <si>
    <t>Остатки ссудной задолженности (овердрафты)</t>
  </si>
  <si>
    <t>Остаток средств на СКС - средний за декабрь</t>
  </si>
  <si>
    <t>Кол-во транзакций в банкоматах Банка</t>
  </si>
  <si>
    <t>Объем транзакций в устройствах банка</t>
  </si>
  <si>
    <t>Кол-во транзакций в сторнних банкоматах</t>
  </si>
  <si>
    <t>Объем транзакций в сторнних устройствах</t>
  </si>
  <si>
    <t>Объем транзакций в сторнних устройствах (рубли)</t>
  </si>
  <si>
    <t>Объем транзакций в сторнних устройствах (валюта)</t>
  </si>
  <si>
    <t>Кол-во транзакций в торговых сетях</t>
  </si>
  <si>
    <t>Объем транзакций в торговых сетях</t>
  </si>
  <si>
    <t>Объем транзакций в торговых сетях (рубли)</t>
  </si>
  <si>
    <t>Объем транзакций в торговых сетях (валюта)</t>
  </si>
  <si>
    <t>Средний чек</t>
  </si>
  <si>
    <t>Оборот по возврату средств при оплате в торговых сетях</t>
  </si>
  <si>
    <t>Расходы</t>
  </si>
  <si>
    <t>Расходы на выпуск</t>
  </si>
  <si>
    <t>стоимость заготовки</t>
  </si>
  <si>
    <t>упаковка,листовка вкладыш</t>
  </si>
  <si>
    <t>Генерирование Пина и печать ПИН-конверта</t>
  </si>
  <si>
    <t>Персонализация карт с контактным чипом</t>
  </si>
  <si>
    <t>Сортировка и упаковка карт и Пин-конвертов</t>
  </si>
  <si>
    <t>Расходы КОКК на персонализацию</t>
  </si>
  <si>
    <t>Расходы РНКО на обслуживание карт</t>
  </si>
  <si>
    <t>Ведение базы данных</t>
  </si>
  <si>
    <t>Переменнные платы</t>
  </si>
  <si>
    <t>по кол-ву активных карт</t>
  </si>
  <si>
    <t>Получение (смена) пин-кода</t>
  </si>
  <si>
    <t>Фиксированные платы  (постоянные платы)</t>
  </si>
  <si>
    <t>Поддержка мультивалютной карты</t>
  </si>
  <si>
    <t>Поручительсво перед РНКО</t>
  </si>
  <si>
    <t>Клиентская поддержка</t>
  </si>
  <si>
    <t>Удаленный доступ к базе ПЦ</t>
  </si>
  <si>
    <t>Оспаривание транзакций</t>
  </si>
  <si>
    <t>Поддержка услуги получения(смены) пин-кода</t>
  </si>
  <si>
    <t>Прочие платы</t>
  </si>
  <si>
    <t>Расчеты с платежными системами</t>
  </si>
  <si>
    <t>Транзакц. платы(в осн-снятия в чужих банкоматах)</t>
  </si>
  <si>
    <t>по объему транзакций в чужих банкоматах</t>
  </si>
  <si>
    <t>Сервисные платы и РКО (постоянные платы)</t>
  </si>
  <si>
    <t>Операционные платы, руб</t>
  </si>
  <si>
    <t>Операционные платы, вал.</t>
  </si>
  <si>
    <t>Бонусы по программе лояльности</t>
  </si>
  <si>
    <t>Трансфертные расходы</t>
  </si>
  <si>
    <t>Курсовая разница</t>
  </si>
  <si>
    <t>Процентные расходы</t>
  </si>
  <si>
    <t>Доходы</t>
  </si>
  <si>
    <t>Комиссия за обслуживание пластиковых карт</t>
  </si>
  <si>
    <t>Интерченж</t>
  </si>
  <si>
    <t>Комиссия за зачисления по ЗП проектам</t>
  </si>
  <si>
    <t>Годовое обслуживание</t>
  </si>
  <si>
    <t>СМС-информирование</t>
  </si>
  <si>
    <t>Комиссия за выдачу наличных</t>
  </si>
  <si>
    <t xml:space="preserve">Прочие комиссии </t>
  </si>
  <si>
    <t>Процентные доходы (овердрвфты)</t>
  </si>
  <si>
    <t>Трансферные доходы</t>
  </si>
  <si>
    <t>ФИНАНСОВЫЙ РЕЗУЛЬТАТ</t>
  </si>
  <si>
    <t>финансовый результат без учета трансфертных и процентных доходов/расходов</t>
  </si>
  <si>
    <t>обороты по снятию от общего оборота, %</t>
  </si>
  <si>
    <t>доля снятий в собственных банкоматах</t>
  </si>
  <si>
    <t>доля активных карт</t>
  </si>
  <si>
    <t>средний на карту оборот по снятию, руб. в мес</t>
  </si>
  <si>
    <t>средний на карту оборот по платежам, руб. в мес</t>
  </si>
  <si>
    <t>средний остаток средств на карте в мес</t>
  </si>
  <si>
    <t>финансовый результат в расчете на карту</t>
  </si>
  <si>
    <t>финансовый результат в расчете на карту без учета фиксированных плат (доход с каждой дополнительной карты)</t>
  </si>
  <si>
    <t>interchange / оборот в торговых сетях</t>
  </si>
  <si>
    <t>средняя процентная ставка</t>
  </si>
  <si>
    <t>финансовый результат в расчете на карту без учета фиксированных плат и процентных расходов</t>
  </si>
  <si>
    <t>Отчет о доходах и расходах в разрезе типов карт за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</si>
</sst>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#,##0.0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8"/>
      <name val="Tahoma"/>
      <family val="2"/>
      <charset val="204"/>
    </font>
    <font>
      <b/>
      <u/>
      <sz val="8"/>
      <color theme="0" tint="-0.499984740745262"/>
      <name val="Tahoma"/>
      <family val="2"/>
      <charset val="204"/>
    </font>
    <font>
      <sz val="8"/>
      <name val="Tahoma"/>
      <family val="2"/>
      <charset val="204"/>
    </font>
    <font>
      <b/>
      <u/>
      <sz val="8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u/>
      <sz val="8"/>
      <color theme="0"/>
      <name val="Tahoma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Tahoma"/>
      <family val="2"/>
      <charset val="204"/>
    </font>
    <font>
      <sz val="9"/>
      <name val="Tahoma"/>
      <family val="2"/>
      <charset val="204"/>
    </font>
    <font>
      <sz val="10"/>
      <name val="Helv"/>
      <charset val="204"/>
    </font>
    <font>
      <sz val="8"/>
      <color indexed="55"/>
      <name val="Tahoma"/>
      <family val="2"/>
      <charset val="204"/>
    </font>
    <font>
      <sz val="8"/>
      <color theme="0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B3D4F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1" fillId="0" borderId="0"/>
  </cellStyleXfs>
  <cellXfs count="20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164" fontId="4" fillId="0" borderId="0" xfId="0" applyNumberFormat="1" applyFont="1"/>
    <xf numFmtId="0" fontId="4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4" fontId="4" fillId="0" borderId="2" xfId="0" applyNumberFormat="1" applyFont="1" applyFill="1" applyBorder="1" applyAlignment="1">
      <alignment horizontal="right" vertical="center"/>
    </xf>
    <xf numFmtId="4" fontId="4" fillId="6" borderId="2" xfId="0" applyNumberFormat="1" applyFont="1" applyFill="1" applyBorder="1" applyAlignment="1">
      <alignment horizontal="right"/>
    </xf>
    <xf numFmtId="3" fontId="4" fillId="6" borderId="16" xfId="0" applyNumberFormat="1" applyFont="1" applyFill="1" applyBorder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/>
    <xf numFmtId="3" fontId="4" fillId="6" borderId="9" xfId="0" applyNumberFormat="1" applyFont="1" applyFill="1" applyBorder="1" applyAlignment="1">
      <alignment horizontal="center"/>
    </xf>
    <xf numFmtId="4" fontId="10" fillId="6" borderId="2" xfId="0" applyNumberFormat="1" applyFont="1" applyFill="1" applyBorder="1" applyAlignment="1">
      <alignment horizontal="right"/>
    </xf>
    <xf numFmtId="3" fontId="10" fillId="6" borderId="2" xfId="0" applyNumberFormat="1" applyFont="1" applyFill="1" applyBorder="1" applyAlignment="1">
      <alignment horizontal="right"/>
    </xf>
    <xf numFmtId="164" fontId="10" fillId="0" borderId="0" xfId="0" applyNumberFormat="1" applyFont="1" applyAlignment="1"/>
    <xf numFmtId="0" fontId="10" fillId="0" borderId="0" xfId="0" applyFont="1" applyAlignment="1"/>
    <xf numFmtId="4" fontId="4" fillId="0" borderId="2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/>
    <xf numFmtId="0" fontId="4" fillId="0" borderId="0" xfId="0" applyFont="1" applyFill="1" applyAlignment="1"/>
    <xf numFmtId="4" fontId="4" fillId="0" borderId="0" xfId="0" applyNumberFormat="1" applyFont="1" applyFill="1" applyAlignment="1"/>
    <xf numFmtId="4" fontId="4" fillId="0" borderId="17" xfId="0" applyNumberFormat="1" applyFont="1" applyFill="1" applyBorder="1" applyAlignment="1">
      <alignment horizontal="right"/>
    </xf>
    <xf numFmtId="4" fontId="4" fillId="0" borderId="18" xfId="0" applyNumberFormat="1" applyFont="1" applyFill="1" applyBorder="1" applyAlignment="1">
      <alignment horizontal="right"/>
    </xf>
    <xf numFmtId="4" fontId="10" fillId="0" borderId="2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center" vertical="center"/>
    </xf>
    <xf numFmtId="4" fontId="4" fillId="6" borderId="5" xfId="0" applyNumberFormat="1" applyFont="1" applyFill="1" applyBorder="1" applyAlignment="1">
      <alignment horizontal="right" vertical="center"/>
    </xf>
    <xf numFmtId="0" fontId="4" fillId="6" borderId="9" xfId="0" applyFont="1" applyFill="1" applyBorder="1" applyAlignment="1">
      <alignment horizontal="center" vertical="center"/>
    </xf>
    <xf numFmtId="4" fontId="4" fillId="6" borderId="5" xfId="0" applyNumberFormat="1" applyFont="1" applyFill="1" applyBorder="1" applyAlignment="1">
      <alignment horizontal="right"/>
    </xf>
    <xf numFmtId="0" fontId="4" fillId="6" borderId="9" xfId="0" applyFont="1" applyFill="1" applyBorder="1" applyAlignment="1">
      <alignment horizontal="center"/>
    </xf>
    <xf numFmtId="4" fontId="4" fillId="0" borderId="5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center"/>
    </xf>
    <xf numFmtId="4" fontId="4" fillId="5" borderId="5" xfId="0" applyNumberFormat="1" applyFont="1" applyFill="1" applyBorder="1" applyAlignment="1">
      <alignment horizontal="right"/>
    </xf>
    <xf numFmtId="4" fontId="4" fillId="5" borderId="2" xfId="0" applyNumberFormat="1" applyFont="1" applyFill="1" applyBorder="1" applyAlignment="1">
      <alignment horizontal="right"/>
    </xf>
    <xf numFmtId="0" fontId="4" fillId="0" borderId="9" xfId="3" applyFont="1" applyFill="1" applyBorder="1" applyAlignment="1">
      <alignment horizontal="center"/>
    </xf>
    <xf numFmtId="0" fontId="4" fillId="6" borderId="9" xfId="3" applyFont="1" applyFill="1" applyBorder="1" applyAlignment="1">
      <alignment horizontal="center"/>
    </xf>
    <xf numFmtId="4" fontId="4" fillId="7" borderId="2" xfId="0" applyNumberFormat="1" applyFont="1" applyFill="1" applyBorder="1" applyAlignment="1">
      <alignment horizontal="right"/>
    </xf>
    <xf numFmtId="4" fontId="4" fillId="7" borderId="13" xfId="0" applyNumberFormat="1" applyFont="1" applyFill="1" applyBorder="1" applyAlignment="1">
      <alignment horizontal="right"/>
    </xf>
    <xf numFmtId="4" fontId="4" fillId="7" borderId="10" xfId="0" applyNumberFormat="1" applyFont="1" applyFill="1" applyBorder="1" applyAlignment="1">
      <alignment horizontal="right" vertical="center"/>
    </xf>
    <xf numFmtId="4" fontId="4" fillId="7" borderId="10" xfId="0" applyNumberFormat="1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3" fontId="4" fillId="6" borderId="11" xfId="0" applyNumberFormat="1" applyFont="1" applyFill="1" applyBorder="1" applyAlignment="1">
      <alignment vertical="center" wrapText="1"/>
    </xf>
    <xf numFmtId="3" fontId="4" fillId="6" borderId="19" xfId="0" applyNumberFormat="1" applyFont="1" applyFill="1" applyBorder="1" applyAlignment="1">
      <alignment vertical="center" wrapText="1"/>
    </xf>
    <xf numFmtId="3" fontId="4" fillId="6" borderId="13" xfId="0" applyNumberFormat="1" applyFont="1" applyFill="1" applyBorder="1" applyAlignment="1">
      <alignment vertical="center" wrapText="1"/>
    </xf>
    <xf numFmtId="3" fontId="2" fillId="8" borderId="2" xfId="0" applyNumberFormat="1" applyFont="1" applyFill="1" applyBorder="1" applyAlignment="1">
      <alignment horizontal="right" vertical="center" wrapText="1"/>
    </xf>
    <xf numFmtId="3" fontId="2" fillId="8" borderId="2" xfId="0" applyNumberFormat="1" applyFont="1" applyFill="1" applyBorder="1" applyAlignment="1">
      <alignment horizontal="right" wrapText="1"/>
    </xf>
    <xf numFmtId="0" fontId="2" fillId="8" borderId="5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right" wrapText="1"/>
    </xf>
    <xf numFmtId="3" fontId="10" fillId="0" borderId="2" xfId="0" applyNumberFormat="1" applyFont="1" applyFill="1" applyBorder="1" applyAlignment="1">
      <alignment horizontal="right" wrapText="1"/>
    </xf>
    <xf numFmtId="3" fontId="4" fillId="6" borderId="2" xfId="0" applyNumberFormat="1" applyFont="1" applyFill="1" applyBorder="1" applyAlignment="1">
      <alignment horizontal="right" wrapText="1"/>
    </xf>
    <xf numFmtId="3" fontId="4" fillId="6" borderId="20" xfId="0" applyNumberFormat="1" applyFont="1" applyFill="1" applyBorder="1" applyAlignment="1">
      <alignment horizontal="center" wrapText="1"/>
    </xf>
    <xf numFmtId="3" fontId="4" fillId="0" borderId="2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 wrapText="1"/>
    </xf>
    <xf numFmtId="3" fontId="4" fillId="6" borderId="21" xfId="0" applyNumberFormat="1" applyFont="1" applyFill="1" applyBorder="1" applyAlignment="1">
      <alignment horizontal="right" wrapText="1"/>
    </xf>
    <xf numFmtId="3" fontId="4" fillId="6" borderId="22" xfId="0" applyNumberFormat="1" applyFont="1" applyFill="1" applyBorder="1" applyAlignment="1">
      <alignment horizontal="right" wrapText="1"/>
    </xf>
    <xf numFmtId="3" fontId="4" fillId="6" borderId="20" xfId="0" applyNumberFormat="1" applyFont="1" applyFill="1" applyBorder="1" applyAlignment="1">
      <alignment horizontal="right" wrapText="1"/>
    </xf>
    <xf numFmtId="3" fontId="4" fillId="6" borderId="9" xfId="0" applyNumberFormat="1" applyFont="1" applyFill="1" applyBorder="1" applyAlignment="1">
      <alignment horizontal="right" wrapText="1"/>
    </xf>
    <xf numFmtId="3" fontId="4" fillId="6" borderId="2" xfId="0" applyNumberFormat="1" applyFont="1" applyFill="1" applyBorder="1" applyAlignment="1">
      <alignment horizontal="right"/>
    </xf>
    <xf numFmtId="3" fontId="4" fillId="6" borderId="23" xfId="0" applyNumberFormat="1" applyFont="1" applyFill="1" applyBorder="1" applyAlignment="1">
      <alignment horizontal="right" wrapText="1"/>
    </xf>
    <xf numFmtId="3" fontId="4" fillId="6" borderId="0" xfId="0" applyNumberFormat="1" applyFont="1" applyFill="1" applyBorder="1" applyAlignment="1">
      <alignment horizontal="right" wrapText="1"/>
    </xf>
    <xf numFmtId="3" fontId="4" fillId="0" borderId="23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3" fontId="4" fillId="0" borderId="9" xfId="0" applyNumberFormat="1" applyFont="1" applyFill="1" applyBorder="1" applyAlignment="1">
      <alignment horizontal="right" wrapText="1"/>
    </xf>
    <xf numFmtId="164" fontId="4" fillId="0" borderId="0" xfId="0" applyNumberFormat="1" applyFont="1" applyFill="1"/>
    <xf numFmtId="0" fontId="4" fillId="0" borderId="0" xfId="0" applyFont="1" applyFill="1"/>
    <xf numFmtId="3" fontId="4" fillId="0" borderId="19" xfId="0" applyNumberFormat="1" applyFont="1" applyFill="1" applyBorder="1" applyAlignment="1">
      <alignment horizontal="right" wrapText="1"/>
    </xf>
    <xf numFmtId="3" fontId="4" fillId="0" borderId="11" xfId="0" applyNumberFormat="1" applyFont="1" applyFill="1" applyBorder="1" applyAlignment="1">
      <alignment horizontal="right" wrapText="1"/>
    </xf>
    <xf numFmtId="3" fontId="4" fillId="0" borderId="12" xfId="0" applyNumberFormat="1" applyFont="1" applyFill="1" applyBorder="1" applyAlignment="1">
      <alignment horizontal="right" wrapText="1"/>
    </xf>
    <xf numFmtId="3" fontId="10" fillId="6" borderId="2" xfId="0" applyNumberFormat="1" applyFont="1" applyFill="1" applyBorder="1" applyAlignment="1">
      <alignment horizontal="right" wrapText="1"/>
    </xf>
    <xf numFmtId="0" fontId="4" fillId="6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65" fontId="10" fillId="0" borderId="2" xfId="0" applyNumberFormat="1" applyFont="1" applyFill="1" applyBorder="1" applyAlignment="1">
      <alignment horizontal="right" wrapText="1"/>
    </xf>
    <xf numFmtId="165" fontId="4" fillId="0" borderId="2" xfId="0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0" fontId="2" fillId="0" borderId="0" xfId="0" applyFont="1" applyFill="1"/>
    <xf numFmtId="3" fontId="4" fillId="8" borderId="2" xfId="0" applyNumberFormat="1" applyFont="1" applyFill="1" applyBorder="1" applyAlignment="1">
      <alignment horizontal="right" wrapText="1"/>
    </xf>
    <xf numFmtId="0" fontId="12" fillId="9" borderId="9" xfId="0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right" wrapText="1"/>
    </xf>
    <xf numFmtId="0" fontId="4" fillId="6" borderId="9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vertical="center"/>
    </xf>
    <xf numFmtId="3" fontId="4" fillId="0" borderId="2" xfId="0" applyNumberFormat="1" applyFont="1" applyFill="1" applyBorder="1" applyAlignment="1">
      <alignment horizontal="right" vertical="center" wrapText="1"/>
    </xf>
    <xf numFmtId="3" fontId="4" fillId="0" borderId="10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wrapText="1"/>
    </xf>
    <xf numFmtId="3" fontId="13" fillId="6" borderId="2" xfId="0" applyNumberFormat="1" applyFont="1" applyFill="1" applyBorder="1" applyAlignment="1">
      <alignment horizontal="right"/>
    </xf>
    <xf numFmtId="3" fontId="6" fillId="6" borderId="9" xfId="0" applyNumberFormat="1" applyFont="1" applyFill="1" applyBorder="1" applyAlignment="1">
      <alignment horizontal="center" wrapText="1"/>
    </xf>
    <xf numFmtId="3" fontId="2" fillId="10" borderId="0" xfId="0" applyNumberFormat="1" applyFont="1" applyFill="1" applyBorder="1" applyAlignment="1">
      <alignment wrapText="1"/>
    </xf>
    <xf numFmtId="3" fontId="2" fillId="10" borderId="9" xfId="0" applyNumberFormat="1" applyFont="1" applyFill="1" applyBorder="1" applyAlignment="1">
      <alignment wrapText="1"/>
    </xf>
    <xf numFmtId="3" fontId="2" fillId="10" borderId="23" xfId="0" applyNumberFormat="1" applyFont="1" applyFill="1" applyBorder="1" applyAlignment="1">
      <alignment wrapText="1"/>
    </xf>
    <xf numFmtId="3" fontId="2" fillId="10" borderId="10" xfId="0" applyNumberFormat="1" applyFont="1" applyFill="1" applyBorder="1" applyAlignment="1">
      <alignment wrapText="1"/>
    </xf>
    <xf numFmtId="3" fontId="2" fillId="8" borderId="4" xfId="0" applyNumberFormat="1" applyFon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right" vertical="center" wrapText="1"/>
    </xf>
    <xf numFmtId="3" fontId="2" fillId="8" borderId="4" xfId="0" applyNumberFormat="1" applyFont="1" applyFill="1" applyBorder="1" applyAlignment="1">
      <alignment horizontal="right" vertical="center" wrapText="1"/>
    </xf>
    <xf numFmtId="0" fontId="4" fillId="6" borderId="20" xfId="0" applyFont="1" applyFill="1" applyBorder="1" applyAlignment="1">
      <alignment horizontal="center" wrapText="1"/>
    </xf>
    <xf numFmtId="3" fontId="14" fillId="6" borderId="2" xfId="0" applyNumberFormat="1" applyFont="1" applyFill="1" applyBorder="1" applyAlignment="1">
      <alignment horizontal="right"/>
    </xf>
    <xf numFmtId="3" fontId="15" fillId="6" borderId="2" xfId="0" applyNumberFormat="1" applyFont="1" applyFill="1" applyBorder="1" applyAlignment="1">
      <alignment horizontal="right" vertical="center" wrapText="1"/>
    </xf>
    <xf numFmtId="3" fontId="15" fillId="6" borderId="2" xfId="0" applyNumberFormat="1" applyFont="1" applyFill="1" applyBorder="1" applyAlignment="1">
      <alignment horizontal="right"/>
    </xf>
    <xf numFmtId="3" fontId="14" fillId="6" borderId="9" xfId="2" applyNumberFormat="1" applyFont="1" applyFill="1" applyBorder="1" applyAlignment="1">
      <alignment horizontal="center" wrapText="1"/>
    </xf>
    <xf numFmtId="3" fontId="2" fillId="6" borderId="2" xfId="0" applyNumberFormat="1" applyFont="1" applyFill="1" applyBorder="1" applyAlignment="1">
      <alignment horizontal="right"/>
    </xf>
    <xf numFmtId="3" fontId="4" fillId="6" borderId="2" xfId="0" applyNumberFormat="1" applyFont="1" applyFill="1" applyBorder="1" applyAlignment="1">
      <alignment horizontal="right" vertical="center" wrapText="1"/>
    </xf>
    <xf numFmtId="3" fontId="2" fillId="6" borderId="9" xfId="2" applyNumberFormat="1" applyFont="1" applyFill="1" applyBorder="1" applyAlignment="1">
      <alignment horizontal="center" wrapText="1"/>
    </xf>
    <xf numFmtId="3" fontId="2" fillId="6" borderId="2" xfId="2" applyNumberFormat="1" applyFont="1" applyFill="1" applyBorder="1" applyAlignment="1">
      <alignment wrapText="1"/>
    </xf>
    <xf numFmtId="3" fontId="2" fillId="6" borderId="9" xfId="0" applyNumberFormat="1" applyFont="1" applyFill="1" applyBorder="1" applyAlignment="1">
      <alignment horizontal="center" wrapText="1"/>
    </xf>
    <xf numFmtId="0" fontId="4" fillId="6" borderId="2" xfId="0" applyFont="1" applyFill="1" applyBorder="1"/>
    <xf numFmtId="3" fontId="2" fillId="8" borderId="3" xfId="0" applyNumberFormat="1" applyFont="1" applyFill="1" applyBorder="1" applyAlignment="1">
      <alignment horizontal="right"/>
    </xf>
    <xf numFmtId="3" fontId="2" fillId="8" borderId="2" xfId="0" applyNumberFormat="1" applyFon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center" wrapText="1"/>
    </xf>
    <xf numFmtId="3" fontId="4" fillId="6" borderId="0" xfId="0" applyNumberFormat="1" applyFont="1" applyFill="1" applyBorder="1" applyAlignment="1">
      <alignment horizontal="right"/>
    </xf>
    <xf numFmtId="3" fontId="4" fillId="6" borderId="20" xfId="0" applyNumberFormat="1" applyFont="1" applyFill="1" applyBorder="1" applyAlignment="1">
      <alignment horizontal="right"/>
    </xf>
    <xf numFmtId="3" fontId="4" fillId="6" borderId="9" xfId="0" applyNumberFormat="1" applyFont="1" applyFill="1" applyBorder="1" applyAlignment="1">
      <alignment horizontal="right"/>
    </xf>
    <xf numFmtId="9" fontId="4" fillId="6" borderId="0" xfId="1" applyFont="1" applyFill="1" applyBorder="1" applyAlignment="1">
      <alignment horizontal="right"/>
    </xf>
    <xf numFmtId="9" fontId="4" fillId="6" borderId="9" xfId="1" applyFont="1" applyFill="1" applyBorder="1" applyAlignment="1">
      <alignment horizontal="right"/>
    </xf>
    <xf numFmtId="10" fontId="4" fillId="6" borderId="0" xfId="1" applyNumberFormat="1" applyFont="1" applyFill="1" applyBorder="1" applyAlignment="1">
      <alignment horizontal="right"/>
    </xf>
    <xf numFmtId="10" fontId="4" fillId="6" borderId="9" xfId="1" applyNumberFormat="1" applyFont="1" applyFill="1" applyBorder="1" applyAlignment="1">
      <alignment horizontal="right"/>
    </xf>
    <xf numFmtId="10" fontId="4" fillId="6" borderId="11" xfId="1" applyNumberFormat="1" applyFont="1" applyFill="1" applyBorder="1" applyAlignment="1">
      <alignment horizontal="right"/>
    </xf>
    <xf numFmtId="4" fontId="4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4" fillId="6" borderId="10" xfId="0" applyFont="1" applyFill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left" vertical="center"/>
    </xf>
    <xf numFmtId="3" fontId="4" fillId="0" borderId="5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9" fillId="6" borderId="3" xfId="2" applyFont="1" applyFill="1" applyBorder="1" applyAlignment="1">
      <alignment horizontal="left"/>
    </xf>
    <xf numFmtId="0" fontId="9" fillId="6" borderId="5" xfId="2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3" xfId="3" applyFont="1" applyFill="1" applyBorder="1" applyAlignment="1">
      <alignment horizontal="left"/>
    </xf>
    <xf numFmtId="0" fontId="4" fillId="5" borderId="5" xfId="3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7" borderId="3" xfId="3" applyFont="1" applyFill="1" applyBorder="1" applyAlignment="1">
      <alignment horizontal="left"/>
    </xf>
    <xf numFmtId="0" fontId="4" fillId="7" borderId="5" xfId="3" applyFont="1" applyFill="1" applyBorder="1" applyAlignment="1">
      <alignment horizontal="left"/>
    </xf>
    <xf numFmtId="0" fontId="12" fillId="0" borderId="3" xfId="0" applyFont="1" applyFill="1" applyBorder="1" applyAlignment="1">
      <alignment horizontal="left" wrapText="1"/>
    </xf>
    <xf numFmtId="0" fontId="12" fillId="0" borderId="5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12" fillId="8" borderId="3" xfId="0" applyFont="1" applyFill="1" applyBorder="1" applyAlignment="1">
      <alignment horizontal="left" wrapText="1"/>
    </xf>
    <xf numFmtId="0" fontId="12" fillId="8" borderId="5" xfId="0" applyFont="1" applyFill="1" applyBorder="1" applyAlignment="1">
      <alignment horizontal="left" wrapText="1"/>
    </xf>
    <xf numFmtId="3" fontId="4" fillId="0" borderId="3" xfId="0" applyNumberFormat="1" applyFont="1" applyFill="1" applyBorder="1" applyAlignment="1">
      <alignment horizontal="left" wrapText="1"/>
    </xf>
    <xf numFmtId="3" fontId="4" fillId="0" borderId="5" xfId="0" applyNumberFormat="1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wrapText="1"/>
    </xf>
    <xf numFmtId="0" fontId="4" fillId="6" borderId="5" xfId="0" applyFont="1" applyFill="1" applyBorder="1" applyAlignment="1">
      <alignment horizontal="left" wrapText="1"/>
    </xf>
    <xf numFmtId="3" fontId="2" fillId="6" borderId="3" xfId="0" applyNumberFormat="1" applyFont="1" applyFill="1" applyBorder="1" applyAlignment="1">
      <alignment horizontal="left" wrapText="1"/>
    </xf>
    <xf numFmtId="3" fontId="2" fillId="6" borderId="5" xfId="0" applyNumberFormat="1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9" borderId="21" xfId="0" applyFont="1" applyFill="1" applyBorder="1" applyAlignment="1">
      <alignment horizontal="left" wrapText="1"/>
    </xf>
    <xf numFmtId="0" fontId="4" fillId="9" borderId="20" xfId="0" applyFont="1" applyFill="1" applyBorder="1" applyAlignment="1">
      <alignment horizontal="left" wrapText="1"/>
    </xf>
    <xf numFmtId="0" fontId="4" fillId="0" borderId="23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9" borderId="23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horizontal="left" wrapText="1"/>
    </xf>
    <xf numFmtId="3" fontId="2" fillId="8" borderId="3" xfId="0" applyNumberFormat="1" applyFont="1" applyFill="1" applyBorder="1" applyAlignment="1">
      <alignment horizontal="left" wrapText="1"/>
    </xf>
    <xf numFmtId="3" fontId="2" fillId="8" borderId="5" xfId="0" applyNumberFormat="1" applyFont="1" applyFill="1" applyBorder="1" applyAlignment="1">
      <alignment horizontal="left" wrapText="1"/>
    </xf>
    <xf numFmtId="0" fontId="4" fillId="6" borderId="23" xfId="0" applyFont="1" applyFill="1" applyBorder="1" applyAlignment="1">
      <alignment horizontal="left" wrapText="1"/>
    </xf>
    <xf numFmtId="0" fontId="4" fillId="6" borderId="9" xfId="0" applyFont="1" applyFill="1" applyBorder="1" applyAlignment="1">
      <alignment horizontal="left" wrapText="1"/>
    </xf>
    <xf numFmtId="0" fontId="4" fillId="6" borderId="19" xfId="0" applyFont="1" applyFill="1" applyBorder="1" applyAlignment="1">
      <alignment horizontal="left" wrapText="1"/>
    </xf>
    <xf numFmtId="0" fontId="4" fillId="6" borderId="12" xfId="0" applyFont="1" applyFill="1" applyBorder="1" applyAlignment="1">
      <alignment horizontal="left" wrapText="1"/>
    </xf>
  </cellXfs>
  <cellStyles count="4">
    <cellStyle name="Обычный" xfId="0" builtinId="0"/>
    <cellStyle name="Обычный_Лист1" xfId="2"/>
    <cellStyle name="Процентный" xfId="1" builtinId="5"/>
    <cellStyle name="Стиль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ColWidth="9.140625" defaultRowHeight="12.75" outlineLevelRow="2" outlineLevelCol="1" x14ac:dyDescent="0.2"/>
  <cols>
    <col min="1" max="1" width="33" customWidth="1"/>
    <col min="2" max="2" width="7.28515625" customWidth="1"/>
    <col min="3" max="27" width="12.42578125" customWidth="1"/>
    <col min="28" max="28" width="30.42578125" hidden="1" customWidth="1" outlineLevel="1"/>
    <col min="29" max="29" width="11.7109375" bestFit="1" customWidth="1" collapsed="1"/>
  </cols>
  <sheetData>
    <row r="1" spans="1:29" ht="12" customHeight="1" x14ac:dyDescent="0.2">
      <c r="A1" s="1" t="s">
        <v>0</v>
      </c>
      <c r="B1" s="2">
        <v>10.07</v>
      </c>
      <c r="C1" s="129" t="s">
        <v>110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1"/>
      <c r="AB1" s="3" t="s">
        <v>1</v>
      </c>
      <c r="AC1" s="4"/>
    </row>
    <row r="2" spans="1:29" ht="12" customHeight="1" thickBot="1" x14ac:dyDescent="0.25">
      <c r="A2" s="6" t="s">
        <v>2</v>
      </c>
      <c r="B2" s="7">
        <v>9.3800000000000008</v>
      </c>
      <c r="C2" s="132" t="s">
        <v>3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 t="s">
        <v>4</v>
      </c>
      <c r="Q2" s="133"/>
      <c r="R2" s="133"/>
      <c r="S2" s="133"/>
      <c r="T2" s="133"/>
      <c r="U2" s="133"/>
      <c r="V2" s="133"/>
      <c r="W2" s="134"/>
      <c r="X2" s="135" t="s">
        <v>5</v>
      </c>
      <c r="Y2" s="135" t="s">
        <v>6</v>
      </c>
      <c r="Z2" s="135" t="s">
        <v>7</v>
      </c>
      <c r="AA2" s="135" t="s">
        <v>8</v>
      </c>
      <c r="AB2" s="3"/>
      <c r="AC2" s="4"/>
    </row>
    <row r="3" spans="1:29" ht="12" customHeight="1" x14ac:dyDescent="0.2">
      <c r="A3" s="154"/>
      <c r="B3" s="155"/>
      <c r="C3" s="158" t="s">
        <v>9</v>
      </c>
      <c r="D3" s="159"/>
      <c r="E3" s="159"/>
      <c r="F3" s="159"/>
      <c r="G3" s="159"/>
      <c r="H3" s="160"/>
      <c r="I3" s="158" t="s">
        <v>10</v>
      </c>
      <c r="J3" s="159"/>
      <c r="K3" s="159"/>
      <c r="L3" s="159"/>
      <c r="M3" s="159"/>
      <c r="N3" s="160"/>
      <c r="O3" s="161" t="s">
        <v>11</v>
      </c>
      <c r="P3" s="132" t="s">
        <v>12</v>
      </c>
      <c r="Q3" s="133"/>
      <c r="R3" s="133"/>
      <c r="S3" s="134"/>
      <c r="T3" s="132" t="s">
        <v>10</v>
      </c>
      <c r="U3" s="133"/>
      <c r="V3" s="133"/>
      <c r="W3" s="134"/>
      <c r="X3" s="136"/>
      <c r="Y3" s="136"/>
      <c r="Z3" s="136"/>
      <c r="AA3" s="136"/>
      <c r="AB3" s="148" t="s">
        <v>1</v>
      </c>
      <c r="AC3" s="4"/>
    </row>
    <row r="4" spans="1:29" ht="31.5" x14ac:dyDescent="0.2">
      <c r="A4" s="156"/>
      <c r="B4" s="157"/>
      <c r="C4" s="8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22</v>
      </c>
      <c r="M4" s="9" t="s">
        <v>23</v>
      </c>
      <c r="N4" s="9" t="s">
        <v>24</v>
      </c>
      <c r="O4" s="162"/>
      <c r="P4" s="9" t="s">
        <v>14</v>
      </c>
      <c r="Q4" s="9" t="s">
        <v>15</v>
      </c>
      <c r="R4" s="9" t="s">
        <v>16</v>
      </c>
      <c r="S4" s="9" t="s">
        <v>17</v>
      </c>
      <c r="T4" s="9" t="s">
        <v>25</v>
      </c>
      <c r="U4" s="9" t="s">
        <v>22</v>
      </c>
      <c r="V4" s="9" t="s">
        <v>26</v>
      </c>
      <c r="W4" s="9" t="s">
        <v>27</v>
      </c>
      <c r="X4" s="137"/>
      <c r="Y4" s="137"/>
      <c r="Z4" s="137"/>
      <c r="AA4" s="137"/>
      <c r="AB4" s="149"/>
      <c r="AC4" s="4"/>
    </row>
    <row r="5" spans="1:29" ht="12.75" customHeight="1" x14ac:dyDescent="0.2">
      <c r="A5" s="150" t="s">
        <v>28</v>
      </c>
      <c r="B5" s="151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1"/>
      <c r="Z5" s="11"/>
      <c r="AA5" s="11"/>
      <c r="AB5" s="12"/>
      <c r="AC5" s="4"/>
    </row>
    <row r="6" spans="1:29" s="18" customFormat="1" ht="10.5" x14ac:dyDescent="0.15">
      <c r="A6" s="142" t="s">
        <v>29</v>
      </c>
      <c r="B6" s="143"/>
      <c r="C6" s="128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64">
        <f>C6+D6+E6+H6+P6+Q6+R6+S6+F6+G6</f>
        <v>0</v>
      </c>
      <c r="Y6" s="64">
        <f>I6+J6+K6+L6+M6+N6+T6+U6+V6+W6</f>
        <v>0</v>
      </c>
      <c r="Z6" s="64">
        <f t="shared" ref="Z6:Z24" si="0">O6</f>
        <v>0</v>
      </c>
      <c r="AA6" s="64">
        <f>X6+Y6+Z6</f>
        <v>0</v>
      </c>
      <c r="AB6" s="16" t="s">
        <v>30</v>
      </c>
      <c r="AC6" s="17"/>
    </row>
    <row r="7" spans="1:29" s="18" customFormat="1" ht="10.5" x14ac:dyDescent="0.15">
      <c r="A7" s="152" t="s">
        <v>31</v>
      </c>
      <c r="B7" s="153"/>
      <c r="C7" s="128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64">
        <f>C7+D7+E7+H7+P7+Q7+R7+S7+F7+G7</f>
        <v>0</v>
      </c>
      <c r="Y7" s="64">
        <f>I7+J7+K7+L7+M7+N7+T7+U7+V7+W7</f>
        <v>0</v>
      </c>
      <c r="Z7" s="64">
        <f t="shared" si="0"/>
        <v>0</v>
      </c>
      <c r="AA7" s="64">
        <f t="shared" ref="AA7:AA24" si="1">X7+Y7+Z7</f>
        <v>0</v>
      </c>
      <c r="AB7" s="19" t="s">
        <v>30</v>
      </c>
      <c r="AC7" s="17"/>
    </row>
    <row r="8" spans="1:29" s="18" customFormat="1" ht="10.5" x14ac:dyDescent="0.15">
      <c r="A8" s="152" t="s">
        <v>32</v>
      </c>
      <c r="B8" s="153"/>
      <c r="C8" s="128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64">
        <f>C8+D8+E8+H8+P8+Q8+R8+S8+F8+G8</f>
        <v>0</v>
      </c>
      <c r="Y8" s="64">
        <f>I8+J8+K8+L8+M8+N8+T8+U8+V8+W8</f>
        <v>0</v>
      </c>
      <c r="Z8" s="64">
        <f t="shared" si="0"/>
        <v>0</v>
      </c>
      <c r="AA8" s="64">
        <f t="shared" si="1"/>
        <v>0</v>
      </c>
      <c r="AB8" s="19" t="s">
        <v>30</v>
      </c>
      <c r="AC8" s="17"/>
    </row>
    <row r="9" spans="1:29" s="18" customFormat="1" ht="10.5" x14ac:dyDescent="0.15">
      <c r="A9" s="142" t="s">
        <v>33</v>
      </c>
      <c r="B9" s="143"/>
      <c r="C9" s="128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64">
        <f t="shared" ref="X9:X12" si="2">C9+D9+E9+H9+P9+Q9+R9+S9+F9+G9</f>
        <v>0</v>
      </c>
      <c r="Y9" s="64">
        <f t="shared" ref="Y9:Y12" si="3">I9+J9+K9+L9+M9+N9+T9+U9+V9+W9</f>
        <v>0</v>
      </c>
      <c r="Z9" s="64">
        <f t="shared" si="0"/>
        <v>0</v>
      </c>
      <c r="AA9" s="64">
        <f t="shared" si="1"/>
        <v>0</v>
      </c>
      <c r="AB9" s="19" t="s">
        <v>30</v>
      </c>
      <c r="AC9" s="17"/>
    </row>
    <row r="10" spans="1:29" s="23" customFormat="1" ht="11.25" hidden="1" outlineLevel="2" x14ac:dyDescent="0.15">
      <c r="A10" s="138" t="s">
        <v>34</v>
      </c>
      <c r="B10" s="13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64">
        <f t="shared" si="2"/>
        <v>0</v>
      </c>
      <c r="Y10" s="64">
        <f t="shared" si="3"/>
        <v>0</v>
      </c>
      <c r="Z10" s="21">
        <f t="shared" ref="Z10:AA10" si="4">Z9</f>
        <v>0</v>
      </c>
      <c r="AA10" s="21">
        <f t="shared" si="4"/>
        <v>0</v>
      </c>
      <c r="AB10" s="21" t="e">
        <f>#REF!+AB9</f>
        <v>#REF!</v>
      </c>
      <c r="AC10" s="22"/>
    </row>
    <row r="11" spans="1:29" s="27" customFormat="1" ht="10.5" collapsed="1" x14ac:dyDescent="0.15">
      <c r="A11" s="140" t="s">
        <v>35</v>
      </c>
      <c r="B11" s="141"/>
      <c r="C11" s="128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64">
        <f t="shared" si="2"/>
        <v>0</v>
      </c>
      <c r="Y11" s="64">
        <f t="shared" si="3"/>
        <v>0</v>
      </c>
      <c r="Z11" s="58">
        <f t="shared" si="0"/>
        <v>0</v>
      </c>
      <c r="AA11" s="58">
        <f t="shared" si="1"/>
        <v>0</v>
      </c>
      <c r="AB11" s="25"/>
      <c r="AC11" s="26"/>
    </row>
    <row r="12" spans="1:29" s="18" customFormat="1" ht="12" customHeight="1" x14ac:dyDescent="0.15">
      <c r="A12" s="142" t="s">
        <v>36</v>
      </c>
      <c r="B12" s="14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>
        <f t="shared" si="2"/>
        <v>0</v>
      </c>
      <c r="Y12" s="64">
        <f t="shared" si="3"/>
        <v>0</v>
      </c>
      <c r="Z12" s="64">
        <f t="shared" si="0"/>
        <v>0</v>
      </c>
      <c r="AA12" s="64">
        <f t="shared" si="1"/>
        <v>0</v>
      </c>
      <c r="AB12" s="19"/>
      <c r="AC12" s="17"/>
    </row>
    <row r="13" spans="1:29" s="27" customFormat="1" ht="12" customHeight="1" x14ac:dyDescent="0.15">
      <c r="A13" s="144" t="s">
        <v>37</v>
      </c>
      <c r="B13" s="145"/>
      <c r="C13" s="28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1" t="e">
        <f>D13+E13+#REF!+P13+Q13+R13+S13+F13+G13</f>
        <v>#REF!</v>
      </c>
      <c r="Y13" s="24" t="e">
        <f>I13+J13+K13+L13+M13+#REF!+T13+U13+V13+W13</f>
        <v>#REF!</v>
      </c>
      <c r="Z13" s="24">
        <f t="shared" si="0"/>
        <v>0</v>
      </c>
      <c r="AA13" s="24" t="e">
        <f t="shared" si="1"/>
        <v>#REF!</v>
      </c>
      <c r="AB13" s="32" t="s">
        <v>30</v>
      </c>
      <c r="AC13" s="26"/>
    </row>
    <row r="14" spans="1:29" s="18" customFormat="1" ht="12.75" customHeight="1" x14ac:dyDescent="0.15">
      <c r="A14" s="140" t="s">
        <v>38</v>
      </c>
      <c r="B14" s="141"/>
      <c r="C14" s="33" t="e">
        <f>(C21+C25)*$AA$14/($AA$21+$AA$25)</f>
        <v>#DIV/0!</v>
      </c>
      <c r="D14" s="33" t="e">
        <f>(D21+D25)*$AA$14/($AA$21+$AA$25)</f>
        <v>#DIV/0!</v>
      </c>
      <c r="E14" s="33" t="e">
        <f>(E21+E25)*$AA$14/($AA$21+$AA$25)</f>
        <v>#DIV/0!</v>
      </c>
      <c r="F14" s="33" t="e">
        <f>(F21+F25)*$AA$14/($AA$21+$AA$25)</f>
        <v>#DIV/0!</v>
      </c>
      <c r="G14" s="33" t="e">
        <f>(G21+G25)*$AA$14/($AA$21+$AA$25)</f>
        <v>#DIV/0!</v>
      </c>
      <c r="H14" s="33"/>
      <c r="I14" s="33" t="e">
        <f>(I21+I25)*$AA$14/($AA$21+$AA$25)</f>
        <v>#DIV/0!</v>
      </c>
      <c r="J14" s="33" t="e">
        <f>(J21+J25)*$AA$14/($AA$21+$AA$25)</f>
        <v>#DIV/0!</v>
      </c>
      <c r="K14" s="33" t="e">
        <f>(K21+K25)*$AA$14/($AA$21+$AA$25)</f>
        <v>#DIV/0!</v>
      </c>
      <c r="L14" s="33" t="e">
        <f>(L21+L25)*$AA$14/($AA$21+$AA$25)</f>
        <v>#DIV/0!</v>
      </c>
      <c r="M14" s="33" t="e">
        <f>(M21+M25)*$AA$14/($AA$21+$AA$25)</f>
        <v>#DIV/0!</v>
      </c>
      <c r="N14" s="33"/>
      <c r="O14" s="33" t="e">
        <f t="shared" ref="O14:W14" si="5">(O21+O25)*$AA$14/($AA$21+$AA$25)</f>
        <v>#DIV/0!</v>
      </c>
      <c r="P14" s="33" t="e">
        <f t="shared" si="5"/>
        <v>#DIV/0!</v>
      </c>
      <c r="Q14" s="33" t="e">
        <f t="shared" si="5"/>
        <v>#DIV/0!</v>
      </c>
      <c r="R14" s="33" t="e">
        <f t="shared" si="5"/>
        <v>#DIV/0!</v>
      </c>
      <c r="S14" s="33" t="e">
        <f t="shared" si="5"/>
        <v>#DIV/0!</v>
      </c>
      <c r="T14" s="33" t="e">
        <f t="shared" si="5"/>
        <v>#DIV/0!</v>
      </c>
      <c r="U14" s="33" t="e">
        <f t="shared" si="5"/>
        <v>#DIV/0!</v>
      </c>
      <c r="V14" s="33" t="e">
        <f t="shared" si="5"/>
        <v>#DIV/0!</v>
      </c>
      <c r="W14" s="33" t="e">
        <f t="shared" si="5"/>
        <v>#DIV/0!</v>
      </c>
      <c r="X14" s="20" t="e">
        <f>C14+D14+E14+#REF!+P14+Q14+R14+S14+F14+G14</f>
        <v>#DIV/0!</v>
      </c>
      <c r="Y14" s="15" t="e">
        <f>I14+J14+K14+L14+M14+#REF!+T14+U14+V14+W14</f>
        <v>#DIV/0!</v>
      </c>
      <c r="Z14" s="15" t="e">
        <f t="shared" si="0"/>
        <v>#DIV/0!</v>
      </c>
      <c r="AA14" s="15">
        <v>124255020.37</v>
      </c>
      <c r="AB14" s="34" t="s">
        <v>39</v>
      </c>
      <c r="AC14" s="17"/>
    </row>
    <row r="15" spans="1:29" s="18" customFormat="1" ht="11.25" x14ac:dyDescent="0.15">
      <c r="A15" s="146" t="s">
        <v>40</v>
      </c>
      <c r="B15" s="147"/>
      <c r="C15" s="35" t="e">
        <f>C19*$AA$15/$AA$19</f>
        <v>#DIV/0!</v>
      </c>
      <c r="D15" s="15" t="e">
        <f>D19*$AA$15/$AA$19</f>
        <v>#DIV/0!</v>
      </c>
      <c r="E15" s="15" t="e">
        <f>E19*$AA$15/$AA$19</f>
        <v>#DIV/0!</v>
      </c>
      <c r="F15" s="15" t="e">
        <f>F19*$AA$15/$AA$19</f>
        <v>#DIV/0!</v>
      </c>
      <c r="G15" s="15" t="e">
        <f>G19*$AA$15/$AA$19</f>
        <v>#DIV/0!</v>
      </c>
      <c r="H15" s="15"/>
      <c r="I15" s="15" t="e">
        <f>I19*$AA$15/$AA$19</f>
        <v>#DIV/0!</v>
      </c>
      <c r="J15" s="15" t="e">
        <f>J19*$AA$15/$AA$19</f>
        <v>#DIV/0!</v>
      </c>
      <c r="K15" s="15" t="e">
        <f>K19*$AA$15/$AA$19</f>
        <v>#DIV/0!</v>
      </c>
      <c r="L15" s="15" t="e">
        <f>L19*$AA$15/$AA$19</f>
        <v>#DIV/0!</v>
      </c>
      <c r="M15" s="15" t="e">
        <f>M19*$AA$15/$AA$19</f>
        <v>#DIV/0!</v>
      </c>
      <c r="N15" s="15"/>
      <c r="O15" s="15" t="e">
        <f t="shared" ref="O15:W15" si="6">O19*$AA$15/$AA$19</f>
        <v>#DIV/0!</v>
      </c>
      <c r="P15" s="15" t="e">
        <f t="shared" si="6"/>
        <v>#DIV/0!</v>
      </c>
      <c r="Q15" s="15" t="e">
        <f t="shared" si="6"/>
        <v>#DIV/0!</v>
      </c>
      <c r="R15" s="15" t="e">
        <f t="shared" si="6"/>
        <v>#DIV/0!</v>
      </c>
      <c r="S15" s="15" t="e">
        <f t="shared" si="6"/>
        <v>#DIV/0!</v>
      </c>
      <c r="T15" s="15" t="e">
        <f t="shared" si="6"/>
        <v>#DIV/0!</v>
      </c>
      <c r="U15" s="15" t="e">
        <f t="shared" si="6"/>
        <v>#DIV/0!</v>
      </c>
      <c r="V15" s="15" t="e">
        <f t="shared" si="6"/>
        <v>#DIV/0!</v>
      </c>
      <c r="W15" s="15" t="e">
        <f t="shared" si="6"/>
        <v>#DIV/0!</v>
      </c>
      <c r="X15" s="20" t="e">
        <f>C15+D15+E15+#REF!+P15+Q15+R15+S15+F15+G15</f>
        <v>#DIV/0!</v>
      </c>
      <c r="Y15" s="15" t="e">
        <f>I15+J15+K15+L15+M15+#REF!+T15+U15+V15+W15</f>
        <v>#DIV/0!</v>
      </c>
      <c r="Z15" s="15" t="e">
        <f t="shared" si="0"/>
        <v>#DIV/0!</v>
      </c>
      <c r="AA15" s="15">
        <v>51877208.049999997</v>
      </c>
      <c r="AB15" s="36" t="s">
        <v>41</v>
      </c>
      <c r="AC15" s="17"/>
    </row>
    <row r="16" spans="1:29" s="27" customFormat="1" ht="12" customHeight="1" x14ac:dyDescent="0.15">
      <c r="A16" s="146" t="s">
        <v>42</v>
      </c>
      <c r="B16" s="147"/>
      <c r="C16" s="37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1" t="e">
        <f>C16+D16+E16+#REF!+P16+Q16+R16+S16+F16+G16</f>
        <v>#REF!</v>
      </c>
      <c r="Y16" s="24" t="e">
        <f>I16+J16+K16+L16+M16+#REF!+T16+U16+V16+W16</f>
        <v>#REF!</v>
      </c>
      <c r="Z16" s="24">
        <f t="shared" si="0"/>
        <v>0</v>
      </c>
      <c r="AA16" s="24" t="e">
        <f t="shared" ref="AA16" si="7">X16+Y16+Z16</f>
        <v>#REF!</v>
      </c>
      <c r="AB16" s="38"/>
      <c r="AC16" s="26"/>
    </row>
    <row r="17" spans="1:29" s="27" customFormat="1" ht="11.25" hidden="1" customHeight="1" outlineLevel="1" x14ac:dyDescent="0.15">
      <c r="A17" s="165" t="s">
        <v>43</v>
      </c>
      <c r="B17" s="166"/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 t="e">
        <f>C17+D17+E17+#REF!+P17+Q17+R17+S17</f>
        <v>#REF!</v>
      </c>
      <c r="Y17" s="40" t="e">
        <f>I17+J17+K17+L17+M17+#REF!+T17+U17+V17+W17</f>
        <v>#REF!</v>
      </c>
      <c r="Z17" s="40">
        <f t="shared" si="0"/>
        <v>0</v>
      </c>
      <c r="AA17" s="40" t="e">
        <f t="shared" si="1"/>
        <v>#REF!</v>
      </c>
      <c r="AB17" s="38" t="e">
        <f>#REF!</f>
        <v>#REF!</v>
      </c>
      <c r="AC17" s="26"/>
    </row>
    <row r="18" spans="1:29" s="27" customFormat="1" ht="10.5" hidden="1" outlineLevel="1" collapsed="1" x14ac:dyDescent="0.15">
      <c r="A18" s="167" t="s">
        <v>44</v>
      </c>
      <c r="B18" s="168"/>
      <c r="C18" s="40">
        <v>0</v>
      </c>
      <c r="D18" s="40">
        <v>26</v>
      </c>
      <c r="E18" s="40">
        <v>117</v>
      </c>
      <c r="F18" s="40">
        <v>0</v>
      </c>
      <c r="G18" s="40">
        <v>0</v>
      </c>
      <c r="H18" s="40"/>
      <c r="I18" s="40">
        <v>76</v>
      </c>
      <c r="J18" s="40">
        <v>499</v>
      </c>
      <c r="K18" s="40">
        <v>1627</v>
      </c>
      <c r="L18" s="40">
        <v>397</v>
      </c>
      <c r="M18" s="40">
        <v>0</v>
      </c>
      <c r="N18" s="40"/>
      <c r="O18" s="40">
        <v>352</v>
      </c>
      <c r="P18" s="40">
        <v>7</v>
      </c>
      <c r="Q18" s="40">
        <v>8</v>
      </c>
      <c r="R18" s="40">
        <v>14</v>
      </c>
      <c r="S18" s="40">
        <v>26</v>
      </c>
      <c r="T18" s="40">
        <v>15</v>
      </c>
      <c r="U18" s="40">
        <v>6</v>
      </c>
      <c r="V18" s="40">
        <v>6</v>
      </c>
      <c r="W18" s="40">
        <v>18</v>
      </c>
      <c r="X18" s="40" t="e">
        <f>C18+D18+E18+#REF!+P18+Q18+R18+S18</f>
        <v>#REF!</v>
      </c>
      <c r="Y18" s="40" t="e">
        <f>I18+J18+K18+L18+M18+#REF!+T18+U18+V18+W18</f>
        <v>#REF!</v>
      </c>
      <c r="Z18" s="40">
        <f t="shared" si="0"/>
        <v>352</v>
      </c>
      <c r="AA18" s="40" t="e">
        <f t="shared" si="1"/>
        <v>#REF!</v>
      </c>
      <c r="AB18" s="41" t="s">
        <v>30</v>
      </c>
      <c r="AC18" s="26"/>
    </row>
    <row r="19" spans="1:29" s="18" customFormat="1" ht="10.5" collapsed="1" x14ac:dyDescent="0.15">
      <c r="A19" s="163" t="s">
        <v>45</v>
      </c>
      <c r="B19" s="16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>
        <f t="shared" ref="X19:X38" si="8">C19+D19+E19+H19+P19+Q19+R19+S19+F19+G19</f>
        <v>0</v>
      </c>
      <c r="Y19" s="15">
        <f t="shared" ref="Y19:Y38" si="9">I19+J19+K19+L19+M19+N19+T19+U19+V19+W19</f>
        <v>0</v>
      </c>
      <c r="Z19" s="15">
        <f t="shared" si="0"/>
        <v>0</v>
      </c>
      <c r="AA19" s="24">
        <f t="shared" si="1"/>
        <v>0</v>
      </c>
      <c r="AB19" s="42" t="s">
        <v>30</v>
      </c>
      <c r="AC19" s="17"/>
    </row>
    <row r="20" spans="1:29" s="18" customFormat="1" ht="10.5" hidden="1" outlineLevel="1" x14ac:dyDescent="0.15">
      <c r="A20" s="163" t="s">
        <v>46</v>
      </c>
      <c r="B20" s="16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5">
        <f t="shared" si="8"/>
        <v>0</v>
      </c>
      <c r="Y20" s="15">
        <f t="shared" si="9"/>
        <v>0</v>
      </c>
      <c r="Z20" s="15">
        <f t="shared" si="0"/>
        <v>0</v>
      </c>
      <c r="AA20" s="24">
        <f t="shared" si="1"/>
        <v>0</v>
      </c>
      <c r="AB20" s="42" t="s">
        <v>30</v>
      </c>
      <c r="AC20" s="26"/>
    </row>
    <row r="21" spans="1:29" s="18" customFormat="1" ht="10.5" collapsed="1" x14ac:dyDescent="0.15">
      <c r="A21" s="163" t="s">
        <v>47</v>
      </c>
      <c r="B21" s="16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>
        <f t="shared" si="8"/>
        <v>0</v>
      </c>
      <c r="Y21" s="15">
        <f t="shared" si="9"/>
        <v>0</v>
      </c>
      <c r="Z21" s="24">
        <f t="shared" ref="Z21:AA21" si="10">Z22+Z23</f>
        <v>0</v>
      </c>
      <c r="AA21" s="24">
        <f t="shared" si="10"/>
        <v>0</v>
      </c>
      <c r="AB21" s="42" t="s">
        <v>30</v>
      </c>
      <c r="AC21" s="26"/>
    </row>
    <row r="22" spans="1:29" s="18" customFormat="1" ht="10.5" x14ac:dyDescent="0.15">
      <c r="A22" s="163" t="s">
        <v>48</v>
      </c>
      <c r="B22" s="16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>
        <f t="shared" si="8"/>
        <v>0</v>
      </c>
      <c r="Y22" s="15">
        <f t="shared" si="9"/>
        <v>0</v>
      </c>
      <c r="Z22" s="15">
        <f t="shared" ref="Z22:Z23" si="11">O22</f>
        <v>0</v>
      </c>
      <c r="AA22" s="24">
        <f t="shared" ref="AA22:AA23" si="12">X22+Y22+Z22</f>
        <v>0</v>
      </c>
      <c r="AB22" s="42"/>
      <c r="AC22" s="26"/>
    </row>
    <row r="23" spans="1:29" s="18" customFormat="1" ht="10.5" x14ac:dyDescent="0.15">
      <c r="A23" s="163" t="s">
        <v>49</v>
      </c>
      <c r="B23" s="164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>
        <f t="shared" si="8"/>
        <v>0</v>
      </c>
      <c r="Y23" s="15">
        <f t="shared" si="9"/>
        <v>0</v>
      </c>
      <c r="Z23" s="15">
        <f t="shared" si="11"/>
        <v>0</v>
      </c>
      <c r="AA23" s="24">
        <f t="shared" si="12"/>
        <v>0</v>
      </c>
      <c r="AB23" s="42"/>
      <c r="AC23" s="26"/>
    </row>
    <row r="24" spans="1:29" s="18" customFormat="1" ht="10.5" hidden="1" outlineLevel="1" x14ac:dyDescent="0.15">
      <c r="A24" s="163" t="s">
        <v>50</v>
      </c>
      <c r="B24" s="1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f t="shared" si="8"/>
        <v>0</v>
      </c>
      <c r="Y24" s="15">
        <f t="shared" si="9"/>
        <v>0</v>
      </c>
      <c r="Z24" s="15">
        <f t="shared" si="0"/>
        <v>0</v>
      </c>
      <c r="AA24" s="24">
        <f t="shared" si="1"/>
        <v>0</v>
      </c>
      <c r="AB24" s="42" t="s">
        <v>30</v>
      </c>
      <c r="AC24" s="26"/>
    </row>
    <row r="25" spans="1:29" s="18" customFormat="1" ht="10.5" collapsed="1" x14ac:dyDescent="0.15">
      <c r="A25" s="163" t="s">
        <v>51</v>
      </c>
      <c r="B25" s="164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>
        <f t="shared" si="8"/>
        <v>0</v>
      </c>
      <c r="Y25" s="15">
        <f t="shared" si="9"/>
        <v>0</v>
      </c>
      <c r="Z25" s="24">
        <f t="shared" ref="Z25:AA25" si="13">Z26+Z27</f>
        <v>0</v>
      </c>
      <c r="AA25" s="24">
        <f t="shared" si="13"/>
        <v>0</v>
      </c>
      <c r="AB25" s="42" t="s">
        <v>30</v>
      </c>
      <c r="AC25" s="26"/>
    </row>
    <row r="26" spans="1:29" s="18" customFormat="1" ht="10.5" x14ac:dyDescent="0.15">
      <c r="A26" s="163" t="s">
        <v>52</v>
      </c>
      <c r="B26" s="16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>
        <f t="shared" si="8"/>
        <v>0</v>
      </c>
      <c r="Y26" s="15">
        <f t="shared" si="9"/>
        <v>0</v>
      </c>
      <c r="Z26" s="15">
        <f t="shared" ref="Z26:Z27" si="14">O26</f>
        <v>0</v>
      </c>
      <c r="AA26" s="24">
        <f t="shared" ref="AA26:AA27" si="15">X26+Y26+Z26</f>
        <v>0</v>
      </c>
      <c r="AB26" s="42"/>
      <c r="AC26" s="26"/>
    </row>
    <row r="27" spans="1:29" s="18" customFormat="1" ht="10.5" x14ac:dyDescent="0.15">
      <c r="A27" s="163" t="s">
        <v>53</v>
      </c>
      <c r="B27" s="164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>
        <f t="shared" si="8"/>
        <v>0</v>
      </c>
      <c r="Y27" s="15">
        <f t="shared" si="9"/>
        <v>0</v>
      </c>
      <c r="Z27" s="15">
        <f t="shared" si="14"/>
        <v>0</v>
      </c>
      <c r="AA27" s="24">
        <f t="shared" si="15"/>
        <v>0</v>
      </c>
      <c r="AB27" s="42"/>
      <c r="AC27" s="26"/>
    </row>
    <row r="28" spans="1:29" s="27" customFormat="1" ht="10.5" hidden="1" outlineLevel="1" x14ac:dyDescent="0.15">
      <c r="A28" s="173" t="s">
        <v>54</v>
      </c>
      <c r="B28" s="174"/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15">
        <f t="shared" si="8"/>
        <v>0</v>
      </c>
      <c r="Y28" s="15">
        <f t="shared" si="9"/>
        <v>0</v>
      </c>
      <c r="Z28" s="45"/>
      <c r="AA28" s="45"/>
      <c r="AB28" s="41"/>
      <c r="AC28" s="26"/>
    </row>
    <row r="29" spans="1:29" s="27" customFormat="1" ht="10.5" hidden="1" outlineLevel="1" x14ac:dyDescent="0.15">
      <c r="A29" s="169"/>
      <c r="B29" s="170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15">
        <f t="shared" si="8"/>
        <v>0</v>
      </c>
      <c r="Y29" s="15">
        <f t="shared" si="9"/>
        <v>0</v>
      </c>
      <c r="Z29" s="45"/>
      <c r="AA29" s="45"/>
      <c r="AB29" s="32"/>
      <c r="AC29" s="26"/>
    </row>
    <row r="30" spans="1:29" s="27" customFormat="1" ht="10.5" hidden="1" outlineLevel="1" x14ac:dyDescent="0.15">
      <c r="A30" s="169"/>
      <c r="B30" s="170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15">
        <f t="shared" si="8"/>
        <v>0</v>
      </c>
      <c r="Y30" s="15">
        <f t="shared" si="9"/>
        <v>0</v>
      </c>
      <c r="Z30" s="45"/>
      <c r="AA30" s="45"/>
      <c r="AB30" s="32"/>
      <c r="AC30" s="26"/>
    </row>
    <row r="31" spans="1:29" s="27" customFormat="1" ht="10.5" hidden="1" outlineLevel="1" x14ac:dyDescent="0.15">
      <c r="A31" s="169"/>
      <c r="B31" s="170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15">
        <f t="shared" si="8"/>
        <v>0</v>
      </c>
      <c r="Y31" s="15">
        <f t="shared" si="9"/>
        <v>0</v>
      </c>
      <c r="Z31" s="45"/>
      <c r="AA31" s="45"/>
      <c r="AB31" s="32"/>
      <c r="AC31" s="26"/>
    </row>
    <row r="32" spans="1:29" s="27" customFormat="1" ht="10.5" hidden="1" outlineLevel="1" x14ac:dyDescent="0.15">
      <c r="A32" s="169"/>
      <c r="B32" s="170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15">
        <f t="shared" si="8"/>
        <v>0</v>
      </c>
      <c r="Y32" s="15">
        <f t="shared" si="9"/>
        <v>0</v>
      </c>
      <c r="Z32" s="45"/>
      <c r="AA32" s="45"/>
      <c r="AB32" s="32"/>
      <c r="AC32" s="26"/>
    </row>
    <row r="33" spans="1:29" s="27" customFormat="1" ht="10.5" hidden="1" outlineLevel="1" x14ac:dyDescent="0.15">
      <c r="A33" s="169"/>
      <c r="B33" s="170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15">
        <f t="shared" si="8"/>
        <v>0</v>
      </c>
      <c r="Y33" s="15">
        <f t="shared" si="9"/>
        <v>0</v>
      </c>
      <c r="Z33" s="46"/>
      <c r="AA33" s="46"/>
      <c r="AB33" s="32"/>
      <c r="AC33" s="26"/>
    </row>
    <row r="34" spans="1:29" s="27" customFormat="1" ht="10.5" hidden="1" outlineLevel="1" x14ac:dyDescent="0.15">
      <c r="A34" s="169"/>
      <c r="B34" s="170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15">
        <f t="shared" si="8"/>
        <v>0</v>
      </c>
      <c r="Y34" s="15">
        <f t="shared" si="9"/>
        <v>0</v>
      </c>
      <c r="Z34" s="45"/>
      <c r="AA34" s="45"/>
      <c r="AB34" s="32" t="e">
        <f>E34+#REF!</f>
        <v>#REF!</v>
      </c>
      <c r="AC34" s="26"/>
    </row>
    <row r="35" spans="1:29" s="27" customFormat="1" ht="10.5" hidden="1" outlineLevel="1" x14ac:dyDescent="0.15">
      <c r="A35" s="169"/>
      <c r="B35" s="170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15">
        <f t="shared" si="8"/>
        <v>0</v>
      </c>
      <c r="Y35" s="15">
        <f t="shared" si="9"/>
        <v>0</v>
      </c>
      <c r="Z35" s="45"/>
      <c r="AA35" s="45"/>
      <c r="AB35" s="32"/>
      <c r="AC35" s="26"/>
    </row>
    <row r="36" spans="1:29" s="27" customFormat="1" ht="10.5" hidden="1" outlineLevel="1" x14ac:dyDescent="0.15">
      <c r="A36" s="169"/>
      <c r="B36" s="170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15">
        <f t="shared" si="8"/>
        <v>0</v>
      </c>
      <c r="Y36" s="15">
        <f t="shared" si="9"/>
        <v>0</v>
      </c>
      <c r="Z36" s="45"/>
      <c r="AA36" s="45"/>
      <c r="AB36" s="32"/>
      <c r="AC36" s="26"/>
    </row>
    <row r="37" spans="1:29" s="27" customFormat="1" ht="10.5" hidden="1" outlineLevel="1" x14ac:dyDescent="0.15">
      <c r="A37" s="169"/>
      <c r="B37" s="170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15">
        <f t="shared" si="8"/>
        <v>0</v>
      </c>
      <c r="Y37" s="15">
        <f t="shared" si="9"/>
        <v>0</v>
      </c>
      <c r="Z37" s="45"/>
      <c r="AA37" s="45"/>
      <c r="AB37" s="32"/>
      <c r="AC37" s="26"/>
    </row>
    <row r="38" spans="1:29" s="18" customFormat="1" ht="10.5" collapsed="1" x14ac:dyDescent="0.15">
      <c r="A38" s="144" t="s">
        <v>55</v>
      </c>
      <c r="B38" s="145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>
        <f t="shared" si="8"/>
        <v>0</v>
      </c>
      <c r="Y38" s="15">
        <f t="shared" si="9"/>
        <v>0</v>
      </c>
      <c r="Z38" s="15">
        <f>SUM(O38)</f>
        <v>0</v>
      </c>
      <c r="AA38" s="15">
        <f t="shared" ref="AA38" si="16">X38+Y38+Z38</f>
        <v>0</v>
      </c>
      <c r="AB38" s="47"/>
      <c r="AC38" s="26"/>
    </row>
    <row r="39" spans="1:29" x14ac:dyDescent="0.2">
      <c r="A39" s="171"/>
      <c r="B39" s="172"/>
      <c r="C39" s="48"/>
      <c r="D39" s="48"/>
      <c r="E39" s="48"/>
      <c r="F39" s="48"/>
      <c r="G39" s="48"/>
      <c r="H39" s="48"/>
      <c r="I39" s="49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9"/>
      <c r="Y39" s="49"/>
      <c r="Z39" s="49"/>
      <c r="AA39" s="50"/>
      <c r="AB39" s="47"/>
      <c r="AC39" s="4"/>
    </row>
    <row r="40" spans="1:29" x14ac:dyDescent="0.2">
      <c r="A40" s="179" t="s">
        <v>56</v>
      </c>
      <c r="B40" s="180"/>
      <c r="C40" s="51" t="e">
        <f>C41+C48+C64+C72+C74+C71</f>
        <v>#DIV/0!</v>
      </c>
      <c r="D40" s="51" t="e">
        <f t="shared" ref="D40:W40" si="17">D41+D48+D64+D72+D74+D71</f>
        <v>#DIV/0!</v>
      </c>
      <c r="E40" s="51" t="e">
        <f t="shared" si="17"/>
        <v>#DIV/0!</v>
      </c>
      <c r="F40" s="51" t="e">
        <f t="shared" si="17"/>
        <v>#DIV/0!</v>
      </c>
      <c r="G40" s="51" t="e">
        <f t="shared" si="17"/>
        <v>#DIV/0!</v>
      </c>
      <c r="H40" s="51"/>
      <c r="I40" s="51" t="e">
        <f t="shared" si="17"/>
        <v>#DIV/0!</v>
      </c>
      <c r="J40" s="51" t="e">
        <f t="shared" si="17"/>
        <v>#DIV/0!</v>
      </c>
      <c r="K40" s="51" t="e">
        <f t="shared" si="17"/>
        <v>#DIV/0!</v>
      </c>
      <c r="L40" s="51" t="e">
        <f t="shared" si="17"/>
        <v>#DIV/0!</v>
      </c>
      <c r="M40" s="51" t="e">
        <f t="shared" si="17"/>
        <v>#DIV/0!</v>
      </c>
      <c r="N40" s="51"/>
      <c r="O40" s="51" t="e">
        <f t="shared" si="17"/>
        <v>#DIV/0!</v>
      </c>
      <c r="P40" s="51" t="e">
        <f t="shared" si="17"/>
        <v>#DIV/0!</v>
      </c>
      <c r="Q40" s="51" t="e">
        <f t="shared" si="17"/>
        <v>#DIV/0!</v>
      </c>
      <c r="R40" s="51" t="e">
        <f t="shared" si="17"/>
        <v>#DIV/0!</v>
      </c>
      <c r="S40" s="51" t="e">
        <f t="shared" si="17"/>
        <v>#DIV/0!</v>
      </c>
      <c r="T40" s="51" t="e">
        <f t="shared" si="17"/>
        <v>#DIV/0!</v>
      </c>
      <c r="U40" s="51" t="e">
        <f t="shared" si="17"/>
        <v>#DIV/0!</v>
      </c>
      <c r="V40" s="51" t="e">
        <f t="shared" si="17"/>
        <v>#DIV/0!</v>
      </c>
      <c r="W40" s="51" t="e">
        <f t="shared" si="17"/>
        <v>#DIV/0!</v>
      </c>
      <c r="X40" s="52" t="e">
        <f>C40+D40+E40+#REF!+P40+Q40+R40+S40+F40+G40</f>
        <v>#DIV/0!</v>
      </c>
      <c r="Y40" s="52" t="e">
        <f>I40+J40+K40+L40+M40+#REF!+T40+U40+V40+W40</f>
        <v>#DIV/0!</v>
      </c>
      <c r="Z40" s="52" t="e">
        <f t="shared" ref="Z40:Z41" si="18">O40</f>
        <v>#DIV/0!</v>
      </c>
      <c r="AA40" s="51" t="e">
        <f>AA41+AA48+AA64+AA72+AA74+AA71</f>
        <v>#REF!</v>
      </c>
      <c r="AB40" s="53"/>
      <c r="AC40" s="4"/>
    </row>
    <row r="41" spans="1:29" x14ac:dyDescent="0.2">
      <c r="A41" s="177" t="s">
        <v>57</v>
      </c>
      <c r="B41" s="178"/>
      <c r="C41" s="54">
        <f t="shared" ref="C41:W41" si="19">(SUM(C42:C45)+C46)*C9</f>
        <v>0</v>
      </c>
      <c r="D41" s="54">
        <f>(SUM(D42:D45)+D46)*D9</f>
        <v>0</v>
      </c>
      <c r="E41" s="54">
        <f t="shared" si="19"/>
        <v>0</v>
      </c>
      <c r="F41" s="54">
        <f t="shared" si="19"/>
        <v>0</v>
      </c>
      <c r="G41" s="54">
        <f>(SUM(G42:G45)+G46)*G9+220</f>
        <v>220</v>
      </c>
      <c r="H41" s="54"/>
      <c r="I41" s="54">
        <f t="shared" si="19"/>
        <v>0</v>
      </c>
      <c r="J41" s="54">
        <f t="shared" si="19"/>
        <v>0</v>
      </c>
      <c r="K41" s="54">
        <f t="shared" si="19"/>
        <v>0</v>
      </c>
      <c r="L41" s="54">
        <f>(SUM(L42:L45)+L46)*L9</f>
        <v>0</v>
      </c>
      <c r="M41" s="54">
        <f t="shared" si="19"/>
        <v>0</v>
      </c>
      <c r="N41" s="54"/>
      <c r="O41" s="54">
        <f t="shared" si="19"/>
        <v>0</v>
      </c>
      <c r="P41" s="54">
        <f>(SUM(P42:P45)+P46)*P9</f>
        <v>0</v>
      </c>
      <c r="Q41" s="54">
        <f t="shared" si="19"/>
        <v>0</v>
      </c>
      <c r="R41" s="54">
        <f t="shared" si="19"/>
        <v>0</v>
      </c>
      <c r="S41" s="54">
        <f>(SUM(S42:S45)+S46)*S9</f>
        <v>0</v>
      </c>
      <c r="T41" s="54">
        <f t="shared" si="19"/>
        <v>0</v>
      </c>
      <c r="U41" s="54">
        <f t="shared" si="19"/>
        <v>0</v>
      </c>
      <c r="V41" s="54">
        <f t="shared" si="19"/>
        <v>0</v>
      </c>
      <c r="W41" s="54">
        <f t="shared" si="19"/>
        <v>0</v>
      </c>
      <c r="X41" s="55" t="e">
        <f>C41+D41+E41+#REF!+P41+Q41+R41+S41+F41+G41</f>
        <v>#REF!</v>
      </c>
      <c r="Y41" s="56" t="e">
        <f>I41+J41+K41+L41+M41+#REF!+T41+U41+V41+W41</f>
        <v>#REF!</v>
      </c>
      <c r="Z41" s="56">
        <f t="shared" si="18"/>
        <v>0</v>
      </c>
      <c r="AA41" s="56" t="e">
        <f t="shared" ref="AA41" si="20">X41+Y41+Z41</f>
        <v>#REF!</v>
      </c>
      <c r="AB41" s="57" t="s">
        <v>41</v>
      </c>
      <c r="AC41" s="4"/>
    </row>
    <row r="42" spans="1:29" hidden="1" outlineLevel="1" x14ac:dyDescent="0.2">
      <c r="A42" s="175" t="s">
        <v>58</v>
      </c>
      <c r="B42" s="176"/>
      <c r="C42" s="58">
        <v>0</v>
      </c>
      <c r="D42" s="58">
        <v>159.97999999999999</v>
      </c>
      <c r="E42" s="54">
        <v>105.89</v>
      </c>
      <c r="F42" s="54">
        <v>232.95</v>
      </c>
      <c r="G42" s="59">
        <v>269.45999999999998</v>
      </c>
      <c r="H42" s="59"/>
      <c r="I42" s="54">
        <v>0</v>
      </c>
      <c r="J42" s="54">
        <v>69.44</v>
      </c>
      <c r="K42" s="54">
        <v>96.35</v>
      </c>
      <c r="L42" s="54">
        <v>111.22</v>
      </c>
      <c r="M42" s="54">
        <v>213.83</v>
      </c>
      <c r="N42" s="54"/>
      <c r="O42" s="54">
        <v>117.13</v>
      </c>
      <c r="P42" s="58">
        <v>159.97999999999999</v>
      </c>
      <c r="Q42" s="54">
        <v>230.75</v>
      </c>
      <c r="R42" s="54">
        <v>232.95</v>
      </c>
      <c r="S42" s="59">
        <v>269.45999999999998</v>
      </c>
      <c r="T42" s="54">
        <v>96.35</v>
      </c>
      <c r="U42" s="54">
        <v>236.87</v>
      </c>
      <c r="V42" s="54">
        <v>236.42</v>
      </c>
      <c r="W42" s="54">
        <v>198.71</v>
      </c>
      <c r="X42" s="60"/>
      <c r="Y42" s="61"/>
      <c r="Z42" s="61"/>
      <c r="AA42" s="62"/>
      <c r="AB42" s="63"/>
      <c r="AC42" s="4"/>
    </row>
    <row r="43" spans="1:29" hidden="1" outlineLevel="1" x14ac:dyDescent="0.2">
      <c r="A43" s="175" t="s">
        <v>59</v>
      </c>
      <c r="B43" s="176"/>
      <c r="C43" s="64">
        <v>0</v>
      </c>
      <c r="D43" s="58">
        <v>0</v>
      </c>
      <c r="E43" s="56">
        <v>0</v>
      </c>
      <c r="F43" s="56">
        <v>0</v>
      </c>
      <c r="G43" s="56">
        <v>0</v>
      </c>
      <c r="H43" s="56"/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/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65"/>
      <c r="Y43" s="66"/>
      <c r="Z43" s="66"/>
      <c r="AA43" s="63"/>
      <c r="AB43" s="63"/>
      <c r="AC43" s="4"/>
    </row>
    <row r="44" spans="1:29" s="71" customFormat="1" ht="10.5" hidden="1" outlineLevel="1" x14ac:dyDescent="0.15">
      <c r="A44" s="175" t="s">
        <v>60</v>
      </c>
      <c r="B44" s="176"/>
      <c r="C44" s="58">
        <v>5</v>
      </c>
      <c r="D44" s="58">
        <v>5</v>
      </c>
      <c r="E44" s="54">
        <v>5</v>
      </c>
      <c r="F44" s="54">
        <v>5</v>
      </c>
      <c r="G44" s="54">
        <v>5</v>
      </c>
      <c r="H44" s="54"/>
      <c r="I44" s="54">
        <v>5</v>
      </c>
      <c r="J44" s="54">
        <v>5</v>
      </c>
      <c r="K44" s="54">
        <v>5</v>
      </c>
      <c r="L44" s="54">
        <v>5</v>
      </c>
      <c r="M44" s="54">
        <v>5</v>
      </c>
      <c r="N44" s="54"/>
      <c r="O44" s="54">
        <v>5</v>
      </c>
      <c r="P44" s="54">
        <v>5</v>
      </c>
      <c r="Q44" s="54">
        <v>5</v>
      </c>
      <c r="R44" s="54">
        <v>5</v>
      </c>
      <c r="S44" s="54">
        <v>5</v>
      </c>
      <c r="T44" s="54">
        <v>5</v>
      </c>
      <c r="U44" s="54">
        <v>5</v>
      </c>
      <c r="V44" s="54">
        <v>5</v>
      </c>
      <c r="W44" s="54">
        <v>5</v>
      </c>
      <c r="X44" s="67"/>
      <c r="Y44" s="68"/>
      <c r="Z44" s="68"/>
      <c r="AA44" s="69"/>
      <c r="AB44" s="69"/>
      <c r="AC44" s="70"/>
    </row>
    <row r="45" spans="1:29" hidden="1" outlineLevel="1" x14ac:dyDescent="0.2">
      <c r="A45" s="175" t="s">
        <v>61</v>
      </c>
      <c r="B45" s="176"/>
      <c r="C45" s="64">
        <v>42</v>
      </c>
      <c r="D45" s="58">
        <v>46</v>
      </c>
      <c r="E45" s="56">
        <v>46</v>
      </c>
      <c r="F45" s="56">
        <v>46</v>
      </c>
      <c r="G45" s="56">
        <v>46</v>
      </c>
      <c r="H45" s="56"/>
      <c r="I45" s="56">
        <v>42</v>
      </c>
      <c r="J45" s="56">
        <v>42</v>
      </c>
      <c r="K45" s="56">
        <v>46</v>
      </c>
      <c r="L45" s="56">
        <v>46</v>
      </c>
      <c r="M45" s="56">
        <v>46</v>
      </c>
      <c r="N45" s="56"/>
      <c r="O45" s="56">
        <v>46</v>
      </c>
      <c r="P45" s="56">
        <v>46</v>
      </c>
      <c r="Q45" s="56">
        <v>46</v>
      </c>
      <c r="R45" s="56">
        <v>46</v>
      </c>
      <c r="S45" s="56">
        <v>46</v>
      </c>
      <c r="T45" s="56">
        <v>46</v>
      </c>
      <c r="U45" s="56">
        <v>46</v>
      </c>
      <c r="V45" s="56">
        <v>46</v>
      </c>
      <c r="W45" s="56">
        <v>46</v>
      </c>
      <c r="X45" s="65"/>
      <c r="Y45" s="66"/>
      <c r="Z45" s="66"/>
      <c r="AA45" s="63"/>
      <c r="AB45" s="63"/>
      <c r="AC45" s="4"/>
    </row>
    <row r="46" spans="1:29" s="71" customFormat="1" ht="10.5" hidden="1" outlineLevel="1" x14ac:dyDescent="0.15">
      <c r="A46" s="175" t="s">
        <v>62</v>
      </c>
      <c r="B46" s="176"/>
      <c r="C46" s="58">
        <f>3.4*2</f>
        <v>6.8</v>
      </c>
      <c r="D46" s="58">
        <f t="shared" ref="D46:W46" si="21">3.4*2</f>
        <v>6.8</v>
      </c>
      <c r="E46" s="58">
        <f t="shared" si="21"/>
        <v>6.8</v>
      </c>
      <c r="F46" s="58">
        <f t="shared" si="21"/>
        <v>6.8</v>
      </c>
      <c r="G46" s="58">
        <f t="shared" si="21"/>
        <v>6.8</v>
      </c>
      <c r="H46" s="58"/>
      <c r="I46" s="58">
        <f t="shared" si="21"/>
        <v>6.8</v>
      </c>
      <c r="J46" s="58">
        <f t="shared" si="21"/>
        <v>6.8</v>
      </c>
      <c r="K46" s="58">
        <f t="shared" si="21"/>
        <v>6.8</v>
      </c>
      <c r="L46" s="58">
        <f t="shared" si="21"/>
        <v>6.8</v>
      </c>
      <c r="M46" s="58">
        <f t="shared" si="21"/>
        <v>6.8</v>
      </c>
      <c r="N46" s="58"/>
      <c r="O46" s="58">
        <f t="shared" si="21"/>
        <v>6.8</v>
      </c>
      <c r="P46" s="58">
        <f t="shared" si="21"/>
        <v>6.8</v>
      </c>
      <c r="Q46" s="58">
        <f t="shared" si="21"/>
        <v>6.8</v>
      </c>
      <c r="R46" s="58">
        <f t="shared" si="21"/>
        <v>6.8</v>
      </c>
      <c r="S46" s="58">
        <f t="shared" si="21"/>
        <v>6.8</v>
      </c>
      <c r="T46" s="58">
        <f t="shared" si="21"/>
        <v>6.8</v>
      </c>
      <c r="U46" s="58">
        <f t="shared" si="21"/>
        <v>6.8</v>
      </c>
      <c r="V46" s="58">
        <f t="shared" si="21"/>
        <v>6.8</v>
      </c>
      <c r="W46" s="58">
        <f t="shared" si="21"/>
        <v>6.8</v>
      </c>
      <c r="X46" s="72"/>
      <c r="Y46" s="73"/>
      <c r="Z46" s="73"/>
      <c r="AA46" s="74"/>
      <c r="AB46" s="69"/>
      <c r="AC46" s="70"/>
    </row>
    <row r="47" spans="1:29" collapsed="1" x14ac:dyDescent="0.2">
      <c r="A47" s="177" t="s">
        <v>63</v>
      </c>
      <c r="B47" s="178"/>
      <c r="C47" s="64">
        <v>0</v>
      </c>
      <c r="D47" s="58" t="e">
        <f>D6*3000/(D6+P6)</f>
        <v>#DIV/0!</v>
      </c>
      <c r="E47" s="58" t="e">
        <f>E6*3000/(E6+#REF!+Q6)</f>
        <v>#REF!</v>
      </c>
      <c r="F47" s="58" t="e">
        <f>F6*3000/(F6+R6)</f>
        <v>#DIV/0!</v>
      </c>
      <c r="G47" s="58" t="e">
        <f>G6*3000/(G6+S6)</f>
        <v>#DIV/0!</v>
      </c>
      <c r="H47" s="58"/>
      <c r="I47" s="56">
        <v>0</v>
      </c>
      <c r="J47" s="56" t="e">
        <f>J6*3000/(J6+K6+T6)</f>
        <v>#DIV/0!</v>
      </c>
      <c r="K47" s="56" t="e">
        <f>K6*3000/(K6+J6+T6)</f>
        <v>#DIV/0!</v>
      </c>
      <c r="L47" s="56" t="e">
        <f>L6*3000/(L6+#REF!+U6)</f>
        <v>#REF!</v>
      </c>
      <c r="M47" s="56">
        <v>0</v>
      </c>
      <c r="N47" s="56"/>
      <c r="O47" s="56">
        <v>3000</v>
      </c>
      <c r="P47" s="56" t="e">
        <f>P6*3000/(P6+D6)</f>
        <v>#DIV/0!</v>
      </c>
      <c r="Q47" s="58" t="e">
        <f>Q6*3000/(Q6+#REF!+E6)</f>
        <v>#REF!</v>
      </c>
      <c r="R47" s="58" t="e">
        <f>R6*3000/(R6+F6)</f>
        <v>#DIV/0!</v>
      </c>
      <c r="S47" s="58" t="e">
        <f>S6*3000/(S6+G6)</f>
        <v>#DIV/0!</v>
      </c>
      <c r="T47" s="56" t="e">
        <f>T6*3000/(T6+J6+K6)</f>
        <v>#DIV/0!</v>
      </c>
      <c r="U47" s="56" t="e">
        <f>U6*3000/(U6+L6+#REF!)</f>
        <v>#REF!</v>
      </c>
      <c r="V47" s="56">
        <v>3000</v>
      </c>
      <c r="W47" s="56">
        <v>3000</v>
      </c>
      <c r="X47" s="75" t="e">
        <f>C47+D47+E47+#REF!+P47+Q47+R47+S47+F47+G47</f>
        <v>#DIV/0!</v>
      </c>
      <c r="Y47" s="56" t="e">
        <f>I47+J47+K47+L47+M47+#REF!+T47+U47+V47+W47</f>
        <v>#DIV/0!</v>
      </c>
      <c r="Z47" s="56">
        <f t="shared" ref="Z47" si="22">O47</f>
        <v>3000</v>
      </c>
      <c r="AA47" s="56" t="e">
        <f t="shared" ref="AA47:AA48" si="23">X47+Y47+Z47</f>
        <v>#DIV/0!</v>
      </c>
      <c r="AB47" s="63"/>
      <c r="AC47" s="4"/>
    </row>
    <row r="48" spans="1:29" x14ac:dyDescent="0.2">
      <c r="A48" s="177" t="s">
        <v>64</v>
      </c>
      <c r="B48" s="178"/>
      <c r="C48" s="64" t="e">
        <f>C49+C50+C55</f>
        <v>#DIV/0!</v>
      </c>
      <c r="D48" s="58" t="e">
        <f t="shared" ref="D48:W48" si="24">D49+D50+D55</f>
        <v>#DIV/0!</v>
      </c>
      <c r="E48" s="64" t="e">
        <f t="shared" si="24"/>
        <v>#DIV/0!</v>
      </c>
      <c r="F48" s="64" t="e">
        <f t="shared" si="24"/>
        <v>#DIV/0!</v>
      </c>
      <c r="G48" s="64" t="e">
        <f t="shared" si="24"/>
        <v>#DIV/0!</v>
      </c>
      <c r="H48" s="64"/>
      <c r="I48" s="64" t="e">
        <f t="shared" si="24"/>
        <v>#DIV/0!</v>
      </c>
      <c r="J48" s="64" t="e">
        <f t="shared" si="24"/>
        <v>#DIV/0!</v>
      </c>
      <c r="K48" s="64" t="e">
        <f>K49+K50+K55</f>
        <v>#DIV/0!</v>
      </c>
      <c r="L48" s="64" t="e">
        <f t="shared" si="24"/>
        <v>#DIV/0!</v>
      </c>
      <c r="M48" s="64" t="e">
        <f t="shared" si="24"/>
        <v>#DIV/0!</v>
      </c>
      <c r="N48" s="64"/>
      <c r="O48" s="64" t="e">
        <f t="shared" si="24"/>
        <v>#DIV/0!</v>
      </c>
      <c r="P48" s="64" t="e">
        <f t="shared" si="24"/>
        <v>#DIV/0!</v>
      </c>
      <c r="Q48" s="64" t="e">
        <f t="shared" si="24"/>
        <v>#DIV/0!</v>
      </c>
      <c r="R48" s="64" t="e">
        <f t="shared" si="24"/>
        <v>#DIV/0!</v>
      </c>
      <c r="S48" s="64" t="e">
        <f t="shared" si="24"/>
        <v>#DIV/0!</v>
      </c>
      <c r="T48" s="64" t="e">
        <f t="shared" si="24"/>
        <v>#DIV/0!</v>
      </c>
      <c r="U48" s="64" t="e">
        <f t="shared" si="24"/>
        <v>#DIV/0!</v>
      </c>
      <c r="V48" s="64" t="e">
        <f t="shared" si="24"/>
        <v>#DIV/0!</v>
      </c>
      <c r="W48" s="64" t="e">
        <f t="shared" si="24"/>
        <v>#DIV/0!</v>
      </c>
      <c r="X48" s="64" t="e">
        <f>X49+X50+X55</f>
        <v>#REF!</v>
      </c>
      <c r="Y48" s="56" t="e">
        <f>I48+J48+K48+L48+M48+#REF!+T48+U48+V48+W48</f>
        <v>#DIV/0!</v>
      </c>
      <c r="Z48" s="64" t="e">
        <f t="shared" ref="Z48" si="25">Z49+Z50+Z55</f>
        <v>#DIV/0!</v>
      </c>
      <c r="AA48" s="56" t="e">
        <f t="shared" si="23"/>
        <v>#REF!</v>
      </c>
      <c r="AB48" s="76"/>
      <c r="AC48" s="4"/>
    </row>
    <row r="49" spans="1:29" s="71" customFormat="1" ht="11.25" x14ac:dyDescent="0.15">
      <c r="A49" s="177" t="s">
        <v>65</v>
      </c>
      <c r="B49" s="178"/>
      <c r="C49" s="58">
        <f>C6*$AA$49/($AA$6-$P$6-$Q$6-$R$6-$S$6-$T$6-$U$6-$V$6-$W$6+121)</f>
        <v>0</v>
      </c>
      <c r="D49" s="58">
        <f>D6*$AA$49/($AA$6-$P$6-$Q$6-$R$6-$S$6-$T$6-$U$6-$V$6-$W$6+121)</f>
        <v>0</v>
      </c>
      <c r="E49" s="58">
        <f>E6*$AA$49/($AA$6-$P$6-$Q$6-$R$6-$S$6-$T$6-$U$6-$V$6-$W$6+121)</f>
        <v>0</v>
      </c>
      <c r="F49" s="58">
        <f>F6*$AA$49/($AA$6-$P$6-$Q$6-$R$6-$S$6-$T$6-$U$6-$V$6-$W$6+121)</f>
        <v>0</v>
      </c>
      <c r="G49" s="58">
        <f>G6*$AA$49/($AA$6-$P$6-$Q$6-$R$6-$S$6-$T$6-$U$6-$V$6-$W$6+121)</f>
        <v>0</v>
      </c>
      <c r="H49" s="58"/>
      <c r="I49" s="58">
        <f>I6*$AA$49/($AA$6-$P$6-$Q$6-$R$6-$S$6-$T$6-$U$6-$V$6-$W$6+121)</f>
        <v>0</v>
      </c>
      <c r="J49" s="58">
        <f>J6*$AA$49/($AA$6-$P$6-$Q$6-$R$6-$S$6-$T$6-$U$6-$V$6-$W$6+121)</f>
        <v>0</v>
      </c>
      <c r="K49" s="58">
        <f>K6*$AA$49/($AA$6-$P$6-$Q$6-$R$6-$S$6-$T$6-$U$6-$V$6-$W$6+121)</f>
        <v>0</v>
      </c>
      <c r="L49" s="58">
        <f>L6*$AA$49/($AA$6-$P$6-$Q$6-$R$6-$S$6-$T$6-$U$6-$V$6-$W$6+121)</f>
        <v>0</v>
      </c>
      <c r="M49" s="58">
        <f>M6*$AA$49/($AA$6-$P$6-$Q$6-$R$6-$S$6-$T$6-$U$6-$V$6-$W$6+121)</f>
        <v>0</v>
      </c>
      <c r="N49" s="58"/>
      <c r="O49" s="58">
        <f>O6*$AA$49/($AA$6-$P$6-$Q$6-$R$6-$S$6-$T$6-$U$6-$V$6-$W$6+121)</f>
        <v>0</v>
      </c>
      <c r="P49" s="58">
        <f>30*$AA$49/($AA$6-$P$6-$Q$6-$R$6-$S$6-$T$6-$U$6-$V$6-$W$6+121)</f>
        <v>11157.024793388429</v>
      </c>
      <c r="Q49" s="58">
        <f>16*$AA$49/($AA$6-$P$6-$Q$6-$R$6-$S$6-$T$6-$U$6-$V$6-$W$6+121)</f>
        <v>5950.4132231404956</v>
      </c>
      <c r="R49" s="58">
        <f>15*$AA$49/($AA$6-$P$6-$Q$6-$R$6-$S$6-$T$6-$U$6-$V$6-$W$6+121)</f>
        <v>5578.5123966942147</v>
      </c>
      <c r="S49" s="58">
        <f>25*$AA$49/($AA$6-$P$6-$Q$6-$R$6-$S$6-$T$6-$U$6-$V$6-$W$6+121)</f>
        <v>9297.5206611570247</v>
      </c>
      <c r="T49" s="58">
        <f>26*$AA$49/($AA$6-$P$6-$Q$6-$R$6-$S$6-$T$6-$U$6-$V$6-$W$6+121)</f>
        <v>9669.4214876033056</v>
      </c>
      <c r="U49" s="58">
        <f>9*$AA$49/($AA$6-$P$6-$Q$6-$R$6-$S$6-$T$6-$U$6-$V$6-$W$6+121)</f>
        <v>3347.1074380165287</v>
      </c>
      <c r="V49" s="54">
        <v>0</v>
      </c>
      <c r="W49" s="54">
        <v>0</v>
      </c>
      <c r="X49" s="55" t="e">
        <f>C49+D49+E49+#REF!+P49+Q49+R49+S49+F49+G49</f>
        <v>#REF!</v>
      </c>
      <c r="Y49" s="54" t="e">
        <f>I49+J49+K49+L49+M49+#REF!+T49+U49+V49+W49</f>
        <v>#REF!</v>
      </c>
      <c r="Z49" s="54">
        <f t="shared" ref="Z49" si="26">O49</f>
        <v>0</v>
      </c>
      <c r="AA49" s="54">
        <v>45000</v>
      </c>
      <c r="AB49" s="77" t="s">
        <v>41</v>
      </c>
      <c r="AC49" s="70"/>
    </row>
    <row r="50" spans="1:29" ht="11.25" customHeight="1" x14ac:dyDescent="0.2">
      <c r="A50" s="177" t="s">
        <v>66</v>
      </c>
      <c r="B50" s="178"/>
      <c r="C50" s="64">
        <f>C51+C52+C53</f>
        <v>0</v>
      </c>
      <c r="D50" s="64">
        <f t="shared" ref="D50:W50" si="27">D51+D52+D53</f>
        <v>0</v>
      </c>
      <c r="E50" s="64">
        <f t="shared" si="27"/>
        <v>0</v>
      </c>
      <c r="F50" s="64">
        <f t="shared" si="27"/>
        <v>0</v>
      </c>
      <c r="G50" s="64">
        <f t="shared" si="27"/>
        <v>0</v>
      </c>
      <c r="H50" s="64"/>
      <c r="I50" s="64">
        <f t="shared" si="27"/>
        <v>0</v>
      </c>
      <c r="J50" s="64">
        <f t="shared" si="27"/>
        <v>0</v>
      </c>
      <c r="K50" s="64">
        <f t="shared" si="27"/>
        <v>0</v>
      </c>
      <c r="L50" s="64">
        <f t="shared" si="27"/>
        <v>0</v>
      </c>
      <c r="M50" s="64">
        <f t="shared" si="27"/>
        <v>0</v>
      </c>
      <c r="N50" s="64"/>
      <c r="O50" s="64">
        <f t="shared" si="27"/>
        <v>0</v>
      </c>
      <c r="P50" s="64">
        <f t="shared" si="27"/>
        <v>0</v>
      </c>
      <c r="Q50" s="64">
        <f t="shared" si="27"/>
        <v>0</v>
      </c>
      <c r="R50" s="64">
        <f t="shared" si="27"/>
        <v>0</v>
      </c>
      <c r="S50" s="64">
        <f t="shared" si="27"/>
        <v>0</v>
      </c>
      <c r="T50" s="64">
        <f t="shared" si="27"/>
        <v>0</v>
      </c>
      <c r="U50" s="64">
        <f t="shared" si="27"/>
        <v>0</v>
      </c>
      <c r="V50" s="64">
        <f t="shared" si="27"/>
        <v>0</v>
      </c>
      <c r="W50" s="64">
        <f t="shared" si="27"/>
        <v>0</v>
      </c>
      <c r="X50" s="64" t="e">
        <f>SUM(X51:X53)</f>
        <v>#REF!</v>
      </c>
      <c r="Y50" s="64" t="e">
        <f t="shared" ref="Y50:Z50" si="28">SUM(Y51:Y53)</f>
        <v>#REF!</v>
      </c>
      <c r="Z50" s="64">
        <f t="shared" si="28"/>
        <v>0</v>
      </c>
      <c r="AA50" s="64">
        <f>SUM(AA51:AA53)</f>
        <v>0</v>
      </c>
      <c r="AB50" s="76" t="s">
        <v>67</v>
      </c>
      <c r="AC50" s="4"/>
    </row>
    <row r="51" spans="1:29" s="71" customFormat="1" ht="10.5" hidden="1" outlineLevel="1" x14ac:dyDescent="0.15">
      <c r="A51" s="175"/>
      <c r="B51" s="176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 t="e">
        <f>C51+D51+E51+#REF!+P51+Q51+R51+S51</f>
        <v>#REF!</v>
      </c>
      <c r="Y51" s="54" t="e">
        <f>I51+J51+K51+L51+M51+#REF!+T51+U51+V51+W51</f>
        <v>#REF!</v>
      </c>
      <c r="Z51" s="54">
        <f t="shared" ref="Z51:Z54" si="29">O51</f>
        <v>0</v>
      </c>
      <c r="AA51" s="54"/>
      <c r="AB51" s="78"/>
      <c r="AC51" s="70"/>
    </row>
    <row r="52" spans="1:29" s="71" customFormat="1" ht="12" hidden="1" customHeight="1" outlineLevel="1" x14ac:dyDescent="0.15">
      <c r="A52" s="175"/>
      <c r="B52" s="176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80" t="e">
        <f>C52+D52+E52+#REF!+P52+Q52+R52+S52</f>
        <v>#REF!</v>
      </c>
      <c r="Y52" s="80" t="e">
        <f>I52+J52+K52+L52+M52+#REF!+T52+U52+V52+W52</f>
        <v>#REF!</v>
      </c>
      <c r="Z52" s="80">
        <f t="shared" si="29"/>
        <v>0</v>
      </c>
      <c r="AA52" s="80"/>
      <c r="AB52" s="78"/>
      <c r="AC52" s="70"/>
    </row>
    <row r="53" spans="1:29" s="82" customFormat="1" ht="10.5" hidden="1" outlineLevel="1" x14ac:dyDescent="0.15">
      <c r="A53" s="175"/>
      <c r="B53" s="17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 t="e">
        <f>C53+D53+E53+#REF!+P53+Q53+R53+S53</f>
        <v>#REF!</v>
      </c>
      <c r="Y53" s="54" t="e">
        <f>I53+J53+K53+L53+M53+#REF!+T53+U53+V53+W53</f>
        <v>#REF!</v>
      </c>
      <c r="Z53" s="54">
        <f t="shared" si="29"/>
        <v>0</v>
      </c>
      <c r="AA53" s="54"/>
      <c r="AB53" s="78"/>
      <c r="AC53" s="81"/>
    </row>
    <row r="54" spans="1:29" s="82" customFormat="1" ht="11.25" hidden="1" outlineLevel="1" x14ac:dyDescent="0.15">
      <c r="A54" s="175" t="s">
        <v>68</v>
      </c>
      <c r="B54" s="176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5" t="e">
        <f>C54+D54+E54+#REF!+P54+Q54+R54+S54+F54+G54</f>
        <v>#REF!</v>
      </c>
      <c r="Y54" s="54" t="e">
        <f>I54+J54+K54+L54+M54+#REF!+T54+U54+V54+W54</f>
        <v>#REF!</v>
      </c>
      <c r="Z54" s="54">
        <f t="shared" si="29"/>
        <v>0</v>
      </c>
      <c r="AA54" s="54" t="e">
        <f t="shared" ref="AA54" si="30">X54+Y54+Z54</f>
        <v>#REF!</v>
      </c>
      <c r="AB54" s="78"/>
      <c r="AC54" s="81"/>
    </row>
    <row r="55" spans="1:29" collapsed="1" x14ac:dyDescent="0.2">
      <c r="A55" s="177" t="s">
        <v>69</v>
      </c>
      <c r="B55" s="178"/>
      <c r="C55" s="64" t="e">
        <f>C56+C57+C58+C59+C60+C61+C63</f>
        <v>#DIV/0!</v>
      </c>
      <c r="D55" s="64" t="e">
        <f t="shared" ref="D55:M55" si="31">D56+D57+D58+D59+D60+D61+D63</f>
        <v>#DIV/0!</v>
      </c>
      <c r="E55" s="64" t="e">
        <f t="shared" si="31"/>
        <v>#DIV/0!</v>
      </c>
      <c r="F55" s="64" t="e">
        <f t="shared" si="31"/>
        <v>#DIV/0!</v>
      </c>
      <c r="G55" s="64" t="e">
        <f t="shared" si="31"/>
        <v>#DIV/0!</v>
      </c>
      <c r="H55" s="64"/>
      <c r="I55" s="64" t="e">
        <f t="shared" si="31"/>
        <v>#DIV/0!</v>
      </c>
      <c r="J55" s="64" t="e">
        <f t="shared" si="31"/>
        <v>#DIV/0!</v>
      </c>
      <c r="K55" s="64" t="e">
        <f t="shared" si="31"/>
        <v>#DIV/0!</v>
      </c>
      <c r="L55" s="64" t="e">
        <f t="shared" si="31"/>
        <v>#DIV/0!</v>
      </c>
      <c r="M55" s="64" t="e">
        <f t="shared" si="31"/>
        <v>#DIV/0!</v>
      </c>
      <c r="N55" s="64"/>
      <c r="O55" s="64" t="e">
        <f>O56+O57+O58+O59+O60+O61+O63</f>
        <v>#DIV/0!</v>
      </c>
      <c r="P55" s="64" t="e">
        <f t="shared" ref="P55:W55" si="32">P56+P57+P58+P59+P60+P61+P63</f>
        <v>#DIV/0!</v>
      </c>
      <c r="Q55" s="64" t="e">
        <f t="shared" si="32"/>
        <v>#DIV/0!</v>
      </c>
      <c r="R55" s="64" t="e">
        <f t="shared" si="32"/>
        <v>#DIV/0!</v>
      </c>
      <c r="S55" s="64" t="e">
        <f t="shared" si="32"/>
        <v>#DIV/0!</v>
      </c>
      <c r="T55" s="64" t="e">
        <f t="shared" si="32"/>
        <v>#DIV/0!</v>
      </c>
      <c r="U55" s="64" t="e">
        <f t="shared" si="32"/>
        <v>#DIV/0!</v>
      </c>
      <c r="V55" s="64" t="e">
        <f t="shared" si="32"/>
        <v>#DIV/0!</v>
      </c>
      <c r="W55" s="64" t="e">
        <f t="shared" si="32"/>
        <v>#DIV/0!</v>
      </c>
      <c r="X55" s="64" t="e">
        <f>SUM(X56:X63)</f>
        <v>#REF!</v>
      </c>
      <c r="Y55" s="64" t="e">
        <f t="shared" ref="Y55:Z55" si="33">SUM(Y56:Y63)</f>
        <v>#REF!</v>
      </c>
      <c r="Z55" s="64" t="e">
        <f t="shared" si="33"/>
        <v>#DIV/0!</v>
      </c>
      <c r="AA55" s="64" t="e">
        <f>SUM(AA56:AA63)</f>
        <v>#REF!</v>
      </c>
      <c r="AB55" s="76" t="s">
        <v>67</v>
      </c>
      <c r="AC55" s="4"/>
    </row>
    <row r="56" spans="1:29" ht="11.25" hidden="1" customHeight="1" outlineLevel="1" x14ac:dyDescent="0.2">
      <c r="A56" s="181"/>
      <c r="B56" s="182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4"/>
      <c r="AC56" s="4"/>
    </row>
    <row r="57" spans="1:29" s="71" customFormat="1" ht="11.25" hidden="1" outlineLevel="1" x14ac:dyDescent="0.15">
      <c r="A57" s="175" t="s">
        <v>70</v>
      </c>
      <c r="B57" s="176"/>
      <c r="C57" s="54">
        <v>0</v>
      </c>
      <c r="D57" s="54">
        <v>0</v>
      </c>
      <c r="E57" s="54">
        <v>0</v>
      </c>
      <c r="F57" s="54">
        <v>0</v>
      </c>
      <c r="G57" s="54">
        <v>0</v>
      </c>
      <c r="H57" s="54"/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/>
      <c r="O57" s="54">
        <v>0</v>
      </c>
      <c r="P57" s="54">
        <v>0</v>
      </c>
      <c r="Q57" s="54">
        <v>0</v>
      </c>
      <c r="R57" s="54">
        <v>0</v>
      </c>
      <c r="S57" s="54">
        <f>26*25000/(26+W6)</f>
        <v>25000</v>
      </c>
      <c r="T57" s="54">
        <v>0</v>
      </c>
      <c r="U57" s="54">
        <v>0</v>
      </c>
      <c r="V57" s="54">
        <v>0</v>
      </c>
      <c r="W57" s="54">
        <f>W6*25000/(26+W6)</f>
        <v>0</v>
      </c>
      <c r="X57" s="55" t="e">
        <f>C57+D57+E57+#REF!+P57+Q57+R57+S57+F57+G57</f>
        <v>#REF!</v>
      </c>
      <c r="Y57" s="54" t="e">
        <f>I57+J57+K57+L57+M57+#REF!+T57+U57+V57+W57</f>
        <v>#REF!</v>
      </c>
      <c r="Z57" s="54">
        <f t="shared" ref="Z57:Z63" si="34">O57</f>
        <v>0</v>
      </c>
      <c r="AA57" s="54">
        <v>25000</v>
      </c>
      <c r="AB57" s="78"/>
      <c r="AC57" s="70"/>
    </row>
    <row r="58" spans="1:29" s="71" customFormat="1" ht="11.25" hidden="1" outlineLevel="1" x14ac:dyDescent="0.15">
      <c r="A58" s="175" t="s">
        <v>71</v>
      </c>
      <c r="B58" s="176"/>
      <c r="C58" s="54" t="e">
        <f>C7*$AA$58/$AA$7</f>
        <v>#DIV/0!</v>
      </c>
      <c r="D58" s="54" t="e">
        <f>D7*$AA$58/$AA$7</f>
        <v>#DIV/0!</v>
      </c>
      <c r="E58" s="54" t="e">
        <f>E7*$AA$58/$AA$7</f>
        <v>#DIV/0!</v>
      </c>
      <c r="F58" s="54" t="e">
        <f>F7*$AA$58/$AA$7</f>
        <v>#DIV/0!</v>
      </c>
      <c r="G58" s="54" t="e">
        <f>G7*$AA$58/$AA$7</f>
        <v>#DIV/0!</v>
      </c>
      <c r="H58" s="54"/>
      <c r="I58" s="54" t="e">
        <f>I7*$AA$58/$AA$7</f>
        <v>#DIV/0!</v>
      </c>
      <c r="J58" s="54" t="e">
        <f>J7*$AA$58/$AA$7</f>
        <v>#DIV/0!</v>
      </c>
      <c r="K58" s="54" t="e">
        <f>K7*$AA$58/$AA$7</f>
        <v>#DIV/0!</v>
      </c>
      <c r="L58" s="54" t="e">
        <f>L7*$AA$58/$AA$7</f>
        <v>#DIV/0!</v>
      </c>
      <c r="M58" s="54" t="e">
        <f>M7*$AA$58/$AA$7</f>
        <v>#DIV/0!</v>
      </c>
      <c r="N58" s="54"/>
      <c r="O58" s="54" t="e">
        <f t="shared" ref="O58:W58" si="35">O7*$AA$58/$AA$7</f>
        <v>#DIV/0!</v>
      </c>
      <c r="P58" s="54" t="e">
        <f t="shared" si="35"/>
        <v>#DIV/0!</v>
      </c>
      <c r="Q58" s="54" t="e">
        <f t="shared" si="35"/>
        <v>#DIV/0!</v>
      </c>
      <c r="R58" s="54" t="e">
        <f t="shared" si="35"/>
        <v>#DIV/0!</v>
      </c>
      <c r="S58" s="54" t="e">
        <f t="shared" si="35"/>
        <v>#DIV/0!</v>
      </c>
      <c r="T58" s="54" t="e">
        <f t="shared" si="35"/>
        <v>#DIV/0!</v>
      </c>
      <c r="U58" s="54" t="e">
        <f t="shared" si="35"/>
        <v>#DIV/0!</v>
      </c>
      <c r="V58" s="54" t="e">
        <f t="shared" si="35"/>
        <v>#DIV/0!</v>
      </c>
      <c r="W58" s="54" t="e">
        <f t="shared" si="35"/>
        <v>#DIV/0!</v>
      </c>
      <c r="X58" s="55" t="e">
        <f>C58+D58+E58+#REF!+P58+Q58+R58+S58+F58+G58</f>
        <v>#DIV/0!</v>
      </c>
      <c r="Y58" s="54" t="e">
        <f>I58+J58+K58+L58+M58+#REF!+T58+U58+V58+W58</f>
        <v>#DIV/0!</v>
      </c>
      <c r="Z58" s="54" t="e">
        <f t="shared" si="34"/>
        <v>#DIV/0!</v>
      </c>
      <c r="AA58" s="54">
        <v>0</v>
      </c>
      <c r="AB58" s="78"/>
      <c r="AC58" s="70"/>
    </row>
    <row r="59" spans="1:29" s="71" customFormat="1" ht="11.25" hidden="1" outlineLevel="1" x14ac:dyDescent="0.15">
      <c r="A59" s="175" t="s">
        <v>72</v>
      </c>
      <c r="B59" s="176"/>
      <c r="C59" s="54" t="e">
        <f>C7*$AA$59/$AA$7</f>
        <v>#DIV/0!</v>
      </c>
      <c r="D59" s="54" t="e">
        <f>D7*$AA$59/$AA$7</f>
        <v>#DIV/0!</v>
      </c>
      <c r="E59" s="54" t="e">
        <f>E7*$AA$59/$AA$7</f>
        <v>#DIV/0!</v>
      </c>
      <c r="F59" s="54" t="e">
        <f>F7*$AA$59/$AA$7</f>
        <v>#DIV/0!</v>
      </c>
      <c r="G59" s="54" t="e">
        <f>G7*$AA$59/$AA$7</f>
        <v>#DIV/0!</v>
      </c>
      <c r="H59" s="54"/>
      <c r="I59" s="54" t="e">
        <f>I7*$AA$59/$AA$7</f>
        <v>#DIV/0!</v>
      </c>
      <c r="J59" s="54" t="e">
        <f>J7*$AA$59/$AA$7</f>
        <v>#DIV/0!</v>
      </c>
      <c r="K59" s="54" t="e">
        <f>K7*$AA$59/$AA$7</f>
        <v>#DIV/0!</v>
      </c>
      <c r="L59" s="54" t="e">
        <f>L7*$AA$59/$AA$7</f>
        <v>#DIV/0!</v>
      </c>
      <c r="M59" s="54" t="e">
        <f>M7*$AA$59/$AA$7</f>
        <v>#DIV/0!</v>
      </c>
      <c r="N59" s="54"/>
      <c r="O59" s="54" t="e">
        <f t="shared" ref="O59:W59" si="36">O7*$AA$59/$AA$7</f>
        <v>#DIV/0!</v>
      </c>
      <c r="P59" s="54" t="e">
        <f t="shared" si="36"/>
        <v>#DIV/0!</v>
      </c>
      <c r="Q59" s="54" t="e">
        <f t="shared" si="36"/>
        <v>#DIV/0!</v>
      </c>
      <c r="R59" s="54" t="e">
        <f t="shared" si="36"/>
        <v>#DIV/0!</v>
      </c>
      <c r="S59" s="54" t="e">
        <f t="shared" si="36"/>
        <v>#DIV/0!</v>
      </c>
      <c r="T59" s="54" t="e">
        <f t="shared" si="36"/>
        <v>#DIV/0!</v>
      </c>
      <c r="U59" s="54" t="e">
        <f t="shared" si="36"/>
        <v>#DIV/0!</v>
      </c>
      <c r="V59" s="54" t="e">
        <f t="shared" si="36"/>
        <v>#DIV/0!</v>
      </c>
      <c r="W59" s="54" t="e">
        <f t="shared" si="36"/>
        <v>#DIV/0!</v>
      </c>
      <c r="X59" s="55" t="e">
        <f>C59+D59+E59+#REF!+P59+Q59+R59+S59+F59+G59</f>
        <v>#DIV/0!</v>
      </c>
      <c r="Y59" s="54" t="e">
        <f>I59+J59+K59+L59+M59+#REF!+T59+U59+V59+W59</f>
        <v>#DIV/0!</v>
      </c>
      <c r="Z59" s="54" t="e">
        <f t="shared" si="34"/>
        <v>#DIV/0!</v>
      </c>
      <c r="AA59" s="54">
        <v>0</v>
      </c>
      <c r="AB59" s="78"/>
      <c r="AC59" s="70"/>
    </row>
    <row r="60" spans="1:29" s="71" customFormat="1" ht="11.25" hidden="1" outlineLevel="1" x14ac:dyDescent="0.15">
      <c r="A60" s="175" t="s">
        <v>73</v>
      </c>
      <c r="B60" s="176"/>
      <c r="C60" s="54" t="e">
        <f>C7*$AA$60/$AA$7</f>
        <v>#DIV/0!</v>
      </c>
      <c r="D60" s="54" t="e">
        <f>D7*$AA$60/$AA$7</f>
        <v>#DIV/0!</v>
      </c>
      <c r="E60" s="54" t="e">
        <f>E7*$AA$60/$AA$7</f>
        <v>#DIV/0!</v>
      </c>
      <c r="F60" s="54" t="e">
        <f>F7*$AA$60/$AA$7</f>
        <v>#DIV/0!</v>
      </c>
      <c r="G60" s="54" t="e">
        <f>G7*$AA$60/$AA$7</f>
        <v>#DIV/0!</v>
      </c>
      <c r="H60" s="54"/>
      <c r="I60" s="54" t="e">
        <f>I7*$AA$60/$AA$7</f>
        <v>#DIV/0!</v>
      </c>
      <c r="J60" s="54" t="e">
        <f>J7*$AA$60/$AA$7</f>
        <v>#DIV/0!</v>
      </c>
      <c r="K60" s="54" t="e">
        <f>K7*$AA$60/$AA$7</f>
        <v>#DIV/0!</v>
      </c>
      <c r="L60" s="54" t="e">
        <f>L7*$AA$60/$AA$7</f>
        <v>#DIV/0!</v>
      </c>
      <c r="M60" s="54" t="e">
        <f>M7*$AA$60/$AA$7</f>
        <v>#DIV/0!</v>
      </c>
      <c r="N60" s="54"/>
      <c r="O60" s="54" t="e">
        <f t="shared" ref="O60:W60" si="37">O7*$AA$60/$AA$7</f>
        <v>#DIV/0!</v>
      </c>
      <c r="P60" s="54" t="e">
        <f t="shared" si="37"/>
        <v>#DIV/0!</v>
      </c>
      <c r="Q60" s="54" t="e">
        <f t="shared" si="37"/>
        <v>#DIV/0!</v>
      </c>
      <c r="R60" s="54" t="e">
        <f t="shared" si="37"/>
        <v>#DIV/0!</v>
      </c>
      <c r="S60" s="54" t="e">
        <f t="shared" si="37"/>
        <v>#DIV/0!</v>
      </c>
      <c r="T60" s="54" t="e">
        <f t="shared" si="37"/>
        <v>#DIV/0!</v>
      </c>
      <c r="U60" s="54" t="e">
        <f t="shared" si="37"/>
        <v>#DIV/0!</v>
      </c>
      <c r="V60" s="54" t="e">
        <f t="shared" si="37"/>
        <v>#DIV/0!</v>
      </c>
      <c r="W60" s="54" t="e">
        <f t="shared" si="37"/>
        <v>#DIV/0!</v>
      </c>
      <c r="X60" s="55" t="e">
        <f>C60+D60+E60+#REF!+P60+Q60+R60+S60+F60+G60</f>
        <v>#DIV/0!</v>
      </c>
      <c r="Y60" s="54" t="e">
        <f>I60+J60+K60+L60+M60+#REF!+T60+U60+V60+W60</f>
        <v>#DIV/0!</v>
      </c>
      <c r="Z60" s="54" t="e">
        <f t="shared" si="34"/>
        <v>#DIV/0!</v>
      </c>
      <c r="AA60" s="54"/>
      <c r="AB60" s="78"/>
      <c r="AC60" s="70"/>
    </row>
    <row r="61" spans="1:29" s="71" customFormat="1" ht="11.25" hidden="1" outlineLevel="1" x14ac:dyDescent="0.15">
      <c r="A61" s="175" t="s">
        <v>74</v>
      </c>
      <c r="B61" s="176"/>
      <c r="C61" s="54">
        <v>0</v>
      </c>
      <c r="D61" s="54">
        <v>0</v>
      </c>
      <c r="E61" s="54">
        <v>0</v>
      </c>
      <c r="F61" s="54">
        <v>0</v>
      </c>
      <c r="G61" s="54">
        <v>0</v>
      </c>
      <c r="H61" s="54"/>
      <c r="I61" s="54">
        <v>0</v>
      </c>
      <c r="J61" s="54">
        <v>0</v>
      </c>
      <c r="K61" s="54">
        <v>500</v>
      </c>
      <c r="L61" s="54">
        <v>0</v>
      </c>
      <c r="M61" s="54">
        <v>0</v>
      </c>
      <c r="N61" s="54"/>
      <c r="O61" s="54">
        <v>0</v>
      </c>
      <c r="P61" s="54">
        <v>500</v>
      </c>
      <c r="Q61" s="54">
        <v>0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5" t="e">
        <f>C61+D61+E61+#REF!+P61+Q61+R61+S61+F61+G61</f>
        <v>#REF!</v>
      </c>
      <c r="Y61" s="54" t="e">
        <f>I61+J61+K61+L61+M61+#REF!+T61+U61+V61+W61</f>
        <v>#REF!</v>
      </c>
      <c r="Z61" s="54">
        <f t="shared" si="34"/>
        <v>0</v>
      </c>
      <c r="AA61" s="54" t="e">
        <f t="shared" ref="AA61" si="38">X61+Y61+Z61</f>
        <v>#REF!</v>
      </c>
      <c r="AB61" s="78"/>
      <c r="AC61" s="70"/>
    </row>
    <row r="62" spans="1:29" s="71" customFormat="1" ht="11.25" hidden="1" customHeight="1" outlineLevel="1" x14ac:dyDescent="0.15">
      <c r="A62" s="175" t="s">
        <v>75</v>
      </c>
      <c r="B62" s="176"/>
      <c r="C62" s="54" t="e">
        <f>C7*$AA$62/$AA$7</f>
        <v>#DIV/0!</v>
      </c>
      <c r="D62" s="54" t="e">
        <f>D7*$AA$62/$AA$7</f>
        <v>#DIV/0!</v>
      </c>
      <c r="E62" s="54" t="e">
        <f>E7*$AA$62/$AA$7</f>
        <v>#DIV/0!</v>
      </c>
      <c r="F62" s="54" t="e">
        <f>F7*$AA$62/$AA$7</f>
        <v>#DIV/0!</v>
      </c>
      <c r="G62" s="54" t="e">
        <f>G7*$AA$62/$AA$7</f>
        <v>#DIV/0!</v>
      </c>
      <c r="H62" s="54"/>
      <c r="I62" s="54" t="e">
        <f>I7*$AA$62/$AA$7</f>
        <v>#DIV/0!</v>
      </c>
      <c r="J62" s="54" t="e">
        <f>J7*$AA$62/$AA$7</f>
        <v>#DIV/0!</v>
      </c>
      <c r="K62" s="54" t="e">
        <f>K7*$AA$62/$AA$7</f>
        <v>#DIV/0!</v>
      </c>
      <c r="L62" s="54" t="e">
        <f>L7*$AA$62/$AA$7</f>
        <v>#DIV/0!</v>
      </c>
      <c r="M62" s="54" t="e">
        <f>M7*$AA$62/$AA$7</f>
        <v>#DIV/0!</v>
      </c>
      <c r="N62" s="54"/>
      <c r="O62" s="54" t="e">
        <f t="shared" ref="O62:W62" si="39">O7*$AA$62/$AA$7</f>
        <v>#DIV/0!</v>
      </c>
      <c r="P62" s="54" t="e">
        <f t="shared" si="39"/>
        <v>#DIV/0!</v>
      </c>
      <c r="Q62" s="54" t="e">
        <f t="shared" si="39"/>
        <v>#DIV/0!</v>
      </c>
      <c r="R62" s="54" t="e">
        <f t="shared" si="39"/>
        <v>#DIV/0!</v>
      </c>
      <c r="S62" s="54" t="e">
        <f t="shared" si="39"/>
        <v>#DIV/0!</v>
      </c>
      <c r="T62" s="54" t="e">
        <f t="shared" si="39"/>
        <v>#DIV/0!</v>
      </c>
      <c r="U62" s="54" t="e">
        <f t="shared" si="39"/>
        <v>#DIV/0!</v>
      </c>
      <c r="V62" s="54" t="e">
        <f t="shared" si="39"/>
        <v>#DIV/0!</v>
      </c>
      <c r="W62" s="54" t="e">
        <f t="shared" si="39"/>
        <v>#DIV/0!</v>
      </c>
      <c r="X62" s="55" t="e">
        <f>C62+D62+E62+#REF!+P62+Q62+R62+S62+F62+G62</f>
        <v>#DIV/0!</v>
      </c>
      <c r="Y62" s="54" t="e">
        <f>I62+J62+K62+L62+M62+#REF!+T62+U62+V62+W62</f>
        <v>#DIV/0!</v>
      </c>
      <c r="Z62" s="54" t="e">
        <f t="shared" si="34"/>
        <v>#DIV/0!</v>
      </c>
      <c r="AA62" s="54">
        <v>10000</v>
      </c>
      <c r="AB62" s="59" t="e">
        <f t="shared" ref="AB62" si="40">Q62</f>
        <v>#DIV/0!</v>
      </c>
      <c r="AC62" s="85"/>
    </row>
    <row r="63" spans="1:29" s="71" customFormat="1" ht="11.25" hidden="1" outlineLevel="1" x14ac:dyDescent="0.15">
      <c r="A63" s="175" t="s">
        <v>76</v>
      </c>
      <c r="B63" s="176"/>
      <c r="C63" s="54" t="e">
        <f>C7*$AA$63/$AA$7</f>
        <v>#DIV/0!</v>
      </c>
      <c r="D63" s="54" t="e">
        <f>D7*$AA$63/$AA$7</f>
        <v>#DIV/0!</v>
      </c>
      <c r="E63" s="54" t="e">
        <f>E7*$AA$63/$AA$7</f>
        <v>#DIV/0!</v>
      </c>
      <c r="F63" s="54" t="e">
        <f>F7*$AA$63/$AA$7</f>
        <v>#DIV/0!</v>
      </c>
      <c r="G63" s="54" t="e">
        <f>G7*$AA$63/$AA$7</f>
        <v>#DIV/0!</v>
      </c>
      <c r="H63" s="54"/>
      <c r="I63" s="54" t="e">
        <f>I7*$AA$63/$AA$7</f>
        <v>#DIV/0!</v>
      </c>
      <c r="J63" s="54" t="e">
        <f>J7*$AA$63/$AA$7</f>
        <v>#DIV/0!</v>
      </c>
      <c r="K63" s="54" t="e">
        <f>K7*$AA$63/$AA$7</f>
        <v>#DIV/0!</v>
      </c>
      <c r="L63" s="54" t="e">
        <f>L7*$AA$63/$AA$7</f>
        <v>#DIV/0!</v>
      </c>
      <c r="M63" s="54" t="e">
        <f>M7*$AA$63/$AA$7</f>
        <v>#DIV/0!</v>
      </c>
      <c r="N63" s="54"/>
      <c r="O63" s="54" t="e">
        <f t="shared" ref="O63:W63" si="41">O7*$AA$63/$AA$7</f>
        <v>#DIV/0!</v>
      </c>
      <c r="P63" s="54" t="e">
        <f t="shared" si="41"/>
        <v>#DIV/0!</v>
      </c>
      <c r="Q63" s="54" t="e">
        <f t="shared" si="41"/>
        <v>#DIV/0!</v>
      </c>
      <c r="R63" s="54" t="e">
        <f t="shared" si="41"/>
        <v>#DIV/0!</v>
      </c>
      <c r="S63" s="54" t="e">
        <f t="shared" si="41"/>
        <v>#DIV/0!</v>
      </c>
      <c r="T63" s="54" t="e">
        <f t="shared" si="41"/>
        <v>#DIV/0!</v>
      </c>
      <c r="U63" s="54" t="e">
        <f t="shared" si="41"/>
        <v>#DIV/0!</v>
      </c>
      <c r="V63" s="54" t="e">
        <f t="shared" si="41"/>
        <v>#DIV/0!</v>
      </c>
      <c r="W63" s="54" t="e">
        <f t="shared" si="41"/>
        <v>#DIV/0!</v>
      </c>
      <c r="X63" s="55" t="e">
        <f>C63+D63+E63+#REF!+P63+Q63+R63+S63+F63+G63</f>
        <v>#DIV/0!</v>
      </c>
      <c r="Y63" s="54" t="e">
        <f>I63+J63+K63+L63+M63+#REF!+T63+U63+V63+W63</f>
        <v>#DIV/0!</v>
      </c>
      <c r="Z63" s="54" t="e">
        <f t="shared" si="34"/>
        <v>#DIV/0!</v>
      </c>
      <c r="AA63" s="54">
        <v>0</v>
      </c>
      <c r="AB63" s="78"/>
      <c r="AC63" s="70"/>
    </row>
    <row r="64" spans="1:29" collapsed="1" x14ac:dyDescent="0.2">
      <c r="A64" s="189" t="s">
        <v>77</v>
      </c>
      <c r="B64" s="190"/>
      <c r="C64" s="64" t="e">
        <f>C65+C66</f>
        <v>#DIV/0!</v>
      </c>
      <c r="D64" s="58" t="e">
        <f t="shared" ref="D64:W64" si="42">D65+D66</f>
        <v>#DIV/0!</v>
      </c>
      <c r="E64" s="64" t="e">
        <f t="shared" si="42"/>
        <v>#DIV/0!</v>
      </c>
      <c r="F64" s="64" t="e">
        <f t="shared" si="42"/>
        <v>#DIV/0!</v>
      </c>
      <c r="G64" s="64" t="e">
        <f t="shared" si="42"/>
        <v>#DIV/0!</v>
      </c>
      <c r="H64" s="64"/>
      <c r="I64" s="64" t="e">
        <f t="shared" si="42"/>
        <v>#DIV/0!</v>
      </c>
      <c r="J64" s="64" t="e">
        <f t="shared" si="42"/>
        <v>#DIV/0!</v>
      </c>
      <c r="K64" s="64" t="e">
        <f t="shared" si="42"/>
        <v>#DIV/0!</v>
      </c>
      <c r="L64" s="64" t="e">
        <f t="shared" si="42"/>
        <v>#DIV/0!</v>
      </c>
      <c r="M64" s="64" t="e">
        <f t="shared" si="42"/>
        <v>#DIV/0!</v>
      </c>
      <c r="N64" s="64"/>
      <c r="O64" s="64">
        <f>O65+O66</f>
        <v>49103.729999999996</v>
      </c>
      <c r="P64" s="64" t="e">
        <f t="shared" si="42"/>
        <v>#DIV/0!</v>
      </c>
      <c r="Q64" s="64" t="e">
        <f t="shared" si="42"/>
        <v>#DIV/0!</v>
      </c>
      <c r="R64" s="64" t="e">
        <f t="shared" si="42"/>
        <v>#DIV/0!</v>
      </c>
      <c r="S64" s="64" t="e">
        <f t="shared" si="42"/>
        <v>#DIV/0!</v>
      </c>
      <c r="T64" s="64" t="e">
        <f t="shared" si="42"/>
        <v>#DIV/0!</v>
      </c>
      <c r="U64" s="64" t="e">
        <f t="shared" si="42"/>
        <v>#DIV/0!</v>
      </c>
      <c r="V64" s="64" t="e">
        <f t="shared" si="42"/>
        <v>#DIV/0!</v>
      </c>
      <c r="W64" s="64" t="e">
        <f t="shared" si="42"/>
        <v>#DIV/0!</v>
      </c>
      <c r="X64" s="64" t="e">
        <f>X65+X66</f>
        <v>#REF!</v>
      </c>
      <c r="Y64" s="56" t="e">
        <f>I64+J64+K64+L64+M64+#REF!+T64+U64+V64+W64</f>
        <v>#DIV/0!</v>
      </c>
      <c r="Z64" s="64">
        <f t="shared" ref="Z64" si="43">Z65+Z66</f>
        <v>49103.729999999996</v>
      </c>
      <c r="AA64" s="64"/>
      <c r="AB64" s="86"/>
      <c r="AC64" s="4"/>
    </row>
    <row r="65" spans="1:29" s="71" customFormat="1" ht="12.75" customHeight="1" x14ac:dyDescent="0.15">
      <c r="A65" s="191" t="s">
        <v>78</v>
      </c>
      <c r="B65" s="192"/>
      <c r="C65" s="87">
        <v>0</v>
      </c>
      <c r="D65" s="88">
        <v>33078.83</v>
      </c>
      <c r="E65" s="88">
        <v>86530.37</v>
      </c>
      <c r="F65" s="88">
        <v>0</v>
      </c>
      <c r="G65" s="88">
        <v>0</v>
      </c>
      <c r="H65" s="88"/>
      <c r="I65" s="88">
        <v>1166.3699999999999</v>
      </c>
      <c r="J65" s="88">
        <v>7930.78</v>
      </c>
      <c r="K65" s="88">
        <v>82378.929999999993</v>
      </c>
      <c r="L65" s="88">
        <v>15872.12</v>
      </c>
      <c r="M65" s="88">
        <v>0</v>
      </c>
      <c r="N65" s="88"/>
      <c r="O65" s="88">
        <v>17978.36</v>
      </c>
      <c r="P65" s="88">
        <v>61252.27</v>
      </c>
      <c r="Q65" s="88">
        <v>192937</v>
      </c>
      <c r="R65" s="88">
        <v>89945.5</v>
      </c>
      <c r="S65" s="54">
        <v>123878.95</v>
      </c>
      <c r="T65" s="89">
        <v>15708.77</v>
      </c>
      <c r="U65" s="89">
        <v>99207.73</v>
      </c>
      <c r="V65" s="89">
        <v>1712.62</v>
      </c>
      <c r="W65" s="89">
        <v>30876.560000000001</v>
      </c>
      <c r="X65" s="55" t="e">
        <f>C65+D65+E65+#REF!+P65+Q65+R65+S65+F65+G65</f>
        <v>#REF!</v>
      </c>
      <c r="Y65" s="54" t="e">
        <f>I65+J65+K65+L65+M65+#REF!+T65+U65+V65+W65</f>
        <v>#REF!</v>
      </c>
      <c r="Z65" s="54">
        <f>O65</f>
        <v>17978.36</v>
      </c>
      <c r="AA65" s="54" t="e">
        <f t="shared" ref="AA65" si="44">X65+Y65+Z65</f>
        <v>#REF!</v>
      </c>
      <c r="AB65" s="90" t="s">
        <v>79</v>
      </c>
      <c r="AC65" s="70"/>
    </row>
    <row r="66" spans="1:29" s="71" customFormat="1" ht="11.25" x14ac:dyDescent="0.15">
      <c r="A66" s="177" t="s">
        <v>80</v>
      </c>
      <c r="B66" s="178"/>
      <c r="C66" s="64" t="e">
        <f>SUM(C67:C70)</f>
        <v>#DIV/0!</v>
      </c>
      <c r="D66" s="64" t="e">
        <f t="shared" ref="D66:W66" si="45">SUM(D67:D70)</f>
        <v>#DIV/0!</v>
      </c>
      <c r="E66" s="64" t="e">
        <f t="shared" si="45"/>
        <v>#DIV/0!</v>
      </c>
      <c r="F66" s="64" t="e">
        <f t="shared" si="45"/>
        <v>#DIV/0!</v>
      </c>
      <c r="G66" s="64" t="e">
        <f t="shared" si="45"/>
        <v>#DIV/0!</v>
      </c>
      <c r="H66" s="64"/>
      <c r="I66" s="64" t="e">
        <f t="shared" si="45"/>
        <v>#DIV/0!</v>
      </c>
      <c r="J66" s="64" t="e">
        <f t="shared" si="45"/>
        <v>#DIV/0!</v>
      </c>
      <c r="K66" s="64" t="e">
        <f t="shared" si="45"/>
        <v>#DIV/0!</v>
      </c>
      <c r="L66" s="64" t="e">
        <f t="shared" si="45"/>
        <v>#DIV/0!</v>
      </c>
      <c r="M66" s="64" t="e">
        <f t="shared" si="45"/>
        <v>#DIV/0!</v>
      </c>
      <c r="N66" s="64"/>
      <c r="O66" s="64">
        <f t="shared" si="45"/>
        <v>31125.37</v>
      </c>
      <c r="P66" s="64" t="e">
        <f t="shared" si="45"/>
        <v>#DIV/0!</v>
      </c>
      <c r="Q66" s="64" t="e">
        <f t="shared" si="45"/>
        <v>#DIV/0!</v>
      </c>
      <c r="R66" s="64" t="e">
        <f t="shared" si="45"/>
        <v>#DIV/0!</v>
      </c>
      <c r="S66" s="64" t="e">
        <f t="shared" si="45"/>
        <v>#DIV/0!</v>
      </c>
      <c r="T66" s="64" t="e">
        <f t="shared" si="45"/>
        <v>#DIV/0!</v>
      </c>
      <c r="U66" s="64" t="e">
        <f t="shared" si="45"/>
        <v>#DIV/0!</v>
      </c>
      <c r="V66" s="64" t="e">
        <f t="shared" si="45"/>
        <v>#DIV/0!</v>
      </c>
      <c r="W66" s="64" t="e">
        <f t="shared" si="45"/>
        <v>#DIV/0!</v>
      </c>
      <c r="X66" s="75" t="e">
        <f>C66+D66+E66+#REF!+P66+Q66+R66+S66+F66+G66</f>
        <v>#DIV/0!</v>
      </c>
      <c r="Y66" s="56" t="e">
        <f>I66+J66+K66+L66+M66+#REF!+T66+U66+V66+W66</f>
        <v>#DIV/0!</v>
      </c>
      <c r="Z66" s="56">
        <f>O66</f>
        <v>31125.37</v>
      </c>
      <c r="AA66" s="64" t="e">
        <f t="shared" ref="AA66" si="46">SUM(AA67:AA70)</f>
        <v>#REF!</v>
      </c>
      <c r="AB66" s="86" t="s">
        <v>41</v>
      </c>
      <c r="AC66" s="70"/>
    </row>
    <row r="67" spans="1:29" s="71" customFormat="1" ht="10.5" hidden="1" outlineLevel="2" x14ac:dyDescent="0.15">
      <c r="A67" s="183" t="s">
        <v>81</v>
      </c>
      <c r="B67" s="184"/>
      <c r="C67" s="58" t="e">
        <f>C7*$X$67/$X$7</f>
        <v>#DIV/0!</v>
      </c>
      <c r="D67" s="58" t="e">
        <f>D7*$X$67/$X$7</f>
        <v>#DIV/0!</v>
      </c>
      <c r="E67" s="58" t="e">
        <f>E7*$X$67/$X$7</f>
        <v>#DIV/0!</v>
      </c>
      <c r="F67" s="58" t="e">
        <f>F7*$X$67/$X$7</f>
        <v>#DIV/0!</v>
      </c>
      <c r="G67" s="58" t="e">
        <f>G7*$X$67/$X$7</f>
        <v>#DIV/0!</v>
      </c>
      <c r="H67" s="58"/>
      <c r="I67" s="58" t="e">
        <f>I7*$Y$67/$Y$7</f>
        <v>#DIV/0!</v>
      </c>
      <c r="J67" s="58" t="e">
        <f>J7*$Y$67/$Y$7</f>
        <v>#DIV/0!</v>
      </c>
      <c r="K67" s="58" t="e">
        <f>K7*$Y$67/$Y$7</f>
        <v>#DIV/0!</v>
      </c>
      <c r="L67" s="58" t="e">
        <f>L7*$Y$67/$Y$7</f>
        <v>#DIV/0!</v>
      </c>
      <c r="M67" s="58" t="e">
        <f>M7*$Y$67/$Y$7</f>
        <v>#DIV/0!</v>
      </c>
      <c r="N67" s="58"/>
      <c r="O67" s="58">
        <f>Z67</f>
        <v>0</v>
      </c>
      <c r="P67" s="58" t="e">
        <f>P7*$X$67/$X$7</f>
        <v>#DIV/0!</v>
      </c>
      <c r="Q67" s="58" t="e">
        <f>Q7*$X$67/$X$7</f>
        <v>#DIV/0!</v>
      </c>
      <c r="R67" s="58" t="e">
        <f>R7*$X$67/$X$7</f>
        <v>#DIV/0!</v>
      </c>
      <c r="S67" s="58" t="e">
        <f>S7*$X$67/$X$7</f>
        <v>#DIV/0!</v>
      </c>
      <c r="T67" s="58" t="e">
        <f>T7*$Y$67/$Y$7</f>
        <v>#DIV/0!</v>
      </c>
      <c r="U67" s="58" t="e">
        <f>U7*$Y$67/$Y$7</f>
        <v>#DIV/0!</v>
      </c>
      <c r="V67" s="58" t="e">
        <f>V7*$Y$67/$Y$7</f>
        <v>#DIV/0!</v>
      </c>
      <c r="W67" s="58" t="e">
        <f>W7*$Y$67/$Y$7</f>
        <v>#DIV/0!</v>
      </c>
      <c r="X67" s="54">
        <v>0</v>
      </c>
      <c r="Y67" s="54">
        <v>0</v>
      </c>
      <c r="Z67" s="54">
        <v>0</v>
      </c>
      <c r="AA67" s="54">
        <f t="shared" ref="AA67:AA74" si="47">X67+Y67+Z67</f>
        <v>0</v>
      </c>
      <c r="AB67" s="90"/>
      <c r="AC67" s="70"/>
    </row>
    <row r="68" spans="1:29" s="71" customFormat="1" ht="11.25" hidden="1" outlineLevel="2" x14ac:dyDescent="0.15">
      <c r="A68" s="183" t="s">
        <v>81</v>
      </c>
      <c r="B68" s="184"/>
      <c r="C68" s="58">
        <v>0</v>
      </c>
      <c r="D68" s="58">
        <v>8579.7800000000007</v>
      </c>
      <c r="E68" s="58">
        <v>2628.83</v>
      </c>
      <c r="F68" s="58">
        <v>0</v>
      </c>
      <c r="G68" s="58">
        <v>37.39</v>
      </c>
      <c r="H68" s="58"/>
      <c r="I68" s="58">
        <v>2596.5100000000002</v>
      </c>
      <c r="J68" s="58">
        <v>16440.330000000002</v>
      </c>
      <c r="K68" s="58">
        <v>15186.41</v>
      </c>
      <c r="L68" s="58">
        <v>1899.88</v>
      </c>
      <c r="M68" s="58">
        <v>88.66</v>
      </c>
      <c r="N68" s="58"/>
      <c r="O68" s="54">
        <v>31125.37</v>
      </c>
      <c r="P68" s="58">
        <v>1740.12</v>
      </c>
      <c r="Q68" s="58">
        <v>1150.94</v>
      </c>
      <c r="R68" s="58">
        <v>906.43</v>
      </c>
      <c r="S68" s="58">
        <v>2131.52</v>
      </c>
      <c r="T68" s="54">
        <v>557.29999999999995</v>
      </c>
      <c r="U68" s="54">
        <v>278.64999999999998</v>
      </c>
      <c r="V68" s="54">
        <v>50.66</v>
      </c>
      <c r="W68" s="54">
        <v>240.65</v>
      </c>
      <c r="X68" s="55" t="e">
        <f>C68+D68+E68+#REF!+P68+Q68+R68+S68+F68+G68</f>
        <v>#REF!</v>
      </c>
      <c r="Y68" s="54" t="e">
        <f>I68+J68+K68+L68+M68+#REF!+T68+U68+V68+W68</f>
        <v>#REF!</v>
      </c>
      <c r="Z68" s="54">
        <f t="shared" ref="Z68:Z74" si="48">O68</f>
        <v>31125.37</v>
      </c>
      <c r="AA68" s="54" t="e">
        <f t="shared" si="47"/>
        <v>#REF!</v>
      </c>
      <c r="AB68" s="90"/>
      <c r="AC68" s="70"/>
    </row>
    <row r="69" spans="1:29" s="71" customFormat="1" ht="11.25" hidden="1" outlineLevel="2" x14ac:dyDescent="0.15">
      <c r="A69" s="183" t="s">
        <v>82</v>
      </c>
      <c r="B69" s="184"/>
      <c r="C69" s="58">
        <v>0</v>
      </c>
      <c r="D69" s="58">
        <v>24095.200000000001</v>
      </c>
      <c r="E69" s="58">
        <v>12000.68</v>
      </c>
      <c r="F69" s="58">
        <v>0</v>
      </c>
      <c r="G69" s="58">
        <v>1739.59</v>
      </c>
      <c r="H69" s="58"/>
      <c r="I69" s="58">
        <v>68622.929999999993</v>
      </c>
      <c r="J69" s="58">
        <v>182131.24</v>
      </c>
      <c r="K69" s="58">
        <v>168239.88</v>
      </c>
      <c r="L69" s="58">
        <v>21047.52</v>
      </c>
      <c r="M69" s="58">
        <v>982.22</v>
      </c>
      <c r="N69" s="58"/>
      <c r="O69" s="58">
        <v>0</v>
      </c>
      <c r="P69" s="58">
        <v>4062.03</v>
      </c>
      <c r="Q69" s="58">
        <v>3445.74</v>
      </c>
      <c r="R69" s="58">
        <v>5556.38</v>
      </c>
      <c r="S69" s="58">
        <v>99156.42</v>
      </c>
      <c r="T69" s="58">
        <v>6173.94</v>
      </c>
      <c r="U69" s="58">
        <v>3086.97</v>
      </c>
      <c r="V69" s="58">
        <v>561.27</v>
      </c>
      <c r="W69" s="58">
        <v>2666.02</v>
      </c>
      <c r="X69" s="55" t="e">
        <f>C69+D69+E69+#REF!+P69+Q69+R69+S69+F69+G69</f>
        <v>#REF!</v>
      </c>
      <c r="Y69" s="54" t="e">
        <f>I69+J69+K69+L69+M69+#REF!+T69+U69+V69+W69</f>
        <v>#REF!</v>
      </c>
      <c r="Z69" s="54">
        <f t="shared" si="48"/>
        <v>0</v>
      </c>
      <c r="AA69" s="54" t="e">
        <f t="shared" si="47"/>
        <v>#REF!</v>
      </c>
      <c r="AB69" s="90"/>
      <c r="AC69" s="70"/>
    </row>
    <row r="70" spans="1:29" s="71" customFormat="1" ht="11.25" hidden="1" outlineLevel="2" x14ac:dyDescent="0.15">
      <c r="A70" s="183" t="s">
        <v>82</v>
      </c>
      <c r="B70" s="184"/>
      <c r="C70" s="58">
        <v>261.10000000000002</v>
      </c>
      <c r="D70" s="58">
        <v>57536.54</v>
      </c>
      <c r="E70" s="54">
        <v>18185.28</v>
      </c>
      <c r="F70" s="54">
        <v>0</v>
      </c>
      <c r="G70" s="54">
        <v>570.34</v>
      </c>
      <c r="H70" s="54"/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/>
      <c r="O70" s="58">
        <v>0</v>
      </c>
      <c r="P70" s="54">
        <v>12564.74</v>
      </c>
      <c r="Q70" s="54">
        <v>6535.44</v>
      </c>
      <c r="R70" s="54">
        <v>11938.99</v>
      </c>
      <c r="S70" s="54">
        <v>32509.71</v>
      </c>
      <c r="T70" s="54">
        <v>97311.49</v>
      </c>
      <c r="U70" s="54">
        <v>48655.75</v>
      </c>
      <c r="V70" s="54">
        <v>8846.5</v>
      </c>
      <c r="W70" s="54">
        <v>42020.87</v>
      </c>
      <c r="X70" s="55" t="e">
        <f>C70+D70+E70+#REF!+P70+Q70+R70+S70+F70+G70</f>
        <v>#REF!</v>
      </c>
      <c r="Y70" s="54" t="e">
        <f>I70+J70+K70+L70+M70+#REF!+T70+U70+V70+W70</f>
        <v>#REF!</v>
      </c>
      <c r="Z70" s="54">
        <f t="shared" si="48"/>
        <v>0</v>
      </c>
      <c r="AA70" s="54" t="e">
        <f t="shared" si="47"/>
        <v>#REF!</v>
      </c>
      <c r="AB70" s="90"/>
      <c r="AC70" s="70"/>
    </row>
    <row r="71" spans="1:29" collapsed="1" x14ac:dyDescent="0.2">
      <c r="A71" s="183" t="s">
        <v>83</v>
      </c>
      <c r="B71" s="184"/>
      <c r="C71" s="64">
        <v>0</v>
      </c>
      <c r="D71" s="58">
        <v>8263.77</v>
      </c>
      <c r="E71" s="56">
        <v>7736.61</v>
      </c>
      <c r="F71" s="56">
        <v>0</v>
      </c>
      <c r="G71" s="56">
        <v>11.51</v>
      </c>
      <c r="H71" s="56"/>
      <c r="I71" s="64">
        <v>0</v>
      </c>
      <c r="J71" s="64">
        <v>0</v>
      </c>
      <c r="K71" s="64">
        <v>20230.580000000002</v>
      </c>
      <c r="L71" s="64">
        <v>7854.85</v>
      </c>
      <c r="M71" s="64">
        <v>0</v>
      </c>
      <c r="N71" s="64"/>
      <c r="O71" s="64">
        <v>27259.42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75" t="e">
        <f>C71+D71+E71+#REF!+P71+Q71+R71+S71+F71+G71</f>
        <v>#REF!</v>
      </c>
      <c r="Y71" s="56" t="e">
        <f>I71+J71+K71+L71+M71+#REF!+T71+U71+V71+W71</f>
        <v>#REF!</v>
      </c>
      <c r="Z71" s="56">
        <f t="shared" si="48"/>
        <v>27259.42</v>
      </c>
      <c r="AA71" s="56" t="e">
        <f t="shared" si="47"/>
        <v>#REF!</v>
      </c>
      <c r="AB71" s="86"/>
      <c r="AC71" s="4"/>
    </row>
    <row r="72" spans="1:29" x14ac:dyDescent="0.2">
      <c r="A72" s="185" t="s">
        <v>84</v>
      </c>
      <c r="B72" s="186"/>
      <c r="C72" s="64" t="e">
        <f t="shared" ref="C72:I72" si="49">(C14+C15+C16)*$B$1/100/12</f>
        <v>#DIV/0!</v>
      </c>
      <c r="D72" s="64" t="e">
        <f t="shared" si="49"/>
        <v>#DIV/0!</v>
      </c>
      <c r="E72" s="64" t="e">
        <f t="shared" si="49"/>
        <v>#DIV/0!</v>
      </c>
      <c r="F72" s="64" t="e">
        <f t="shared" si="49"/>
        <v>#DIV/0!</v>
      </c>
      <c r="G72" s="64" t="e">
        <f t="shared" si="49"/>
        <v>#DIV/0!</v>
      </c>
      <c r="H72" s="64"/>
      <c r="I72" s="64" t="e">
        <f t="shared" si="49"/>
        <v>#DIV/0!</v>
      </c>
      <c r="J72" s="64" t="e">
        <f>(J14+J15+J16)*$B$1/100/12</f>
        <v>#DIV/0!</v>
      </c>
      <c r="K72" s="64" t="e">
        <f t="shared" ref="K72:W72" si="50">(K14+K15+K16)*$B$1/100/12</f>
        <v>#DIV/0!</v>
      </c>
      <c r="L72" s="64" t="e">
        <f t="shared" si="50"/>
        <v>#DIV/0!</v>
      </c>
      <c r="M72" s="64" t="e">
        <f t="shared" si="50"/>
        <v>#DIV/0!</v>
      </c>
      <c r="N72" s="64"/>
      <c r="O72" s="64" t="e">
        <f t="shared" si="50"/>
        <v>#DIV/0!</v>
      </c>
      <c r="P72" s="64" t="e">
        <f t="shared" si="50"/>
        <v>#DIV/0!</v>
      </c>
      <c r="Q72" s="64" t="e">
        <f t="shared" si="50"/>
        <v>#DIV/0!</v>
      </c>
      <c r="R72" s="64" t="e">
        <f t="shared" si="50"/>
        <v>#DIV/0!</v>
      </c>
      <c r="S72" s="64" t="e">
        <f t="shared" si="50"/>
        <v>#DIV/0!</v>
      </c>
      <c r="T72" s="64" t="e">
        <f t="shared" si="50"/>
        <v>#DIV/0!</v>
      </c>
      <c r="U72" s="64" t="e">
        <f>(U14+U15+U16)*$B$1/100/12</f>
        <v>#DIV/0!</v>
      </c>
      <c r="V72" s="64" t="e">
        <f t="shared" si="50"/>
        <v>#DIV/0!</v>
      </c>
      <c r="W72" s="64" t="e">
        <f t="shared" si="50"/>
        <v>#DIV/0!</v>
      </c>
      <c r="X72" s="75" t="e">
        <f>C72+D72+E72+#REF!+P72+Q72+R72+S72+F72+G72</f>
        <v>#DIV/0!</v>
      </c>
      <c r="Y72" s="56" t="e">
        <f>I72+J72+K72+L72+M72+#REF!+T72+U72+V72+W72</f>
        <v>#DIV/0!</v>
      </c>
      <c r="Z72" s="56" t="e">
        <f t="shared" si="48"/>
        <v>#DIV/0!</v>
      </c>
      <c r="AA72" s="56" t="e">
        <f t="shared" si="47"/>
        <v>#DIV/0!</v>
      </c>
      <c r="AB72" s="76" t="s">
        <v>30</v>
      </c>
      <c r="AC72" s="4"/>
    </row>
    <row r="73" spans="1:29" hidden="1" outlineLevel="2" x14ac:dyDescent="0.2">
      <c r="A73" s="187" t="s">
        <v>85</v>
      </c>
      <c r="B73" s="188"/>
      <c r="C73" s="64" t="e">
        <f>C25*$AA73/$AA25</f>
        <v>#DIV/0!</v>
      </c>
      <c r="D73" s="58" t="e">
        <f>D25*$AA73/$AA25</f>
        <v>#DIV/0!</v>
      </c>
      <c r="E73" s="64" t="e">
        <f>E25*$AA73/$AA25</f>
        <v>#DIV/0!</v>
      </c>
      <c r="F73" s="64" t="e">
        <f>F25*$AA73/$AA25</f>
        <v>#DIV/0!</v>
      </c>
      <c r="G73" s="64" t="e">
        <f>G25*$AA73/$AA25</f>
        <v>#DIV/0!</v>
      </c>
      <c r="H73" s="64"/>
      <c r="I73" s="64" t="e">
        <f>I25*$AA73/$AA25</f>
        <v>#DIV/0!</v>
      </c>
      <c r="J73" s="64" t="e">
        <f>J25*$AA73/$AA25</f>
        <v>#DIV/0!</v>
      </c>
      <c r="K73" s="64" t="e">
        <f>K25*$AA73/$AA25</f>
        <v>#DIV/0!</v>
      </c>
      <c r="L73" s="64" t="e">
        <f>L25*$AA73/$AA25</f>
        <v>#DIV/0!</v>
      </c>
      <c r="M73" s="64" t="e">
        <f>M25*$AA73/$AA25</f>
        <v>#DIV/0!</v>
      </c>
      <c r="N73" s="64"/>
      <c r="O73" s="64" t="e">
        <f t="shared" ref="O73:W73" si="51">O25*$AA73/$AA25</f>
        <v>#DIV/0!</v>
      </c>
      <c r="P73" s="64" t="e">
        <f t="shared" si="51"/>
        <v>#DIV/0!</v>
      </c>
      <c r="Q73" s="64" t="e">
        <f t="shared" si="51"/>
        <v>#DIV/0!</v>
      </c>
      <c r="R73" s="64" t="e">
        <f t="shared" si="51"/>
        <v>#DIV/0!</v>
      </c>
      <c r="S73" s="64" t="e">
        <f t="shared" si="51"/>
        <v>#DIV/0!</v>
      </c>
      <c r="T73" s="64" t="e">
        <f t="shared" si="51"/>
        <v>#DIV/0!</v>
      </c>
      <c r="U73" s="64" t="e">
        <f t="shared" si="51"/>
        <v>#DIV/0!</v>
      </c>
      <c r="V73" s="64" t="e">
        <f t="shared" si="51"/>
        <v>#DIV/0!</v>
      </c>
      <c r="W73" s="64" t="e">
        <f t="shared" si="51"/>
        <v>#DIV/0!</v>
      </c>
      <c r="X73" s="56" t="e">
        <f>C73+D73+E73+#REF!+P73+Q73+R73+S73</f>
        <v>#DIV/0!</v>
      </c>
      <c r="Y73" s="56" t="e">
        <f>I73+J73+K73+L73+M73+#REF!+T73+U73+V73+W73</f>
        <v>#DIV/0!</v>
      </c>
      <c r="Z73" s="56" t="e">
        <f t="shared" si="48"/>
        <v>#DIV/0!</v>
      </c>
      <c r="AA73" s="56"/>
      <c r="AB73" s="91"/>
      <c r="AC73" s="4"/>
    </row>
    <row r="74" spans="1:29" s="71" customFormat="1" ht="12.75" customHeight="1" collapsed="1" x14ac:dyDescent="0.15">
      <c r="A74" s="177" t="s">
        <v>86</v>
      </c>
      <c r="B74" s="178"/>
      <c r="C74" s="58">
        <v>0</v>
      </c>
      <c r="D74" s="58">
        <v>70174.22</v>
      </c>
      <c r="E74" s="54">
        <v>16735.189999999999</v>
      </c>
      <c r="F74" s="54">
        <v>0</v>
      </c>
      <c r="G74" s="54">
        <v>3.16</v>
      </c>
      <c r="H74" s="54"/>
      <c r="I74" s="54">
        <v>498.04</v>
      </c>
      <c r="J74" s="54">
        <v>0</v>
      </c>
      <c r="K74" s="54">
        <v>79068.539999999994</v>
      </c>
      <c r="L74" s="54">
        <v>23933.45</v>
      </c>
      <c r="M74" s="54">
        <v>0</v>
      </c>
      <c r="N74" s="54"/>
      <c r="O74" s="54">
        <v>210241.37</v>
      </c>
      <c r="P74" s="54">
        <v>0</v>
      </c>
      <c r="Q74" s="54">
        <v>0</v>
      </c>
      <c r="R74" s="54">
        <v>0</v>
      </c>
      <c r="S74" s="54">
        <v>0.44</v>
      </c>
      <c r="T74" s="54">
        <v>0</v>
      </c>
      <c r="U74" s="54">
        <v>0.14000000000000001</v>
      </c>
      <c r="V74" s="54">
        <v>0</v>
      </c>
      <c r="W74" s="54">
        <v>0</v>
      </c>
      <c r="X74" s="55" t="e">
        <f>C74+D74+E74+#REF!+P74+Q74+R74+S74+F74+G74</f>
        <v>#REF!</v>
      </c>
      <c r="Y74" s="54" t="e">
        <f>I74+J74+K74+L74+M74+#REF!+T74+U74+V74+W74</f>
        <v>#REF!</v>
      </c>
      <c r="Z74" s="54">
        <f t="shared" si="48"/>
        <v>210241.37</v>
      </c>
      <c r="AA74" s="54" t="e">
        <f t="shared" si="47"/>
        <v>#REF!</v>
      </c>
      <c r="AB74" s="77" t="s">
        <v>30</v>
      </c>
      <c r="AC74" s="70"/>
    </row>
    <row r="75" spans="1:29" s="71" customFormat="1" ht="10.5" x14ac:dyDescent="0.15">
      <c r="A75" s="146"/>
      <c r="B75" s="147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3"/>
      <c r="AC75" s="70"/>
    </row>
    <row r="76" spans="1:29" x14ac:dyDescent="0.2">
      <c r="A76" s="171"/>
      <c r="B76" s="172"/>
      <c r="C76" s="94"/>
      <c r="D76" s="94"/>
      <c r="E76" s="95"/>
      <c r="F76" s="94"/>
      <c r="G76" s="94"/>
      <c r="H76" s="94"/>
      <c r="I76" s="96"/>
      <c r="J76" s="94"/>
      <c r="K76" s="94"/>
      <c r="L76" s="94"/>
      <c r="M76" s="95"/>
      <c r="N76" s="94"/>
      <c r="O76" s="95"/>
      <c r="P76" s="95"/>
      <c r="Q76" s="95"/>
      <c r="R76" s="95"/>
      <c r="S76" s="95"/>
      <c r="T76" s="95"/>
      <c r="U76" s="95"/>
      <c r="V76" s="95"/>
      <c r="W76" s="95"/>
      <c r="X76" s="97"/>
      <c r="Y76" s="97"/>
      <c r="Z76" s="97"/>
      <c r="AA76" s="97"/>
      <c r="AB76" s="95"/>
      <c r="AC76" s="4"/>
    </row>
    <row r="77" spans="1:29" ht="12.75" customHeight="1" x14ac:dyDescent="0.2">
      <c r="A77" s="179" t="s">
        <v>87</v>
      </c>
      <c r="B77" s="180"/>
      <c r="C77" s="98" t="e">
        <f t="shared" ref="C77:W77" si="52">C78+C87</f>
        <v>#DIV/0!</v>
      </c>
      <c r="D77" s="98" t="e">
        <f t="shared" si="52"/>
        <v>#DIV/0!</v>
      </c>
      <c r="E77" s="99" t="e">
        <f t="shared" si="52"/>
        <v>#DIV/0!</v>
      </c>
      <c r="F77" s="99" t="e">
        <f t="shared" si="52"/>
        <v>#DIV/0!</v>
      </c>
      <c r="G77" s="99" t="e">
        <f t="shared" si="52"/>
        <v>#DIV/0!</v>
      </c>
      <c r="H77" s="99"/>
      <c r="I77" s="51" t="e">
        <f t="shared" si="52"/>
        <v>#DIV/0!</v>
      </c>
      <c r="J77" s="98" t="e">
        <f t="shared" si="52"/>
        <v>#DIV/0!</v>
      </c>
      <c r="K77" s="98" t="e">
        <f t="shared" si="52"/>
        <v>#DIV/0!</v>
      </c>
      <c r="L77" s="98" t="e">
        <f t="shared" si="52"/>
        <v>#DIV/0!</v>
      </c>
      <c r="M77" s="100" t="e">
        <f t="shared" si="52"/>
        <v>#DIV/0!</v>
      </c>
      <c r="N77" s="101"/>
      <c r="O77" s="99" t="e">
        <f t="shared" si="52"/>
        <v>#DIV/0!</v>
      </c>
      <c r="P77" s="99" t="e">
        <f t="shared" si="52"/>
        <v>#DIV/0!</v>
      </c>
      <c r="Q77" s="99" t="e">
        <f t="shared" si="52"/>
        <v>#DIV/0!</v>
      </c>
      <c r="R77" s="99" t="e">
        <f t="shared" si="52"/>
        <v>#DIV/0!</v>
      </c>
      <c r="S77" s="99" t="e">
        <f t="shared" si="52"/>
        <v>#DIV/0!</v>
      </c>
      <c r="T77" s="99" t="e">
        <f t="shared" si="52"/>
        <v>#DIV/0!</v>
      </c>
      <c r="U77" s="99" t="e">
        <f t="shared" si="52"/>
        <v>#DIV/0!</v>
      </c>
      <c r="V77" s="99" t="e">
        <f t="shared" si="52"/>
        <v>#DIV/0!</v>
      </c>
      <c r="W77" s="99" t="e">
        <f t="shared" si="52"/>
        <v>#DIV/0!</v>
      </c>
      <c r="X77" s="52" t="e">
        <f>C77+D77+E77+#REF!+P77+Q77+R77+S77+F77+G77</f>
        <v>#DIV/0!</v>
      </c>
      <c r="Y77" s="52" t="e">
        <f>I77+J77+K77+L77+M77+#REF!+T77+U77+V77+W77</f>
        <v>#DIV/0!</v>
      </c>
      <c r="Z77" s="52" t="e">
        <f t="shared" ref="Z77:Z87" si="53">O77</f>
        <v>#DIV/0!</v>
      </c>
      <c r="AA77" s="83" t="e">
        <f>X77+Y77+Z77</f>
        <v>#DIV/0!</v>
      </c>
      <c r="AB77" s="100"/>
      <c r="AC77" s="4"/>
    </row>
    <row r="78" spans="1:29" s="71" customFormat="1" ht="12.75" customHeight="1" x14ac:dyDescent="0.15">
      <c r="A78" s="185" t="s">
        <v>88</v>
      </c>
      <c r="B78" s="186"/>
      <c r="C78" s="58" t="e">
        <f t="shared" ref="C78:I78" si="54">C79+C80+C81+C82+C83+C84+C85</f>
        <v>#DIV/0!</v>
      </c>
      <c r="D78" s="58" t="e">
        <f t="shared" si="54"/>
        <v>#DIV/0!</v>
      </c>
      <c r="E78" s="58" t="e">
        <f t="shared" si="54"/>
        <v>#DIV/0!</v>
      </c>
      <c r="F78" s="58" t="e">
        <f t="shared" si="54"/>
        <v>#DIV/0!</v>
      </c>
      <c r="G78" s="58" t="e">
        <f t="shared" si="54"/>
        <v>#DIV/0!</v>
      </c>
      <c r="H78" s="58"/>
      <c r="I78" s="58" t="e">
        <f t="shared" si="54"/>
        <v>#DIV/0!</v>
      </c>
      <c r="J78" s="58" t="e">
        <f>J79+J80+J81+J82+J83+J84+J85</f>
        <v>#DIV/0!</v>
      </c>
      <c r="K78" s="58" t="e">
        <f t="shared" ref="K78:W78" si="55">K79+K80+K81+K82+K83+K84+K85</f>
        <v>#DIV/0!</v>
      </c>
      <c r="L78" s="58" t="e">
        <f t="shared" si="55"/>
        <v>#DIV/0!</v>
      </c>
      <c r="M78" s="58" t="e">
        <f t="shared" si="55"/>
        <v>#DIV/0!</v>
      </c>
      <c r="N78" s="58"/>
      <c r="O78" s="58" t="e">
        <f t="shared" si="55"/>
        <v>#DIV/0!</v>
      </c>
      <c r="P78" s="58" t="e">
        <f t="shared" si="55"/>
        <v>#DIV/0!</v>
      </c>
      <c r="Q78" s="58" t="e">
        <f t="shared" si="55"/>
        <v>#DIV/0!</v>
      </c>
      <c r="R78" s="58" t="e">
        <f t="shared" si="55"/>
        <v>#DIV/0!</v>
      </c>
      <c r="S78" s="58" t="e">
        <f t="shared" si="55"/>
        <v>#DIV/0!</v>
      </c>
      <c r="T78" s="58" t="e">
        <f t="shared" si="55"/>
        <v>#DIV/0!</v>
      </c>
      <c r="U78" s="58" t="e">
        <f t="shared" si="55"/>
        <v>#DIV/0!</v>
      </c>
      <c r="V78" s="58" t="e">
        <f t="shared" si="55"/>
        <v>#DIV/0!</v>
      </c>
      <c r="W78" s="58" t="e">
        <f t="shared" si="55"/>
        <v>#DIV/0!</v>
      </c>
      <c r="X78" s="75" t="e">
        <f>C78+D78+E78+#REF!+P78+Q78+R78+S78+F78+G78</f>
        <v>#DIV/0!</v>
      </c>
      <c r="Y78" s="56" t="e">
        <f>I78+J78+K78+L78+M78+#REF!+T78+U78+V78+W78</f>
        <v>#DIV/0!</v>
      </c>
      <c r="Z78" s="56" t="e">
        <f t="shared" si="53"/>
        <v>#DIV/0!</v>
      </c>
      <c r="AA78" s="64" t="e">
        <f t="shared" ref="AA78" si="56">AA79+AA80+AA81+AA82+AA83+AA84</f>
        <v>#REF!</v>
      </c>
      <c r="AB78" s="102"/>
      <c r="AC78" s="70"/>
    </row>
    <row r="79" spans="1:29" s="71" customFormat="1" ht="12.75" customHeight="1" x14ac:dyDescent="0.15">
      <c r="A79" s="177" t="s">
        <v>89</v>
      </c>
      <c r="B79" s="178"/>
      <c r="C79" s="89">
        <v>0</v>
      </c>
      <c r="D79" s="89">
        <v>109390.12</v>
      </c>
      <c r="E79" s="89">
        <v>274747.28000000003</v>
      </c>
      <c r="F79" s="89">
        <v>0</v>
      </c>
      <c r="G79" s="89">
        <v>0</v>
      </c>
      <c r="H79" s="89"/>
      <c r="I79" s="89">
        <v>4364.5</v>
      </c>
      <c r="J79" s="89">
        <v>31562.7</v>
      </c>
      <c r="K79" s="89">
        <v>263018.58</v>
      </c>
      <c r="L79" s="89">
        <v>70399.89</v>
      </c>
      <c r="M79" s="89">
        <v>0</v>
      </c>
      <c r="N79" s="89"/>
      <c r="O79" s="89">
        <v>28327.5</v>
      </c>
      <c r="P79" s="89">
        <v>95292.62</v>
      </c>
      <c r="Q79" s="89">
        <v>233884.86</v>
      </c>
      <c r="R79" s="89">
        <v>201047.2</v>
      </c>
      <c r="S79" s="89">
        <v>686398.88</v>
      </c>
      <c r="T79" s="89">
        <v>68758.87</v>
      </c>
      <c r="U79" s="89">
        <v>116591.38</v>
      </c>
      <c r="V79" s="89">
        <v>7298.34</v>
      </c>
      <c r="W79" s="89">
        <v>150418.93</v>
      </c>
      <c r="X79" s="55" t="e">
        <f>C79+D79+E79+#REF!+P79+Q79+R79+S79+F79+G79</f>
        <v>#REF!</v>
      </c>
      <c r="Y79" s="54" t="e">
        <f>I79+J79+K79+L79+M79+#REF!+T79+U79+V79+W79</f>
        <v>#REF!</v>
      </c>
      <c r="Z79" s="54">
        <f t="shared" si="53"/>
        <v>28327.5</v>
      </c>
      <c r="AA79" s="54" t="e">
        <f t="shared" ref="AA79:AA87" si="57">X79+Y79+Z79</f>
        <v>#REF!</v>
      </c>
      <c r="AB79" s="77" t="s">
        <v>30</v>
      </c>
      <c r="AC79" s="70"/>
    </row>
    <row r="80" spans="1:29" s="71" customFormat="1" ht="12.75" customHeight="1" x14ac:dyDescent="0.15">
      <c r="A80" s="177" t="s">
        <v>90</v>
      </c>
      <c r="B80" s="178"/>
      <c r="C80" s="58" t="e">
        <f>C8*$AA80/$AA8</f>
        <v>#DIV/0!</v>
      </c>
      <c r="D80" s="58" t="e">
        <f>D8*$AA80/$AA8</f>
        <v>#DIV/0!</v>
      </c>
      <c r="E80" s="58" t="e">
        <f>E8*$AA80/$AA8</f>
        <v>#DIV/0!</v>
      </c>
      <c r="F80" s="58" t="e">
        <f>F8*$AA80/$AA8</f>
        <v>#DIV/0!</v>
      </c>
      <c r="G80" s="58" t="e">
        <f>G8*$AA80/$AA8</f>
        <v>#DIV/0!</v>
      </c>
      <c r="H80" s="58"/>
      <c r="I80" s="58" t="e">
        <f>I8*$AA80/$AA8</f>
        <v>#DIV/0!</v>
      </c>
      <c r="J80" s="58" t="e">
        <f>J8*$AA80/$AA8</f>
        <v>#DIV/0!</v>
      </c>
      <c r="K80" s="58" t="e">
        <f>K8*$AA80/$AA8</f>
        <v>#DIV/0!</v>
      </c>
      <c r="L80" s="58" t="e">
        <f>L8*$AA80/$AA8</f>
        <v>#DIV/0!</v>
      </c>
      <c r="M80" s="58" t="e">
        <f>M8*$AA80/$AA8</f>
        <v>#DIV/0!</v>
      </c>
      <c r="N80" s="58"/>
      <c r="O80" s="58" t="e">
        <f t="shared" ref="O80:W80" si="58">O8*$AA80/$AA8</f>
        <v>#DIV/0!</v>
      </c>
      <c r="P80" s="58" t="e">
        <f t="shared" si="58"/>
        <v>#DIV/0!</v>
      </c>
      <c r="Q80" s="58" t="e">
        <f t="shared" si="58"/>
        <v>#DIV/0!</v>
      </c>
      <c r="R80" s="58" t="e">
        <f t="shared" si="58"/>
        <v>#DIV/0!</v>
      </c>
      <c r="S80" s="58" t="e">
        <f t="shared" si="58"/>
        <v>#DIV/0!</v>
      </c>
      <c r="T80" s="58" t="e">
        <f t="shared" si="58"/>
        <v>#DIV/0!</v>
      </c>
      <c r="U80" s="58" t="e">
        <f t="shared" si="58"/>
        <v>#DIV/0!</v>
      </c>
      <c r="V80" s="58" t="e">
        <f t="shared" si="58"/>
        <v>#DIV/0!</v>
      </c>
      <c r="W80" s="58" t="e">
        <f t="shared" si="58"/>
        <v>#DIV/0!</v>
      </c>
      <c r="X80" s="55" t="e">
        <f>C80+D80+E80+#REF!+P80+Q80+R80+S80+F80+G80</f>
        <v>#DIV/0!</v>
      </c>
      <c r="Y80" s="54" t="e">
        <f>I80+J80+K80+L80+M80+#REF!+T80+U80+V80+W80</f>
        <v>#DIV/0!</v>
      </c>
      <c r="Z80" s="54" t="e">
        <f t="shared" si="53"/>
        <v>#DIV/0!</v>
      </c>
      <c r="AA80" s="54">
        <v>26196.240000000002</v>
      </c>
      <c r="AB80" s="77" t="s">
        <v>30</v>
      </c>
      <c r="AC80" s="70"/>
    </row>
    <row r="81" spans="1:29" s="71" customFormat="1" ht="12.75" customHeight="1" x14ac:dyDescent="0.15">
      <c r="A81" s="177" t="s">
        <v>91</v>
      </c>
      <c r="B81" s="178"/>
      <c r="C81" s="58">
        <v>5802.91</v>
      </c>
      <c r="D81" s="58">
        <v>34228.76</v>
      </c>
      <c r="E81" s="58">
        <v>41775.160000000003</v>
      </c>
      <c r="F81" s="58">
        <v>0</v>
      </c>
      <c r="G81" s="58">
        <v>0</v>
      </c>
      <c r="H81" s="58"/>
      <c r="I81" s="58">
        <v>15080.9</v>
      </c>
      <c r="J81" s="58">
        <v>1745.11</v>
      </c>
      <c r="K81" s="58">
        <v>34435.26</v>
      </c>
      <c r="L81" s="58">
        <v>21901.32</v>
      </c>
      <c r="M81" s="58">
        <v>0</v>
      </c>
      <c r="N81" s="58"/>
      <c r="O81" s="58">
        <v>1624.82</v>
      </c>
      <c r="P81" s="58">
        <v>9394.2800000000007</v>
      </c>
      <c r="Q81" s="58">
        <v>19713.7</v>
      </c>
      <c r="R81" s="58">
        <v>20262.8</v>
      </c>
      <c r="S81" s="58">
        <v>30146.52</v>
      </c>
      <c r="T81" s="58">
        <v>8304.36</v>
      </c>
      <c r="U81" s="58">
        <v>17651.419999999998</v>
      </c>
      <c r="V81" s="58">
        <v>9681.91</v>
      </c>
      <c r="W81" s="58">
        <v>30402.54</v>
      </c>
      <c r="X81" s="55" t="e">
        <f>C81+D81+E81+#REF!+P81+Q81+R81+S81+F81+G81</f>
        <v>#REF!</v>
      </c>
      <c r="Y81" s="54" t="e">
        <f>I81+J81+K81+L81+M81+#REF!+T81+U81+V81+W81</f>
        <v>#REF!</v>
      </c>
      <c r="Z81" s="54">
        <f t="shared" si="53"/>
        <v>1624.82</v>
      </c>
      <c r="AA81" s="54" t="e">
        <f t="shared" si="57"/>
        <v>#REF!</v>
      </c>
      <c r="AB81" s="77" t="s">
        <v>30</v>
      </c>
      <c r="AC81" s="70"/>
    </row>
    <row r="82" spans="1:29" s="71" customFormat="1" ht="12.75" customHeight="1" x14ac:dyDescent="0.15">
      <c r="A82" s="177" t="s">
        <v>92</v>
      </c>
      <c r="B82" s="178"/>
      <c r="C82" s="58">
        <v>1170</v>
      </c>
      <c r="D82" s="58">
        <v>4874.51</v>
      </c>
      <c r="E82" s="58">
        <v>1729.66</v>
      </c>
      <c r="F82" s="58">
        <v>0</v>
      </c>
      <c r="G82" s="58">
        <v>0</v>
      </c>
      <c r="H82" s="58"/>
      <c r="I82" s="58">
        <v>1809.47</v>
      </c>
      <c r="J82" s="58">
        <v>20028.04</v>
      </c>
      <c r="K82" s="58">
        <v>23562.9</v>
      </c>
      <c r="L82" s="58">
        <v>1387.97</v>
      </c>
      <c r="M82" s="58">
        <v>90</v>
      </c>
      <c r="N82" s="58"/>
      <c r="O82" s="58">
        <v>510</v>
      </c>
      <c r="P82" s="58">
        <v>1159.51</v>
      </c>
      <c r="Q82" s="58">
        <v>716.67</v>
      </c>
      <c r="R82" s="58">
        <v>0</v>
      </c>
      <c r="S82" s="58">
        <v>2664.32</v>
      </c>
      <c r="T82" s="58">
        <v>1443.49</v>
      </c>
      <c r="U82" s="58">
        <v>724.13</v>
      </c>
      <c r="V82" s="58">
        <v>0</v>
      </c>
      <c r="W82" s="58">
        <v>600</v>
      </c>
      <c r="X82" s="75" t="e">
        <f>C82+D82+E82+#REF!+P82+Q82+R82+S82+F82+G82</f>
        <v>#REF!</v>
      </c>
      <c r="Y82" s="56" t="e">
        <f>I82+J82+K82+L82+M82+#REF!+T82+U82+V82+W82</f>
        <v>#REF!</v>
      </c>
      <c r="Z82" s="56">
        <f t="shared" si="53"/>
        <v>510</v>
      </c>
      <c r="AA82" s="56" t="e">
        <f t="shared" si="57"/>
        <v>#REF!</v>
      </c>
      <c r="AB82" s="76"/>
      <c r="AC82" s="70"/>
    </row>
    <row r="83" spans="1:29" s="71" customFormat="1" ht="12.75" customHeight="1" x14ac:dyDescent="0.15">
      <c r="A83" s="177" t="s">
        <v>93</v>
      </c>
      <c r="B83" s="178"/>
      <c r="C83" s="58">
        <v>415</v>
      </c>
      <c r="D83" s="58">
        <v>8101.89</v>
      </c>
      <c r="E83" s="58">
        <v>25215.32</v>
      </c>
      <c r="F83" s="58">
        <v>0</v>
      </c>
      <c r="G83" s="58">
        <v>0</v>
      </c>
      <c r="H83" s="58"/>
      <c r="I83" s="58">
        <v>4110</v>
      </c>
      <c r="J83" s="58">
        <v>15320.46</v>
      </c>
      <c r="K83" s="58">
        <v>6064.57</v>
      </c>
      <c r="L83" s="58">
        <v>231849.77</v>
      </c>
      <c r="M83" s="58">
        <v>0</v>
      </c>
      <c r="N83" s="58"/>
      <c r="O83" s="58">
        <v>4430</v>
      </c>
      <c r="P83" s="58">
        <v>23013.01</v>
      </c>
      <c r="Q83" s="58">
        <v>393338.26</v>
      </c>
      <c r="R83" s="58">
        <v>17680.240000000002</v>
      </c>
      <c r="S83" s="58">
        <v>0</v>
      </c>
      <c r="T83" s="58">
        <v>9635.77</v>
      </c>
      <c r="U83" s="58">
        <v>2114.33</v>
      </c>
      <c r="V83" s="58">
        <v>810.99</v>
      </c>
      <c r="W83" s="58">
        <v>31206.53</v>
      </c>
      <c r="X83" s="75" t="e">
        <f>C83+D83+E83+#REF!+P83+Q83+R83+S83+F83+G83</f>
        <v>#REF!</v>
      </c>
      <c r="Y83" s="56" t="e">
        <f>I83+J83+K83+L83+M83+#REF!+T83+U83+V83+W83</f>
        <v>#REF!</v>
      </c>
      <c r="Z83" s="56">
        <f t="shared" si="53"/>
        <v>4430</v>
      </c>
      <c r="AA83" s="56" t="e">
        <f t="shared" si="57"/>
        <v>#REF!</v>
      </c>
      <c r="AB83" s="76"/>
      <c r="AC83" s="70"/>
    </row>
    <row r="84" spans="1:29" s="71" customFormat="1" ht="12.75" customHeight="1" x14ac:dyDescent="0.15">
      <c r="A84" s="177" t="s">
        <v>94</v>
      </c>
      <c r="B84" s="178"/>
      <c r="C84" s="58">
        <v>0</v>
      </c>
      <c r="D84" s="58">
        <v>900</v>
      </c>
      <c r="E84" s="58">
        <v>0</v>
      </c>
      <c r="F84" s="58">
        <v>0</v>
      </c>
      <c r="G84" s="58">
        <v>0</v>
      </c>
      <c r="H84" s="58"/>
      <c r="I84" s="58">
        <v>0</v>
      </c>
      <c r="J84" s="58">
        <v>566.54999999999995</v>
      </c>
      <c r="K84" s="58">
        <v>2500</v>
      </c>
      <c r="L84" s="58">
        <v>0</v>
      </c>
      <c r="M84" s="58">
        <v>0</v>
      </c>
      <c r="N84" s="58"/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75" t="e">
        <f>C84+D84+E84+#REF!+P84+Q84+R84+S84+F84+G84</f>
        <v>#REF!</v>
      </c>
      <c r="Y84" s="56" t="e">
        <f>I84+J84+K84+L84+M84+#REF!+T84+U84+V84+W84</f>
        <v>#REF!</v>
      </c>
      <c r="Z84" s="56">
        <f t="shared" si="53"/>
        <v>0</v>
      </c>
      <c r="AA84" s="56" t="e">
        <f t="shared" si="57"/>
        <v>#REF!</v>
      </c>
      <c r="AB84" s="76"/>
      <c r="AC84" s="70"/>
    </row>
    <row r="85" spans="1:29" s="71" customFormat="1" ht="11.25" x14ac:dyDescent="0.15">
      <c r="A85" s="177" t="s">
        <v>95</v>
      </c>
      <c r="B85" s="178"/>
      <c r="C85" s="58">
        <v>0</v>
      </c>
      <c r="D85" s="58">
        <v>0</v>
      </c>
      <c r="E85" s="54">
        <v>382.57</v>
      </c>
      <c r="F85" s="54">
        <v>0</v>
      </c>
      <c r="G85" s="54">
        <v>0</v>
      </c>
      <c r="H85" s="54"/>
      <c r="I85" s="54">
        <v>4.04</v>
      </c>
      <c r="J85" s="54">
        <v>112.3</v>
      </c>
      <c r="K85" s="54">
        <v>3028.22</v>
      </c>
      <c r="L85" s="54">
        <v>594.5</v>
      </c>
      <c r="M85" s="54">
        <v>0</v>
      </c>
      <c r="N85" s="54"/>
      <c r="O85" s="58">
        <v>137.36000000000001</v>
      </c>
      <c r="P85" s="58">
        <v>0</v>
      </c>
      <c r="Q85" s="58">
        <v>1083.5899999999999</v>
      </c>
      <c r="R85" s="58">
        <v>0</v>
      </c>
      <c r="S85" s="58">
        <v>92704.14</v>
      </c>
      <c r="T85" s="58">
        <v>0</v>
      </c>
      <c r="U85" s="58">
        <v>62.39</v>
      </c>
      <c r="V85" s="58">
        <v>0</v>
      </c>
      <c r="W85" s="58">
        <v>161.86000000000001</v>
      </c>
      <c r="X85" s="55" t="e">
        <f>C85+D85+E85+#REF!+P85+Q85+R85+S85+F85+G85</f>
        <v>#REF!</v>
      </c>
      <c r="Y85" s="54" t="e">
        <f>I85+J85+K85+L85+M85+#REF!+T85+U85+V85+W85</f>
        <v>#REF!</v>
      </c>
      <c r="Z85" s="54">
        <f t="shared" si="53"/>
        <v>137.36000000000001</v>
      </c>
      <c r="AA85" s="54" t="e">
        <f t="shared" si="57"/>
        <v>#REF!</v>
      </c>
      <c r="AB85" s="77"/>
      <c r="AC85" s="70"/>
    </row>
    <row r="86" spans="1:29" s="71" customFormat="1" ht="10.5" hidden="1" outlineLevel="2" x14ac:dyDescent="0.15">
      <c r="A86" s="185" t="s">
        <v>85</v>
      </c>
      <c r="B86" s="186"/>
      <c r="C86" s="58" t="e">
        <f>C27*$AA86/$AA27</f>
        <v>#DIV/0!</v>
      </c>
      <c r="D86" s="58" t="e">
        <f>D27*$AA86/$AA27</f>
        <v>#DIV/0!</v>
      </c>
      <c r="E86" s="58" t="e">
        <f>E27*$AA86/$AA27</f>
        <v>#DIV/0!</v>
      </c>
      <c r="F86" s="58" t="e">
        <f>F27*$AA86/$AA27</f>
        <v>#DIV/0!</v>
      </c>
      <c r="G86" s="58" t="e">
        <f>G27*$AA86/$AA27</f>
        <v>#DIV/0!</v>
      </c>
      <c r="H86" s="58"/>
      <c r="I86" s="58" t="e">
        <f>I27*$AA86/$AA27</f>
        <v>#DIV/0!</v>
      </c>
      <c r="J86" s="58" t="e">
        <f>J27*$AA86/$AA27</f>
        <v>#DIV/0!</v>
      </c>
      <c r="K86" s="58" t="e">
        <f>K27*$AA86/$AA27</f>
        <v>#DIV/0!</v>
      </c>
      <c r="L86" s="58" t="e">
        <f>L27*$AA86/$AA27</f>
        <v>#DIV/0!</v>
      </c>
      <c r="M86" s="58" t="e">
        <f>M27*$AA86/$AA27</f>
        <v>#DIV/0!</v>
      </c>
      <c r="N86" s="58"/>
      <c r="O86" s="58" t="e">
        <f t="shared" ref="O86:W86" si="59">O27*$AA86/$AA27</f>
        <v>#DIV/0!</v>
      </c>
      <c r="P86" s="58" t="e">
        <f t="shared" si="59"/>
        <v>#DIV/0!</v>
      </c>
      <c r="Q86" s="58" t="e">
        <f t="shared" si="59"/>
        <v>#DIV/0!</v>
      </c>
      <c r="R86" s="58" t="e">
        <f t="shared" si="59"/>
        <v>#DIV/0!</v>
      </c>
      <c r="S86" s="58" t="e">
        <f t="shared" si="59"/>
        <v>#DIV/0!</v>
      </c>
      <c r="T86" s="58" t="e">
        <f t="shared" si="59"/>
        <v>#DIV/0!</v>
      </c>
      <c r="U86" s="58" t="e">
        <f t="shared" si="59"/>
        <v>#DIV/0!</v>
      </c>
      <c r="V86" s="58" t="e">
        <f t="shared" si="59"/>
        <v>#DIV/0!</v>
      </c>
      <c r="W86" s="58" t="e">
        <f t="shared" si="59"/>
        <v>#DIV/0!</v>
      </c>
      <c r="X86" s="56" t="e">
        <f>C86+D86+E86+#REF!+P86+Q86+R86+S86</f>
        <v>#DIV/0!</v>
      </c>
      <c r="Y86" s="56" t="e">
        <f>I86+J86+K86+L86+M86+#REF!+T86+U86+V86+W86</f>
        <v>#DIV/0!</v>
      </c>
      <c r="Z86" s="56" t="e">
        <f t="shared" si="53"/>
        <v>#DIV/0!</v>
      </c>
      <c r="AA86" s="56"/>
      <c r="AB86" s="76"/>
      <c r="AC86" s="70"/>
    </row>
    <row r="87" spans="1:29" collapsed="1" x14ac:dyDescent="0.2">
      <c r="A87" s="185" t="s">
        <v>96</v>
      </c>
      <c r="B87" s="186"/>
      <c r="C87" s="58">
        <f t="shared" ref="C87:D87" si="60">C13*$B$2/100/12</f>
        <v>0</v>
      </c>
      <c r="D87" s="58">
        <f t="shared" si="60"/>
        <v>0</v>
      </c>
      <c r="E87" s="58">
        <f>E13*$B$2/100/12</f>
        <v>0</v>
      </c>
      <c r="F87" s="58">
        <f t="shared" ref="F87:G87" si="61">F13*$B$2/100/12</f>
        <v>0</v>
      </c>
      <c r="G87" s="58">
        <f t="shared" si="61"/>
        <v>0</v>
      </c>
      <c r="H87" s="58"/>
      <c r="I87" s="58">
        <f t="shared" ref="I87:W87" si="62">I13*$B$2/100/12</f>
        <v>0</v>
      </c>
      <c r="J87" s="58">
        <f t="shared" si="62"/>
        <v>0</v>
      </c>
      <c r="K87" s="58">
        <f t="shared" si="62"/>
        <v>0</v>
      </c>
      <c r="L87" s="58">
        <f t="shared" si="62"/>
        <v>0</v>
      </c>
      <c r="M87" s="58">
        <f t="shared" si="62"/>
        <v>0</v>
      </c>
      <c r="N87" s="58"/>
      <c r="O87" s="58">
        <f t="shared" si="62"/>
        <v>0</v>
      </c>
      <c r="P87" s="58">
        <f t="shared" si="62"/>
        <v>0</v>
      </c>
      <c r="Q87" s="58">
        <f t="shared" si="62"/>
        <v>0</v>
      </c>
      <c r="R87" s="58">
        <f t="shared" si="62"/>
        <v>0</v>
      </c>
      <c r="S87" s="58">
        <f t="shared" si="62"/>
        <v>0</v>
      </c>
      <c r="T87" s="58">
        <f t="shared" si="62"/>
        <v>0</v>
      </c>
      <c r="U87" s="58">
        <f t="shared" si="62"/>
        <v>0</v>
      </c>
      <c r="V87" s="58">
        <f t="shared" si="62"/>
        <v>0</v>
      </c>
      <c r="W87" s="58">
        <f t="shared" si="62"/>
        <v>0</v>
      </c>
      <c r="X87" s="75" t="e">
        <f>C87+D87+E87+#REF!+P87+Q87+R87+S87+F87+G87</f>
        <v>#REF!</v>
      </c>
      <c r="Y87" s="56" t="e">
        <f>I87+J87+K87+L87+M87+#REF!+T87+U87+V87+W87</f>
        <v>#REF!</v>
      </c>
      <c r="Z87" s="56">
        <f t="shared" si="53"/>
        <v>0</v>
      </c>
      <c r="AA87" s="56" t="e">
        <f t="shared" si="57"/>
        <v>#REF!</v>
      </c>
      <c r="AB87" s="76"/>
      <c r="AC87" s="4"/>
    </row>
    <row r="88" spans="1:29" x14ac:dyDescent="0.2">
      <c r="A88" s="171"/>
      <c r="B88" s="172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4"/>
      <c r="Y88" s="104"/>
      <c r="Z88" s="104"/>
      <c r="AA88" s="105"/>
      <c r="AB88" s="106"/>
      <c r="AC88" s="4"/>
    </row>
    <row r="89" spans="1:29" x14ac:dyDescent="0.2">
      <c r="A89" s="171"/>
      <c r="B89" s="172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8"/>
      <c r="Y89" s="108"/>
      <c r="Z89" s="108"/>
      <c r="AA89" s="107"/>
      <c r="AB89" s="109"/>
      <c r="AC89" s="4"/>
    </row>
    <row r="90" spans="1:29" x14ac:dyDescent="0.2">
      <c r="A90" s="171"/>
      <c r="B90" s="172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47"/>
      <c r="AC90" s="4"/>
    </row>
    <row r="91" spans="1:29" x14ac:dyDescent="0.2">
      <c r="A91" s="171"/>
      <c r="B91" s="172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11"/>
      <c r="AC91" s="4"/>
    </row>
    <row r="92" spans="1:29" x14ac:dyDescent="0.2">
      <c r="A92" s="171"/>
      <c r="B92" s="17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36"/>
      <c r="AC92" s="4"/>
    </row>
    <row r="93" spans="1:29" x14ac:dyDescent="0.2">
      <c r="A93" s="199" t="s">
        <v>97</v>
      </c>
      <c r="B93" s="200"/>
      <c r="C93" s="98" t="e">
        <f t="shared" ref="C93:AA93" si="63">C77-C40</f>
        <v>#DIV/0!</v>
      </c>
      <c r="D93" s="98" t="e">
        <f t="shared" si="63"/>
        <v>#DIV/0!</v>
      </c>
      <c r="E93" s="99" t="e">
        <f t="shared" si="63"/>
        <v>#DIV/0!</v>
      </c>
      <c r="F93" s="99" t="e">
        <f t="shared" si="63"/>
        <v>#DIV/0!</v>
      </c>
      <c r="G93" s="99" t="e">
        <f t="shared" si="63"/>
        <v>#DIV/0!</v>
      </c>
      <c r="H93" s="98"/>
      <c r="I93" s="113" t="e">
        <f t="shared" si="63"/>
        <v>#DIV/0!</v>
      </c>
      <c r="J93" s="98" t="e">
        <f t="shared" si="63"/>
        <v>#DIV/0!</v>
      </c>
      <c r="K93" s="98" t="e">
        <f t="shared" si="63"/>
        <v>#DIV/0!</v>
      </c>
      <c r="L93" s="98" t="e">
        <f t="shared" si="63"/>
        <v>#DIV/0!</v>
      </c>
      <c r="M93" s="99" t="e">
        <f t="shared" si="63"/>
        <v>#DIV/0!</v>
      </c>
      <c r="N93" s="98"/>
      <c r="O93" s="99" t="e">
        <f t="shared" si="63"/>
        <v>#DIV/0!</v>
      </c>
      <c r="P93" s="99" t="e">
        <f t="shared" si="63"/>
        <v>#DIV/0!</v>
      </c>
      <c r="Q93" s="99" t="e">
        <f t="shared" si="63"/>
        <v>#DIV/0!</v>
      </c>
      <c r="R93" s="99" t="e">
        <f t="shared" si="63"/>
        <v>#DIV/0!</v>
      </c>
      <c r="S93" s="99" t="e">
        <f t="shared" si="63"/>
        <v>#DIV/0!</v>
      </c>
      <c r="T93" s="99" t="e">
        <f t="shared" si="63"/>
        <v>#DIV/0!</v>
      </c>
      <c r="U93" s="99" t="e">
        <f t="shared" si="63"/>
        <v>#DIV/0!</v>
      </c>
      <c r="V93" s="99" t="e">
        <f t="shared" si="63"/>
        <v>#DIV/0!</v>
      </c>
      <c r="W93" s="99" t="e">
        <f>W77-W40</f>
        <v>#DIV/0!</v>
      </c>
      <c r="X93" s="114" t="e">
        <f t="shared" si="63"/>
        <v>#DIV/0!</v>
      </c>
      <c r="Y93" s="114" t="e">
        <f t="shared" si="63"/>
        <v>#DIV/0!</v>
      </c>
      <c r="Z93" s="114" t="e">
        <f t="shared" si="63"/>
        <v>#DIV/0!</v>
      </c>
      <c r="AA93" s="114" t="e">
        <f t="shared" si="63"/>
        <v>#DIV/0!</v>
      </c>
      <c r="AB93" s="115"/>
      <c r="AC93" s="4"/>
    </row>
    <row r="94" spans="1:29" x14ac:dyDescent="0.2">
      <c r="A94" s="193" t="s">
        <v>98</v>
      </c>
      <c r="B94" s="194"/>
      <c r="C94" s="116" t="e">
        <f t="shared" ref="C94:AA94" si="64">C93-C87+C72+C74</f>
        <v>#DIV/0!</v>
      </c>
      <c r="D94" s="116" t="e">
        <f t="shared" si="64"/>
        <v>#DIV/0!</v>
      </c>
      <c r="E94" s="117" t="e">
        <f t="shared" si="64"/>
        <v>#DIV/0!</v>
      </c>
      <c r="F94" s="117" t="e">
        <f t="shared" si="64"/>
        <v>#DIV/0!</v>
      </c>
      <c r="G94" s="117" t="e">
        <f t="shared" si="64"/>
        <v>#DIV/0!</v>
      </c>
      <c r="H94" s="116"/>
      <c r="I94" s="116" t="e">
        <f t="shared" si="64"/>
        <v>#DIV/0!</v>
      </c>
      <c r="J94" s="116" t="e">
        <f t="shared" si="64"/>
        <v>#DIV/0!</v>
      </c>
      <c r="K94" s="116" t="e">
        <f t="shared" si="64"/>
        <v>#DIV/0!</v>
      </c>
      <c r="L94" s="116" t="e">
        <f t="shared" si="64"/>
        <v>#DIV/0!</v>
      </c>
      <c r="M94" s="117" t="e">
        <f t="shared" si="64"/>
        <v>#DIV/0!</v>
      </c>
      <c r="N94" s="116"/>
      <c r="O94" s="118" t="e">
        <f t="shared" si="64"/>
        <v>#DIV/0!</v>
      </c>
      <c r="P94" s="118" t="e">
        <f t="shared" si="64"/>
        <v>#DIV/0!</v>
      </c>
      <c r="Q94" s="118" t="e">
        <f t="shared" si="64"/>
        <v>#DIV/0!</v>
      </c>
      <c r="R94" s="118" t="e">
        <f t="shared" si="64"/>
        <v>#DIV/0!</v>
      </c>
      <c r="S94" s="118" t="e">
        <f t="shared" si="64"/>
        <v>#DIV/0!</v>
      </c>
      <c r="T94" s="118" t="e">
        <f t="shared" si="64"/>
        <v>#DIV/0!</v>
      </c>
      <c r="U94" s="118" t="e">
        <f t="shared" si="64"/>
        <v>#DIV/0!</v>
      </c>
      <c r="V94" s="118" t="e">
        <f t="shared" si="64"/>
        <v>#DIV/0!</v>
      </c>
      <c r="W94" s="118" t="e">
        <f>W93-W87+W72+W74</f>
        <v>#DIV/0!</v>
      </c>
      <c r="X94" s="118" t="e">
        <f t="shared" si="64"/>
        <v>#DIV/0!</v>
      </c>
      <c r="Y94" s="118" t="e">
        <f t="shared" si="64"/>
        <v>#DIV/0!</v>
      </c>
      <c r="Z94" s="118" t="e">
        <f t="shared" si="64"/>
        <v>#DIV/0!</v>
      </c>
      <c r="AA94" s="118" t="e">
        <f t="shared" si="64"/>
        <v>#DIV/0!</v>
      </c>
      <c r="AB94" s="102"/>
      <c r="AC94" s="4"/>
    </row>
    <row r="95" spans="1:29" x14ac:dyDescent="0.2">
      <c r="A95" s="195"/>
      <c r="B95" s="196"/>
      <c r="C95" s="116"/>
      <c r="D95" s="116"/>
      <c r="E95" s="118"/>
      <c r="F95" s="118"/>
      <c r="G95" s="118"/>
      <c r="H95" s="116"/>
      <c r="I95" s="116"/>
      <c r="J95" s="116"/>
      <c r="K95" s="116"/>
      <c r="L95" s="116"/>
      <c r="M95" s="118"/>
      <c r="N95" s="116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76"/>
      <c r="AC95" s="4"/>
    </row>
    <row r="96" spans="1:29" x14ac:dyDescent="0.2">
      <c r="A96" s="197" t="s">
        <v>99</v>
      </c>
      <c r="B96" s="198"/>
      <c r="C96" s="119">
        <v>0</v>
      </c>
      <c r="D96" s="119" t="e">
        <f t="shared" ref="D96:AA96" si="65">(D19+D21)/(D19+D21+D25)</f>
        <v>#DIV/0!</v>
      </c>
      <c r="E96" s="120" t="e">
        <f t="shared" si="65"/>
        <v>#DIV/0!</v>
      </c>
      <c r="F96" s="120">
        <v>0</v>
      </c>
      <c r="G96" s="120">
        <v>0</v>
      </c>
      <c r="H96" s="119"/>
      <c r="I96" s="119" t="e">
        <f t="shared" si="65"/>
        <v>#DIV/0!</v>
      </c>
      <c r="J96" s="119" t="e">
        <f t="shared" si="65"/>
        <v>#DIV/0!</v>
      </c>
      <c r="K96" s="119" t="e">
        <f t="shared" si="65"/>
        <v>#DIV/0!</v>
      </c>
      <c r="L96" s="119" t="e">
        <f t="shared" si="65"/>
        <v>#DIV/0!</v>
      </c>
      <c r="M96" s="120">
        <v>0</v>
      </c>
      <c r="N96" s="119"/>
      <c r="O96" s="120" t="e">
        <f t="shared" si="65"/>
        <v>#DIV/0!</v>
      </c>
      <c r="P96" s="120" t="e">
        <f t="shared" si="65"/>
        <v>#DIV/0!</v>
      </c>
      <c r="Q96" s="120" t="e">
        <f t="shared" si="65"/>
        <v>#DIV/0!</v>
      </c>
      <c r="R96" s="120" t="e">
        <f t="shared" si="65"/>
        <v>#DIV/0!</v>
      </c>
      <c r="S96" s="120" t="e">
        <f t="shared" si="65"/>
        <v>#DIV/0!</v>
      </c>
      <c r="T96" s="120" t="e">
        <f t="shared" si="65"/>
        <v>#DIV/0!</v>
      </c>
      <c r="U96" s="120" t="e">
        <f t="shared" si="65"/>
        <v>#DIV/0!</v>
      </c>
      <c r="V96" s="120" t="e">
        <f t="shared" si="65"/>
        <v>#DIV/0!</v>
      </c>
      <c r="W96" s="120" t="e">
        <f t="shared" si="65"/>
        <v>#DIV/0!</v>
      </c>
      <c r="X96" s="120" t="e">
        <f t="shared" si="65"/>
        <v>#DIV/0!</v>
      </c>
      <c r="Y96" s="120" t="e">
        <f t="shared" si="65"/>
        <v>#DIV/0!</v>
      </c>
      <c r="Z96" s="120" t="e">
        <f t="shared" si="65"/>
        <v>#DIV/0!</v>
      </c>
      <c r="AA96" s="120" t="e">
        <f t="shared" si="65"/>
        <v>#DIV/0!</v>
      </c>
      <c r="AB96" s="76"/>
      <c r="AC96" s="4"/>
    </row>
    <row r="97" spans="1:28" x14ac:dyDescent="0.2">
      <c r="A97" s="197" t="s">
        <v>100</v>
      </c>
      <c r="B97" s="198"/>
      <c r="C97" s="119">
        <v>0</v>
      </c>
      <c r="D97" s="119" t="e">
        <f t="shared" ref="D97:L97" si="66">D19/(D21+D19)</f>
        <v>#DIV/0!</v>
      </c>
      <c r="E97" s="120" t="e">
        <f t="shared" si="66"/>
        <v>#DIV/0!</v>
      </c>
      <c r="F97" s="120">
        <v>0</v>
      </c>
      <c r="G97" s="120">
        <v>0</v>
      </c>
      <c r="H97" s="119"/>
      <c r="I97" s="119" t="e">
        <f t="shared" si="66"/>
        <v>#DIV/0!</v>
      </c>
      <c r="J97" s="119" t="e">
        <f t="shared" si="66"/>
        <v>#DIV/0!</v>
      </c>
      <c r="K97" s="119" t="e">
        <f t="shared" si="66"/>
        <v>#DIV/0!</v>
      </c>
      <c r="L97" s="119" t="e">
        <f t="shared" si="66"/>
        <v>#DIV/0!</v>
      </c>
      <c r="M97" s="120"/>
      <c r="N97" s="119"/>
      <c r="O97" s="120" t="e">
        <f t="shared" ref="O97:AA97" si="67">O19/(O21+O19)</f>
        <v>#DIV/0!</v>
      </c>
      <c r="P97" s="120" t="e">
        <f t="shared" si="67"/>
        <v>#DIV/0!</v>
      </c>
      <c r="Q97" s="120" t="e">
        <f t="shared" si="67"/>
        <v>#DIV/0!</v>
      </c>
      <c r="R97" s="120" t="e">
        <f t="shared" si="67"/>
        <v>#DIV/0!</v>
      </c>
      <c r="S97" s="120" t="e">
        <f t="shared" si="67"/>
        <v>#DIV/0!</v>
      </c>
      <c r="T97" s="120" t="e">
        <f t="shared" si="67"/>
        <v>#DIV/0!</v>
      </c>
      <c r="U97" s="120" t="e">
        <f t="shared" si="67"/>
        <v>#DIV/0!</v>
      </c>
      <c r="V97" s="120" t="e">
        <f t="shared" si="67"/>
        <v>#DIV/0!</v>
      </c>
      <c r="W97" s="120" t="e">
        <f t="shared" si="67"/>
        <v>#DIV/0!</v>
      </c>
      <c r="X97" s="120" t="e">
        <f t="shared" si="67"/>
        <v>#DIV/0!</v>
      </c>
      <c r="Y97" s="120" t="e">
        <f t="shared" si="67"/>
        <v>#DIV/0!</v>
      </c>
      <c r="Z97" s="120" t="e">
        <f t="shared" si="67"/>
        <v>#DIV/0!</v>
      </c>
      <c r="AA97" s="120" t="e">
        <f t="shared" si="67"/>
        <v>#DIV/0!</v>
      </c>
      <c r="AB97" s="76"/>
    </row>
    <row r="98" spans="1:28" x14ac:dyDescent="0.2">
      <c r="A98" s="197" t="s">
        <v>101</v>
      </c>
      <c r="B98" s="198"/>
      <c r="C98" s="119">
        <v>0</v>
      </c>
      <c r="D98" s="119" t="e">
        <f t="shared" ref="D98:AA98" si="68">D7/D6</f>
        <v>#DIV/0!</v>
      </c>
      <c r="E98" s="120" t="e">
        <f t="shared" si="68"/>
        <v>#DIV/0!</v>
      </c>
      <c r="F98" s="120" t="e">
        <f t="shared" si="68"/>
        <v>#DIV/0!</v>
      </c>
      <c r="G98" s="120" t="e">
        <f t="shared" si="68"/>
        <v>#DIV/0!</v>
      </c>
      <c r="H98" s="119"/>
      <c r="I98" s="119" t="e">
        <f t="shared" si="68"/>
        <v>#DIV/0!</v>
      </c>
      <c r="J98" s="119" t="e">
        <f t="shared" si="68"/>
        <v>#DIV/0!</v>
      </c>
      <c r="K98" s="119" t="e">
        <f t="shared" si="68"/>
        <v>#DIV/0!</v>
      </c>
      <c r="L98" s="119" t="e">
        <f t="shared" si="68"/>
        <v>#DIV/0!</v>
      </c>
      <c r="M98" s="120" t="e">
        <f t="shared" si="68"/>
        <v>#DIV/0!</v>
      </c>
      <c r="N98" s="119"/>
      <c r="O98" s="120" t="e">
        <f t="shared" si="68"/>
        <v>#DIV/0!</v>
      </c>
      <c r="P98" s="120" t="e">
        <f t="shared" si="68"/>
        <v>#DIV/0!</v>
      </c>
      <c r="Q98" s="120" t="e">
        <f t="shared" si="68"/>
        <v>#DIV/0!</v>
      </c>
      <c r="R98" s="120" t="e">
        <f t="shared" si="68"/>
        <v>#DIV/0!</v>
      </c>
      <c r="S98" s="120" t="e">
        <f t="shared" si="68"/>
        <v>#DIV/0!</v>
      </c>
      <c r="T98" s="120" t="e">
        <f t="shared" si="68"/>
        <v>#DIV/0!</v>
      </c>
      <c r="U98" s="120" t="e">
        <f t="shared" si="68"/>
        <v>#DIV/0!</v>
      </c>
      <c r="V98" s="120" t="e">
        <f t="shared" si="68"/>
        <v>#DIV/0!</v>
      </c>
      <c r="W98" s="120" t="e">
        <f t="shared" si="68"/>
        <v>#DIV/0!</v>
      </c>
      <c r="X98" s="120" t="e">
        <f t="shared" si="68"/>
        <v>#DIV/0!</v>
      </c>
      <c r="Y98" s="120" t="e">
        <f t="shared" si="68"/>
        <v>#DIV/0!</v>
      </c>
      <c r="Z98" s="120" t="e">
        <f t="shared" si="68"/>
        <v>#DIV/0!</v>
      </c>
      <c r="AA98" s="120" t="e">
        <f t="shared" si="68"/>
        <v>#DIV/0!</v>
      </c>
      <c r="AB98" s="76"/>
    </row>
    <row r="99" spans="1:28" x14ac:dyDescent="0.2">
      <c r="A99" s="195"/>
      <c r="B99" s="196"/>
      <c r="C99" s="119"/>
      <c r="D99" s="119"/>
      <c r="E99" s="120"/>
      <c r="F99" s="120"/>
      <c r="G99" s="120"/>
      <c r="H99" s="119"/>
      <c r="I99" s="119"/>
      <c r="J99" s="119"/>
      <c r="K99" s="119"/>
      <c r="L99" s="119"/>
      <c r="M99" s="120"/>
      <c r="N99" s="119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76"/>
    </row>
    <row r="100" spans="1:28" x14ac:dyDescent="0.2">
      <c r="A100" s="197" t="s">
        <v>102</v>
      </c>
      <c r="B100" s="198"/>
      <c r="C100" s="116">
        <v>0</v>
      </c>
      <c r="D100" s="116" t="e">
        <f t="shared" ref="D100:W100" si="69">(D19+D21)/D12</f>
        <v>#DIV/0!</v>
      </c>
      <c r="E100" s="118" t="e">
        <f t="shared" si="69"/>
        <v>#DIV/0!</v>
      </c>
      <c r="F100" s="118" t="e">
        <f t="shared" si="69"/>
        <v>#DIV/0!</v>
      </c>
      <c r="G100" s="118" t="e">
        <f t="shared" si="69"/>
        <v>#DIV/0!</v>
      </c>
      <c r="H100" s="116"/>
      <c r="I100" s="116" t="e">
        <f t="shared" si="69"/>
        <v>#DIV/0!</v>
      </c>
      <c r="J100" s="116" t="e">
        <f t="shared" si="69"/>
        <v>#DIV/0!</v>
      </c>
      <c r="K100" s="116" t="e">
        <f t="shared" si="69"/>
        <v>#DIV/0!</v>
      </c>
      <c r="L100" s="116" t="e">
        <f t="shared" si="69"/>
        <v>#DIV/0!</v>
      </c>
      <c r="M100" s="118" t="e">
        <f t="shared" si="69"/>
        <v>#DIV/0!</v>
      </c>
      <c r="N100" s="116"/>
      <c r="O100" s="118" t="e">
        <f t="shared" si="69"/>
        <v>#DIV/0!</v>
      </c>
      <c r="P100" s="118" t="e">
        <f t="shared" si="69"/>
        <v>#DIV/0!</v>
      </c>
      <c r="Q100" s="118" t="e">
        <f t="shared" si="69"/>
        <v>#DIV/0!</v>
      </c>
      <c r="R100" s="118" t="e">
        <f t="shared" si="69"/>
        <v>#DIV/0!</v>
      </c>
      <c r="S100" s="118" t="e">
        <f t="shared" si="69"/>
        <v>#DIV/0!</v>
      </c>
      <c r="T100" s="118" t="e">
        <f t="shared" si="69"/>
        <v>#DIV/0!</v>
      </c>
      <c r="U100" s="118" t="e">
        <f t="shared" si="69"/>
        <v>#DIV/0!</v>
      </c>
      <c r="V100" s="118" t="e">
        <f t="shared" si="69"/>
        <v>#DIV/0!</v>
      </c>
      <c r="W100" s="118" t="e">
        <f t="shared" si="69"/>
        <v>#DIV/0!</v>
      </c>
      <c r="X100" s="118" t="e">
        <f>(X19+X21)/X12/12</f>
        <v>#DIV/0!</v>
      </c>
      <c r="Y100" s="118" t="e">
        <f>(Y19+Y21)/Y12/12</f>
        <v>#DIV/0!</v>
      </c>
      <c r="Z100" s="118" t="e">
        <f>(Z19+Z21)/Z12/12</f>
        <v>#DIV/0!</v>
      </c>
      <c r="AA100" s="118" t="e">
        <f>(AA19+AA21)/AA12/12</f>
        <v>#DIV/0!</v>
      </c>
      <c r="AB100" s="76"/>
    </row>
    <row r="101" spans="1:28" x14ac:dyDescent="0.2">
      <c r="A101" s="197" t="s">
        <v>103</v>
      </c>
      <c r="B101" s="198"/>
      <c r="C101" s="116">
        <v>0</v>
      </c>
      <c r="D101" s="116" t="e">
        <f t="shared" ref="D101:W101" si="70">D25/D12</f>
        <v>#DIV/0!</v>
      </c>
      <c r="E101" s="118" t="e">
        <f t="shared" si="70"/>
        <v>#DIV/0!</v>
      </c>
      <c r="F101" s="118" t="e">
        <f t="shared" si="70"/>
        <v>#DIV/0!</v>
      </c>
      <c r="G101" s="118" t="e">
        <f t="shared" si="70"/>
        <v>#DIV/0!</v>
      </c>
      <c r="H101" s="116"/>
      <c r="I101" s="116" t="e">
        <f t="shared" si="70"/>
        <v>#DIV/0!</v>
      </c>
      <c r="J101" s="116" t="e">
        <f t="shared" si="70"/>
        <v>#DIV/0!</v>
      </c>
      <c r="K101" s="116" t="e">
        <f t="shared" si="70"/>
        <v>#DIV/0!</v>
      </c>
      <c r="L101" s="116" t="e">
        <f t="shared" si="70"/>
        <v>#DIV/0!</v>
      </c>
      <c r="M101" s="118" t="e">
        <f t="shared" si="70"/>
        <v>#DIV/0!</v>
      </c>
      <c r="N101" s="116"/>
      <c r="O101" s="118" t="e">
        <f t="shared" si="70"/>
        <v>#DIV/0!</v>
      </c>
      <c r="P101" s="118" t="e">
        <f t="shared" si="70"/>
        <v>#DIV/0!</v>
      </c>
      <c r="Q101" s="118" t="e">
        <f t="shared" si="70"/>
        <v>#DIV/0!</v>
      </c>
      <c r="R101" s="118" t="e">
        <f t="shared" si="70"/>
        <v>#DIV/0!</v>
      </c>
      <c r="S101" s="118" t="e">
        <f t="shared" si="70"/>
        <v>#DIV/0!</v>
      </c>
      <c r="T101" s="118" t="e">
        <f t="shared" si="70"/>
        <v>#DIV/0!</v>
      </c>
      <c r="U101" s="118" t="e">
        <f t="shared" si="70"/>
        <v>#DIV/0!</v>
      </c>
      <c r="V101" s="118" t="e">
        <f t="shared" si="70"/>
        <v>#DIV/0!</v>
      </c>
      <c r="W101" s="118" t="e">
        <f t="shared" si="70"/>
        <v>#DIV/0!</v>
      </c>
      <c r="X101" s="118" t="e">
        <f>X25/X12/12</f>
        <v>#DIV/0!</v>
      </c>
      <c r="Y101" s="118" t="e">
        <f>Y25/Y12/12</f>
        <v>#DIV/0!</v>
      </c>
      <c r="Z101" s="118" t="e">
        <f>Z25/Z12/12</f>
        <v>#DIV/0!</v>
      </c>
      <c r="AA101" s="118" t="e">
        <f>AA25/AA12/12</f>
        <v>#DIV/0!</v>
      </c>
      <c r="AB101" s="76"/>
    </row>
    <row r="102" spans="1:28" x14ac:dyDescent="0.2">
      <c r="A102" s="201" t="s">
        <v>104</v>
      </c>
      <c r="B102" s="202"/>
      <c r="C102" s="116">
        <v>0</v>
      </c>
      <c r="D102" s="116" t="e">
        <f t="shared" ref="D102:AA102" si="71">D17/D6</f>
        <v>#DIV/0!</v>
      </c>
      <c r="E102" s="118" t="e">
        <f t="shared" si="71"/>
        <v>#DIV/0!</v>
      </c>
      <c r="F102" s="118" t="e">
        <f t="shared" si="71"/>
        <v>#DIV/0!</v>
      </c>
      <c r="G102" s="118" t="e">
        <f t="shared" si="71"/>
        <v>#DIV/0!</v>
      </c>
      <c r="H102" s="116"/>
      <c r="I102" s="116" t="e">
        <f t="shared" si="71"/>
        <v>#DIV/0!</v>
      </c>
      <c r="J102" s="116" t="e">
        <f t="shared" si="71"/>
        <v>#DIV/0!</v>
      </c>
      <c r="K102" s="116" t="e">
        <f t="shared" si="71"/>
        <v>#DIV/0!</v>
      </c>
      <c r="L102" s="116" t="e">
        <f t="shared" si="71"/>
        <v>#DIV/0!</v>
      </c>
      <c r="M102" s="118" t="e">
        <f t="shared" si="71"/>
        <v>#DIV/0!</v>
      </c>
      <c r="N102" s="116"/>
      <c r="O102" s="118" t="e">
        <f t="shared" si="71"/>
        <v>#DIV/0!</v>
      </c>
      <c r="P102" s="118" t="e">
        <f t="shared" si="71"/>
        <v>#DIV/0!</v>
      </c>
      <c r="Q102" s="118" t="e">
        <f t="shared" si="71"/>
        <v>#DIV/0!</v>
      </c>
      <c r="R102" s="118" t="e">
        <f t="shared" si="71"/>
        <v>#DIV/0!</v>
      </c>
      <c r="S102" s="118" t="e">
        <f t="shared" si="71"/>
        <v>#DIV/0!</v>
      </c>
      <c r="T102" s="118" t="e">
        <f t="shared" si="71"/>
        <v>#DIV/0!</v>
      </c>
      <c r="U102" s="118" t="e">
        <f t="shared" si="71"/>
        <v>#DIV/0!</v>
      </c>
      <c r="V102" s="118" t="e">
        <f t="shared" si="71"/>
        <v>#DIV/0!</v>
      </c>
      <c r="W102" s="118" t="e">
        <f t="shared" si="71"/>
        <v>#DIV/0!</v>
      </c>
      <c r="X102" s="118" t="e">
        <f t="shared" si="71"/>
        <v>#REF!</v>
      </c>
      <c r="Y102" s="118" t="e">
        <f t="shared" si="71"/>
        <v>#REF!</v>
      </c>
      <c r="Z102" s="118" t="e">
        <f t="shared" si="71"/>
        <v>#DIV/0!</v>
      </c>
      <c r="AA102" s="118" t="e">
        <f t="shared" si="71"/>
        <v>#REF!</v>
      </c>
      <c r="AB102" s="76"/>
    </row>
    <row r="103" spans="1:28" x14ac:dyDescent="0.2">
      <c r="A103" s="195"/>
      <c r="B103" s="196"/>
      <c r="C103" s="116"/>
      <c r="D103" s="116"/>
      <c r="E103" s="118"/>
      <c r="F103" s="118"/>
      <c r="G103" s="118"/>
      <c r="H103" s="116"/>
      <c r="I103" s="116"/>
      <c r="J103" s="116"/>
      <c r="K103" s="116"/>
      <c r="L103" s="116"/>
      <c r="M103" s="118"/>
      <c r="N103" s="116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76"/>
    </row>
    <row r="104" spans="1:28" x14ac:dyDescent="0.2">
      <c r="A104" s="201" t="s">
        <v>105</v>
      </c>
      <c r="B104" s="202"/>
      <c r="C104" s="116">
        <v>0</v>
      </c>
      <c r="D104" s="116" t="e">
        <f t="shared" ref="D104:AA104" si="72">D93/D12</f>
        <v>#DIV/0!</v>
      </c>
      <c r="E104" s="118" t="e">
        <f t="shared" si="72"/>
        <v>#DIV/0!</v>
      </c>
      <c r="F104" s="118" t="e">
        <f t="shared" si="72"/>
        <v>#DIV/0!</v>
      </c>
      <c r="G104" s="118" t="e">
        <f t="shared" si="72"/>
        <v>#DIV/0!</v>
      </c>
      <c r="H104" s="116"/>
      <c r="I104" s="116" t="e">
        <f t="shared" si="72"/>
        <v>#DIV/0!</v>
      </c>
      <c r="J104" s="116" t="e">
        <f t="shared" si="72"/>
        <v>#DIV/0!</v>
      </c>
      <c r="K104" s="116" t="e">
        <f t="shared" si="72"/>
        <v>#DIV/0!</v>
      </c>
      <c r="L104" s="116" t="e">
        <f t="shared" si="72"/>
        <v>#DIV/0!</v>
      </c>
      <c r="M104" s="118" t="e">
        <f t="shared" si="72"/>
        <v>#DIV/0!</v>
      </c>
      <c r="N104" s="116"/>
      <c r="O104" s="118" t="e">
        <f t="shared" si="72"/>
        <v>#DIV/0!</v>
      </c>
      <c r="P104" s="118" t="e">
        <f t="shared" si="72"/>
        <v>#DIV/0!</v>
      </c>
      <c r="Q104" s="118" t="e">
        <f t="shared" si="72"/>
        <v>#DIV/0!</v>
      </c>
      <c r="R104" s="118" t="e">
        <f t="shared" si="72"/>
        <v>#DIV/0!</v>
      </c>
      <c r="S104" s="118" t="e">
        <f t="shared" si="72"/>
        <v>#DIV/0!</v>
      </c>
      <c r="T104" s="118" t="e">
        <f t="shared" si="72"/>
        <v>#DIV/0!</v>
      </c>
      <c r="U104" s="118" t="e">
        <f t="shared" si="72"/>
        <v>#DIV/0!</v>
      </c>
      <c r="V104" s="118" t="e">
        <f t="shared" si="72"/>
        <v>#DIV/0!</v>
      </c>
      <c r="W104" s="118" t="e">
        <f t="shared" si="72"/>
        <v>#DIV/0!</v>
      </c>
      <c r="X104" s="118" t="e">
        <f t="shared" si="72"/>
        <v>#DIV/0!</v>
      </c>
      <c r="Y104" s="118" t="e">
        <f t="shared" si="72"/>
        <v>#DIV/0!</v>
      </c>
      <c r="Z104" s="118" t="e">
        <f t="shared" si="72"/>
        <v>#DIV/0!</v>
      </c>
      <c r="AA104" s="118" t="e">
        <f t="shared" si="72"/>
        <v>#DIV/0!</v>
      </c>
      <c r="AB104" s="76"/>
    </row>
    <row r="105" spans="1:28" x14ac:dyDescent="0.2">
      <c r="A105" s="201" t="s">
        <v>106</v>
      </c>
      <c r="B105" s="202"/>
      <c r="C105" s="116">
        <v>0</v>
      </c>
      <c r="D105" s="116" t="e">
        <f t="shared" ref="D105:AA105" si="73">(D93+D55+D49+D66)/D12</f>
        <v>#DIV/0!</v>
      </c>
      <c r="E105" s="118" t="e">
        <f t="shared" si="73"/>
        <v>#DIV/0!</v>
      </c>
      <c r="F105" s="118" t="e">
        <f t="shared" si="73"/>
        <v>#DIV/0!</v>
      </c>
      <c r="G105" s="118" t="e">
        <f t="shared" si="73"/>
        <v>#DIV/0!</v>
      </c>
      <c r="H105" s="116"/>
      <c r="I105" s="116" t="e">
        <f t="shared" si="73"/>
        <v>#DIV/0!</v>
      </c>
      <c r="J105" s="116" t="e">
        <f t="shared" si="73"/>
        <v>#DIV/0!</v>
      </c>
      <c r="K105" s="116" t="e">
        <f t="shared" si="73"/>
        <v>#DIV/0!</v>
      </c>
      <c r="L105" s="116" t="e">
        <f t="shared" si="73"/>
        <v>#DIV/0!</v>
      </c>
      <c r="M105" s="118" t="e">
        <f t="shared" si="73"/>
        <v>#DIV/0!</v>
      </c>
      <c r="N105" s="116"/>
      <c r="O105" s="118" t="e">
        <f t="shared" si="73"/>
        <v>#DIV/0!</v>
      </c>
      <c r="P105" s="118" t="e">
        <f t="shared" si="73"/>
        <v>#DIV/0!</v>
      </c>
      <c r="Q105" s="118" t="e">
        <f t="shared" si="73"/>
        <v>#DIV/0!</v>
      </c>
      <c r="R105" s="118" t="e">
        <f t="shared" si="73"/>
        <v>#DIV/0!</v>
      </c>
      <c r="S105" s="118" t="e">
        <f t="shared" si="73"/>
        <v>#DIV/0!</v>
      </c>
      <c r="T105" s="118" t="e">
        <f t="shared" si="73"/>
        <v>#DIV/0!</v>
      </c>
      <c r="U105" s="118" t="e">
        <f t="shared" si="73"/>
        <v>#DIV/0!</v>
      </c>
      <c r="V105" s="118" t="e">
        <f t="shared" si="73"/>
        <v>#DIV/0!</v>
      </c>
      <c r="W105" s="118" t="e">
        <f t="shared" si="73"/>
        <v>#DIV/0!</v>
      </c>
      <c r="X105" s="118" t="e">
        <f t="shared" si="73"/>
        <v>#DIV/0!</v>
      </c>
      <c r="Y105" s="118" t="e">
        <f t="shared" si="73"/>
        <v>#DIV/0!</v>
      </c>
      <c r="Z105" s="118" t="e">
        <f t="shared" si="73"/>
        <v>#DIV/0!</v>
      </c>
      <c r="AA105" s="118" t="e">
        <f t="shared" si="73"/>
        <v>#DIV/0!</v>
      </c>
      <c r="AB105" s="76"/>
    </row>
    <row r="106" spans="1:28" x14ac:dyDescent="0.2">
      <c r="A106" s="195"/>
      <c r="B106" s="196"/>
      <c r="C106" s="116"/>
      <c r="D106" s="116"/>
      <c r="E106" s="118"/>
      <c r="F106" s="118"/>
      <c r="G106" s="118"/>
      <c r="H106" s="116"/>
      <c r="I106" s="116"/>
      <c r="J106" s="116"/>
      <c r="K106" s="116"/>
      <c r="L106" s="116"/>
      <c r="M106" s="118"/>
      <c r="N106" s="116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76"/>
    </row>
    <row r="107" spans="1:28" x14ac:dyDescent="0.2">
      <c r="A107" s="201" t="s">
        <v>107</v>
      </c>
      <c r="B107" s="202"/>
      <c r="C107" s="121">
        <v>0</v>
      </c>
      <c r="D107" s="121" t="e">
        <f t="shared" ref="D107:AA107" si="74">D79/D25</f>
        <v>#DIV/0!</v>
      </c>
      <c r="E107" s="122" t="e">
        <f t="shared" si="74"/>
        <v>#DIV/0!</v>
      </c>
      <c r="F107" s="122">
        <v>0</v>
      </c>
      <c r="G107" s="122">
        <v>0</v>
      </c>
      <c r="H107" s="121"/>
      <c r="I107" s="121" t="e">
        <f t="shared" si="74"/>
        <v>#DIV/0!</v>
      </c>
      <c r="J107" s="121" t="e">
        <f t="shared" si="74"/>
        <v>#DIV/0!</v>
      </c>
      <c r="K107" s="121" t="e">
        <f t="shared" si="74"/>
        <v>#DIV/0!</v>
      </c>
      <c r="L107" s="121" t="e">
        <f t="shared" si="74"/>
        <v>#DIV/0!</v>
      </c>
      <c r="M107" s="122">
        <v>0</v>
      </c>
      <c r="N107" s="121"/>
      <c r="O107" s="122" t="e">
        <f t="shared" si="74"/>
        <v>#DIV/0!</v>
      </c>
      <c r="P107" s="122" t="e">
        <f t="shared" si="74"/>
        <v>#DIV/0!</v>
      </c>
      <c r="Q107" s="122" t="e">
        <f t="shared" si="74"/>
        <v>#DIV/0!</v>
      </c>
      <c r="R107" s="122" t="e">
        <f t="shared" si="74"/>
        <v>#DIV/0!</v>
      </c>
      <c r="S107" s="122" t="e">
        <f t="shared" si="74"/>
        <v>#DIV/0!</v>
      </c>
      <c r="T107" s="122" t="e">
        <f t="shared" si="74"/>
        <v>#DIV/0!</v>
      </c>
      <c r="U107" s="122" t="e">
        <f t="shared" si="74"/>
        <v>#DIV/0!</v>
      </c>
      <c r="V107" s="122" t="e">
        <f t="shared" si="74"/>
        <v>#DIV/0!</v>
      </c>
      <c r="W107" s="122" t="e">
        <f t="shared" si="74"/>
        <v>#DIV/0!</v>
      </c>
      <c r="X107" s="122" t="e">
        <f t="shared" si="74"/>
        <v>#REF!</v>
      </c>
      <c r="Y107" s="122" t="e">
        <f t="shared" si="74"/>
        <v>#REF!</v>
      </c>
      <c r="Z107" s="122" t="e">
        <f t="shared" si="74"/>
        <v>#DIV/0!</v>
      </c>
      <c r="AA107" s="122" t="e">
        <f t="shared" si="74"/>
        <v>#REF!</v>
      </c>
      <c r="AB107" s="76"/>
    </row>
    <row r="108" spans="1:28" x14ac:dyDescent="0.2">
      <c r="A108" s="195"/>
      <c r="B108" s="196"/>
      <c r="C108" s="121"/>
      <c r="D108" s="121"/>
      <c r="E108" s="122"/>
      <c r="F108" s="122"/>
      <c r="G108" s="122"/>
      <c r="H108" s="121"/>
      <c r="I108" s="121"/>
      <c r="J108" s="121"/>
      <c r="K108" s="121"/>
      <c r="L108" s="121"/>
      <c r="M108" s="122"/>
      <c r="N108" s="121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76"/>
    </row>
    <row r="109" spans="1:28" x14ac:dyDescent="0.2">
      <c r="A109" s="203" t="s">
        <v>108</v>
      </c>
      <c r="B109" s="204"/>
      <c r="C109" s="123" t="e">
        <f>C74/D13*12</f>
        <v>#DIV/0!</v>
      </c>
      <c r="D109" s="123" t="e">
        <f>D74/D13*12</f>
        <v>#DIV/0!</v>
      </c>
      <c r="E109" s="123" t="e">
        <f t="shared" ref="E109:AB109" si="75">E74/E13*12</f>
        <v>#DIV/0!</v>
      </c>
      <c r="F109" s="123" t="e">
        <f t="shared" si="75"/>
        <v>#DIV/0!</v>
      </c>
      <c r="G109" s="123" t="e">
        <f t="shared" si="75"/>
        <v>#DIV/0!</v>
      </c>
      <c r="H109" s="123"/>
      <c r="I109" s="123" t="e">
        <f t="shared" si="75"/>
        <v>#DIV/0!</v>
      </c>
      <c r="J109" s="123" t="e">
        <f t="shared" si="75"/>
        <v>#DIV/0!</v>
      </c>
      <c r="K109" s="123" t="e">
        <f t="shared" si="75"/>
        <v>#DIV/0!</v>
      </c>
      <c r="L109" s="123" t="e">
        <f t="shared" si="75"/>
        <v>#DIV/0!</v>
      </c>
      <c r="M109" s="123" t="e">
        <f t="shared" si="75"/>
        <v>#DIV/0!</v>
      </c>
      <c r="N109" s="123"/>
      <c r="O109" s="123" t="e">
        <f t="shared" si="75"/>
        <v>#DIV/0!</v>
      </c>
      <c r="P109" s="123" t="e">
        <f t="shared" si="75"/>
        <v>#DIV/0!</v>
      </c>
      <c r="Q109" s="123" t="e">
        <f t="shared" si="75"/>
        <v>#DIV/0!</v>
      </c>
      <c r="R109" s="123" t="e">
        <f t="shared" si="75"/>
        <v>#DIV/0!</v>
      </c>
      <c r="S109" s="123" t="e">
        <f t="shared" si="75"/>
        <v>#DIV/0!</v>
      </c>
      <c r="T109" s="123" t="e">
        <f t="shared" si="75"/>
        <v>#DIV/0!</v>
      </c>
      <c r="U109" s="123" t="e">
        <f t="shared" si="75"/>
        <v>#DIV/0!</v>
      </c>
      <c r="V109" s="123" t="e">
        <f t="shared" si="75"/>
        <v>#DIV/0!</v>
      </c>
      <c r="W109" s="123" t="e">
        <f t="shared" si="75"/>
        <v>#DIV/0!</v>
      </c>
      <c r="X109" s="123" t="e">
        <f t="shared" si="75"/>
        <v>#REF!</v>
      </c>
      <c r="Y109" s="123" t="e">
        <f t="shared" si="75"/>
        <v>#REF!</v>
      </c>
      <c r="Z109" s="123" t="e">
        <f t="shared" si="75"/>
        <v>#DIV/0!</v>
      </c>
      <c r="AA109" s="123" t="e">
        <f t="shared" si="75"/>
        <v>#REF!</v>
      </c>
      <c r="AB109" s="123" t="e">
        <f t="shared" si="75"/>
        <v>#VALUE!</v>
      </c>
    </row>
    <row r="110" spans="1:28" x14ac:dyDescent="0.2">
      <c r="A110" s="5"/>
      <c r="B110" s="5"/>
      <c r="C110" s="5"/>
      <c r="D110" s="5"/>
      <c r="E110" s="5"/>
      <c r="F110" s="5"/>
      <c r="G110" s="5"/>
      <c r="H110" s="5"/>
      <c r="I110" s="12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25"/>
    </row>
    <row r="111" spans="1:28" hidden="1" outlineLevel="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21"/>
      <c r="P111" s="121"/>
      <c r="Q111" s="121"/>
      <c r="R111" s="121"/>
      <c r="S111" s="121"/>
      <c r="T111" s="121"/>
      <c r="U111" s="121"/>
      <c r="V111" s="121"/>
      <c r="W111" s="121"/>
      <c r="X111" s="5"/>
      <c r="Y111" s="5"/>
      <c r="Z111" s="5"/>
      <c r="AA111" s="5"/>
      <c r="AB111" s="125"/>
    </row>
    <row r="112" spans="1:28" hidden="1" outlineLevel="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25"/>
    </row>
    <row r="113" spans="2:28" hidden="1" outlineLevel="2" x14ac:dyDescent="0.2">
      <c r="B113" s="5"/>
      <c r="C113" s="126" t="e">
        <f t="shared" ref="C113:M113" si="76">C93+C66</f>
        <v>#DIV/0!</v>
      </c>
      <c r="D113" s="126" t="e">
        <f t="shared" si="76"/>
        <v>#DIV/0!</v>
      </c>
      <c r="E113" s="126" t="e">
        <f t="shared" si="76"/>
        <v>#DIV/0!</v>
      </c>
      <c r="F113" s="126"/>
      <c r="G113" s="126"/>
      <c r="H113" s="126"/>
      <c r="I113" s="126" t="e">
        <f t="shared" si="76"/>
        <v>#DIV/0!</v>
      </c>
      <c r="J113" s="126" t="e">
        <f t="shared" si="76"/>
        <v>#DIV/0!</v>
      </c>
      <c r="K113" s="126" t="e">
        <f t="shared" si="76"/>
        <v>#DIV/0!</v>
      </c>
      <c r="L113" s="126" t="e">
        <f t="shared" si="76"/>
        <v>#DIV/0!</v>
      </c>
      <c r="M113" s="126" t="e">
        <f t="shared" si="76"/>
        <v>#DIV/0!</v>
      </c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 t="e">
        <f>X93+X66</f>
        <v>#DIV/0!</v>
      </c>
      <c r="Y113" s="126" t="e">
        <f>Y93+Y66</f>
        <v>#DIV/0!</v>
      </c>
      <c r="Z113" s="126"/>
      <c r="AA113" s="126" t="e">
        <f>AA93+AA66</f>
        <v>#DIV/0!</v>
      </c>
      <c r="AB113" s="126" t="e">
        <f>AB93+AB66</f>
        <v>#VALUE!</v>
      </c>
    </row>
    <row r="114" spans="2:28" hidden="1" outlineLevel="2" x14ac:dyDescent="0.2">
      <c r="B114" s="5"/>
      <c r="C114" s="116" t="e">
        <f t="shared" ref="C114:M114" si="77">C113/C12</f>
        <v>#DIV/0!</v>
      </c>
      <c r="D114" s="116" t="e">
        <f t="shared" si="77"/>
        <v>#DIV/0!</v>
      </c>
      <c r="E114" s="116" t="e">
        <f t="shared" si="77"/>
        <v>#DIV/0!</v>
      </c>
      <c r="F114" s="116"/>
      <c r="G114" s="116"/>
      <c r="H114" s="116"/>
      <c r="I114" s="116" t="e">
        <f t="shared" si="77"/>
        <v>#DIV/0!</v>
      </c>
      <c r="J114" s="116" t="e">
        <f t="shared" si="77"/>
        <v>#DIV/0!</v>
      </c>
      <c r="K114" s="116" t="e">
        <f t="shared" si="77"/>
        <v>#DIV/0!</v>
      </c>
      <c r="L114" s="116" t="e">
        <f t="shared" si="77"/>
        <v>#DIV/0!</v>
      </c>
      <c r="M114" s="116" t="e">
        <f t="shared" si="77"/>
        <v>#DIV/0!</v>
      </c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 t="e">
        <f>X113/X12</f>
        <v>#DIV/0!</v>
      </c>
      <c r="Y114" s="116" t="e">
        <f>Y113/Y12</f>
        <v>#DIV/0!</v>
      </c>
      <c r="Z114" s="116"/>
      <c r="AA114" s="116" t="e">
        <f>AA113/AA12</f>
        <v>#DIV/0!</v>
      </c>
      <c r="AB114" s="116" t="e">
        <f>AB113/AB12</f>
        <v>#VALUE!</v>
      </c>
    </row>
    <row r="115" spans="2:28" hidden="1" outlineLevel="2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25"/>
    </row>
    <row r="116" spans="2:28" ht="168.75" hidden="1" outlineLevel="2" x14ac:dyDescent="0.2">
      <c r="B116" s="127" t="s">
        <v>109</v>
      </c>
      <c r="C116" s="116" t="e">
        <f t="shared" ref="C116:M116" si="78">(C93+C55+C49+C66+C74-C87)/C12</f>
        <v>#DIV/0!</v>
      </c>
      <c r="D116" s="116" t="e">
        <f t="shared" si="78"/>
        <v>#DIV/0!</v>
      </c>
      <c r="E116" s="118" t="e">
        <f t="shared" si="78"/>
        <v>#DIV/0!</v>
      </c>
      <c r="F116" s="116"/>
      <c r="G116" s="116"/>
      <c r="H116" s="116"/>
      <c r="I116" s="116" t="e">
        <f t="shared" si="78"/>
        <v>#DIV/0!</v>
      </c>
      <c r="J116" s="116" t="e">
        <f t="shared" si="78"/>
        <v>#DIV/0!</v>
      </c>
      <c r="K116" s="116" t="e">
        <f t="shared" si="78"/>
        <v>#DIV/0!</v>
      </c>
      <c r="L116" s="116" t="e">
        <f t="shared" si="78"/>
        <v>#DIV/0!</v>
      </c>
      <c r="M116" s="118" t="e">
        <f t="shared" si="78"/>
        <v>#DIV/0!</v>
      </c>
      <c r="N116" s="116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 t="e">
        <f>(X93+X55+X49+X66+X74-X87)/X12</f>
        <v>#DIV/0!</v>
      </c>
      <c r="Y116" s="118" t="e">
        <f>(Y93+Y55+Y49+Y66+Y74-Y87)/Y12</f>
        <v>#DIV/0!</v>
      </c>
      <c r="Z116" s="118"/>
      <c r="AA116" s="118" t="e">
        <f>(AA93+AA55+AA49+AA66+AA74-AA87)/AA12</f>
        <v>#DIV/0!</v>
      </c>
      <c r="AB116" s="125"/>
    </row>
    <row r="117" spans="2:28" collapsed="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25"/>
    </row>
    <row r="118" spans="2:28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25"/>
    </row>
  </sheetData>
  <mergeCells count="119"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B3:AB4"/>
    <mergeCell ref="A5:B5"/>
    <mergeCell ref="A6:B6"/>
    <mergeCell ref="A7:B7"/>
    <mergeCell ref="A8:B8"/>
    <mergeCell ref="A9:B9"/>
    <mergeCell ref="A3:B4"/>
    <mergeCell ref="C3:H3"/>
    <mergeCell ref="I3:N3"/>
    <mergeCell ref="O3:O4"/>
    <mergeCell ref="P3:S3"/>
    <mergeCell ref="T3:W3"/>
    <mergeCell ref="C1:AA1"/>
    <mergeCell ref="C2:O2"/>
    <mergeCell ref="P2:W2"/>
    <mergeCell ref="X2:X4"/>
    <mergeCell ref="Y2:Y4"/>
    <mergeCell ref="Z2:Z4"/>
    <mergeCell ref="AA2:AA4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Богачев Денис Игоревич</dc:creator>
  <cp:lastModifiedBy>Богачев Денис Игоревич</cp:lastModifiedBy>
  <dcterms:created xsi:type="dcterms:W3CDTF">2019-11-27T15:09:51Z</dcterms:created>
  <dcterms:modified xsi:type="dcterms:W3CDTF">2019-11-28T08:02:12Z</dcterms:modified>
</cp:coreProperties>
</file>