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e693e08f421de3/Documents/Python/python_projects/excel/GitHub/merge_reports/"/>
    </mc:Choice>
  </mc:AlternateContent>
  <xr:revisionPtr revIDLastSave="0" documentId="14_{B123A2FD-C70A-46A7-8F8E-90D120A60A30}" xr6:coauthVersionLast="47" xr6:coauthVersionMax="47" xr10:uidLastSave="{00000000-0000-0000-0000-000000000000}"/>
  <bookViews>
    <workbookView xWindow="0" yWindow="-16320" windowWidth="29040" windowHeight="15720" activeTab="1" xr2:uid="{00000000-000D-0000-FFFF-FFFF00000000}"/>
  </bookViews>
  <sheets>
    <sheet name="Summary" sheetId="16" r:id="rId1"/>
    <sheet name="East" sheetId="12" r:id="rId2"/>
    <sheet name="West" sheetId="13" r:id="rId3"/>
    <sheet name="South" sheetId="14" r:id="rId4"/>
    <sheet name="VMS" sheetId="1" r:id="rId5"/>
    <sheet name="StorageAccounts" sheetId="2" r:id="rId6"/>
    <sheet name="AKS" sheetId="11" r:id="rId7"/>
    <sheet name="Databases" sheetId="17" r:id="rId8"/>
  </sheets>
  <externalReferences>
    <externalReference r:id="rId9"/>
  </externalReferences>
  <definedNames>
    <definedName name="_xlnm._FilterDatabase" localSheetId="1" hidden="1">East!$A$3:$C$20</definedName>
    <definedName name="_xlnm._FilterDatabase" localSheetId="3" hidden="1">South!$A$3:$C$20</definedName>
    <definedName name="_xlnm._FilterDatabase" localSheetId="2" hidden="1">West!$A$3:$C$20</definedName>
    <definedName name="env_list">'[1]Incident Summary'!$D$1:INDEX('[1]Incident Summary'!$D$1:$L$1,SUMPRODUCT(--('[1]Incident Summary'!$D$1:$L$1&lt;&gt;"")))</definedName>
    <definedName name="sr_status">[1]Parameter!$A$20:$A$31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4" l="1"/>
  <c r="S8" i="14"/>
  <c r="I8" i="14"/>
  <c r="V28" i="13"/>
  <c r="U29" i="13" s="1"/>
  <c r="R28" i="13"/>
  <c r="H28" i="13"/>
  <c r="U21" i="13"/>
  <c r="Q21" i="13"/>
  <c r="G21" i="13"/>
  <c r="V18" i="13"/>
  <c r="R18" i="13"/>
  <c r="H18" i="13"/>
  <c r="V17" i="13"/>
  <c r="R17" i="13"/>
  <c r="H17" i="13"/>
  <c r="V16" i="13"/>
  <c r="R16" i="13"/>
  <c r="H16" i="13"/>
  <c r="V15" i="13"/>
  <c r="R15" i="13"/>
  <c r="H15" i="13"/>
  <c r="U11" i="13"/>
  <c r="V8" i="13"/>
  <c r="R8" i="13"/>
  <c r="H8" i="13"/>
  <c r="V7" i="13"/>
  <c r="R7" i="13"/>
  <c r="H7" i="13"/>
  <c r="V6" i="13"/>
  <c r="R6" i="13"/>
  <c r="H6" i="13"/>
  <c r="V5" i="13"/>
  <c r="R5" i="13"/>
  <c r="H5" i="13"/>
  <c r="U46" i="14"/>
  <c r="U44" i="14"/>
  <c r="S7" i="14" s="1"/>
  <c r="U43" i="14"/>
  <c r="S5" i="14" s="1"/>
  <c r="U42" i="14"/>
  <c r="T46" i="14"/>
  <c r="T44" i="14"/>
  <c r="I7" i="14" s="1"/>
  <c r="T43" i="14"/>
  <c r="I5" i="14" s="1"/>
  <c r="U46" i="13"/>
  <c r="U44" i="13"/>
  <c r="S8" i="13" s="1"/>
  <c r="U43" i="13"/>
  <c r="S7" i="13" s="1"/>
  <c r="U42" i="13"/>
  <c r="S5" i="13" s="1"/>
  <c r="T42" i="13"/>
  <c r="I5" i="13" s="1"/>
  <c r="T46" i="13"/>
  <c r="T44" i="13"/>
  <c r="I8" i="13" s="1"/>
  <c r="T43" i="13"/>
  <c r="I7" i="13" s="1"/>
  <c r="U43" i="12"/>
  <c r="U46" i="12"/>
  <c r="S28" i="13" s="1"/>
  <c r="U44" i="12"/>
  <c r="U42" i="12"/>
  <c r="T42" i="12"/>
  <c r="X36" i="14"/>
  <c r="V28" i="14"/>
  <c r="U29" i="14" s="1"/>
  <c r="R28" i="14"/>
  <c r="H28" i="14"/>
  <c r="U21" i="14"/>
  <c r="Q21" i="14"/>
  <c r="G21" i="14"/>
  <c r="V18" i="14"/>
  <c r="R18" i="14"/>
  <c r="H18" i="14"/>
  <c r="V17" i="14"/>
  <c r="R17" i="14"/>
  <c r="H17" i="14"/>
  <c r="V16" i="14"/>
  <c r="R16" i="14"/>
  <c r="H16" i="14"/>
  <c r="V15" i="14"/>
  <c r="R15" i="14"/>
  <c r="H15" i="14"/>
  <c r="U11" i="14"/>
  <c r="V8" i="14"/>
  <c r="R8" i="14"/>
  <c r="H8" i="14"/>
  <c r="V7" i="14"/>
  <c r="R7" i="14"/>
  <c r="H7" i="14"/>
  <c r="V6" i="14"/>
  <c r="R6" i="14"/>
  <c r="H6" i="14"/>
  <c r="V5" i="14"/>
  <c r="R5" i="14"/>
  <c r="H5" i="14"/>
  <c r="T46" i="12"/>
  <c r="I28" i="13" s="1"/>
  <c r="T44" i="12"/>
  <c r="T43" i="12"/>
  <c r="I6" i="12" s="1"/>
  <c r="V5" i="12"/>
  <c r="V6" i="12"/>
  <c r="V7" i="12"/>
  <c r="V8" i="12"/>
  <c r="R5" i="12"/>
  <c r="R6" i="12"/>
  <c r="R7" i="12"/>
  <c r="R8" i="12"/>
  <c r="H5" i="12"/>
  <c r="H6" i="12"/>
  <c r="H7" i="12"/>
  <c r="H8" i="12"/>
  <c r="V28" i="12"/>
  <c r="R28" i="12"/>
  <c r="H28" i="12"/>
  <c r="I6" i="14" l="1"/>
  <c r="S6" i="14"/>
  <c r="S6" i="13"/>
  <c r="Q11" i="13" s="1"/>
  <c r="I6" i="13"/>
  <c r="G11" i="13" s="1"/>
  <c r="G29" i="13"/>
  <c r="U22" i="13"/>
  <c r="Y22" i="13" s="1"/>
  <c r="Q29" i="13"/>
  <c r="U22" i="14"/>
  <c r="Y22" i="14" s="1"/>
  <c r="I28" i="14"/>
  <c r="G29" i="14" s="1"/>
  <c r="S8" i="12"/>
  <c r="I8" i="12"/>
  <c r="I5" i="12"/>
  <c r="U30" i="13" l="1"/>
  <c r="Y30" i="13" s="1"/>
  <c r="U12" i="13"/>
  <c r="G11" i="14"/>
  <c r="S5" i="12"/>
  <c r="Q11" i="14"/>
  <c r="U34" i="13" l="1"/>
  <c r="W35" i="13" s="1"/>
  <c r="Y12" i="13"/>
  <c r="U12" i="14"/>
  <c r="Y12" i="14" s="1"/>
  <c r="Y34" i="13" l="1"/>
  <c r="Y35" i="13" l="1"/>
  <c r="E11" i="16" s="1"/>
  <c r="D11" i="16"/>
  <c r="S6" i="12"/>
  <c r="I28" i="12"/>
  <c r="U29" i="12"/>
  <c r="U21" i="12"/>
  <c r="Q21" i="12"/>
  <c r="G21" i="12"/>
  <c r="V18" i="12"/>
  <c r="R18" i="12"/>
  <c r="H18" i="12"/>
  <c r="V17" i="12"/>
  <c r="R17" i="12"/>
  <c r="H17" i="12"/>
  <c r="V16" i="12"/>
  <c r="R16" i="12"/>
  <c r="H16" i="12"/>
  <c r="V15" i="12"/>
  <c r="R15" i="12"/>
  <c r="H15" i="12"/>
  <c r="U11" i="12"/>
  <c r="S28" i="12" l="1"/>
  <c r="Q29" i="12" s="1"/>
  <c r="S28" i="14"/>
  <c r="Q29" i="14" s="1"/>
  <c r="U30" i="14" s="1"/>
  <c r="I7" i="12"/>
  <c r="G11" i="12" s="1"/>
  <c r="S7" i="12"/>
  <c r="Q11" i="12" s="1"/>
  <c r="U22" i="12"/>
  <c r="Y22" i="12" s="1"/>
  <c r="G29" i="12"/>
  <c r="Y30" i="14" l="1"/>
  <c r="Y34" i="14" s="1"/>
  <c r="U34" i="14"/>
  <c r="W35" i="14" s="1"/>
  <c r="U30" i="12"/>
  <c r="Y30" i="12" s="1"/>
  <c r="X36" i="12"/>
  <c r="U12" i="12"/>
  <c r="Y35" i="14" l="1"/>
  <c r="E12" i="16" s="1"/>
  <c r="D12" i="16"/>
  <c r="U34" i="12"/>
  <c r="W35" i="12" s="1"/>
  <c r="Y12" i="12"/>
  <c r="Y34" i="12" s="1"/>
  <c r="Y35" i="12" l="1"/>
  <c r="E10" i="16" s="1"/>
  <c r="D10" i="16"/>
  <c r="E16" i="16" l="1"/>
  <c r="D16" i="16"/>
</calcChain>
</file>

<file path=xl/sharedStrings.xml><?xml version="1.0" encoding="utf-8"?>
<sst xmlns="http://schemas.openxmlformats.org/spreadsheetml/2006/main" count="699" uniqueCount="336">
  <si>
    <t>Server Management</t>
  </si>
  <si>
    <t>No. of Instances</t>
  </si>
  <si>
    <t>24 x 7 Support Hours</t>
  </si>
  <si>
    <t>Total</t>
  </si>
  <si>
    <t>Database</t>
  </si>
  <si>
    <t>Storage Management</t>
  </si>
  <si>
    <t>Sub Total</t>
  </si>
  <si>
    <t>Monthly Total</t>
  </si>
  <si>
    <t>AWARDED</t>
  </si>
  <si>
    <t>Resource Group</t>
  </si>
  <si>
    <t>Environment</t>
  </si>
  <si>
    <t>Instance Size</t>
  </si>
  <si>
    <t>Capacity</t>
  </si>
  <si>
    <t>CPU Utilization(%)</t>
  </si>
  <si>
    <t>Memory Usage (GB)</t>
  </si>
  <si>
    <t>Network In (GB)</t>
  </si>
  <si>
    <t>Network Out (GB)</t>
  </si>
  <si>
    <t>Column1</t>
  </si>
  <si>
    <t>Standard_D2s_v3</t>
  </si>
  <si>
    <t>prd</t>
  </si>
  <si>
    <t>nprd</t>
  </si>
  <si>
    <t>Description</t>
  </si>
  <si>
    <t>Column2</t>
  </si>
  <si>
    <t>Storage Account Name</t>
  </si>
  <si>
    <t>Env</t>
  </si>
  <si>
    <t>AKS Name</t>
  </si>
  <si>
    <t>Standard_D4ds_v5</t>
  </si>
  <si>
    <t>Standard_DS2_v2</t>
  </si>
  <si>
    <t>Standard_B4ms</t>
  </si>
  <si>
    <t>Standard_F8s_v2</t>
  </si>
  <si>
    <t>Standard_D4s_v3</t>
  </si>
  <si>
    <t>Standard_DS3_v2</t>
  </si>
  <si>
    <t>Standard_F4s_v2</t>
  </si>
  <si>
    <t>Standard_F16s_v2</t>
  </si>
  <si>
    <t>eACRS</t>
  </si>
  <si>
    <t>PROD</t>
  </si>
  <si>
    <t>NPROD</t>
  </si>
  <si>
    <t>Live</t>
  </si>
  <si>
    <t>Y</t>
  </si>
  <si>
    <t>AKS</t>
  </si>
  <si>
    <t>StorageAccounts</t>
  </si>
  <si>
    <t>SUMMARY</t>
  </si>
  <si>
    <t>Charging with discount</t>
  </si>
  <si>
    <t>S/n</t>
  </si>
  <si>
    <t>Remarks</t>
  </si>
  <si>
    <t>Grand Total</t>
  </si>
  <si>
    <t>DB NAME</t>
  </si>
  <si>
    <t>SERVER</t>
  </si>
  <si>
    <t>RESOURCE GROUP</t>
  </si>
  <si>
    <t>ENV</t>
  </si>
  <si>
    <t>nprod</t>
  </si>
  <si>
    <t>prod</t>
  </si>
  <si>
    <t>Server</t>
  </si>
  <si>
    <t>Storage</t>
  </si>
  <si>
    <t xml:space="preserve"> Support</t>
  </si>
  <si>
    <r>
      <rPr>
        <u/>
        <sz val="12"/>
        <rFont val="Arial"/>
        <family val="2"/>
      </rPr>
      <t>Cloud Storage</t>
    </r>
    <r>
      <rPr>
        <sz val="12"/>
        <rFont val="Arial"/>
        <family val="2"/>
      </rPr>
      <t xml:space="preserve">
</t>
    </r>
  </si>
  <si>
    <t>COST</t>
  </si>
  <si>
    <t>Devops</t>
  </si>
  <si>
    <t xml:space="preserve">Prod </t>
  </si>
  <si>
    <t>Prod</t>
  </si>
  <si>
    <t>UAT</t>
  </si>
  <si>
    <t xml:space="preserve">Server </t>
  </si>
  <si>
    <t xml:space="preserve">Web </t>
  </si>
  <si>
    <t>Apps</t>
  </si>
  <si>
    <t>DB</t>
  </si>
  <si>
    <t>Rate</t>
  </si>
  <si>
    <t>East</t>
  </si>
  <si>
    <t>West</t>
  </si>
  <si>
    <t>South</t>
  </si>
  <si>
    <t>North</t>
  </si>
  <si>
    <t>Central</t>
  </si>
  <si>
    <t xml:space="preserve"> ID</t>
  </si>
  <si>
    <t>3b930o769</t>
  </si>
  <si>
    <t>a3428fU87</t>
  </si>
  <si>
    <t>f0a18h97c</t>
  </si>
  <si>
    <t>e5a4b69g0</t>
  </si>
  <si>
    <t>9a3283b54</t>
  </si>
  <si>
    <t>vm01</t>
  </si>
  <si>
    <t>vm02</t>
  </si>
  <si>
    <t>vm03</t>
  </si>
  <si>
    <t>vm07</t>
  </si>
  <si>
    <t>vm08</t>
  </si>
  <si>
    <t>vm09</t>
  </si>
  <si>
    <t>vm10</t>
  </si>
  <si>
    <t>vm14</t>
  </si>
  <si>
    <t>vm15</t>
  </si>
  <si>
    <t>vm16</t>
  </si>
  <si>
    <t>vm17</t>
  </si>
  <si>
    <t>vm21</t>
  </si>
  <si>
    <t>vm22</t>
  </si>
  <si>
    <t>vm23</t>
  </si>
  <si>
    <t>vm27</t>
  </si>
  <si>
    <t>vm28</t>
  </si>
  <si>
    <t>vm29</t>
  </si>
  <si>
    <t>vm32</t>
  </si>
  <si>
    <t>vm33</t>
  </si>
  <si>
    <t>vm34</t>
  </si>
  <si>
    <t>vm35</t>
  </si>
  <si>
    <t>vm37</t>
  </si>
  <si>
    <t>vm38</t>
  </si>
  <si>
    <t>vm39</t>
  </si>
  <si>
    <t>group01</t>
  </si>
  <si>
    <t>group02</t>
  </si>
  <si>
    <t>group03</t>
  </si>
  <si>
    <t>group07</t>
  </si>
  <si>
    <t>group08</t>
  </si>
  <si>
    <t>group09</t>
  </si>
  <si>
    <t>group10</t>
  </si>
  <si>
    <t>group14</t>
  </si>
  <si>
    <t>group15</t>
  </si>
  <si>
    <t>group16</t>
  </si>
  <si>
    <t>group17</t>
  </si>
  <si>
    <t>group21</t>
  </si>
  <si>
    <t>group22</t>
  </si>
  <si>
    <t>group23</t>
  </si>
  <si>
    <t>group27</t>
  </si>
  <si>
    <t>group28</t>
  </si>
  <si>
    <t>group29</t>
  </si>
  <si>
    <t>group32</t>
  </si>
  <si>
    <t>group33</t>
  </si>
  <si>
    <t>group34</t>
  </si>
  <si>
    <t>group35</t>
  </si>
  <si>
    <t>group37</t>
  </si>
  <si>
    <t>group38</t>
  </si>
  <si>
    <t>group39</t>
  </si>
  <si>
    <t xml:space="preserve">0.01GiB </t>
  </si>
  <si>
    <t xml:space="preserve"> Name</t>
  </si>
  <si>
    <t>Group</t>
  </si>
  <si>
    <t>RG-DEVOPS-01</t>
  </si>
  <si>
    <t>RG-DEVOPS-02</t>
  </si>
  <si>
    <t>RG-DEVOPS-07</t>
  </si>
  <si>
    <t>RG-DEVOPS-08</t>
  </si>
  <si>
    <t>RG-DEVOPS-09</t>
  </si>
  <si>
    <t>RG-DEVOPS-10</t>
  </si>
  <si>
    <t>RG-DEVOPS-14</t>
  </si>
  <si>
    <t>RG-DEVOPS-15</t>
  </si>
  <si>
    <t>RG-DEVOPS-16</t>
  </si>
  <si>
    <t>RG-DEVOPS-17</t>
  </si>
  <si>
    <t>RG-DEVOPS-21</t>
  </si>
  <si>
    <t>RG-DEVOPS-22</t>
  </si>
  <si>
    <t>RG-DEVOPS-23</t>
  </si>
  <si>
    <t>RG-DEVOPS-27</t>
  </si>
  <si>
    <t>RG-DEVOPS-28</t>
  </si>
  <si>
    <t>RG-DEVOPS-29</t>
  </si>
  <si>
    <t>RG-DEVOPS-32</t>
  </si>
  <si>
    <t>RG-DEVOPS-33</t>
  </si>
  <si>
    <t>RG-DEVOPS-34</t>
  </si>
  <si>
    <t>RG-DEVOPS-35</t>
  </si>
  <si>
    <t>RG-DEVOPS-37</t>
  </si>
  <si>
    <t>RG-DEVOPS-38</t>
  </si>
  <si>
    <t>RG-DEVOPS-39</t>
  </si>
  <si>
    <t>RG-TOOL-03</t>
  </si>
  <si>
    <t>aks-01</t>
  </si>
  <si>
    <t>aks-02</t>
  </si>
  <si>
    <t>aks-07</t>
  </si>
  <si>
    <t>aks-08</t>
  </si>
  <si>
    <t>aks-09</t>
  </si>
  <si>
    <t>aks-10</t>
  </si>
  <si>
    <t>aks-11</t>
  </si>
  <si>
    <t>aks-14</t>
  </si>
  <si>
    <t>aks-15</t>
  </si>
  <si>
    <t>aks-16</t>
  </si>
  <si>
    <t>aks-17</t>
  </si>
  <si>
    <t>aks-19</t>
  </si>
  <si>
    <t>aks-20</t>
  </si>
  <si>
    <t>aks-22</t>
  </si>
  <si>
    <t>aks-23</t>
  </si>
  <si>
    <t>aks-24</t>
  </si>
  <si>
    <t>aks-26</t>
  </si>
  <si>
    <t>aks-28</t>
  </si>
  <si>
    <t>aks-29</t>
  </si>
  <si>
    <t>aks-30</t>
  </si>
  <si>
    <t>aks-31</t>
  </si>
  <si>
    <t>aks-34</t>
  </si>
  <si>
    <t>aks-35</t>
  </si>
  <si>
    <t>aks-36</t>
  </si>
  <si>
    <t>aks-38</t>
  </si>
  <si>
    <t>aks-39</t>
  </si>
  <si>
    <t>RG-01</t>
  </si>
  <si>
    <t>RG-02</t>
  </si>
  <si>
    <t>RG-07</t>
  </si>
  <si>
    <t>RG-08</t>
  </si>
  <si>
    <t>RG-09</t>
  </si>
  <si>
    <t>RG-10</t>
  </si>
  <si>
    <t>RG-11</t>
  </si>
  <si>
    <t>RG-14</t>
  </si>
  <si>
    <t>RG-15</t>
  </si>
  <si>
    <t>RG-16</t>
  </si>
  <si>
    <t>RG-17</t>
  </si>
  <si>
    <t>RG-19</t>
  </si>
  <si>
    <t>RG-20</t>
  </si>
  <si>
    <t>RG-22</t>
  </si>
  <si>
    <t>RG-23</t>
  </si>
  <si>
    <t>RG-24</t>
  </si>
  <si>
    <t>RG-26</t>
  </si>
  <si>
    <t>RG-28</t>
  </si>
  <si>
    <t>RG-29</t>
  </si>
  <si>
    <t>RG-30</t>
  </si>
  <si>
    <t>RG-31</t>
  </si>
  <si>
    <t>RG-34</t>
  </si>
  <si>
    <t>RG-35</t>
  </si>
  <si>
    <t>RG-36</t>
  </si>
  <si>
    <t>RG-38</t>
  </si>
  <si>
    <t>RG-39</t>
  </si>
  <si>
    <t>VMS</t>
  </si>
  <si>
    <t>DB-01</t>
  </si>
  <si>
    <t>DB-02</t>
  </si>
  <si>
    <t>DB-04</t>
  </si>
  <si>
    <t>DB-08</t>
  </si>
  <si>
    <t>DB-09</t>
  </si>
  <si>
    <t>DB-10</t>
  </si>
  <si>
    <t>DB-12</t>
  </si>
  <si>
    <t>DB-14</t>
  </si>
  <si>
    <t>DB-15</t>
  </si>
  <si>
    <t>DB-16</t>
  </si>
  <si>
    <t>DB-19</t>
  </si>
  <si>
    <t>DB-21</t>
  </si>
  <si>
    <t>DB-22</t>
  </si>
  <si>
    <t>DB-23</t>
  </si>
  <si>
    <t>DB-27</t>
  </si>
  <si>
    <t>DB-28</t>
  </si>
  <si>
    <t>DB-29</t>
  </si>
  <si>
    <t>DB-32</t>
  </si>
  <si>
    <t>DB-33</t>
  </si>
  <si>
    <t>DB-34</t>
  </si>
  <si>
    <t>DB-35</t>
  </si>
  <si>
    <t>DB-36</t>
  </si>
  <si>
    <t>DB-38</t>
  </si>
  <si>
    <t>DB-39</t>
  </si>
  <si>
    <t>DB-Server01</t>
  </si>
  <si>
    <t>DB-Server02</t>
  </si>
  <si>
    <t>DB-Server04</t>
  </si>
  <si>
    <t>DB-Server08</t>
  </si>
  <si>
    <t>DB-Server09</t>
  </si>
  <si>
    <t>DB-Server10</t>
  </si>
  <si>
    <t>DB-Server12</t>
  </si>
  <si>
    <t>DB-Server14</t>
  </si>
  <si>
    <t>DB-Server15</t>
  </si>
  <si>
    <t>DB-Server16</t>
  </si>
  <si>
    <t>DB-Server19</t>
  </si>
  <si>
    <t>DB-Server21</t>
  </si>
  <si>
    <t>DB-Server22</t>
  </si>
  <si>
    <t>DB-Server23</t>
  </si>
  <si>
    <t>DB-Server27</t>
  </si>
  <si>
    <t>DB-Server28</t>
  </si>
  <si>
    <t>DB-Server29</t>
  </si>
  <si>
    <t>DB-Server32</t>
  </si>
  <si>
    <t>DB-Server33</t>
  </si>
  <si>
    <t>DB-Server34</t>
  </si>
  <si>
    <t>DB-Server35</t>
  </si>
  <si>
    <t>DB-Server36</t>
  </si>
  <si>
    <t>DB-Server38</t>
  </si>
  <si>
    <t>DB-Server39</t>
  </si>
  <si>
    <t>RG-DB-01</t>
  </si>
  <si>
    <t>RG-DB-02</t>
  </si>
  <si>
    <t>RG-DB-04</t>
  </si>
  <si>
    <t>RG-DB-08</t>
  </si>
  <si>
    <t>RG-DB-09</t>
  </si>
  <si>
    <t>RG-DB-10</t>
  </si>
  <si>
    <t>RG-DB-12</t>
  </si>
  <si>
    <t>RG-DB-14</t>
  </si>
  <si>
    <t>RG-DB-15</t>
  </si>
  <si>
    <t>RG-DB-16</t>
  </si>
  <si>
    <t>RG-DB-19</t>
  </si>
  <si>
    <t>RG-DB-21</t>
  </si>
  <si>
    <t>RG-DB-22</t>
  </si>
  <si>
    <t>RG-DB-23</t>
  </si>
  <si>
    <t>RG-DB-27</t>
  </si>
  <si>
    <t>RG-DB-28</t>
  </si>
  <si>
    <t>RG-DB-29</t>
  </si>
  <si>
    <t>RG-DB-32</t>
  </si>
  <si>
    <t>RG-DB-33</t>
  </si>
  <si>
    <t>RG-DB-34</t>
  </si>
  <si>
    <t>RG-DB-35</t>
  </si>
  <si>
    <t>RG-DB-36</t>
  </si>
  <si>
    <t>RG-DB-38</t>
  </si>
  <si>
    <t>RG-DB-39</t>
  </si>
  <si>
    <t>SA-01</t>
  </si>
  <si>
    <t>SA-02</t>
  </si>
  <si>
    <t>SA-05</t>
  </si>
  <si>
    <t>SA-06</t>
  </si>
  <si>
    <t>SA-07</t>
  </si>
  <si>
    <t>SA-10</t>
  </si>
  <si>
    <t>SA-11</t>
  </si>
  <si>
    <t>SA-14</t>
  </si>
  <si>
    <t>SA-15</t>
  </si>
  <si>
    <t>SA-16</t>
  </si>
  <si>
    <t>SA-20</t>
  </si>
  <si>
    <t>SA-21</t>
  </si>
  <si>
    <t>SA-22</t>
  </si>
  <si>
    <t>SA-23</t>
  </si>
  <si>
    <t>SA-27</t>
  </si>
  <si>
    <t>SA-28</t>
  </si>
  <si>
    <t>SA-29</t>
  </si>
  <si>
    <t>SA-32</t>
  </si>
  <si>
    <t>SA-33</t>
  </si>
  <si>
    <t>SA-34</t>
  </si>
  <si>
    <t>SA-35</t>
  </si>
  <si>
    <t>SA-36</t>
  </si>
  <si>
    <t>SA-38</t>
  </si>
  <si>
    <t>SA-39</t>
  </si>
  <si>
    <t>RG-SA-01</t>
  </si>
  <si>
    <t>RG-SA-02</t>
  </si>
  <si>
    <t>RG-SA-05</t>
  </si>
  <si>
    <t>RG-SA-06</t>
  </si>
  <si>
    <t>RG-SA-07</t>
  </si>
  <si>
    <t>RG-SA-10</t>
  </si>
  <si>
    <t>RG-SA-11</t>
  </si>
  <si>
    <t>RG-SA-14</t>
  </si>
  <si>
    <t>RG-SA-15</t>
  </si>
  <si>
    <t>RG-SA-16</t>
  </si>
  <si>
    <t>RG-SA-20</t>
  </si>
  <si>
    <t>RG-SA-21</t>
  </si>
  <si>
    <t>RG-SA-22</t>
  </si>
  <si>
    <t>RG-SA-23</t>
  </si>
  <si>
    <t>RG-SA-27</t>
  </si>
  <si>
    <t>RG-SA-28</t>
  </si>
  <si>
    <t>RG-SA-29</t>
  </si>
  <si>
    <t>RG-SA-32</t>
  </si>
  <si>
    <t>RG-SA-33</t>
  </si>
  <si>
    <t>RG-SA-34</t>
  </si>
  <si>
    <t>RG-SA-35</t>
  </si>
  <si>
    <t>RG-SA-36</t>
  </si>
  <si>
    <t>RG-SA-38</t>
  </si>
  <si>
    <t>RG-SA-39</t>
  </si>
  <si>
    <t>storage account</t>
  </si>
  <si>
    <t>38e80c387</t>
  </si>
  <si>
    <t xml:space="preserve">REPORT </t>
  </si>
  <si>
    <t>test</t>
  </si>
  <si>
    <t>python test</t>
  </si>
  <si>
    <t>18.5%</t>
  </si>
  <si>
    <t>18.50%</t>
  </si>
  <si>
    <t>12.50%</t>
  </si>
  <si>
    <t>15.80%</t>
  </si>
  <si>
    <t>15.28%</t>
  </si>
  <si>
    <t>Babies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</si>
</sst>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000"/>
  </numFmts>
  <fonts count="2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name val="Arial"/>
      <family val="2"/>
    </font>
    <font>
      <b/>
      <sz val="2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8"/>
      <color theme="1"/>
      <name val="Ubuntu"/>
      <family val="2"/>
    </font>
    <font>
      <sz val="8"/>
      <color theme="1"/>
      <name val="Ubuntu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8"/>
      <color theme="8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39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0" fillId="4" borderId="4" xfId="0" applyFill="1" applyBorder="1"/>
    <xf numFmtId="0" fontId="0" fillId="4" borderId="4" xfId="0" quotePrefix="1" applyFill="1" applyBorder="1"/>
    <xf numFmtId="164" fontId="15" fillId="4" borderId="22" xfId="0" applyNumberFormat="1" applyFont="1" applyFill="1" applyBorder="1"/>
    <xf numFmtId="0" fontId="5" fillId="0" borderId="0" xfId="0" quotePrefix="1" applyFont="1"/>
    <xf numFmtId="44" fontId="15" fillId="4" borderId="27" xfId="0" applyNumberFormat="1" applyFont="1" applyFill="1" applyBorder="1"/>
    <xf numFmtId="3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64" fontId="18" fillId="4" borderId="2" xfId="0" applyNumberFormat="1" applyFont="1" applyFill="1" applyBorder="1" applyAlignment="1">
      <alignment vertical="center"/>
    </xf>
    <xf numFmtId="44" fontId="18" fillId="5" borderId="2" xfId="0" applyNumberFormat="1" applyFont="1" applyFill="1" applyBorder="1" applyAlignment="1">
      <alignment vertical="center"/>
    </xf>
    <xf numFmtId="0" fontId="5" fillId="0" borderId="0" xfId="0" applyFont="1"/>
    <xf numFmtId="164" fontId="5" fillId="0" borderId="0" xfId="0" applyNumberFormat="1" applyFont="1"/>
    <xf numFmtId="0" fontId="4" fillId="0" borderId="0" xfId="0" quotePrefix="1" applyFont="1" applyAlignment="1">
      <alignment vertical="center"/>
    </xf>
    <xf numFmtId="0" fontId="19" fillId="6" borderId="16" xfId="0" applyFont="1" applyFill="1" applyBorder="1" applyAlignment="1">
      <alignment horizontal="center"/>
    </xf>
    <xf numFmtId="0" fontId="19" fillId="6" borderId="21" xfId="0" applyFont="1" applyFill="1" applyBorder="1" applyAlignment="1">
      <alignment horizontal="center"/>
    </xf>
    <xf numFmtId="0" fontId="4" fillId="2" borderId="2" xfId="0" applyFont="1" applyFill="1" applyBorder="1"/>
    <xf numFmtId="0" fontId="0" fillId="0" borderId="2" xfId="0" applyBorder="1" applyAlignment="1">
      <alignment horizontal="center" vertical="center"/>
    </xf>
    <xf numFmtId="0" fontId="21" fillId="0" borderId="0" xfId="0" quotePrefix="1" applyFont="1"/>
    <xf numFmtId="0" fontId="4" fillId="0" borderId="41" xfId="0" applyFont="1" applyBorder="1"/>
    <xf numFmtId="165" fontId="4" fillId="0" borderId="41" xfId="0" applyNumberFormat="1" applyFont="1" applyBorder="1"/>
    <xf numFmtId="0" fontId="0" fillId="0" borderId="41" xfId="0" applyBorder="1"/>
    <xf numFmtId="1" fontId="0" fillId="0" borderId="41" xfId="0" applyNumberFormat="1" applyBorder="1"/>
    <xf numFmtId="165" fontId="0" fillId="0" borderId="41" xfId="0" applyNumberFormat="1" applyBorder="1"/>
    <xf numFmtId="0" fontId="0" fillId="0" borderId="2" xfId="0" applyBorder="1" applyAlignment="1">
      <alignment horizontal="center"/>
    </xf>
    <xf numFmtId="0" fontId="4" fillId="7" borderId="2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center" vertical="top" wrapText="1"/>
    </xf>
    <xf numFmtId="0" fontId="3" fillId="5" borderId="23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19" fillId="0" borderId="0" xfId="0" applyFont="1"/>
    <xf numFmtId="0" fontId="25" fillId="7" borderId="12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vertical="center"/>
    </xf>
    <xf numFmtId="0" fontId="25" fillId="7" borderId="14" xfId="0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26" fillId="0" borderId="23" xfId="0" applyFont="1" applyBorder="1" applyAlignment="1">
      <alignment vertical="top" wrapText="1"/>
    </xf>
    <xf numFmtId="44" fontId="26" fillId="0" borderId="23" xfId="2" applyFont="1" applyBorder="1" applyAlignment="1">
      <alignment horizontal="center" vertical="center"/>
    </xf>
    <xf numFmtId="37" fontId="26" fillId="0" borderId="23" xfId="2" applyNumberFormat="1" applyFont="1" applyBorder="1" applyAlignment="1">
      <alignment horizontal="center" vertical="center"/>
    </xf>
    <xf numFmtId="0" fontId="26" fillId="0" borderId="0" xfId="0" applyFont="1" applyAlignment="1">
      <alignment vertical="top"/>
    </xf>
    <xf numFmtId="0" fontId="26" fillId="0" borderId="21" xfId="0" applyFont="1" applyBorder="1" applyAlignment="1">
      <alignment horizontal="center" vertical="top"/>
    </xf>
    <xf numFmtId="0" fontId="26" fillId="0" borderId="2" xfId="0" applyFont="1" applyBorder="1" applyAlignment="1">
      <alignment vertical="top" wrapText="1"/>
    </xf>
    <xf numFmtId="44" fontId="26" fillId="0" borderId="2" xfId="2" applyFont="1" applyBorder="1" applyAlignment="1">
      <alignment horizontal="center" vertical="center"/>
    </xf>
    <xf numFmtId="37" fontId="26" fillId="0" borderId="2" xfId="2" applyNumberFormat="1" applyFont="1" applyBorder="1" applyAlignment="1">
      <alignment horizontal="center" vertical="center"/>
    </xf>
    <xf numFmtId="0" fontId="26" fillId="0" borderId="16" xfId="0" applyFont="1" applyBorder="1" applyAlignment="1">
      <alignment vertical="top"/>
    </xf>
    <xf numFmtId="0" fontId="26" fillId="0" borderId="0" xfId="0" applyFont="1" applyAlignment="1">
      <alignment horizontal="center" vertical="center"/>
    </xf>
    <xf numFmtId="0" fontId="25" fillId="9" borderId="0" xfId="0" applyFont="1" applyFill="1" applyAlignment="1">
      <alignment vertical="center"/>
    </xf>
    <xf numFmtId="37" fontId="26" fillId="8" borderId="2" xfId="2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7" fillId="0" borderId="22" xfId="0" applyFont="1" applyBorder="1" applyAlignment="1">
      <alignment horizontal="center" vertical="center" wrapText="1"/>
    </xf>
    <xf numFmtId="0" fontId="4" fillId="0" borderId="0" xfId="0" applyFont="1"/>
    <xf numFmtId="0" fontId="4" fillId="10" borderId="0" xfId="0" applyFont="1" applyFill="1"/>
    <xf numFmtId="0" fontId="4" fillId="0" borderId="42" xfId="0" applyFont="1" applyBorder="1"/>
    <xf numFmtId="0" fontId="4" fillId="10" borderId="41" xfId="0" applyFont="1" applyFill="1" applyBorder="1"/>
    <xf numFmtId="0" fontId="0" fillId="12" borderId="5" xfId="0" applyFill="1" applyBorder="1"/>
    <xf numFmtId="0" fontId="11" fillId="12" borderId="5" xfId="0" applyFont="1" applyFill="1" applyBorder="1" applyAlignment="1">
      <alignment vertical="center"/>
    </xf>
    <xf numFmtId="164" fontId="12" fillId="12" borderId="10" xfId="0" applyNumberFormat="1" applyFont="1" applyFill="1" applyBorder="1" applyAlignment="1" applyProtection="1">
      <alignment vertical="center"/>
      <protection locked="0"/>
    </xf>
    <xf numFmtId="3" fontId="11" fillId="12" borderId="2" xfId="0" applyNumberFormat="1" applyFont="1" applyFill="1" applyBorder="1" applyAlignment="1">
      <alignment horizontal="center" vertical="center"/>
    </xf>
    <xf numFmtId="3" fontId="12" fillId="12" borderId="11" xfId="0" applyNumberFormat="1" applyFont="1" applyFill="1" applyBorder="1" applyAlignment="1" applyProtection="1">
      <alignment horizontal="center" vertical="center"/>
      <protection locked="0"/>
    </xf>
    <xf numFmtId="164" fontId="12" fillId="12" borderId="12" xfId="0" applyNumberFormat="1" applyFont="1" applyFill="1" applyBorder="1" applyAlignment="1" applyProtection="1">
      <alignment vertical="center"/>
      <protection locked="0"/>
    </xf>
    <xf numFmtId="3" fontId="12" fillId="12" borderId="13" xfId="0" applyNumberFormat="1" applyFont="1" applyFill="1" applyBorder="1" applyAlignment="1" applyProtection="1">
      <alignment horizontal="center" vertical="center"/>
      <protection locked="0"/>
    </xf>
    <xf numFmtId="164" fontId="12" fillId="12" borderId="13" xfId="0" applyNumberFormat="1" applyFont="1" applyFill="1" applyBorder="1" applyAlignment="1" applyProtection="1">
      <alignment vertical="center"/>
      <protection locked="0"/>
    </xf>
    <xf numFmtId="3" fontId="12" fillId="12" borderId="14" xfId="0" applyNumberFormat="1" applyFont="1" applyFill="1" applyBorder="1" applyAlignment="1" applyProtection="1">
      <alignment horizontal="center" vertical="center"/>
      <protection locked="0"/>
    </xf>
    <xf numFmtId="3" fontId="11" fillId="12" borderId="13" xfId="0" applyNumberFormat="1" applyFont="1" applyFill="1" applyBorder="1" applyAlignment="1">
      <alignment horizontal="center" vertical="center"/>
    </xf>
    <xf numFmtId="0" fontId="11" fillId="12" borderId="13" xfId="0" applyFont="1" applyFill="1" applyBorder="1" applyAlignment="1" applyProtection="1">
      <alignment horizontal="center" vertical="center"/>
      <protection locked="0"/>
    </xf>
    <xf numFmtId="0" fontId="12" fillId="12" borderId="11" xfId="0" applyFont="1" applyFill="1" applyBorder="1" applyAlignment="1" applyProtection="1">
      <alignment horizontal="center" vertical="center"/>
      <protection locked="0"/>
    </xf>
    <xf numFmtId="3" fontId="12" fillId="12" borderId="15" xfId="0" applyNumberFormat="1" applyFont="1" applyFill="1" applyBorder="1" applyAlignment="1" applyProtection="1">
      <alignment horizontal="center" vertical="center"/>
      <protection locked="0"/>
    </xf>
    <xf numFmtId="3" fontId="12" fillId="12" borderId="2" xfId="0" applyNumberFormat="1" applyFont="1" applyFill="1" applyBorder="1" applyAlignment="1" applyProtection="1">
      <alignment horizontal="center" vertical="center"/>
      <protection locked="0"/>
    </xf>
    <xf numFmtId="3" fontId="12" fillId="12" borderId="16" xfId="0" applyNumberFormat="1" applyFont="1" applyFill="1" applyBorder="1" applyAlignment="1" applyProtection="1">
      <alignment horizontal="center" vertical="center"/>
      <protection locked="0"/>
    </xf>
    <xf numFmtId="3" fontId="11" fillId="12" borderId="2" xfId="0" applyNumberFormat="1" applyFont="1" applyFill="1" applyBorder="1" applyAlignment="1" applyProtection="1">
      <alignment horizontal="center" vertical="center"/>
      <protection locked="0"/>
    </xf>
    <xf numFmtId="0" fontId="11" fillId="12" borderId="2" xfId="0" applyFont="1" applyFill="1" applyBorder="1" applyAlignment="1" applyProtection="1">
      <alignment horizontal="center" vertical="center"/>
      <protection locked="0"/>
    </xf>
    <xf numFmtId="0" fontId="12" fillId="12" borderId="15" xfId="0" applyFont="1" applyFill="1" applyBorder="1" applyAlignment="1" applyProtection="1">
      <alignment horizontal="center" vertical="center"/>
      <protection locked="0"/>
    </xf>
    <xf numFmtId="1" fontId="11" fillId="12" borderId="2" xfId="0" applyNumberFormat="1" applyFont="1" applyFill="1" applyBorder="1" applyAlignment="1" applyProtection="1">
      <alignment horizontal="center" vertical="center"/>
      <protection locked="0"/>
    </xf>
    <xf numFmtId="1" fontId="12" fillId="12" borderId="15" xfId="0" applyNumberFormat="1" applyFont="1" applyFill="1" applyBorder="1" applyAlignment="1" applyProtection="1">
      <alignment horizontal="center" vertical="center"/>
      <protection locked="0"/>
    </xf>
    <xf numFmtId="0" fontId="0" fillId="12" borderId="21" xfId="0" applyFill="1" applyBorder="1"/>
    <xf numFmtId="164" fontId="4" fillId="12" borderId="2" xfId="1" applyFont="1" applyFill="1" applyBorder="1" applyAlignment="1"/>
    <xf numFmtId="164" fontId="4" fillId="12" borderId="16" xfId="1" applyFont="1" applyFill="1" applyBorder="1" applyAlignment="1"/>
    <xf numFmtId="0" fontId="9" fillId="13" borderId="2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vertical="center"/>
    </xf>
    <xf numFmtId="0" fontId="12" fillId="12" borderId="9" xfId="0" applyFont="1" applyFill="1" applyBorder="1" applyAlignment="1">
      <alignment horizontal="left" vertical="center" wrapText="1"/>
    </xf>
    <xf numFmtId="0" fontId="12" fillId="12" borderId="5" xfId="0" applyFont="1" applyFill="1" applyBorder="1" applyAlignment="1">
      <alignment horizontal="left" vertical="center"/>
    </xf>
    <xf numFmtId="0" fontId="11" fillId="12" borderId="5" xfId="0" applyFont="1" applyFill="1" applyBorder="1" applyAlignment="1">
      <alignment horizontal="right" vertical="center"/>
    </xf>
    <xf numFmtId="0" fontId="10" fillId="14" borderId="5" xfId="0" applyFont="1" applyFill="1" applyBorder="1" applyAlignment="1">
      <alignment vertical="center"/>
    </xf>
    <xf numFmtId="0" fontId="0" fillId="14" borderId="5" xfId="0" applyFill="1" applyBorder="1"/>
    <xf numFmtId="0" fontId="11" fillId="14" borderId="5" xfId="0" applyFont="1" applyFill="1" applyBorder="1" applyAlignment="1">
      <alignment vertical="center"/>
    </xf>
    <xf numFmtId="0" fontId="12" fillId="14" borderId="9" xfId="0" applyFont="1" applyFill="1" applyBorder="1" applyAlignment="1">
      <alignment horizontal="left" vertical="center" wrapText="1"/>
    </xf>
    <xf numFmtId="164" fontId="12" fillId="14" borderId="10" xfId="0" applyNumberFormat="1" applyFont="1" applyFill="1" applyBorder="1" applyAlignment="1" applyProtection="1">
      <alignment vertical="center"/>
      <protection locked="0"/>
    </xf>
    <xf numFmtId="3" fontId="11" fillId="14" borderId="2" xfId="0" applyNumberFormat="1" applyFont="1" applyFill="1" applyBorder="1" applyAlignment="1" applyProtection="1">
      <alignment horizontal="center" vertical="center"/>
      <protection locked="0"/>
    </xf>
    <xf numFmtId="3" fontId="12" fillId="14" borderId="11" xfId="0" applyNumberFormat="1" applyFont="1" applyFill="1" applyBorder="1" applyAlignment="1" applyProtection="1">
      <alignment horizontal="center" vertical="center"/>
      <protection locked="0"/>
    </xf>
    <xf numFmtId="164" fontId="12" fillId="14" borderId="12" xfId="0" applyNumberFormat="1" applyFont="1" applyFill="1" applyBorder="1" applyAlignment="1" applyProtection="1">
      <alignment vertical="center"/>
      <protection locked="0"/>
    </xf>
    <xf numFmtId="3" fontId="12" fillId="14" borderId="13" xfId="0" applyNumberFormat="1" applyFont="1" applyFill="1" applyBorder="1" applyAlignment="1" applyProtection="1">
      <alignment horizontal="center" vertical="center"/>
      <protection locked="0"/>
    </xf>
    <xf numFmtId="164" fontId="12" fillId="14" borderId="13" xfId="0" applyNumberFormat="1" applyFont="1" applyFill="1" applyBorder="1" applyAlignment="1" applyProtection="1">
      <alignment vertical="center"/>
      <protection locked="0"/>
    </xf>
    <xf numFmtId="3" fontId="12" fillId="14" borderId="14" xfId="0" applyNumberFormat="1" applyFont="1" applyFill="1" applyBorder="1" applyAlignment="1" applyProtection="1">
      <alignment horizontal="center" vertical="center"/>
      <protection locked="0"/>
    </xf>
    <xf numFmtId="3" fontId="11" fillId="14" borderId="13" xfId="0" applyNumberFormat="1" applyFont="1" applyFill="1" applyBorder="1" applyAlignment="1" applyProtection="1">
      <alignment horizontal="center" vertical="center"/>
      <protection locked="0"/>
    </xf>
    <xf numFmtId="0" fontId="11" fillId="14" borderId="13" xfId="0" applyFont="1" applyFill="1" applyBorder="1" applyAlignment="1" applyProtection="1">
      <alignment horizontal="center" vertical="center"/>
      <protection locked="0"/>
    </xf>
    <xf numFmtId="0" fontId="12" fillId="14" borderId="14" xfId="0" applyFont="1" applyFill="1" applyBorder="1" applyAlignment="1" applyProtection="1">
      <alignment horizontal="center" vertical="center"/>
      <protection locked="0"/>
    </xf>
    <xf numFmtId="0" fontId="12" fillId="14" borderId="5" xfId="0" applyFont="1" applyFill="1" applyBorder="1" applyAlignment="1">
      <alignment horizontal="left" vertical="center"/>
    </xf>
    <xf numFmtId="3" fontId="12" fillId="14" borderId="15" xfId="0" applyNumberFormat="1" applyFont="1" applyFill="1" applyBorder="1" applyAlignment="1" applyProtection="1">
      <alignment horizontal="center" vertical="center"/>
      <protection locked="0"/>
    </xf>
    <xf numFmtId="3" fontId="12" fillId="14" borderId="2" xfId="0" applyNumberFormat="1" applyFont="1" applyFill="1" applyBorder="1" applyAlignment="1" applyProtection="1">
      <alignment horizontal="center" vertical="center"/>
      <protection locked="0"/>
    </xf>
    <xf numFmtId="3" fontId="12" fillId="14" borderId="16" xfId="0" applyNumberFormat="1" applyFont="1" applyFill="1" applyBorder="1" applyAlignment="1" applyProtection="1">
      <alignment horizontal="center" vertical="center"/>
      <protection locked="0"/>
    </xf>
    <xf numFmtId="0" fontId="11" fillId="14" borderId="2" xfId="0" applyFont="1" applyFill="1" applyBorder="1" applyAlignment="1" applyProtection="1">
      <alignment horizontal="center" vertical="center"/>
      <protection locked="0"/>
    </xf>
    <xf numFmtId="0" fontId="12" fillId="14" borderId="16" xfId="0" applyFont="1" applyFill="1" applyBorder="1" applyAlignment="1" applyProtection="1">
      <alignment horizontal="center" vertical="center"/>
      <protection locked="0"/>
    </xf>
    <xf numFmtId="1" fontId="11" fillId="14" borderId="2" xfId="0" applyNumberFormat="1" applyFont="1" applyFill="1" applyBorder="1" applyAlignment="1" applyProtection="1">
      <alignment horizontal="center" vertical="center"/>
      <protection locked="0"/>
    </xf>
    <xf numFmtId="1" fontId="12" fillId="14" borderId="16" xfId="0" applyNumberFormat="1" applyFont="1" applyFill="1" applyBorder="1" applyAlignment="1" applyProtection="1">
      <alignment horizontal="center" vertical="center"/>
      <protection locked="0"/>
    </xf>
    <xf numFmtId="0" fontId="11" fillId="14" borderId="5" xfId="0" applyFont="1" applyFill="1" applyBorder="1" applyAlignment="1">
      <alignment horizontal="right" vertical="center"/>
    </xf>
    <xf numFmtId="0" fontId="0" fillId="14" borderId="21" xfId="0" applyFill="1" applyBorder="1"/>
    <xf numFmtId="164" fontId="4" fillId="14" borderId="2" xfId="1" applyFont="1" applyFill="1" applyBorder="1" applyAlignment="1"/>
    <xf numFmtId="164" fontId="4" fillId="14" borderId="16" xfId="1" applyFont="1" applyFill="1" applyBorder="1" applyAlignment="1"/>
    <xf numFmtId="0" fontId="10" fillId="16" borderId="5" xfId="0" applyFont="1" applyFill="1" applyBorder="1" applyAlignment="1">
      <alignment vertical="center" wrapText="1"/>
    </xf>
    <xf numFmtId="0" fontId="11" fillId="16" borderId="21" xfId="0" applyFont="1" applyFill="1" applyBorder="1" applyAlignment="1">
      <alignment vertical="center"/>
    </xf>
    <xf numFmtId="0" fontId="11" fillId="16" borderId="2" xfId="0" applyFont="1" applyFill="1" applyBorder="1" applyAlignment="1">
      <alignment vertical="center"/>
    </xf>
    <xf numFmtId="0" fontId="11" fillId="16" borderId="16" xfId="0" applyFont="1" applyFill="1" applyBorder="1" applyAlignment="1">
      <alignment vertical="center"/>
    </xf>
    <xf numFmtId="0" fontId="0" fillId="16" borderId="3" xfId="0" applyFill="1" applyBorder="1"/>
    <xf numFmtId="0" fontId="12" fillId="16" borderId="5" xfId="0" applyFont="1" applyFill="1" applyBorder="1" applyAlignment="1">
      <alignment horizontal="left" vertical="center" wrapText="1"/>
    </xf>
    <xf numFmtId="164" fontId="11" fillId="16" borderId="33" xfId="0" applyNumberFormat="1" applyFont="1" applyFill="1" applyBorder="1" applyAlignment="1" applyProtection="1">
      <alignment horizontal="center" vertical="center"/>
      <protection locked="0"/>
    </xf>
    <xf numFmtId="164" fontId="12" fillId="16" borderId="10" xfId="0" applyNumberFormat="1" applyFont="1" applyFill="1" applyBorder="1" applyAlignment="1" applyProtection="1">
      <alignment vertical="center"/>
      <protection locked="0"/>
    </xf>
    <xf numFmtId="3" fontId="11" fillId="16" borderId="2" xfId="0" applyNumberFormat="1" applyFont="1" applyFill="1" applyBorder="1" applyAlignment="1" applyProtection="1">
      <alignment horizontal="center" vertical="center"/>
      <protection locked="0"/>
    </xf>
    <xf numFmtId="3" fontId="11" fillId="16" borderId="15" xfId="0" applyNumberFormat="1" applyFont="1" applyFill="1" applyBorder="1" applyAlignment="1" applyProtection="1">
      <alignment horizontal="center" vertical="center"/>
      <protection locked="0"/>
    </xf>
    <xf numFmtId="164" fontId="11" fillId="16" borderId="21" xfId="0" applyNumberFormat="1" applyFont="1" applyFill="1" applyBorder="1" applyAlignment="1" applyProtection="1">
      <alignment horizontal="center" vertical="center"/>
      <protection locked="0"/>
    </xf>
    <xf numFmtId="0" fontId="11" fillId="16" borderId="2" xfId="0" applyFont="1" applyFill="1" applyBorder="1" applyAlignment="1" applyProtection="1">
      <alignment horizontal="center" vertical="center"/>
      <protection locked="0"/>
    </xf>
    <xf numFmtId="164" fontId="11" fillId="16" borderId="2" xfId="0" applyNumberFormat="1" applyFont="1" applyFill="1" applyBorder="1" applyAlignment="1" applyProtection="1">
      <alignment horizontal="center" vertical="center"/>
      <protection locked="0"/>
    </xf>
    <xf numFmtId="0" fontId="11" fillId="16" borderId="16" xfId="0" applyFont="1" applyFill="1" applyBorder="1" applyAlignment="1" applyProtection="1">
      <alignment horizontal="center" vertical="center"/>
      <protection locked="0"/>
    </xf>
    <xf numFmtId="0" fontId="11" fillId="16" borderId="15" xfId="0" applyFont="1" applyFill="1" applyBorder="1" applyAlignment="1" applyProtection="1">
      <alignment horizontal="center" vertical="center"/>
      <protection locked="0"/>
    </xf>
    <xf numFmtId="0" fontId="0" fillId="16" borderId="4" xfId="0" applyFill="1" applyBorder="1"/>
    <xf numFmtId="0" fontId="11" fillId="16" borderId="5" xfId="0" applyFont="1" applyFill="1" applyBorder="1" applyAlignment="1">
      <alignment horizontal="left" vertical="center" wrapText="1"/>
    </xf>
    <xf numFmtId="164" fontId="11" fillId="16" borderId="21" xfId="0" applyNumberFormat="1" applyFont="1" applyFill="1" applyBorder="1" applyAlignment="1">
      <alignment vertical="center"/>
    </xf>
    <xf numFmtId="3" fontId="11" fillId="16" borderId="2" xfId="0" applyNumberFormat="1" applyFont="1" applyFill="1" applyBorder="1" applyAlignment="1">
      <alignment vertical="center"/>
    </xf>
    <xf numFmtId="164" fontId="11" fillId="16" borderId="2" xfId="0" applyNumberFormat="1" applyFont="1" applyFill="1" applyBorder="1" applyAlignment="1">
      <alignment vertical="center"/>
    </xf>
    <xf numFmtId="3" fontId="11" fillId="16" borderId="16" xfId="0" applyNumberFormat="1" applyFont="1" applyFill="1" applyBorder="1" applyAlignment="1">
      <alignment vertical="center"/>
    </xf>
    <xf numFmtId="44" fontId="15" fillId="16" borderId="22" xfId="0" applyNumberFormat="1" applyFont="1" applyFill="1" applyBorder="1"/>
    <xf numFmtId="44" fontId="15" fillId="0" borderId="22" xfId="0" applyNumberFormat="1" applyFont="1" applyBorder="1"/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24" fillId="8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4" fontId="4" fillId="12" borderId="17" xfId="0" applyNumberFormat="1" applyFont="1" applyFill="1" applyBorder="1" applyAlignment="1">
      <alignment horizontal="center"/>
    </xf>
    <xf numFmtId="164" fontId="4" fillId="12" borderId="18" xfId="0" applyNumberFormat="1" applyFont="1" applyFill="1" applyBorder="1" applyAlignment="1">
      <alignment horizontal="center"/>
    </xf>
    <xf numFmtId="0" fontId="4" fillId="12" borderId="19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/>
    </xf>
    <xf numFmtId="164" fontId="4" fillId="12" borderId="17" xfId="1" applyFont="1" applyFill="1" applyBorder="1" applyAlignment="1">
      <alignment horizontal="center"/>
    </xf>
    <xf numFmtId="164" fontId="4" fillId="12" borderId="18" xfId="1" applyFont="1" applyFill="1" applyBorder="1" applyAlignment="1">
      <alignment horizontal="center"/>
    </xf>
    <xf numFmtId="164" fontId="4" fillId="12" borderId="19" xfId="1" applyFont="1" applyFill="1" applyBorder="1" applyAlignment="1">
      <alignment horizontal="center"/>
    </xf>
    <xf numFmtId="164" fontId="4" fillId="12" borderId="20" xfId="1" applyFont="1" applyFill="1" applyBorder="1" applyAlignment="1">
      <alignment horizontal="center"/>
    </xf>
    <xf numFmtId="0" fontId="13" fillId="3" borderId="5" xfId="0" applyFont="1" applyFill="1" applyBorder="1" applyAlignment="1">
      <alignment horizontal="right" vertical="center"/>
    </xf>
    <xf numFmtId="0" fontId="13" fillId="3" borderId="9" xfId="0" applyFont="1" applyFill="1" applyBorder="1" applyAlignment="1">
      <alignment horizontal="right" vertical="center"/>
    </xf>
    <xf numFmtId="0" fontId="13" fillId="3" borderId="12" xfId="0" applyFont="1" applyFill="1" applyBorder="1" applyAlignment="1">
      <alignment horizontal="right" vertical="center"/>
    </xf>
    <xf numFmtId="164" fontId="14" fillId="3" borderId="14" xfId="0" applyNumberFormat="1" applyFont="1" applyFill="1" applyBorder="1" applyAlignment="1">
      <alignment horizontal="center" vertical="center"/>
    </xf>
    <xf numFmtId="164" fontId="14" fillId="3" borderId="9" xfId="0" applyNumberFormat="1" applyFont="1" applyFill="1" applyBorder="1" applyAlignment="1">
      <alignment horizontal="center" vertical="center"/>
    </xf>
    <xf numFmtId="164" fontId="14" fillId="3" borderId="12" xfId="0" applyNumberFormat="1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15" borderId="5" xfId="0" applyFont="1" applyFill="1" applyBorder="1" applyAlignment="1">
      <alignment horizontal="right" vertical="center"/>
    </xf>
    <xf numFmtId="0" fontId="13" fillId="15" borderId="9" xfId="0" applyFont="1" applyFill="1" applyBorder="1" applyAlignment="1">
      <alignment horizontal="right" vertical="center"/>
    </xf>
    <xf numFmtId="0" fontId="13" fillId="15" borderId="12" xfId="0" applyFont="1" applyFill="1" applyBorder="1" applyAlignment="1">
      <alignment horizontal="right" vertical="center"/>
    </xf>
    <xf numFmtId="164" fontId="14" fillId="15" borderId="26" xfId="0" applyNumberFormat="1" applyFont="1" applyFill="1" applyBorder="1" applyAlignment="1">
      <alignment horizontal="center" vertical="center"/>
    </xf>
    <xf numFmtId="164" fontId="14" fillId="15" borderId="0" xfId="0" applyNumberFormat="1" applyFont="1" applyFill="1" applyAlignment="1">
      <alignment horizontal="center" vertical="center"/>
    </xf>
    <xf numFmtId="164" fontId="4" fillId="14" borderId="17" xfId="0" applyNumberFormat="1" applyFont="1" applyFill="1" applyBorder="1" applyAlignment="1">
      <alignment horizontal="center"/>
    </xf>
    <xf numFmtId="164" fontId="4" fillId="14" borderId="18" xfId="0" applyNumberFormat="1" applyFont="1" applyFill="1" applyBorder="1" applyAlignment="1">
      <alignment horizontal="center"/>
    </xf>
    <xf numFmtId="0" fontId="4" fillId="14" borderId="19" xfId="0" applyFont="1" applyFill="1" applyBorder="1" applyAlignment="1">
      <alignment horizontal="center"/>
    </xf>
    <xf numFmtId="0" fontId="4" fillId="14" borderId="20" xfId="0" applyFont="1" applyFill="1" applyBorder="1" applyAlignment="1">
      <alignment horizontal="center"/>
    </xf>
    <xf numFmtId="164" fontId="4" fillId="14" borderId="17" xfId="1" applyFont="1" applyFill="1" applyBorder="1" applyAlignment="1">
      <alignment horizontal="center"/>
    </xf>
    <xf numFmtId="164" fontId="4" fillId="14" borderId="18" xfId="1" applyFont="1" applyFill="1" applyBorder="1" applyAlignment="1">
      <alignment horizontal="center"/>
    </xf>
    <xf numFmtId="164" fontId="4" fillId="14" borderId="19" xfId="1" applyFont="1" applyFill="1" applyBorder="1" applyAlignment="1">
      <alignment horizontal="center"/>
    </xf>
    <xf numFmtId="164" fontId="4" fillId="14" borderId="20" xfId="1" applyFont="1" applyFill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11" fillId="14" borderId="7" xfId="0" applyFont="1" applyFill="1" applyBorder="1" applyAlignment="1">
      <alignment horizontal="center" vertical="center"/>
    </xf>
    <xf numFmtId="0" fontId="11" fillId="14" borderId="8" xfId="0" applyFont="1" applyFill="1" applyBorder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0" fontId="8" fillId="13" borderId="23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3" borderId="2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1" fillId="16" borderId="29" xfId="0" applyFont="1" applyFill="1" applyBorder="1" applyAlignment="1">
      <alignment horizontal="center" vertical="center"/>
    </xf>
    <xf numFmtId="0" fontId="11" fillId="16" borderId="30" xfId="0" applyFont="1" applyFill="1" applyBorder="1" applyAlignment="1">
      <alignment horizontal="center" vertical="center"/>
    </xf>
    <xf numFmtId="0" fontId="11" fillId="16" borderId="31" xfId="0" applyFont="1" applyFill="1" applyBorder="1" applyAlignment="1">
      <alignment horizontal="center" vertical="center"/>
    </xf>
    <xf numFmtId="0" fontId="11" fillId="16" borderId="32" xfId="0" applyFont="1" applyFill="1" applyBorder="1" applyAlignment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0" fontId="11" fillId="16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164" fontId="4" fillId="16" borderId="34" xfId="0" applyNumberFormat="1" applyFont="1" applyFill="1" applyBorder="1" applyAlignment="1">
      <alignment horizontal="right"/>
    </xf>
    <xf numFmtId="164" fontId="4" fillId="16" borderId="35" xfId="0" applyNumberFormat="1" applyFont="1" applyFill="1" applyBorder="1" applyAlignment="1">
      <alignment horizontal="right"/>
    </xf>
    <xf numFmtId="164" fontId="4" fillId="16" borderId="36" xfId="0" applyNumberFormat="1" applyFont="1" applyFill="1" applyBorder="1" applyAlignment="1">
      <alignment horizontal="right"/>
    </xf>
    <xf numFmtId="0" fontId="13" fillId="16" borderId="9" xfId="0" applyFont="1" applyFill="1" applyBorder="1" applyAlignment="1">
      <alignment horizontal="right" vertical="center"/>
    </xf>
    <xf numFmtId="164" fontId="27" fillId="16" borderId="7" xfId="0" applyNumberFormat="1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8" fillId="13" borderId="38" xfId="0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3" fillId="5" borderId="16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3" fillId="5" borderId="1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3" fillId="13" borderId="5" xfId="0" applyFont="1" applyFill="1" applyBorder="1" applyAlignment="1">
      <alignment horizontal="right" vertical="center"/>
    </xf>
    <xf numFmtId="0" fontId="13" fillId="13" borderId="9" xfId="0" applyFont="1" applyFill="1" applyBorder="1" applyAlignment="1">
      <alignment horizontal="right" vertical="center"/>
    </xf>
    <xf numFmtId="0" fontId="13" fillId="13" borderId="12" xfId="0" applyFont="1" applyFill="1" applyBorder="1" applyAlignment="1">
      <alignment horizontal="right" vertical="center"/>
    </xf>
    <xf numFmtId="164" fontId="14" fillId="13" borderId="14" xfId="0" applyNumberFormat="1" applyFont="1" applyFill="1" applyBorder="1" applyAlignment="1">
      <alignment horizontal="center" vertical="center"/>
    </xf>
    <xf numFmtId="164" fontId="14" fillId="13" borderId="9" xfId="0" applyNumberFormat="1" applyFont="1" applyFill="1" applyBorder="1" applyAlignment="1">
      <alignment horizontal="center" vertical="center"/>
    </xf>
    <xf numFmtId="164" fontId="14" fillId="13" borderId="12" xfId="0" applyNumberFormat="1" applyFont="1" applyFill="1" applyBorder="1" applyAlignment="1">
      <alignment horizontal="center" vertical="center"/>
    </xf>
    <xf numFmtId="0" fontId="0" fillId="17" borderId="0" xfId="0" applyFill="1"/>
    <xf numFmtId="44" fontId="6" fillId="17" borderId="0" xfId="0" applyNumberFormat="1" applyFont="1" applyFill="1" applyAlignment="1">
      <alignment horizontal="center" vertical="center"/>
    </xf>
    <xf numFmtId="164" fontId="6" fillId="17" borderId="0" xfId="0" applyNumberFormat="1" applyFont="1" applyFill="1" applyAlignment="1">
      <alignment horizontal="center" vertical="center"/>
    </xf>
    <xf numFmtId="10" fontId="5" fillId="0" borderId="0" xfId="0" quotePrefix="1" applyNumberFormat="1" applyFont="1"/>
    <xf numFmtId="0" fontId="0" fillId="0" borderId="0" xfId="0" applyAlignment="1"/>
    <xf numFmtId="0" fontId="28" fillId="0" borderId="0" xfId="0" applyFont="1" applyAlignment="1"/>
  </cellXfs>
  <cellStyles count="3">
    <cellStyle name="Currency" xfId="1" builtinId="4"/>
    <cellStyle name="Currency 3 2" xfId="2" xr:uid="{B39942A7-6E67-4403-A052-9AF2D5505AE3}"/>
    <cellStyle name="Normal" xfId="0" builtinId="0"/>
  </cellStyles>
  <dxfs count="1">
    <dxf>
      <border diagonalUp="0" diagonalDown="0">
        <left/>
        <right/>
        <top style="thin">
          <color theme="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oupncs.sharepoint.com/sites/O365-GCCCommons-NCS/Shared%20Documents/General/19-Meetings/Slides/20210416%20GCC%20ATFM%20Kickoff/ICA%20ATFM%20Report_Apr21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Contract"/>
      <sheetName val="System Availability"/>
      <sheetName val="Scheduled Down Time"/>
      <sheetName val="Unscheduled Down Time "/>
      <sheetName val="Summary"/>
      <sheetName val="Incident Logs"/>
      <sheetName val="Issue Logs"/>
      <sheetName val="Account Review"/>
      <sheetName val="List of Staff"/>
      <sheetName val="Operation Calendar"/>
      <sheetName val="SRs List"/>
      <sheetName val="Parameter"/>
      <sheetName val="&gt;&gt; Historical"/>
      <sheetName val="Incident Summary"/>
      <sheetName val="Previous month Problem Lo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0">
          <cell r="A20" t="str">
            <v>01-Assessment in Progress</v>
          </cell>
        </row>
        <row r="21">
          <cell r="A21" t="str">
            <v>02-Assessment completed</v>
          </cell>
        </row>
        <row r="22">
          <cell r="A22" t="str">
            <v>03-Assessment completed (No further action)</v>
          </cell>
        </row>
        <row r="23">
          <cell r="A23" t="str">
            <v>04-SR Approved</v>
          </cell>
        </row>
        <row r="24">
          <cell r="A24" t="str">
            <v>05-Development in Progress</v>
          </cell>
        </row>
        <row r="25">
          <cell r="A25" t="str">
            <v>06-Development completed</v>
          </cell>
        </row>
        <row r="26">
          <cell r="A26" t="str">
            <v>07-Ready for UAT</v>
          </cell>
        </row>
        <row r="27">
          <cell r="A27" t="str">
            <v>08-UAT in Progress</v>
          </cell>
        </row>
        <row r="28">
          <cell r="A28" t="str">
            <v>09-UAT Completed</v>
          </cell>
        </row>
        <row r="29">
          <cell r="A29" t="str">
            <v>10-Migrated to Production</v>
          </cell>
        </row>
        <row r="30">
          <cell r="A30" t="str">
            <v>11-SR Closed</v>
          </cell>
        </row>
        <row r="31">
          <cell r="A31" t="str">
            <v>12-Cancelled</v>
          </cell>
        </row>
      </sheetData>
      <sheetData sheetId="12" refreshError="1"/>
      <sheetData sheetId="13">
        <row r="1">
          <cell r="D1" t="e">
            <v>#REF!</v>
          </cell>
          <cell r="E1"/>
          <cell r="F1"/>
          <cell r="G1" t="e">
            <v>#REF!</v>
          </cell>
          <cell r="H1"/>
          <cell r="I1"/>
          <cell r="J1" t="e">
            <v>#REF!</v>
          </cell>
          <cell r="K1"/>
          <cell r="L1"/>
        </row>
      </sheetData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6" totalsRowShown="0">
  <tableColumns count="12">
    <tableColumn id="1" xr3:uid="{00000000-0010-0000-0000-000001000000}" name=" ID"/>
    <tableColumn id="2" xr3:uid="{00000000-0010-0000-0000-000002000000}" name=" Name"/>
    <tableColumn id="3" xr3:uid="{00000000-0010-0000-0000-000003000000}" name="Group"/>
    <tableColumn id="5" xr3:uid="{00000000-0010-0000-0000-000005000000}" name="Environment" dataDxfId="0"/>
    <tableColumn id="4" xr3:uid="{00000000-0010-0000-0000-000004000000}" name="Resource Group"/>
    <tableColumn id="7" xr3:uid="{00000000-0010-0000-0000-000007000000}" name="Instance Size"/>
    <tableColumn id="8" xr3:uid="{00000000-0010-0000-0000-000008000000}" name="Capacity"/>
    <tableColumn id="9" xr3:uid="{00000000-0010-0000-0000-000009000000}" name="CPU Utilization(%)"/>
    <tableColumn id="10" xr3:uid="{00000000-0010-0000-0000-00000A000000}" name="Memory Usage (GB)"/>
    <tableColumn id="11" xr3:uid="{00000000-0010-0000-0000-00000B000000}" name="Network In (GB)"/>
    <tableColumn id="12" xr3:uid="{00000000-0010-0000-0000-00000C000000}" name="Network Out (GB)"/>
    <tableColumn id="13" xr3:uid="{00000000-0010-0000-0000-00000D000000}" name="Column1"/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2" displayName="Table2" ref="A1:E26" totalsRowShown="0">
  <autoFilter ref="A1:E26" xr:uid="{00000000-0009-0000-0100-000008000000}"/>
  <tableColumns count="5">
    <tableColumn id="1" xr3:uid="{00000000-0010-0000-0700-000001000000}" name=" ID"/>
    <tableColumn id="2" xr3:uid="{00000000-0010-0000-0700-000002000000}" name="Storage Account Name"/>
    <tableColumn id="4" xr3:uid="{00000000-0010-0000-0700-000004000000}" name="Resource Group"/>
    <tableColumn id="3" xr3:uid="{00000000-0010-0000-0700-000003000000}" name="Env"/>
    <tableColumn id="5" xr3:uid="{00000000-0010-0000-0700-000005000000}" name="Description"/>
  </tableColumns>
  <tableStyleInfo name="TableStyleLight1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0" displayName="Table10" ref="A1:E27" totalsRowShown="0">
  <autoFilter ref="A1:E27" xr:uid="{00000000-0009-0000-0100-000009000000}"/>
  <tableColumns count="5">
    <tableColumn id="1" xr3:uid="{00000000-0010-0000-0800-000001000000}" name=" ID"/>
    <tableColumn id="2" xr3:uid="{00000000-0010-0000-0800-000002000000}" name="AKS Name"/>
    <tableColumn id="3" xr3:uid="{00000000-0010-0000-0800-000003000000}" name="Resource Group"/>
    <tableColumn id="4" xr3:uid="{00000000-0010-0000-0800-000004000000}" name="Env"/>
    <tableColumn id="5" xr3:uid="{00000000-0010-0000-0800-000005000000}" name="Column1"/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483D-7364-4AA6-A501-8C59BF009497}">
  <sheetPr>
    <pageSetUpPr fitToPage="1"/>
  </sheetPr>
  <dimension ref="A1:G16"/>
  <sheetViews>
    <sheetView view="pageBreakPreview" zoomScale="130" zoomScaleNormal="100" zoomScaleSheetLayoutView="130" workbookViewId="0">
      <selection activeCell="J15" sqref="J15"/>
    </sheetView>
  </sheetViews>
  <sheetFormatPr defaultColWidth="8.81640625" defaultRowHeight="14.5" x14ac:dyDescent="0.35"/>
  <cols>
    <col min="1" max="1" width="1.7265625" customWidth="1"/>
    <col min="2" max="2" width="7.1796875" customWidth="1"/>
    <col min="3" max="3" width="50.7265625" customWidth="1"/>
    <col min="4" max="5" width="15.7265625" style="2" customWidth="1"/>
    <col min="6" max="6" width="16.453125" customWidth="1"/>
    <col min="7" max="7" width="1.81640625" customWidth="1"/>
  </cols>
  <sheetData>
    <row r="1" spans="1:7" x14ac:dyDescent="0.35">
      <c r="B1" s="238" t="s">
        <v>335</v>
      </c>
      <c r="C1" s="237"/>
      <c r="E1" s="36"/>
    </row>
    <row r="2" spans="1:7" x14ac:dyDescent="0.35">
      <c r="B2" s="237"/>
      <c r="C2" s="237"/>
      <c r="E2" s="37"/>
    </row>
    <row r="3" spans="1:7" x14ac:dyDescent="0.35">
      <c r="B3" s="237"/>
      <c r="C3" s="237"/>
      <c r="E3" s="37"/>
    </row>
    <row r="4" spans="1:7" x14ac:dyDescent="0.35">
      <c r="B4" s="237"/>
      <c r="C4" s="237"/>
      <c r="E4" s="37"/>
    </row>
    <row r="5" spans="1:7" ht="3.75" customHeight="1" x14ac:dyDescent="0.35">
      <c r="A5" s="38"/>
      <c r="B5" s="38"/>
      <c r="C5" s="38"/>
      <c r="D5" s="39"/>
      <c r="E5" s="39"/>
      <c r="F5" s="38"/>
      <c r="G5" s="38"/>
    </row>
    <row r="6" spans="1:7" ht="9" customHeight="1" x14ac:dyDescent="0.35"/>
    <row r="7" spans="1:7" ht="15.5" x14ac:dyDescent="0.35">
      <c r="B7" s="40" t="s">
        <v>41</v>
      </c>
    </row>
    <row r="8" spans="1:7" x14ac:dyDescent="0.35">
      <c r="D8" s="143" t="s">
        <v>42</v>
      </c>
      <c r="E8" s="143"/>
    </row>
    <row r="9" spans="1:7" x14ac:dyDescent="0.35">
      <c r="B9" s="41" t="s">
        <v>43</v>
      </c>
      <c r="C9" s="42" t="s">
        <v>21</v>
      </c>
      <c r="D9" s="43" t="s">
        <v>3</v>
      </c>
      <c r="E9" s="44" t="s">
        <v>7</v>
      </c>
      <c r="F9" s="42" t="s">
        <v>44</v>
      </c>
    </row>
    <row r="10" spans="1:7" x14ac:dyDescent="0.35">
      <c r="B10" s="45">
        <v>1</v>
      </c>
      <c r="C10" s="46" t="s">
        <v>66</v>
      </c>
      <c r="D10" s="47">
        <f>East!Y34</f>
        <v>8963.31</v>
      </c>
      <c r="E10" s="48">
        <f>East!Y35</f>
        <v>746.9425</v>
      </c>
      <c r="F10" s="49"/>
    </row>
    <row r="11" spans="1:7" x14ac:dyDescent="0.35">
      <c r="B11" s="50">
        <v>2</v>
      </c>
      <c r="C11" s="51" t="s">
        <v>67</v>
      </c>
      <c r="D11" s="52">
        <f>West!$Y$34</f>
        <v>12468.78</v>
      </c>
      <c r="E11" s="53">
        <f>West!$Y$35</f>
        <v>1039.0650000000001</v>
      </c>
      <c r="F11" s="54"/>
    </row>
    <row r="12" spans="1:7" x14ac:dyDescent="0.35">
      <c r="B12" s="45">
        <v>3</v>
      </c>
      <c r="C12" s="51" t="s">
        <v>68</v>
      </c>
      <c r="D12" s="52">
        <f>South!$Y$34</f>
        <v>11482.5</v>
      </c>
      <c r="E12" s="53">
        <f>South!$Y$35</f>
        <v>956.875</v>
      </c>
      <c r="F12" s="54"/>
    </row>
    <row r="13" spans="1:7" x14ac:dyDescent="0.35">
      <c r="B13" s="50">
        <v>4</v>
      </c>
      <c r="C13" s="51" t="s">
        <v>69</v>
      </c>
      <c r="D13" s="52"/>
      <c r="E13" s="53"/>
      <c r="F13" s="54"/>
    </row>
    <row r="14" spans="1:7" x14ac:dyDescent="0.35">
      <c r="B14" s="45">
        <v>5</v>
      </c>
      <c r="C14" s="51" t="s">
        <v>70</v>
      </c>
      <c r="D14" s="52"/>
      <c r="E14" s="53"/>
      <c r="F14" s="54"/>
    </row>
    <row r="15" spans="1:7" x14ac:dyDescent="0.35">
      <c r="B15" s="50"/>
      <c r="C15" s="51"/>
      <c r="D15" s="52"/>
      <c r="E15" s="53"/>
      <c r="F15" s="54"/>
    </row>
    <row r="16" spans="1:7" x14ac:dyDescent="0.35">
      <c r="B16" s="55"/>
      <c r="C16" s="56" t="s">
        <v>45</v>
      </c>
      <c r="D16" s="57">
        <f>SUM(D10:D15)</f>
        <v>32914.589999999997</v>
      </c>
      <c r="E16" s="57">
        <f>SUM(E10:E15)</f>
        <v>2742.8825000000002</v>
      </c>
      <c r="F16" s="58"/>
    </row>
  </sheetData>
  <mergeCells count="2">
    <mergeCell ref="D8:E8"/>
    <mergeCell ref="B1:C4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9A089-D3D3-4BD4-94E9-E4FDA1BC19C9}">
  <sheetPr>
    <tabColor rgb="FFFF0000"/>
  </sheetPr>
  <dimension ref="A1:AN101"/>
  <sheetViews>
    <sheetView tabSelected="1" topLeftCell="E1" zoomScale="70" zoomScaleNormal="70" workbookViewId="0">
      <selection activeCell="G43" sqref="G43"/>
    </sheetView>
  </sheetViews>
  <sheetFormatPr defaultRowHeight="14.5" x14ac:dyDescent="0.35"/>
  <cols>
    <col min="1" max="1" width="18.54296875" style="2" hidden="1" customWidth="1"/>
    <col min="2" max="2" width="20.08984375" hidden="1" customWidth="1"/>
    <col min="3" max="3" width="16.26953125" style="2" hidden="1" customWidth="1"/>
    <col min="4" max="4" width="14.90625" hidden="1" customWidth="1"/>
    <col min="5" max="5" width="21.453125" customWidth="1"/>
    <col min="6" max="6" width="34.1796875" customWidth="1"/>
    <col min="7" max="7" width="15.54296875" bestFit="1" customWidth="1"/>
    <col min="8" max="8" width="11.26953125" customWidth="1"/>
    <col min="9" max="9" width="13.54296875" customWidth="1"/>
    <col min="11" max="11" width="10.81640625" hidden="1" customWidth="1"/>
    <col min="12" max="12" width="11" hidden="1" customWidth="1"/>
    <col min="13" max="13" width="9.1796875" hidden="1" customWidth="1"/>
    <col min="14" max="15" width="11" hidden="1" customWidth="1"/>
    <col min="16" max="16" width="9.1796875" hidden="1" customWidth="1"/>
    <col min="17" max="17" width="15.54296875" bestFit="1" customWidth="1"/>
    <col min="18" max="18" width="11.26953125" customWidth="1"/>
    <col min="19" max="19" width="19.1796875" bestFit="1" customWidth="1"/>
    <col min="20" max="20" width="11" customWidth="1"/>
    <col min="21" max="21" width="15.54296875" bestFit="1" customWidth="1"/>
    <col min="22" max="22" width="11.26953125" customWidth="1"/>
    <col min="23" max="23" width="11" bestFit="1" customWidth="1"/>
    <col min="24" max="24" width="11" customWidth="1"/>
    <col min="25" max="25" width="30.54296875" style="2" customWidth="1"/>
  </cols>
  <sheetData>
    <row r="1" spans="1:40" ht="37.5" customHeight="1" x14ac:dyDescent="0.35">
      <c r="A1" s="147" t="s">
        <v>327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</row>
    <row r="2" spans="1:40" ht="15" thickBot="1" x14ac:dyDescent="0.4"/>
    <row r="3" spans="1:40" ht="16" thickBot="1" x14ac:dyDescent="0.4">
      <c r="A3" s="149" t="s">
        <v>328</v>
      </c>
      <c r="B3" s="149"/>
      <c r="C3" s="149"/>
      <c r="E3" s="144" t="s">
        <v>52</v>
      </c>
      <c r="F3" s="152" t="s">
        <v>56</v>
      </c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16.5" customHeight="1" x14ac:dyDescent="0.35">
      <c r="A4" s="153"/>
      <c r="B4" s="154"/>
      <c r="C4" s="155"/>
      <c r="E4" s="150"/>
      <c r="F4" s="88" t="s">
        <v>2</v>
      </c>
      <c r="G4" s="156" t="s">
        <v>59</v>
      </c>
      <c r="H4" s="157"/>
      <c r="I4" s="157"/>
      <c r="J4" s="158"/>
      <c r="K4" s="64"/>
      <c r="L4" s="65"/>
      <c r="M4" s="65"/>
      <c r="N4" s="65"/>
      <c r="O4" s="65"/>
      <c r="P4" s="65"/>
      <c r="Q4" s="156" t="s">
        <v>60</v>
      </c>
      <c r="R4" s="157"/>
      <c r="S4" s="157"/>
      <c r="T4" s="158"/>
      <c r="U4" s="156" t="s">
        <v>57</v>
      </c>
      <c r="V4" s="157"/>
      <c r="W4" s="157"/>
      <c r="X4" s="157"/>
      <c r="Y4" s="6"/>
    </row>
    <row r="5" spans="1:40" ht="15.75" customHeight="1" x14ac:dyDescent="0.35">
      <c r="A5" s="153"/>
      <c r="B5" s="159"/>
      <c r="C5" s="160"/>
      <c r="D5" s="23"/>
      <c r="E5" s="150"/>
      <c r="F5" s="89" t="s">
        <v>61</v>
      </c>
      <c r="G5" s="66">
        <v>65</v>
      </c>
      <c r="H5" s="66">
        <f t="shared" ref="H5:H8" si="0">ROUND(G5*(1-19.5%),2)</f>
        <v>52.33</v>
      </c>
      <c r="I5" s="67">
        <f>SUM(East!T42)</f>
        <v>1</v>
      </c>
      <c r="J5" s="68">
        <v>9</v>
      </c>
      <c r="K5" s="69">
        <v>134</v>
      </c>
      <c r="L5" s="70">
        <v>0</v>
      </c>
      <c r="M5" s="70">
        <v>0</v>
      </c>
      <c r="N5" s="71">
        <v>130</v>
      </c>
      <c r="O5" s="70">
        <v>0</v>
      </c>
      <c r="P5" s="72">
        <v>0</v>
      </c>
      <c r="Q5" s="66">
        <v>69</v>
      </c>
      <c r="R5" s="69">
        <f t="shared" ref="R5:R8" si="1">ROUND(Q5*(1-15.5%),2)</f>
        <v>58.31</v>
      </c>
      <c r="S5" s="73">
        <f>SUM(East!U42)</f>
        <v>2</v>
      </c>
      <c r="T5" s="68">
        <v>9</v>
      </c>
      <c r="U5" s="66">
        <v>48</v>
      </c>
      <c r="V5" s="69">
        <f t="shared" ref="V5:V8" si="2">ROUND(U5*(1-12.5%),2)</f>
        <v>42</v>
      </c>
      <c r="W5" s="74">
        <v>0</v>
      </c>
      <c r="X5" s="75">
        <v>11</v>
      </c>
      <c r="Y5" s="6"/>
    </row>
    <row r="6" spans="1:40" ht="15.75" customHeight="1" x14ac:dyDescent="0.35">
      <c r="A6" s="153"/>
      <c r="B6" s="161"/>
      <c r="C6" s="162"/>
      <c r="E6" s="150"/>
      <c r="F6" s="90" t="s">
        <v>62</v>
      </c>
      <c r="G6" s="66">
        <v>89</v>
      </c>
      <c r="H6" s="66">
        <f t="shared" si="0"/>
        <v>71.650000000000006</v>
      </c>
      <c r="I6" s="67">
        <f>SUM(East!T43)</f>
        <v>1</v>
      </c>
      <c r="J6" s="76">
        <v>9</v>
      </c>
      <c r="K6" s="69">
        <v>160</v>
      </c>
      <c r="L6" s="77">
        <v>0</v>
      </c>
      <c r="M6" s="77">
        <v>0</v>
      </c>
      <c r="N6" s="71">
        <v>155</v>
      </c>
      <c r="O6" s="77">
        <v>0</v>
      </c>
      <c r="P6" s="78">
        <v>0</v>
      </c>
      <c r="Q6" s="66">
        <v>99</v>
      </c>
      <c r="R6" s="69">
        <f t="shared" si="1"/>
        <v>83.66</v>
      </c>
      <c r="S6" s="73">
        <f>SUM(East!U43)</f>
        <v>0</v>
      </c>
      <c r="T6" s="68">
        <v>9</v>
      </c>
      <c r="U6" s="66">
        <v>82</v>
      </c>
      <c r="V6" s="69">
        <f t="shared" si="2"/>
        <v>71.75</v>
      </c>
      <c r="W6" s="74">
        <v>0</v>
      </c>
      <c r="X6" s="75">
        <v>11</v>
      </c>
      <c r="Y6" s="6"/>
    </row>
    <row r="7" spans="1:40" ht="15.75" customHeight="1" x14ac:dyDescent="0.35">
      <c r="A7" s="153"/>
      <c r="B7" s="161"/>
      <c r="C7" s="162"/>
      <c r="E7" s="150"/>
      <c r="F7" s="90" t="s">
        <v>63</v>
      </c>
      <c r="G7" s="66">
        <v>89</v>
      </c>
      <c r="H7" s="66">
        <f t="shared" si="0"/>
        <v>71.650000000000006</v>
      </c>
      <c r="I7" s="67">
        <f>SUM(East!T43:T43)</f>
        <v>1</v>
      </c>
      <c r="J7" s="76">
        <v>9</v>
      </c>
      <c r="K7" s="69">
        <v>160</v>
      </c>
      <c r="L7" s="77">
        <v>0</v>
      </c>
      <c r="M7" s="77">
        <v>0</v>
      </c>
      <c r="N7" s="71">
        <v>155</v>
      </c>
      <c r="O7" s="77">
        <v>0</v>
      </c>
      <c r="P7" s="78">
        <v>0</v>
      </c>
      <c r="Q7" s="66">
        <v>99</v>
      </c>
      <c r="R7" s="69">
        <f t="shared" si="1"/>
        <v>83.66</v>
      </c>
      <c r="S7" s="67">
        <f>SUM(East!U43:U43)</f>
        <v>0</v>
      </c>
      <c r="T7" s="76">
        <v>9</v>
      </c>
      <c r="U7" s="66">
        <v>82</v>
      </c>
      <c r="V7" s="69">
        <f t="shared" si="2"/>
        <v>71.75</v>
      </c>
      <c r="W7" s="79">
        <v>0</v>
      </c>
      <c r="X7" s="76">
        <v>11</v>
      </c>
      <c r="Y7" s="6"/>
    </row>
    <row r="8" spans="1:40" ht="15.75" customHeight="1" x14ac:dyDescent="0.35">
      <c r="A8" s="153"/>
      <c r="B8" s="161"/>
      <c r="C8" s="162"/>
      <c r="E8" s="150"/>
      <c r="F8" s="90" t="s">
        <v>64</v>
      </c>
      <c r="G8" s="66">
        <v>89</v>
      </c>
      <c r="H8" s="66">
        <f t="shared" si="0"/>
        <v>71.650000000000006</v>
      </c>
      <c r="I8" s="67">
        <f>SUM(East!T44:T44)</f>
        <v>5</v>
      </c>
      <c r="J8" s="76">
        <v>9</v>
      </c>
      <c r="K8" s="69">
        <v>160</v>
      </c>
      <c r="L8" s="77">
        <v>0</v>
      </c>
      <c r="M8" s="77">
        <v>0</v>
      </c>
      <c r="N8" s="71">
        <v>155</v>
      </c>
      <c r="O8" s="77">
        <v>0</v>
      </c>
      <c r="P8" s="78">
        <v>0</v>
      </c>
      <c r="Q8" s="66">
        <v>99</v>
      </c>
      <c r="R8" s="69">
        <f t="shared" si="1"/>
        <v>83.66</v>
      </c>
      <c r="S8" s="67">
        <f>SUM(East!U44:U44)</f>
        <v>3</v>
      </c>
      <c r="T8" s="76">
        <v>9</v>
      </c>
      <c r="U8" s="66">
        <v>82</v>
      </c>
      <c r="V8" s="69">
        <f t="shared" si="2"/>
        <v>71.75</v>
      </c>
      <c r="W8" s="80">
        <v>0</v>
      </c>
      <c r="X8" s="76">
        <v>11</v>
      </c>
      <c r="Y8" s="6"/>
    </row>
    <row r="9" spans="1:40" ht="15.75" customHeight="1" x14ac:dyDescent="0.35">
      <c r="A9" s="153"/>
      <c r="B9" s="161"/>
      <c r="C9" s="162"/>
      <c r="E9" s="150"/>
      <c r="F9" s="90"/>
      <c r="G9" s="66"/>
      <c r="H9" s="66"/>
      <c r="I9" s="79"/>
      <c r="J9" s="76"/>
      <c r="K9" s="69"/>
      <c r="L9" s="77"/>
      <c r="M9" s="77"/>
      <c r="N9" s="71"/>
      <c r="O9" s="77"/>
      <c r="P9" s="78"/>
      <c r="Q9" s="66"/>
      <c r="R9" s="69"/>
      <c r="S9" s="79"/>
      <c r="T9" s="76"/>
      <c r="U9" s="66"/>
      <c r="V9" s="69"/>
      <c r="W9" s="80"/>
      <c r="X9" s="81"/>
      <c r="Y9" s="6"/>
    </row>
    <row r="10" spans="1:40" ht="15.75" customHeight="1" x14ac:dyDescent="0.35">
      <c r="A10" s="153"/>
      <c r="B10" s="163"/>
      <c r="C10" s="164"/>
      <c r="E10" s="150"/>
      <c r="F10" s="90"/>
      <c r="G10" s="66"/>
      <c r="H10" s="66"/>
      <c r="I10" s="79"/>
      <c r="J10" s="76"/>
      <c r="K10" s="69"/>
      <c r="L10" s="77"/>
      <c r="M10" s="77"/>
      <c r="N10" s="71"/>
      <c r="O10" s="77"/>
      <c r="P10" s="78"/>
      <c r="Q10" s="66"/>
      <c r="R10" s="69"/>
      <c r="S10" s="79"/>
      <c r="T10" s="76"/>
      <c r="U10" s="66"/>
      <c r="V10" s="69"/>
      <c r="W10" s="82"/>
      <c r="X10" s="83"/>
      <c r="Y10" s="7"/>
    </row>
    <row r="11" spans="1:40" ht="15.75" customHeight="1" thickBot="1" x14ac:dyDescent="0.4">
      <c r="A11" s="153"/>
      <c r="B11" s="154"/>
      <c r="C11" s="155"/>
      <c r="E11" s="150"/>
      <c r="F11" s="91" t="s">
        <v>3</v>
      </c>
      <c r="G11" s="165">
        <f>SUMPRODUCT(G5:G8,I5:I8,J5:J8)</f>
        <v>6192</v>
      </c>
      <c r="H11" s="166"/>
      <c r="I11" s="167"/>
      <c r="J11" s="168"/>
      <c r="K11" s="84"/>
      <c r="L11" s="85"/>
      <c r="M11" s="85"/>
      <c r="N11" s="85"/>
      <c r="O11" s="85"/>
      <c r="P11" s="86"/>
      <c r="Q11" s="169">
        <f>SUMPRODUCT(Q5:Q10,S5:S10,T5:T10)</f>
        <v>3915</v>
      </c>
      <c r="R11" s="170"/>
      <c r="S11" s="171"/>
      <c r="T11" s="172"/>
      <c r="U11" s="165">
        <f>SUMPRODUCT(U5:U10,W5:W10,X5:X10)</f>
        <v>0</v>
      </c>
      <c r="V11" s="166"/>
      <c r="W11" s="167"/>
      <c r="X11" s="168"/>
      <c r="Y11" s="6"/>
    </row>
    <row r="12" spans="1:40" ht="16.5" customHeight="1" x14ac:dyDescent="0.35">
      <c r="A12" s="153"/>
      <c r="B12" s="159"/>
      <c r="C12" s="160"/>
      <c r="E12" s="150"/>
      <c r="F12" s="173" t="s">
        <v>3</v>
      </c>
      <c r="G12" s="174"/>
      <c r="H12" s="174"/>
      <c r="I12" s="174"/>
      <c r="J12" s="174"/>
      <c r="K12" s="173"/>
      <c r="L12" s="173"/>
      <c r="M12" s="173"/>
      <c r="N12" s="173"/>
      <c r="O12" s="173"/>
      <c r="P12" s="173"/>
      <c r="Q12" s="174"/>
      <c r="R12" s="174"/>
      <c r="S12" s="174"/>
      <c r="T12" s="175"/>
      <c r="U12" s="176">
        <f>G11 + Q11 + U11</f>
        <v>10107</v>
      </c>
      <c r="V12" s="177"/>
      <c r="W12" s="177"/>
      <c r="X12" s="178"/>
      <c r="Y12" s="8">
        <f>U12-ROUND(U12*$Z$12,2)</f>
        <v>8510.09</v>
      </c>
      <c r="Z12" s="9" t="s">
        <v>333</v>
      </c>
    </row>
    <row r="13" spans="1:40" ht="22.5" customHeight="1" thickBot="1" x14ac:dyDescent="0.4">
      <c r="A13" s="153"/>
      <c r="B13" s="163"/>
      <c r="C13" s="164"/>
      <c r="E13" s="150"/>
      <c r="F13" s="179" t="s">
        <v>65</v>
      </c>
      <c r="G13" s="180"/>
      <c r="H13" s="180"/>
      <c r="I13" s="180"/>
      <c r="J13" s="180"/>
      <c r="K13" s="179"/>
      <c r="L13" s="179"/>
      <c r="M13" s="179"/>
      <c r="N13" s="179"/>
      <c r="O13" s="179"/>
      <c r="P13" s="179"/>
      <c r="Q13" s="180"/>
      <c r="R13" s="180"/>
      <c r="S13" s="180"/>
      <c r="T13" s="180"/>
      <c r="U13" s="180"/>
      <c r="V13" s="180"/>
      <c r="W13" s="180"/>
      <c r="X13" s="180"/>
      <c r="Y13" s="6"/>
    </row>
    <row r="14" spans="1:40" ht="15.5" x14ac:dyDescent="0.35">
      <c r="A14" s="195"/>
      <c r="B14" s="154"/>
      <c r="C14" s="155"/>
      <c r="E14" s="150"/>
      <c r="F14" s="92" t="s">
        <v>2</v>
      </c>
      <c r="G14" s="198" t="s">
        <v>59</v>
      </c>
      <c r="H14" s="199"/>
      <c r="I14" s="199"/>
      <c r="J14" s="200"/>
      <c r="K14" s="93"/>
      <c r="L14" s="94"/>
      <c r="M14" s="94"/>
      <c r="N14" s="94"/>
      <c r="O14" s="94"/>
      <c r="P14" s="94"/>
      <c r="Q14" s="198" t="s">
        <v>60</v>
      </c>
      <c r="R14" s="199"/>
      <c r="S14" s="199"/>
      <c r="T14" s="200"/>
      <c r="U14" s="198" t="s">
        <v>57</v>
      </c>
      <c r="V14" s="199"/>
      <c r="W14" s="199"/>
      <c r="X14" s="199"/>
      <c r="Y14" s="6"/>
    </row>
    <row r="15" spans="1:40" ht="15.75" customHeight="1" x14ac:dyDescent="0.35">
      <c r="A15" s="196"/>
      <c r="B15" s="159"/>
      <c r="C15" s="160"/>
      <c r="E15" s="150"/>
      <c r="F15" s="95" t="s">
        <v>61</v>
      </c>
      <c r="G15" s="96">
        <v>50</v>
      </c>
      <c r="H15" s="96">
        <f>ROUND(G15*(1-30.05%),2)</f>
        <v>34.979999999999997</v>
      </c>
      <c r="I15" s="97">
        <v>0</v>
      </c>
      <c r="J15" s="98">
        <v>9</v>
      </c>
      <c r="K15" s="99">
        <v>134</v>
      </c>
      <c r="L15" s="100">
        <v>0</v>
      </c>
      <c r="M15" s="100">
        <v>0</v>
      </c>
      <c r="N15" s="101">
        <v>130</v>
      </c>
      <c r="O15" s="100">
        <v>0</v>
      </c>
      <c r="P15" s="102">
        <v>0</v>
      </c>
      <c r="Q15" s="96">
        <v>40</v>
      </c>
      <c r="R15" s="96">
        <f>ROUND(Q15*(1-30.05%),2)</f>
        <v>27.98</v>
      </c>
      <c r="S15" s="103">
        <v>0</v>
      </c>
      <c r="T15" s="98">
        <v>8</v>
      </c>
      <c r="U15" s="96">
        <v>35</v>
      </c>
      <c r="V15" s="96">
        <f>ROUND(U15*(1-30.05%),2)</f>
        <v>24.48</v>
      </c>
      <c r="W15" s="104">
        <v>0</v>
      </c>
      <c r="X15" s="105">
        <v>11</v>
      </c>
      <c r="Y15" s="6"/>
    </row>
    <row r="16" spans="1:40" ht="15.75" customHeight="1" x14ac:dyDescent="0.35">
      <c r="A16" s="196"/>
      <c r="B16" s="161"/>
      <c r="C16" s="162"/>
      <c r="E16" s="150"/>
      <c r="F16" s="106" t="s">
        <v>62</v>
      </c>
      <c r="G16" s="96">
        <v>88</v>
      </c>
      <c r="H16" s="96">
        <f t="shared" ref="H16:H18" si="3">ROUND(G16*(1-30.05%),2)</f>
        <v>61.56</v>
      </c>
      <c r="I16" s="97">
        <v>0</v>
      </c>
      <c r="J16" s="107">
        <v>9</v>
      </c>
      <c r="K16" s="99">
        <v>160</v>
      </c>
      <c r="L16" s="108">
        <v>0</v>
      </c>
      <c r="M16" s="108">
        <v>0</v>
      </c>
      <c r="N16" s="101">
        <v>155</v>
      </c>
      <c r="O16" s="108">
        <v>0</v>
      </c>
      <c r="P16" s="109">
        <v>0</v>
      </c>
      <c r="Q16" s="96">
        <v>78</v>
      </c>
      <c r="R16" s="96">
        <f t="shared" ref="R16:R18" si="4">ROUND(Q16*(1-30.05%),2)</f>
        <v>54.56</v>
      </c>
      <c r="S16" s="103">
        <v>0</v>
      </c>
      <c r="T16" s="98">
        <v>8</v>
      </c>
      <c r="U16" s="96">
        <v>69</v>
      </c>
      <c r="V16" s="96">
        <f t="shared" ref="V16:V18" si="5">ROUND(U16*(1-30.05%),2)</f>
        <v>48.27</v>
      </c>
      <c r="W16" s="104">
        <v>0</v>
      </c>
      <c r="X16" s="105">
        <v>11</v>
      </c>
      <c r="Y16" s="6"/>
    </row>
    <row r="17" spans="1:26" ht="15.75" customHeight="1" x14ac:dyDescent="0.35">
      <c r="A17" s="196"/>
      <c r="B17" s="161"/>
      <c r="C17" s="162"/>
      <c r="E17" s="150"/>
      <c r="F17" s="106" t="s">
        <v>63</v>
      </c>
      <c r="G17" s="96">
        <v>99</v>
      </c>
      <c r="H17" s="96">
        <f t="shared" si="3"/>
        <v>69.25</v>
      </c>
      <c r="I17" s="97">
        <v>0</v>
      </c>
      <c r="J17" s="107">
        <v>9</v>
      </c>
      <c r="K17" s="99">
        <v>160</v>
      </c>
      <c r="L17" s="108">
        <v>0</v>
      </c>
      <c r="M17" s="108">
        <v>0</v>
      </c>
      <c r="N17" s="101">
        <v>155</v>
      </c>
      <c r="O17" s="108">
        <v>0</v>
      </c>
      <c r="P17" s="109">
        <v>0</v>
      </c>
      <c r="Q17" s="96">
        <v>89</v>
      </c>
      <c r="R17" s="96">
        <f t="shared" si="4"/>
        <v>62.26</v>
      </c>
      <c r="S17" s="103">
        <v>0</v>
      </c>
      <c r="T17" s="107">
        <v>8</v>
      </c>
      <c r="U17" s="96">
        <v>69</v>
      </c>
      <c r="V17" s="96">
        <f t="shared" si="5"/>
        <v>48.27</v>
      </c>
      <c r="W17" s="97">
        <v>0</v>
      </c>
      <c r="X17" s="109">
        <v>11</v>
      </c>
      <c r="Y17" s="6"/>
    </row>
    <row r="18" spans="1:26" ht="15.75" customHeight="1" x14ac:dyDescent="0.35">
      <c r="A18" s="196"/>
      <c r="B18" s="161"/>
      <c r="C18" s="162"/>
      <c r="E18" s="150"/>
      <c r="F18" s="106" t="s">
        <v>64</v>
      </c>
      <c r="G18" s="96">
        <v>108</v>
      </c>
      <c r="H18" s="96">
        <f t="shared" si="3"/>
        <v>75.55</v>
      </c>
      <c r="I18" s="97">
        <v>0</v>
      </c>
      <c r="J18" s="107">
        <v>9</v>
      </c>
      <c r="K18" s="99">
        <v>160</v>
      </c>
      <c r="L18" s="108">
        <v>0</v>
      </c>
      <c r="M18" s="108">
        <v>0</v>
      </c>
      <c r="N18" s="101">
        <v>155</v>
      </c>
      <c r="O18" s="108">
        <v>0</v>
      </c>
      <c r="P18" s="109">
        <v>0</v>
      </c>
      <c r="Q18" s="96">
        <v>98</v>
      </c>
      <c r="R18" s="96">
        <f t="shared" si="4"/>
        <v>68.55</v>
      </c>
      <c r="S18" s="103">
        <v>0</v>
      </c>
      <c r="T18" s="107">
        <v>8</v>
      </c>
      <c r="U18" s="96">
        <v>69</v>
      </c>
      <c r="V18" s="96">
        <f t="shared" si="5"/>
        <v>48.27</v>
      </c>
      <c r="W18" s="110">
        <v>0</v>
      </c>
      <c r="X18" s="109">
        <v>11</v>
      </c>
      <c r="Y18" s="6"/>
    </row>
    <row r="19" spans="1:26" ht="15.75" customHeight="1" x14ac:dyDescent="0.35">
      <c r="A19" s="197"/>
      <c r="B19" s="163"/>
      <c r="C19" s="164"/>
      <c r="E19" s="150"/>
      <c r="F19" s="106"/>
      <c r="G19" s="96"/>
      <c r="H19" s="96"/>
      <c r="I19" s="97"/>
      <c r="J19" s="107"/>
      <c r="K19" s="99"/>
      <c r="L19" s="108"/>
      <c r="M19" s="108"/>
      <c r="N19" s="101"/>
      <c r="O19" s="108"/>
      <c r="P19" s="109"/>
      <c r="Q19" s="96"/>
      <c r="R19" s="96"/>
      <c r="S19" s="103"/>
      <c r="T19" s="107"/>
      <c r="U19" s="96"/>
      <c r="V19" s="96"/>
      <c r="W19" s="110"/>
      <c r="X19" s="111"/>
      <c r="Y19" s="6"/>
    </row>
    <row r="20" spans="1:26" ht="15.75" customHeight="1" x14ac:dyDescent="0.35">
      <c r="A20" s="5"/>
      <c r="B20" s="181"/>
      <c r="C20" s="181"/>
      <c r="E20" s="150"/>
      <c r="F20" s="106"/>
      <c r="G20" s="96"/>
      <c r="H20" s="96"/>
      <c r="I20" s="97"/>
      <c r="J20" s="107"/>
      <c r="K20" s="99"/>
      <c r="L20" s="108"/>
      <c r="M20" s="108"/>
      <c r="N20" s="101"/>
      <c r="O20" s="108"/>
      <c r="P20" s="109"/>
      <c r="Q20" s="96"/>
      <c r="R20" s="96"/>
      <c r="S20" s="103"/>
      <c r="T20" s="107"/>
      <c r="U20" s="96"/>
      <c r="V20" s="96"/>
      <c r="W20" s="112"/>
      <c r="X20" s="113"/>
      <c r="Y20" s="6"/>
    </row>
    <row r="21" spans="1:26" ht="15.75" customHeight="1" thickBot="1" x14ac:dyDescent="0.4">
      <c r="A21" s="5"/>
      <c r="B21" s="181"/>
      <c r="C21" s="181"/>
      <c r="E21" s="150"/>
      <c r="F21" s="114" t="s">
        <v>3</v>
      </c>
      <c r="G21" s="187">
        <f>SUMPRODUCT(G15:G20,I15:I20,J15:J20)</f>
        <v>0</v>
      </c>
      <c r="H21" s="188"/>
      <c r="I21" s="189"/>
      <c r="J21" s="190"/>
      <c r="K21" s="115"/>
      <c r="L21" s="116"/>
      <c r="M21" s="116"/>
      <c r="N21" s="116"/>
      <c r="O21" s="116"/>
      <c r="P21" s="117"/>
      <c r="Q21" s="191">
        <f>SUMPRODUCT(Q15:Q20,S15:S20,T15:T20)</f>
        <v>0</v>
      </c>
      <c r="R21" s="192"/>
      <c r="S21" s="193"/>
      <c r="T21" s="194"/>
      <c r="U21" s="187">
        <f>SUMPRODUCT(U15:U20,W15:W20,X15:X20)</f>
        <v>0</v>
      </c>
      <c r="V21" s="188"/>
      <c r="W21" s="189"/>
      <c r="X21" s="190"/>
      <c r="Y21" s="6"/>
    </row>
    <row r="22" spans="1:26" ht="15.75" customHeight="1" thickBot="1" x14ac:dyDescent="0.4">
      <c r="A22" s="5"/>
      <c r="B22" s="181"/>
      <c r="C22" s="181"/>
      <c r="E22" s="151"/>
      <c r="F22" s="182"/>
      <c r="G22" s="183"/>
      <c r="H22" s="183"/>
      <c r="I22" s="183"/>
      <c r="J22" s="183"/>
      <c r="K22" s="182"/>
      <c r="L22" s="182"/>
      <c r="M22" s="182"/>
      <c r="N22" s="182"/>
      <c r="O22" s="182"/>
      <c r="P22" s="182"/>
      <c r="Q22" s="183"/>
      <c r="R22" s="183"/>
      <c r="S22" s="183"/>
      <c r="T22" s="184"/>
      <c r="U22" s="185">
        <f>SUM(G21:X21)</f>
        <v>0</v>
      </c>
      <c r="V22" s="186"/>
      <c r="W22" s="186"/>
      <c r="X22" s="186"/>
      <c r="Y22" s="10">
        <f>U22-ROUND(U22*$Z$12,2)</f>
        <v>0</v>
      </c>
    </row>
    <row r="23" spans="1:26" ht="15.75" customHeight="1" x14ac:dyDescent="0.35">
      <c r="A23" s="5"/>
      <c r="B23" s="181"/>
      <c r="C23" s="181"/>
      <c r="I23" s="11"/>
    </row>
    <row r="24" spans="1:26" ht="15.75" customHeight="1" x14ac:dyDescent="0.35">
      <c r="A24" s="5"/>
      <c r="B24" s="181"/>
      <c r="C24" s="181"/>
    </row>
    <row r="25" spans="1:26" ht="15.75" customHeight="1" thickBot="1" x14ac:dyDescent="0.4">
      <c r="A25" s="5"/>
      <c r="B25" s="181"/>
      <c r="C25" s="181"/>
    </row>
    <row r="26" spans="1:26" ht="16.5" customHeight="1" thickBot="1" x14ac:dyDescent="0.4">
      <c r="A26" s="12"/>
      <c r="B26" s="13"/>
      <c r="E26" s="144" t="s">
        <v>53</v>
      </c>
      <c r="F26" s="201" t="s">
        <v>56</v>
      </c>
      <c r="G26" s="202"/>
      <c r="H26" s="202"/>
      <c r="I26" s="202"/>
      <c r="J26" s="202"/>
      <c r="K26" s="203"/>
      <c r="L26" s="203"/>
      <c r="M26" s="203"/>
      <c r="N26" s="203"/>
      <c r="O26" s="203"/>
      <c r="P26" s="203"/>
      <c r="Q26" s="202"/>
      <c r="R26" s="202"/>
      <c r="S26" s="202"/>
      <c r="T26" s="202"/>
      <c r="U26" s="202"/>
      <c r="V26" s="202"/>
      <c r="W26" s="202"/>
      <c r="X26" s="204"/>
      <c r="Y26" s="87"/>
    </row>
    <row r="27" spans="1:26" ht="22.5" customHeight="1" x14ac:dyDescent="0.35">
      <c r="A27" s="205"/>
      <c r="B27" s="205"/>
      <c r="C27" s="205"/>
      <c r="E27" s="145"/>
      <c r="F27" s="118" t="s">
        <v>54</v>
      </c>
      <c r="G27" s="206" t="s">
        <v>58</v>
      </c>
      <c r="H27" s="207"/>
      <c r="I27" s="208"/>
      <c r="J27" s="209"/>
      <c r="K27" s="119"/>
      <c r="L27" s="120"/>
      <c r="M27" s="120"/>
      <c r="N27" s="120"/>
      <c r="O27" s="120"/>
      <c r="P27" s="121"/>
      <c r="Q27" s="206" t="s">
        <v>60</v>
      </c>
      <c r="R27" s="207"/>
      <c r="S27" s="208"/>
      <c r="T27" s="209"/>
      <c r="U27" s="210" t="s">
        <v>57</v>
      </c>
      <c r="V27" s="211"/>
      <c r="W27" s="211"/>
      <c r="X27" s="211"/>
      <c r="Y27" s="122"/>
    </row>
    <row r="28" spans="1:26" ht="15.75" customHeight="1" x14ac:dyDescent="0.35">
      <c r="A28" s="153"/>
      <c r="B28" s="212"/>
      <c r="C28" s="212"/>
      <c r="E28" s="145"/>
      <c r="F28" s="123" t="s">
        <v>55</v>
      </c>
      <c r="G28" s="124">
        <v>12</v>
      </c>
      <c r="H28" s="125">
        <f>ROUND(G28*(1-20.5%),2)</f>
        <v>9.5399999999999991</v>
      </c>
      <c r="I28" s="126">
        <f>East!T46</f>
        <v>2</v>
      </c>
      <c r="J28" s="127">
        <v>12</v>
      </c>
      <c r="K28" s="128">
        <v>190</v>
      </c>
      <c r="L28" s="129">
        <v>0</v>
      </c>
      <c r="M28" s="129">
        <v>0</v>
      </c>
      <c r="N28" s="130">
        <v>184</v>
      </c>
      <c r="O28" s="129">
        <v>0</v>
      </c>
      <c r="P28" s="131">
        <v>0</v>
      </c>
      <c r="Q28" s="124">
        <v>10</v>
      </c>
      <c r="R28" s="125">
        <f>ROUND(Q28*(1-15.02%),2)</f>
        <v>8.5</v>
      </c>
      <c r="S28" s="129">
        <f>East!U46</f>
        <v>3</v>
      </c>
      <c r="T28" s="132">
        <v>12</v>
      </c>
      <c r="U28" s="124">
        <v>8</v>
      </c>
      <c r="V28" s="125">
        <f>ROUND(U28*(1-10.85%),2)</f>
        <v>7.13</v>
      </c>
      <c r="W28" s="129">
        <v>0</v>
      </c>
      <c r="X28" s="131">
        <v>12</v>
      </c>
      <c r="Y28" s="133"/>
    </row>
    <row r="29" spans="1:26" ht="18.75" customHeight="1" thickBot="1" x14ac:dyDescent="0.4">
      <c r="A29" s="153"/>
      <c r="B29" s="213"/>
      <c r="C29" s="213"/>
      <c r="E29" s="146"/>
      <c r="F29" s="134" t="s">
        <v>6</v>
      </c>
      <c r="G29" s="214">
        <f>(I28 * J28 * H28)</f>
        <v>228.95999999999998</v>
      </c>
      <c r="H29" s="215"/>
      <c r="I29" s="215"/>
      <c r="J29" s="216"/>
      <c r="K29" s="135">
        <v>0</v>
      </c>
      <c r="L29" s="136"/>
      <c r="M29" s="136"/>
      <c r="N29" s="137">
        <v>0</v>
      </c>
      <c r="O29" s="136"/>
      <c r="P29" s="138"/>
      <c r="Q29" s="214">
        <f>(S28 * T28 * R28)</f>
        <v>306</v>
      </c>
      <c r="R29" s="215"/>
      <c r="S29" s="215"/>
      <c r="T29" s="216"/>
      <c r="U29" s="214">
        <f>(W28 * X28 * V28)</f>
        <v>0</v>
      </c>
      <c r="V29" s="215"/>
      <c r="W29" s="215"/>
      <c r="X29" s="216"/>
      <c r="Y29" s="133"/>
    </row>
    <row r="30" spans="1:26" ht="18.75" customHeight="1" x14ac:dyDescent="0.35">
      <c r="A30" s="153"/>
      <c r="B30" s="213"/>
      <c r="C30" s="213"/>
      <c r="E30" s="59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8">
        <f>SUM(G29:X29)</f>
        <v>534.96</v>
      </c>
      <c r="V30" s="218"/>
      <c r="W30" s="218"/>
      <c r="X30" s="218"/>
      <c r="Y30" s="139">
        <f>U30-ROUND(U30*$Z$30,2)</f>
        <v>453.22</v>
      </c>
      <c r="Z30" s="9" t="s">
        <v>334</v>
      </c>
    </row>
    <row r="31" spans="1:26" ht="23.5" x14ac:dyDescent="0.35">
      <c r="A31" s="153"/>
      <c r="B31" s="213"/>
      <c r="C31" s="213"/>
      <c r="E31" s="59"/>
      <c r="F31" s="219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6"/>
    </row>
    <row r="32" spans="1:26" x14ac:dyDescent="0.35">
      <c r="A32" s="5"/>
      <c r="B32" s="153"/>
      <c r="C32" s="153"/>
    </row>
    <row r="33" spans="1:25" ht="16.5" customHeight="1" x14ac:dyDescent="0.35">
      <c r="A33" s="12"/>
      <c r="B33" s="2"/>
    </row>
    <row r="34" spans="1:25" ht="27" customHeight="1" x14ac:dyDescent="0.35">
      <c r="A34" s="18"/>
      <c r="B34" s="2"/>
      <c r="E34" s="221" t="s">
        <v>3</v>
      </c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35">
        <f>SUM(U12+U30)</f>
        <v>10641.96</v>
      </c>
      <c r="V34" s="235"/>
      <c r="W34" s="235"/>
      <c r="X34" s="235"/>
      <c r="Y34" s="14">
        <f>SUM(Y12+Y30)</f>
        <v>8963.31</v>
      </c>
    </row>
    <row r="35" spans="1:25" ht="26.25" customHeight="1" x14ac:dyDescent="0.35">
      <c r="A35" s="12"/>
      <c r="B35" s="2"/>
      <c r="E35" s="221" t="s">
        <v>7</v>
      </c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33"/>
      <c r="V35" s="233"/>
      <c r="W35" s="234">
        <f>U34/12</f>
        <v>886.82999999999993</v>
      </c>
      <c r="X35" s="234"/>
      <c r="Y35" s="15">
        <f>Y34/12</f>
        <v>746.9425</v>
      </c>
    </row>
    <row r="36" spans="1:25" ht="16.5" customHeight="1" x14ac:dyDescent="0.35">
      <c r="A36" s="19"/>
      <c r="B36" s="20"/>
      <c r="W36" s="16" t="s">
        <v>8</v>
      </c>
      <c r="X36" s="17" t="e">
        <f>SUM(U22,#REF!,#REF!)</f>
        <v>#REF!</v>
      </c>
    </row>
    <row r="37" spans="1:25" x14ac:dyDescent="0.35">
      <c r="A37" s="21"/>
      <c r="B37" s="22"/>
    </row>
    <row r="38" spans="1:25" x14ac:dyDescent="0.35">
      <c r="A38" s="21"/>
      <c r="B38" s="22"/>
    </row>
    <row r="40" spans="1:25" x14ac:dyDescent="0.35">
      <c r="S40" s="30" t="s">
        <v>34</v>
      </c>
      <c r="T40" s="31" t="s">
        <v>35</v>
      </c>
      <c r="U40" s="31" t="s">
        <v>36</v>
      </c>
      <c r="V40" s="31" t="s">
        <v>37</v>
      </c>
      <c r="Y40"/>
    </row>
    <row r="41" spans="1:25" x14ac:dyDescent="0.35">
      <c r="S41" s="32" t="s">
        <v>0</v>
      </c>
      <c r="T41" s="224" t="s">
        <v>1</v>
      </c>
      <c r="U41" s="225"/>
      <c r="V41" s="29" t="s">
        <v>38</v>
      </c>
      <c r="Y41"/>
    </row>
    <row r="42" spans="1:25" x14ac:dyDescent="0.35">
      <c r="S42" s="33" t="s">
        <v>204</v>
      </c>
      <c r="T42" s="22">
        <f>IF($V$41="Y", COUNTIFS(VMS!$A:$A, "*a3428fU87", VMS!$D:$D, "prd"), "")</f>
        <v>1</v>
      </c>
      <c r="U42" s="22">
        <f>IF($V$41="Y", COUNTIFS(VMS!$A:$A, "38e80c387", VMS!$D:$D, "nprd"), "")</f>
        <v>2</v>
      </c>
      <c r="V42" s="34"/>
      <c r="Y42"/>
    </row>
    <row r="43" spans="1:25" x14ac:dyDescent="0.35">
      <c r="S43" s="22" t="s">
        <v>39</v>
      </c>
      <c r="T43" s="35">
        <f>IF($V$41="Y", COUNTIFS(AKS!$A:$A, "*a3428fU87", AKS!$D:$D, "prd"), "")</f>
        <v>1</v>
      </c>
      <c r="U43" s="35">
        <f>IF($V$41="Y", COUNTIFS(AKS!$A:$A, "38e80c387",AKS!$D:$D, "nprd"), "")</f>
        <v>0</v>
      </c>
      <c r="V43" s="2"/>
      <c r="Y43"/>
    </row>
    <row r="44" spans="1:25" ht="16.5" customHeight="1" x14ac:dyDescent="0.35">
      <c r="S44" s="22" t="s">
        <v>4</v>
      </c>
      <c r="T44" s="22">
        <f>IF($V$41="Y", COUNTIFS(Databases!$A:$A, "a3428fU87", Databases!$E:$E, "*prod"), "")</f>
        <v>5</v>
      </c>
      <c r="U44" s="22">
        <f>IF($V$41="Y", COUNTIFS(Databases!$A:$A, "38e80c387", Databases!$E:$E, "*nprod"), "")</f>
        <v>3</v>
      </c>
      <c r="V44" s="2"/>
      <c r="Y44"/>
    </row>
    <row r="45" spans="1:25" ht="16.5" customHeight="1" x14ac:dyDescent="0.35">
      <c r="S45" s="222" t="s">
        <v>5</v>
      </c>
      <c r="T45" s="223"/>
      <c r="U45" s="223"/>
      <c r="V45" s="2"/>
      <c r="Y45"/>
    </row>
    <row r="46" spans="1:25" ht="15" customHeight="1" x14ac:dyDescent="0.35">
      <c r="S46" s="22" t="s">
        <v>40</v>
      </c>
      <c r="T46" s="22">
        <f>IF($V$41="Y", COUNTIFS(StorageAccounts!$A:$A, "a3428fU87", StorageAccounts!$D:$D, "prd"), "")</f>
        <v>2</v>
      </c>
      <c r="U46" s="22">
        <f>IF($V$41="Y", COUNTIFS(StorageAccounts!$A:$A, "38e80c387", StorageAccounts!$D:$D, "nprd"), "")</f>
        <v>3</v>
      </c>
      <c r="V46" s="2"/>
      <c r="Y46"/>
    </row>
    <row r="47" spans="1:25" ht="15" customHeight="1" x14ac:dyDescent="0.35">
      <c r="S47" s="22"/>
      <c r="T47" s="22"/>
      <c r="U47" s="22"/>
      <c r="V47" s="2"/>
    </row>
    <row r="48" spans="1:25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4.2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87" ht="15" customHeight="1" x14ac:dyDescent="0.35"/>
    <row r="101" ht="15" customHeight="1" x14ac:dyDescent="0.35"/>
  </sheetData>
  <autoFilter ref="A3:C20" xr:uid="{00000000-0009-0000-0000-000000000000}"/>
  <mergeCells count="58">
    <mergeCell ref="E35:T35"/>
    <mergeCell ref="W35:X35"/>
    <mergeCell ref="S45:U45"/>
    <mergeCell ref="T41:U41"/>
    <mergeCell ref="E34:T34"/>
    <mergeCell ref="U34:X34"/>
    <mergeCell ref="U29:X29"/>
    <mergeCell ref="F30:T30"/>
    <mergeCell ref="U30:X30"/>
    <mergeCell ref="F31:X31"/>
    <mergeCell ref="B32:C32"/>
    <mergeCell ref="A28:A31"/>
    <mergeCell ref="B28:C28"/>
    <mergeCell ref="B29:C31"/>
    <mergeCell ref="G29:J29"/>
    <mergeCell ref="Q29:T29"/>
    <mergeCell ref="B23:C23"/>
    <mergeCell ref="B24:C24"/>
    <mergeCell ref="B25:C25"/>
    <mergeCell ref="F26:X26"/>
    <mergeCell ref="A27:C27"/>
    <mergeCell ref="G27:J27"/>
    <mergeCell ref="Q27:T27"/>
    <mergeCell ref="U27:X27"/>
    <mergeCell ref="A14:A19"/>
    <mergeCell ref="B14:C14"/>
    <mergeCell ref="G14:J14"/>
    <mergeCell ref="Q14:T14"/>
    <mergeCell ref="U14:X14"/>
    <mergeCell ref="B15:C19"/>
    <mergeCell ref="B12:C13"/>
    <mergeCell ref="F12:T12"/>
    <mergeCell ref="U12:X12"/>
    <mergeCell ref="F13:X13"/>
    <mergeCell ref="B22:C22"/>
    <mergeCell ref="F22:T22"/>
    <mergeCell ref="U22:X22"/>
    <mergeCell ref="B20:C20"/>
    <mergeCell ref="B21:C21"/>
    <mergeCell ref="G21:J21"/>
    <mergeCell ref="Q21:T21"/>
    <mergeCell ref="U21:X21"/>
    <mergeCell ref="E26:E29"/>
    <mergeCell ref="A1:Y1"/>
    <mergeCell ref="A3:C3"/>
    <mergeCell ref="E3:E22"/>
    <mergeCell ref="F3:X3"/>
    <mergeCell ref="A4:A10"/>
    <mergeCell ref="B4:C4"/>
    <mergeCell ref="G4:J4"/>
    <mergeCell ref="Q4:T4"/>
    <mergeCell ref="U4:X4"/>
    <mergeCell ref="B5:C10"/>
    <mergeCell ref="A11:A13"/>
    <mergeCell ref="B11:C11"/>
    <mergeCell ref="G11:J11"/>
    <mergeCell ref="Q11:T11"/>
    <mergeCell ref="U11:X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5C89-D705-49F8-8A15-5DA188DFF225}">
  <sheetPr>
    <tabColor rgb="FFFF0000"/>
  </sheetPr>
  <dimension ref="A1:AN101"/>
  <sheetViews>
    <sheetView topLeftCell="E1" zoomScale="70" zoomScaleNormal="70" workbookViewId="0">
      <selection activeCell="Z30" sqref="Z30"/>
    </sheetView>
  </sheetViews>
  <sheetFormatPr defaultRowHeight="14.5" x14ac:dyDescent="0.35"/>
  <cols>
    <col min="1" max="1" width="29.36328125" style="2" hidden="1" customWidth="1"/>
    <col min="2" max="2" width="21.26953125" hidden="1" customWidth="1"/>
    <col min="3" max="3" width="14" style="2" hidden="1" customWidth="1"/>
    <col min="4" max="4" width="64.81640625" hidden="1" customWidth="1"/>
    <col min="5" max="5" width="21.453125" customWidth="1"/>
    <col min="6" max="6" width="34.1796875" customWidth="1"/>
    <col min="7" max="7" width="15.54296875" bestFit="1" customWidth="1"/>
    <col min="8" max="8" width="11.26953125" customWidth="1"/>
    <col min="9" max="9" width="13.54296875" customWidth="1"/>
    <col min="11" max="11" width="10.81640625" hidden="1" customWidth="1"/>
    <col min="12" max="12" width="11" hidden="1" customWidth="1"/>
    <col min="13" max="13" width="9.1796875" hidden="1" customWidth="1"/>
    <col min="14" max="15" width="11" hidden="1" customWidth="1"/>
    <col min="16" max="16" width="9.1796875" hidden="1" customWidth="1"/>
    <col min="17" max="17" width="15.54296875" bestFit="1" customWidth="1"/>
    <col min="18" max="18" width="11.26953125" customWidth="1"/>
    <col min="19" max="19" width="19.1796875" bestFit="1" customWidth="1"/>
    <col min="20" max="20" width="11" customWidth="1"/>
    <col min="21" max="21" width="15.54296875" bestFit="1" customWidth="1"/>
    <col min="22" max="22" width="11.26953125" customWidth="1"/>
    <col min="23" max="23" width="11" bestFit="1" customWidth="1"/>
    <col min="24" max="24" width="11" customWidth="1"/>
    <col min="25" max="25" width="30.54296875" style="2" customWidth="1"/>
  </cols>
  <sheetData>
    <row r="1" spans="1:40" ht="37.5" customHeight="1" x14ac:dyDescent="0.35">
      <c r="A1" s="147" t="s">
        <v>327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</row>
    <row r="2" spans="1:40" ht="15" thickBot="1" x14ac:dyDescent="0.4"/>
    <row r="3" spans="1:40" ht="16" customHeight="1" thickBot="1" x14ac:dyDescent="0.4">
      <c r="A3" s="149"/>
      <c r="B3" s="149"/>
      <c r="C3" s="149"/>
      <c r="E3" s="144" t="s">
        <v>52</v>
      </c>
      <c r="F3" s="152" t="s">
        <v>56</v>
      </c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16.5" customHeight="1" x14ac:dyDescent="0.35">
      <c r="A4" s="153"/>
      <c r="B4" s="154"/>
      <c r="C4" s="155"/>
      <c r="E4" s="150"/>
      <c r="F4" s="88" t="s">
        <v>2</v>
      </c>
      <c r="G4" s="156" t="s">
        <v>59</v>
      </c>
      <c r="H4" s="157"/>
      <c r="I4" s="157"/>
      <c r="J4" s="158"/>
      <c r="K4" s="64"/>
      <c r="L4" s="65"/>
      <c r="M4" s="65"/>
      <c r="N4" s="65"/>
      <c r="O4" s="65"/>
      <c r="P4" s="65"/>
      <c r="Q4" s="156" t="s">
        <v>60</v>
      </c>
      <c r="R4" s="157"/>
      <c r="S4" s="157"/>
      <c r="T4" s="158"/>
      <c r="U4" s="156" t="s">
        <v>57</v>
      </c>
      <c r="V4" s="157"/>
      <c r="W4" s="157"/>
      <c r="X4" s="157"/>
      <c r="Y4" s="6"/>
    </row>
    <row r="5" spans="1:40" ht="15.75" customHeight="1" x14ac:dyDescent="0.35">
      <c r="A5" s="153"/>
      <c r="B5" s="159" t="s">
        <v>328</v>
      </c>
      <c r="C5" s="160"/>
      <c r="D5" s="23"/>
      <c r="E5" s="150"/>
      <c r="F5" s="89" t="s">
        <v>61</v>
      </c>
      <c r="G5" s="66">
        <v>65</v>
      </c>
      <c r="H5" s="66">
        <f t="shared" ref="H5:H8" si="0">ROUND(G5*(1-19.5%),2)</f>
        <v>52.33</v>
      </c>
      <c r="I5" s="67">
        <f>SUM(West!T42)</f>
        <v>1</v>
      </c>
      <c r="J5" s="68">
        <v>9</v>
      </c>
      <c r="K5" s="69">
        <v>134</v>
      </c>
      <c r="L5" s="70">
        <v>0</v>
      </c>
      <c r="M5" s="70">
        <v>0</v>
      </c>
      <c r="N5" s="71">
        <v>130</v>
      </c>
      <c r="O5" s="70">
        <v>0</v>
      </c>
      <c r="P5" s="72">
        <v>0</v>
      </c>
      <c r="Q5" s="66">
        <v>69</v>
      </c>
      <c r="R5" s="69">
        <f t="shared" ref="R5:R8" si="1">ROUND(Q5*(1-15.5%),2)</f>
        <v>58.31</v>
      </c>
      <c r="S5" s="73">
        <f>SUM(West!U42)</f>
        <v>3</v>
      </c>
      <c r="T5" s="68">
        <v>9</v>
      </c>
      <c r="U5" s="66">
        <v>48</v>
      </c>
      <c r="V5" s="69">
        <f t="shared" ref="V5:V8" si="2">ROUND(U5*(1-12.5%),2)</f>
        <v>42</v>
      </c>
      <c r="W5" s="74">
        <v>0</v>
      </c>
      <c r="X5" s="75">
        <v>11</v>
      </c>
      <c r="Y5" s="6"/>
    </row>
    <row r="6" spans="1:40" ht="15.75" customHeight="1" x14ac:dyDescent="0.35">
      <c r="A6" s="153"/>
      <c r="B6" s="161"/>
      <c r="C6" s="162"/>
      <c r="E6" s="150"/>
      <c r="F6" s="90" t="s">
        <v>62</v>
      </c>
      <c r="G6" s="66">
        <v>89</v>
      </c>
      <c r="H6" s="66">
        <f t="shared" si="0"/>
        <v>71.650000000000006</v>
      </c>
      <c r="I6" s="67">
        <f>SUM(West!T43)</f>
        <v>2</v>
      </c>
      <c r="J6" s="76">
        <v>9</v>
      </c>
      <c r="K6" s="69">
        <v>160</v>
      </c>
      <c r="L6" s="77">
        <v>0</v>
      </c>
      <c r="M6" s="77">
        <v>0</v>
      </c>
      <c r="N6" s="71">
        <v>155</v>
      </c>
      <c r="O6" s="77">
        <v>0</v>
      </c>
      <c r="P6" s="78">
        <v>0</v>
      </c>
      <c r="Q6" s="66">
        <v>99</v>
      </c>
      <c r="R6" s="69">
        <f t="shared" si="1"/>
        <v>83.66</v>
      </c>
      <c r="S6" s="73">
        <f>SUM(West!U43)</f>
        <v>2</v>
      </c>
      <c r="T6" s="68">
        <v>9</v>
      </c>
      <c r="U6" s="66">
        <v>82</v>
      </c>
      <c r="V6" s="69">
        <f t="shared" si="2"/>
        <v>71.75</v>
      </c>
      <c r="W6" s="74">
        <v>0</v>
      </c>
      <c r="X6" s="75">
        <v>11</v>
      </c>
      <c r="Y6" s="6"/>
    </row>
    <row r="7" spans="1:40" ht="15.75" customHeight="1" x14ac:dyDescent="0.35">
      <c r="A7" s="153"/>
      <c r="B7" s="161"/>
      <c r="C7" s="162"/>
      <c r="E7" s="150"/>
      <c r="F7" s="90" t="s">
        <v>63</v>
      </c>
      <c r="G7" s="66">
        <v>89</v>
      </c>
      <c r="H7" s="66">
        <f t="shared" si="0"/>
        <v>71.650000000000006</v>
      </c>
      <c r="I7" s="67">
        <f>SUM(West!T43:T43)</f>
        <v>2</v>
      </c>
      <c r="J7" s="76">
        <v>9</v>
      </c>
      <c r="K7" s="69">
        <v>160</v>
      </c>
      <c r="L7" s="77">
        <v>0</v>
      </c>
      <c r="M7" s="77">
        <v>0</v>
      </c>
      <c r="N7" s="71">
        <v>155</v>
      </c>
      <c r="O7" s="77">
        <v>0</v>
      </c>
      <c r="P7" s="78">
        <v>0</v>
      </c>
      <c r="Q7" s="66">
        <v>99</v>
      </c>
      <c r="R7" s="69">
        <f t="shared" si="1"/>
        <v>83.66</v>
      </c>
      <c r="S7" s="67">
        <f>SUM(West!U43:U43)</f>
        <v>2</v>
      </c>
      <c r="T7" s="76">
        <v>9</v>
      </c>
      <c r="U7" s="66">
        <v>82</v>
      </c>
      <c r="V7" s="69">
        <f t="shared" si="2"/>
        <v>71.75</v>
      </c>
      <c r="W7" s="79">
        <v>0</v>
      </c>
      <c r="X7" s="76">
        <v>11</v>
      </c>
      <c r="Y7" s="6"/>
    </row>
    <row r="8" spans="1:40" ht="15.75" customHeight="1" x14ac:dyDescent="0.35">
      <c r="A8" s="153"/>
      <c r="B8" s="161"/>
      <c r="C8" s="162"/>
      <c r="E8" s="150"/>
      <c r="F8" s="90" t="s">
        <v>64</v>
      </c>
      <c r="G8" s="66">
        <v>89</v>
      </c>
      <c r="H8" s="66">
        <f t="shared" si="0"/>
        <v>71.650000000000006</v>
      </c>
      <c r="I8" s="67">
        <f>SUM(West!T44:T44)</f>
        <v>4</v>
      </c>
      <c r="J8" s="76">
        <v>9</v>
      </c>
      <c r="K8" s="69">
        <v>160</v>
      </c>
      <c r="L8" s="77">
        <v>0</v>
      </c>
      <c r="M8" s="77">
        <v>0</v>
      </c>
      <c r="N8" s="71">
        <v>155</v>
      </c>
      <c r="O8" s="77">
        <v>0</v>
      </c>
      <c r="P8" s="78">
        <v>0</v>
      </c>
      <c r="Q8" s="66">
        <v>99</v>
      </c>
      <c r="R8" s="69">
        <f t="shared" si="1"/>
        <v>83.66</v>
      </c>
      <c r="S8" s="67">
        <f>SUM(West!U44:U44)</f>
        <v>2</v>
      </c>
      <c r="T8" s="76">
        <v>9</v>
      </c>
      <c r="U8" s="66">
        <v>82</v>
      </c>
      <c r="V8" s="69">
        <f t="shared" si="2"/>
        <v>71.75</v>
      </c>
      <c r="W8" s="80">
        <v>0</v>
      </c>
      <c r="X8" s="76">
        <v>11</v>
      </c>
      <c r="Y8" s="6"/>
    </row>
    <row r="9" spans="1:40" ht="15.75" customHeight="1" x14ac:dyDescent="0.35">
      <c r="A9" s="153"/>
      <c r="B9" s="161"/>
      <c r="C9" s="162"/>
      <c r="E9" s="150"/>
      <c r="F9" s="90"/>
      <c r="G9" s="66"/>
      <c r="H9" s="66"/>
      <c r="I9" s="79"/>
      <c r="J9" s="76"/>
      <c r="K9" s="69"/>
      <c r="L9" s="77"/>
      <c r="M9" s="77"/>
      <c r="N9" s="71"/>
      <c r="O9" s="77"/>
      <c r="P9" s="78"/>
      <c r="Q9" s="66"/>
      <c r="R9" s="69"/>
      <c r="S9" s="79"/>
      <c r="T9" s="76"/>
      <c r="U9" s="66"/>
      <c r="V9" s="69"/>
      <c r="W9" s="80"/>
      <c r="X9" s="81"/>
      <c r="Y9" s="6"/>
    </row>
    <row r="10" spans="1:40" ht="15.75" customHeight="1" x14ac:dyDescent="0.35">
      <c r="A10" s="153"/>
      <c r="B10" s="163"/>
      <c r="C10" s="164"/>
      <c r="E10" s="150"/>
      <c r="F10" s="90"/>
      <c r="G10" s="66"/>
      <c r="H10" s="66"/>
      <c r="I10" s="79"/>
      <c r="J10" s="76"/>
      <c r="K10" s="69"/>
      <c r="L10" s="77"/>
      <c r="M10" s="77"/>
      <c r="N10" s="71"/>
      <c r="O10" s="77"/>
      <c r="P10" s="78"/>
      <c r="Q10" s="66"/>
      <c r="R10" s="69"/>
      <c r="S10" s="79"/>
      <c r="T10" s="76"/>
      <c r="U10" s="66"/>
      <c r="V10" s="69"/>
      <c r="W10" s="82"/>
      <c r="X10" s="83"/>
      <c r="Y10" s="7"/>
    </row>
    <row r="11" spans="1:40" ht="15.75" customHeight="1" thickBot="1" x14ac:dyDescent="0.4">
      <c r="A11" s="153"/>
      <c r="B11" s="154"/>
      <c r="C11" s="155"/>
      <c r="E11" s="150"/>
      <c r="F11" s="91" t="s">
        <v>3</v>
      </c>
      <c r="G11" s="165">
        <f>SUMPRODUCT(G5:G8,I5:I8,J5:J8)</f>
        <v>6993</v>
      </c>
      <c r="H11" s="166"/>
      <c r="I11" s="167"/>
      <c r="J11" s="168"/>
      <c r="K11" s="84"/>
      <c r="L11" s="85"/>
      <c r="M11" s="85"/>
      <c r="N11" s="85"/>
      <c r="O11" s="85"/>
      <c r="P11" s="86"/>
      <c r="Q11" s="169">
        <f>SUMPRODUCT(Q5:Q10,S5:S10,T5:T10)</f>
        <v>7209</v>
      </c>
      <c r="R11" s="170"/>
      <c r="S11" s="171"/>
      <c r="T11" s="172"/>
      <c r="U11" s="165">
        <f>SUMPRODUCT(U5:U10,W5:W10,X5:X10)</f>
        <v>0</v>
      </c>
      <c r="V11" s="166"/>
      <c r="W11" s="167"/>
      <c r="X11" s="168"/>
      <c r="Y11" s="6"/>
    </row>
    <row r="12" spans="1:40" ht="16.5" customHeight="1" x14ac:dyDescent="0.35">
      <c r="A12" s="153"/>
      <c r="B12" s="159"/>
      <c r="C12" s="160"/>
      <c r="E12" s="150"/>
      <c r="F12" s="173" t="s">
        <v>3</v>
      </c>
      <c r="G12" s="174"/>
      <c r="H12" s="174"/>
      <c r="I12" s="174"/>
      <c r="J12" s="174"/>
      <c r="K12" s="173"/>
      <c r="L12" s="173"/>
      <c r="M12" s="173"/>
      <c r="N12" s="173"/>
      <c r="O12" s="173"/>
      <c r="P12" s="173"/>
      <c r="Q12" s="174"/>
      <c r="R12" s="174"/>
      <c r="S12" s="174"/>
      <c r="T12" s="175"/>
      <c r="U12" s="176">
        <f>G11 + Q11 + U11</f>
        <v>14202</v>
      </c>
      <c r="V12" s="177"/>
      <c r="W12" s="177"/>
      <c r="X12" s="178"/>
      <c r="Y12" s="8">
        <f>U12-ROUND(U12*$Z$12,2)</f>
        <v>12000.69</v>
      </c>
      <c r="Z12" s="236">
        <v>0.155</v>
      </c>
    </row>
    <row r="13" spans="1:40" ht="22.5" customHeight="1" thickBot="1" x14ac:dyDescent="0.4">
      <c r="A13" s="153"/>
      <c r="B13" s="163"/>
      <c r="C13" s="164"/>
      <c r="E13" s="150"/>
      <c r="F13" s="179" t="s">
        <v>65</v>
      </c>
      <c r="G13" s="180"/>
      <c r="H13" s="180"/>
      <c r="I13" s="180"/>
      <c r="J13" s="180"/>
      <c r="K13" s="179"/>
      <c r="L13" s="179"/>
      <c r="M13" s="179"/>
      <c r="N13" s="179"/>
      <c r="O13" s="179"/>
      <c r="P13" s="179"/>
      <c r="Q13" s="180"/>
      <c r="R13" s="180"/>
      <c r="S13" s="180"/>
      <c r="T13" s="180"/>
      <c r="U13" s="180"/>
      <c r="V13" s="180"/>
      <c r="W13" s="180"/>
      <c r="X13" s="180"/>
      <c r="Y13" s="6"/>
    </row>
    <row r="14" spans="1:40" ht="15.5" customHeight="1" x14ac:dyDescent="0.35">
      <c r="A14" s="195"/>
      <c r="B14" s="154"/>
      <c r="C14" s="155"/>
      <c r="E14" s="150"/>
      <c r="F14" s="92" t="s">
        <v>2</v>
      </c>
      <c r="G14" s="198" t="s">
        <v>59</v>
      </c>
      <c r="H14" s="199"/>
      <c r="I14" s="199"/>
      <c r="J14" s="200"/>
      <c r="K14" s="93"/>
      <c r="L14" s="94"/>
      <c r="M14" s="94"/>
      <c r="N14" s="94"/>
      <c r="O14" s="94"/>
      <c r="P14" s="94"/>
      <c r="Q14" s="198" t="s">
        <v>60</v>
      </c>
      <c r="R14" s="199"/>
      <c r="S14" s="199"/>
      <c r="T14" s="200"/>
      <c r="U14" s="198" t="s">
        <v>57</v>
      </c>
      <c r="V14" s="199"/>
      <c r="W14" s="199"/>
      <c r="X14" s="199"/>
      <c r="Y14" s="6"/>
    </row>
    <row r="15" spans="1:40" ht="15.75" customHeight="1" x14ac:dyDescent="0.35">
      <c r="A15" s="196"/>
      <c r="B15" s="159"/>
      <c r="C15" s="160"/>
      <c r="E15" s="150"/>
      <c r="F15" s="95" t="s">
        <v>61</v>
      </c>
      <c r="G15" s="96">
        <v>50</v>
      </c>
      <c r="H15" s="96">
        <f>ROUND(G15*(1-30.05%),2)</f>
        <v>34.979999999999997</v>
      </c>
      <c r="I15" s="97">
        <v>0</v>
      </c>
      <c r="J15" s="98">
        <v>9</v>
      </c>
      <c r="K15" s="99">
        <v>134</v>
      </c>
      <c r="L15" s="100">
        <v>0</v>
      </c>
      <c r="M15" s="100">
        <v>0</v>
      </c>
      <c r="N15" s="101">
        <v>130</v>
      </c>
      <c r="O15" s="100">
        <v>0</v>
      </c>
      <c r="P15" s="102">
        <v>0</v>
      </c>
      <c r="Q15" s="96">
        <v>40</v>
      </c>
      <c r="R15" s="96">
        <f>ROUND(Q15*(1-30.05%),2)</f>
        <v>27.98</v>
      </c>
      <c r="S15" s="103">
        <v>0</v>
      </c>
      <c r="T15" s="98">
        <v>8</v>
      </c>
      <c r="U15" s="96">
        <v>35</v>
      </c>
      <c r="V15" s="96">
        <f>ROUND(U15*(1-30.05%),2)</f>
        <v>24.48</v>
      </c>
      <c r="W15" s="104">
        <v>0</v>
      </c>
      <c r="X15" s="105">
        <v>11</v>
      </c>
      <c r="Y15" s="6"/>
    </row>
    <row r="16" spans="1:40" ht="15.75" customHeight="1" x14ac:dyDescent="0.35">
      <c r="A16" s="196"/>
      <c r="B16" s="161"/>
      <c r="C16" s="162"/>
      <c r="E16" s="150"/>
      <c r="F16" s="106" t="s">
        <v>62</v>
      </c>
      <c r="G16" s="96">
        <v>88</v>
      </c>
      <c r="H16" s="96">
        <f t="shared" ref="H16:H18" si="3">ROUND(G16*(1-30.05%),2)</f>
        <v>61.56</v>
      </c>
      <c r="I16" s="97">
        <v>0</v>
      </c>
      <c r="J16" s="107">
        <v>9</v>
      </c>
      <c r="K16" s="99">
        <v>160</v>
      </c>
      <c r="L16" s="108">
        <v>0</v>
      </c>
      <c r="M16" s="108">
        <v>0</v>
      </c>
      <c r="N16" s="101">
        <v>155</v>
      </c>
      <c r="O16" s="108">
        <v>0</v>
      </c>
      <c r="P16" s="109">
        <v>0</v>
      </c>
      <c r="Q16" s="96">
        <v>78</v>
      </c>
      <c r="R16" s="96">
        <f t="shared" ref="R16:R18" si="4">ROUND(Q16*(1-30.05%),2)</f>
        <v>54.56</v>
      </c>
      <c r="S16" s="103">
        <v>0</v>
      </c>
      <c r="T16" s="98">
        <v>8</v>
      </c>
      <c r="U16" s="96">
        <v>69</v>
      </c>
      <c r="V16" s="96">
        <f t="shared" ref="V16:V18" si="5">ROUND(U16*(1-30.05%),2)</f>
        <v>48.27</v>
      </c>
      <c r="W16" s="104">
        <v>0</v>
      </c>
      <c r="X16" s="105">
        <v>11</v>
      </c>
      <c r="Y16" s="6"/>
    </row>
    <row r="17" spans="1:26" ht="15.75" customHeight="1" x14ac:dyDescent="0.35">
      <c r="A17" s="196"/>
      <c r="B17" s="161"/>
      <c r="C17" s="162"/>
      <c r="E17" s="150"/>
      <c r="F17" s="106" t="s">
        <v>63</v>
      </c>
      <c r="G17" s="96">
        <v>99</v>
      </c>
      <c r="H17" s="96">
        <f t="shared" si="3"/>
        <v>69.25</v>
      </c>
      <c r="I17" s="97">
        <v>0</v>
      </c>
      <c r="J17" s="107">
        <v>9</v>
      </c>
      <c r="K17" s="99">
        <v>160</v>
      </c>
      <c r="L17" s="108">
        <v>0</v>
      </c>
      <c r="M17" s="108">
        <v>0</v>
      </c>
      <c r="N17" s="101">
        <v>155</v>
      </c>
      <c r="O17" s="108">
        <v>0</v>
      </c>
      <c r="P17" s="109">
        <v>0</v>
      </c>
      <c r="Q17" s="96">
        <v>89</v>
      </c>
      <c r="R17" s="96">
        <f t="shared" si="4"/>
        <v>62.26</v>
      </c>
      <c r="S17" s="103">
        <v>0</v>
      </c>
      <c r="T17" s="107">
        <v>8</v>
      </c>
      <c r="U17" s="96">
        <v>69</v>
      </c>
      <c r="V17" s="96">
        <f t="shared" si="5"/>
        <v>48.27</v>
      </c>
      <c r="W17" s="97">
        <v>0</v>
      </c>
      <c r="X17" s="109">
        <v>11</v>
      </c>
      <c r="Y17" s="6"/>
    </row>
    <row r="18" spans="1:26" ht="15.75" customHeight="1" x14ac:dyDescent="0.35">
      <c r="A18" s="196"/>
      <c r="B18" s="161"/>
      <c r="C18" s="162"/>
      <c r="E18" s="150"/>
      <c r="F18" s="106" t="s">
        <v>64</v>
      </c>
      <c r="G18" s="96">
        <v>108</v>
      </c>
      <c r="H18" s="96">
        <f t="shared" si="3"/>
        <v>75.55</v>
      </c>
      <c r="I18" s="97">
        <v>0</v>
      </c>
      <c r="J18" s="107">
        <v>9</v>
      </c>
      <c r="K18" s="99">
        <v>160</v>
      </c>
      <c r="L18" s="108">
        <v>0</v>
      </c>
      <c r="M18" s="108">
        <v>0</v>
      </c>
      <c r="N18" s="101">
        <v>155</v>
      </c>
      <c r="O18" s="108">
        <v>0</v>
      </c>
      <c r="P18" s="109">
        <v>0</v>
      </c>
      <c r="Q18" s="96">
        <v>98</v>
      </c>
      <c r="R18" s="96">
        <f t="shared" si="4"/>
        <v>68.55</v>
      </c>
      <c r="S18" s="103">
        <v>0</v>
      </c>
      <c r="T18" s="107">
        <v>8</v>
      </c>
      <c r="U18" s="96">
        <v>69</v>
      </c>
      <c r="V18" s="96">
        <f t="shared" si="5"/>
        <v>48.27</v>
      </c>
      <c r="W18" s="110">
        <v>0</v>
      </c>
      <c r="X18" s="109">
        <v>11</v>
      </c>
      <c r="Y18" s="6"/>
    </row>
    <row r="19" spans="1:26" ht="15.75" customHeight="1" x14ac:dyDescent="0.35">
      <c r="A19" s="197"/>
      <c r="B19" s="163"/>
      <c r="C19" s="164"/>
      <c r="E19" s="150"/>
      <c r="F19" s="106"/>
      <c r="G19" s="96"/>
      <c r="H19" s="96"/>
      <c r="I19" s="97"/>
      <c r="J19" s="107"/>
      <c r="K19" s="99"/>
      <c r="L19" s="108"/>
      <c r="M19" s="108"/>
      <c r="N19" s="101"/>
      <c r="O19" s="108"/>
      <c r="P19" s="109"/>
      <c r="Q19" s="96"/>
      <c r="R19" s="96"/>
      <c r="S19" s="103"/>
      <c r="T19" s="107"/>
      <c r="U19" s="96"/>
      <c r="V19" s="96"/>
      <c r="W19" s="110"/>
      <c r="X19" s="111"/>
      <c r="Y19" s="6"/>
    </row>
    <row r="20" spans="1:26" ht="15.75" customHeight="1" x14ac:dyDescent="0.35">
      <c r="A20" s="5"/>
      <c r="B20" s="181"/>
      <c r="C20" s="181"/>
      <c r="E20" s="150"/>
      <c r="F20" s="106"/>
      <c r="G20" s="96"/>
      <c r="H20" s="96"/>
      <c r="I20" s="97"/>
      <c r="J20" s="107"/>
      <c r="K20" s="99"/>
      <c r="L20" s="108"/>
      <c r="M20" s="108"/>
      <c r="N20" s="101"/>
      <c r="O20" s="108"/>
      <c r="P20" s="109"/>
      <c r="Q20" s="96"/>
      <c r="R20" s="96"/>
      <c r="S20" s="103"/>
      <c r="T20" s="107"/>
      <c r="U20" s="96"/>
      <c r="V20" s="96"/>
      <c r="W20" s="112"/>
      <c r="X20" s="113"/>
      <c r="Y20" s="6"/>
    </row>
    <row r="21" spans="1:26" ht="15.75" customHeight="1" thickBot="1" x14ac:dyDescent="0.4">
      <c r="A21" s="5"/>
      <c r="B21" s="181"/>
      <c r="C21" s="181"/>
      <c r="E21" s="150"/>
      <c r="F21" s="114" t="s">
        <v>3</v>
      </c>
      <c r="G21" s="187">
        <f>SUMPRODUCT(G15:G20,I15:I20,J15:J20)</f>
        <v>0</v>
      </c>
      <c r="H21" s="188"/>
      <c r="I21" s="189"/>
      <c r="J21" s="190"/>
      <c r="K21" s="115"/>
      <c r="L21" s="116"/>
      <c r="M21" s="116"/>
      <c r="N21" s="116"/>
      <c r="O21" s="116"/>
      <c r="P21" s="117"/>
      <c r="Q21" s="191">
        <f>SUMPRODUCT(Q15:Q20,S15:S20,T15:T20)</f>
        <v>0</v>
      </c>
      <c r="R21" s="192"/>
      <c r="S21" s="193"/>
      <c r="T21" s="194"/>
      <c r="U21" s="187">
        <f>SUMPRODUCT(U15:U20,W15:W20,X15:X20)</f>
        <v>0</v>
      </c>
      <c r="V21" s="188"/>
      <c r="W21" s="189"/>
      <c r="X21" s="190"/>
      <c r="Y21" s="6"/>
    </row>
    <row r="22" spans="1:26" ht="15.75" customHeight="1" thickBot="1" x14ac:dyDescent="0.4">
      <c r="A22" s="5"/>
      <c r="B22" s="181"/>
      <c r="C22" s="181"/>
      <c r="E22" s="151"/>
      <c r="F22" s="182"/>
      <c r="G22" s="183"/>
      <c r="H22" s="183"/>
      <c r="I22" s="183"/>
      <c r="J22" s="183"/>
      <c r="K22" s="182"/>
      <c r="L22" s="182"/>
      <c r="M22" s="182"/>
      <c r="N22" s="182"/>
      <c r="O22" s="182"/>
      <c r="P22" s="182"/>
      <c r="Q22" s="183"/>
      <c r="R22" s="183"/>
      <c r="S22" s="183"/>
      <c r="T22" s="184"/>
      <c r="U22" s="185">
        <f>SUM(G21:X21)</f>
        <v>0</v>
      </c>
      <c r="V22" s="186"/>
      <c r="W22" s="186"/>
      <c r="X22" s="186"/>
      <c r="Y22" s="10">
        <f>U22-ROUND(U22*$Z$12,2)</f>
        <v>0</v>
      </c>
    </row>
    <row r="23" spans="1:26" ht="15.75" customHeight="1" x14ac:dyDescent="0.35">
      <c r="A23" s="5"/>
      <c r="B23" s="181"/>
      <c r="C23" s="181"/>
      <c r="I23" s="11"/>
    </row>
    <row r="24" spans="1:26" ht="15.75" customHeight="1" x14ac:dyDescent="0.35">
      <c r="A24" s="5"/>
      <c r="B24" s="181"/>
      <c r="C24" s="181"/>
    </row>
    <row r="25" spans="1:26" ht="15.75" customHeight="1" thickBot="1" x14ac:dyDescent="0.4">
      <c r="A25" s="5"/>
      <c r="B25" s="181"/>
      <c r="C25" s="181"/>
    </row>
    <row r="26" spans="1:26" ht="16.5" customHeight="1" thickBot="1" x14ac:dyDescent="0.4">
      <c r="A26" s="12"/>
      <c r="B26" s="13"/>
      <c r="E26" s="144" t="s">
        <v>53</v>
      </c>
      <c r="F26" s="201" t="s">
        <v>56</v>
      </c>
      <c r="G26" s="202"/>
      <c r="H26" s="202"/>
      <c r="I26" s="202"/>
      <c r="J26" s="202"/>
      <c r="K26" s="203"/>
      <c r="L26" s="203"/>
      <c r="M26" s="203"/>
      <c r="N26" s="203"/>
      <c r="O26" s="203"/>
      <c r="P26" s="203"/>
      <c r="Q26" s="202"/>
      <c r="R26" s="202"/>
      <c r="S26" s="202"/>
      <c r="T26" s="202"/>
      <c r="U26" s="202"/>
      <c r="V26" s="202"/>
      <c r="W26" s="202"/>
      <c r="X26" s="204"/>
      <c r="Y26" s="87"/>
    </row>
    <row r="27" spans="1:26" ht="22.5" customHeight="1" x14ac:dyDescent="0.35">
      <c r="A27" s="205"/>
      <c r="B27" s="205"/>
      <c r="C27" s="205"/>
      <c r="E27" s="145"/>
      <c r="F27" s="118" t="s">
        <v>54</v>
      </c>
      <c r="G27" s="206" t="s">
        <v>58</v>
      </c>
      <c r="H27" s="207"/>
      <c r="I27" s="208"/>
      <c r="J27" s="209"/>
      <c r="K27" s="119"/>
      <c r="L27" s="120"/>
      <c r="M27" s="120"/>
      <c r="N27" s="120"/>
      <c r="O27" s="120"/>
      <c r="P27" s="121"/>
      <c r="Q27" s="206" t="s">
        <v>60</v>
      </c>
      <c r="R27" s="207"/>
      <c r="S27" s="208"/>
      <c r="T27" s="209"/>
      <c r="U27" s="210" t="s">
        <v>57</v>
      </c>
      <c r="V27" s="211"/>
      <c r="W27" s="211"/>
      <c r="X27" s="211"/>
      <c r="Y27" s="122"/>
    </row>
    <row r="28" spans="1:26" ht="15.75" customHeight="1" x14ac:dyDescent="0.35">
      <c r="A28" s="153"/>
      <c r="B28" s="212"/>
      <c r="C28" s="212"/>
      <c r="E28" s="145"/>
      <c r="F28" s="123" t="s">
        <v>55</v>
      </c>
      <c r="G28" s="124">
        <v>12</v>
      </c>
      <c r="H28" s="125">
        <f>ROUND(G28*(1-20.5%),2)</f>
        <v>9.5399999999999991</v>
      </c>
      <c r="I28" s="126">
        <f>East!T46</f>
        <v>2</v>
      </c>
      <c r="J28" s="127">
        <v>12</v>
      </c>
      <c r="K28" s="128">
        <v>190</v>
      </c>
      <c r="L28" s="129">
        <v>0</v>
      </c>
      <c r="M28" s="129">
        <v>0</v>
      </c>
      <c r="N28" s="130">
        <v>184</v>
      </c>
      <c r="O28" s="129">
        <v>0</v>
      </c>
      <c r="P28" s="131">
        <v>0</v>
      </c>
      <c r="Q28" s="124">
        <v>10</v>
      </c>
      <c r="R28" s="125">
        <f>ROUND(Q28*(1-15.02%),2)</f>
        <v>8.5</v>
      </c>
      <c r="S28" s="129">
        <f>East!U46</f>
        <v>3</v>
      </c>
      <c r="T28" s="132">
        <v>12</v>
      </c>
      <c r="U28" s="124">
        <v>8</v>
      </c>
      <c r="V28" s="125">
        <f>ROUND(U28*(1-10.85%),2)</f>
        <v>7.13</v>
      </c>
      <c r="W28" s="129">
        <v>0</v>
      </c>
      <c r="X28" s="131">
        <v>12</v>
      </c>
      <c r="Y28" s="133"/>
    </row>
    <row r="29" spans="1:26" ht="18.75" customHeight="1" thickBot="1" x14ac:dyDescent="0.4">
      <c r="A29" s="153"/>
      <c r="B29" s="213"/>
      <c r="C29" s="213"/>
      <c r="E29" s="146"/>
      <c r="F29" s="134" t="s">
        <v>6</v>
      </c>
      <c r="G29" s="214">
        <f>(I28 * J28 * H28)</f>
        <v>228.95999999999998</v>
      </c>
      <c r="H29" s="215"/>
      <c r="I29" s="215"/>
      <c r="J29" s="216"/>
      <c r="K29" s="135">
        <v>0</v>
      </c>
      <c r="L29" s="136"/>
      <c r="M29" s="136"/>
      <c r="N29" s="137">
        <v>0</v>
      </c>
      <c r="O29" s="136"/>
      <c r="P29" s="138"/>
      <c r="Q29" s="214">
        <f>(S28 * T28 * R28)</f>
        <v>306</v>
      </c>
      <c r="R29" s="215"/>
      <c r="S29" s="215"/>
      <c r="T29" s="216"/>
      <c r="U29" s="214">
        <f>(W28 * X28 * V28)</f>
        <v>0</v>
      </c>
      <c r="V29" s="215"/>
      <c r="W29" s="215"/>
      <c r="X29" s="216"/>
      <c r="Y29" s="133"/>
    </row>
    <row r="30" spans="1:26" ht="18.75" customHeight="1" x14ac:dyDescent="0.35">
      <c r="A30" s="153"/>
      <c r="B30" s="213"/>
      <c r="C30" s="213"/>
      <c r="E30" s="59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8">
        <f>SUM(G29:X29)</f>
        <v>534.96</v>
      </c>
      <c r="V30" s="218"/>
      <c r="W30" s="218"/>
      <c r="X30" s="218"/>
      <c r="Y30" s="139">
        <f>U30-ROUND(U30*$Z$30,2)</f>
        <v>468.09000000000003</v>
      </c>
      <c r="Z30" s="9" t="s">
        <v>332</v>
      </c>
    </row>
    <row r="31" spans="1:26" ht="16" customHeight="1" x14ac:dyDescent="0.35">
      <c r="A31" s="153"/>
      <c r="B31" s="213"/>
      <c r="C31" s="213"/>
      <c r="E31" s="59"/>
      <c r="F31" s="219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6"/>
    </row>
    <row r="32" spans="1:26" ht="15.5" customHeight="1" x14ac:dyDescent="0.35">
      <c r="A32" s="5"/>
      <c r="B32" s="153"/>
      <c r="C32" s="153"/>
    </row>
    <row r="33" spans="1:25" x14ac:dyDescent="0.35">
      <c r="A33" s="12"/>
      <c r="B33" s="2"/>
    </row>
    <row r="34" spans="1:25" ht="16" customHeight="1" x14ac:dyDescent="0.35">
      <c r="A34" s="18"/>
      <c r="B34" s="2"/>
      <c r="E34" s="221" t="s">
        <v>3</v>
      </c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35">
        <f>SUM(U12+U30)</f>
        <v>14736.96</v>
      </c>
      <c r="V34" s="235"/>
      <c r="W34" s="235"/>
      <c r="X34" s="235"/>
      <c r="Y34" s="14">
        <f>SUM(Y12+Y30)</f>
        <v>12468.78</v>
      </c>
    </row>
    <row r="35" spans="1:25" ht="18.75" customHeight="1" x14ac:dyDescent="0.35">
      <c r="A35" s="12"/>
      <c r="B35" s="2"/>
      <c r="E35" s="221" t="s">
        <v>7</v>
      </c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33"/>
      <c r="V35" s="233"/>
      <c r="W35" s="234">
        <f>U34/12</f>
        <v>1228.08</v>
      </c>
      <c r="X35" s="234"/>
      <c r="Y35" s="15">
        <f>Y34/12</f>
        <v>1039.0650000000001</v>
      </c>
    </row>
    <row r="36" spans="1:25" x14ac:dyDescent="0.35">
      <c r="A36" s="5"/>
      <c r="B36" s="153"/>
      <c r="C36" s="153"/>
    </row>
    <row r="37" spans="1:25" ht="16.5" customHeight="1" x14ac:dyDescent="0.35">
      <c r="A37" s="12"/>
      <c r="B37" s="2"/>
    </row>
    <row r="38" spans="1:25" x14ac:dyDescent="0.35">
      <c r="A38" s="21"/>
      <c r="B38" s="22"/>
    </row>
    <row r="40" spans="1:25" x14ac:dyDescent="0.35">
      <c r="S40" s="30" t="s">
        <v>34</v>
      </c>
      <c r="T40" s="31" t="s">
        <v>35</v>
      </c>
      <c r="U40" s="31" t="s">
        <v>36</v>
      </c>
      <c r="V40" s="31" t="s">
        <v>37</v>
      </c>
      <c r="Y40"/>
    </row>
    <row r="41" spans="1:25" x14ac:dyDescent="0.35">
      <c r="S41" s="32" t="s">
        <v>0</v>
      </c>
      <c r="T41" s="224" t="s">
        <v>1</v>
      </c>
      <c r="U41" s="225"/>
      <c r="V41" s="29" t="s">
        <v>38</v>
      </c>
      <c r="Y41"/>
    </row>
    <row r="42" spans="1:25" x14ac:dyDescent="0.35">
      <c r="S42" s="33" t="s">
        <v>204</v>
      </c>
      <c r="T42" s="22">
        <f>IF($V$41="Y", COUNTIFS(VMS!$A:$A, "f0a18h97c", VMS!$D:$D, "prd"), "")</f>
        <v>1</v>
      </c>
      <c r="U42" s="22">
        <f>IF($V$41="Y", COUNTIFS(VMS!$A:$A, "e5a4b69g0", VMS!$D:$D, "prd"), "")</f>
        <v>3</v>
      </c>
      <c r="V42" s="34"/>
      <c r="Y42"/>
    </row>
    <row r="43" spans="1:25" x14ac:dyDescent="0.35">
      <c r="S43" s="22" t="s">
        <v>39</v>
      </c>
      <c r="T43" s="35">
        <f>IF($V$41="Y", COUNTIFS(AKS!$A:$A, "f0a18h97c", AKS!$D:$D, "prd"), "")</f>
        <v>2</v>
      </c>
      <c r="U43" s="35">
        <f>IF($V$41="Y", COUNTIFS(AKS!$A:$A, "e5a4b69g0", AKS!$D:$D, "nprd"), "")</f>
        <v>2</v>
      </c>
      <c r="V43" s="2"/>
      <c r="Y43"/>
    </row>
    <row r="44" spans="1:25" ht="16.5" customHeight="1" x14ac:dyDescent="0.35">
      <c r="S44" s="22" t="s">
        <v>4</v>
      </c>
      <c r="T44" s="22">
        <f>IF($V$41="Y", COUNTIFS(Databases!$A:$A, "f0a18h97c", Databases!$E:$E, "*prod"), "")</f>
        <v>4</v>
      </c>
      <c r="U44" s="22">
        <f>IF($V$41="Y", COUNTIFS(Databases!$A:$A, "e5a4b69g0", Databases!$E:$E, "*nprod"), "")</f>
        <v>2</v>
      </c>
      <c r="V44" s="2"/>
      <c r="Y44"/>
    </row>
    <row r="45" spans="1:25" ht="16.5" customHeight="1" x14ac:dyDescent="0.35">
      <c r="S45" s="222" t="s">
        <v>5</v>
      </c>
      <c r="T45" s="223"/>
      <c r="U45" s="223"/>
      <c r="V45" s="2"/>
      <c r="Y45"/>
    </row>
    <row r="46" spans="1:25" ht="15" customHeight="1" x14ac:dyDescent="0.35">
      <c r="S46" s="22" t="s">
        <v>40</v>
      </c>
      <c r="T46" s="22">
        <f>IF($V$41="Y", COUNTIFS(StorageAccounts!$A:$A, "f0a18h97c", StorageAccounts!$D:$D, "prd"), "")</f>
        <v>1</v>
      </c>
      <c r="U46" s="22">
        <f>IF($V$41="Y", COUNTIFS(StorageAccounts!$A:$A, "e5a4b69g0", StorageAccounts!$D:$D, "nprd"), "")</f>
        <v>1</v>
      </c>
      <c r="V46" s="2"/>
      <c r="Y46"/>
    </row>
    <row r="47" spans="1:25" ht="15" customHeight="1" x14ac:dyDescent="0.35">
      <c r="S47" s="22"/>
      <c r="T47" s="22"/>
      <c r="U47" s="22"/>
      <c r="V47" s="2"/>
    </row>
    <row r="48" spans="1:25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4.2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87" ht="15" customHeight="1" x14ac:dyDescent="0.35"/>
    <row r="101" ht="15" customHeight="1" x14ac:dyDescent="0.35"/>
  </sheetData>
  <mergeCells count="59">
    <mergeCell ref="B36:C36"/>
    <mergeCell ref="T41:U41"/>
    <mergeCell ref="S45:U45"/>
    <mergeCell ref="U29:X29"/>
    <mergeCell ref="F30:T30"/>
    <mergeCell ref="U30:X30"/>
    <mergeCell ref="F31:X31"/>
    <mergeCell ref="E35:T35"/>
    <mergeCell ref="U34:X34"/>
    <mergeCell ref="W35:X35"/>
    <mergeCell ref="B23:C23"/>
    <mergeCell ref="B24:C24"/>
    <mergeCell ref="B25:C25"/>
    <mergeCell ref="F26:X26"/>
    <mergeCell ref="A27:C27"/>
    <mergeCell ref="G27:J27"/>
    <mergeCell ref="Q27:T27"/>
    <mergeCell ref="U27:X27"/>
    <mergeCell ref="A14:A19"/>
    <mergeCell ref="B14:C14"/>
    <mergeCell ref="G14:J14"/>
    <mergeCell ref="Q14:T14"/>
    <mergeCell ref="U14:X14"/>
    <mergeCell ref="B15:C19"/>
    <mergeCell ref="F12:T12"/>
    <mergeCell ref="U12:X12"/>
    <mergeCell ref="F13:X13"/>
    <mergeCell ref="B22:C22"/>
    <mergeCell ref="F22:T22"/>
    <mergeCell ref="U22:X22"/>
    <mergeCell ref="B20:C20"/>
    <mergeCell ref="B21:C21"/>
    <mergeCell ref="G21:J21"/>
    <mergeCell ref="Q21:T21"/>
    <mergeCell ref="U21:X21"/>
    <mergeCell ref="A1:Y1"/>
    <mergeCell ref="A3:C3"/>
    <mergeCell ref="E3:E22"/>
    <mergeCell ref="F3:X3"/>
    <mergeCell ref="A4:A10"/>
    <mergeCell ref="B4:C4"/>
    <mergeCell ref="G4:J4"/>
    <mergeCell ref="Q4:T4"/>
    <mergeCell ref="U4:X4"/>
    <mergeCell ref="B5:C10"/>
    <mergeCell ref="A11:A13"/>
    <mergeCell ref="B11:C11"/>
    <mergeCell ref="G11:J11"/>
    <mergeCell ref="Q11:T11"/>
    <mergeCell ref="U11:X11"/>
    <mergeCell ref="B12:C13"/>
    <mergeCell ref="E26:E29"/>
    <mergeCell ref="A28:A31"/>
    <mergeCell ref="B29:C31"/>
    <mergeCell ref="B32:C32"/>
    <mergeCell ref="E34:T34"/>
    <mergeCell ref="B28:C28"/>
    <mergeCell ref="G29:J29"/>
    <mergeCell ref="Q29:T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2754-1BB5-47B8-90C9-99EC45129424}">
  <sheetPr>
    <tabColor rgb="FFFF0000"/>
  </sheetPr>
  <dimension ref="A1:AN101"/>
  <sheetViews>
    <sheetView topLeftCell="E1" zoomScale="70" zoomScaleNormal="70" workbookViewId="0">
      <selection activeCell="Z30" sqref="Z30"/>
    </sheetView>
  </sheetViews>
  <sheetFormatPr defaultRowHeight="14.5" x14ac:dyDescent="0.35"/>
  <cols>
    <col min="1" max="1" width="18.26953125" style="2" hidden="1" customWidth="1"/>
    <col min="2" max="2" width="16.453125" hidden="1" customWidth="1"/>
    <col min="3" max="3" width="19.36328125" style="2" hidden="1" customWidth="1"/>
    <col min="4" max="4" width="20.90625" hidden="1" customWidth="1"/>
    <col min="5" max="5" width="21.453125" customWidth="1"/>
    <col min="6" max="6" width="34.1796875" customWidth="1"/>
    <col min="7" max="7" width="15.54296875" bestFit="1" customWidth="1"/>
    <col min="8" max="8" width="11.26953125" customWidth="1"/>
    <col min="9" max="9" width="13.54296875" customWidth="1"/>
    <col min="11" max="11" width="10.81640625" hidden="1" customWidth="1"/>
    <col min="12" max="12" width="11" hidden="1" customWidth="1"/>
    <col min="13" max="13" width="9.1796875" hidden="1" customWidth="1"/>
    <col min="14" max="15" width="11" hidden="1" customWidth="1"/>
    <col min="16" max="16" width="9.1796875" hidden="1" customWidth="1"/>
    <col min="17" max="17" width="15.54296875" bestFit="1" customWidth="1"/>
    <col min="18" max="18" width="11.26953125" customWidth="1"/>
    <col min="19" max="19" width="19.1796875" bestFit="1" customWidth="1"/>
    <col min="20" max="20" width="11" customWidth="1"/>
    <col min="21" max="21" width="15.54296875" bestFit="1" customWidth="1"/>
    <col min="22" max="22" width="11.26953125" customWidth="1"/>
    <col min="23" max="23" width="11" bestFit="1" customWidth="1"/>
    <col min="24" max="24" width="11" customWidth="1"/>
    <col min="25" max="25" width="30.54296875" style="2" customWidth="1"/>
  </cols>
  <sheetData>
    <row r="1" spans="1:40" ht="37.5" customHeight="1" x14ac:dyDescent="0.35">
      <c r="A1" s="147" t="s">
        <v>327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</row>
    <row r="2" spans="1:40" ht="15" thickBot="1" x14ac:dyDescent="0.4"/>
    <row r="3" spans="1:40" ht="16" thickBot="1" x14ac:dyDescent="0.4">
      <c r="A3" s="149"/>
      <c r="B3" s="149"/>
      <c r="C3" s="149"/>
      <c r="E3" s="144" t="s">
        <v>52</v>
      </c>
      <c r="F3" s="226" t="s">
        <v>56</v>
      </c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87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16.5" customHeight="1" x14ac:dyDescent="0.35">
      <c r="A4" s="153" t="s">
        <v>329</v>
      </c>
      <c r="B4" s="154"/>
      <c r="C4" s="155"/>
      <c r="E4" s="150"/>
      <c r="F4" s="88" t="s">
        <v>2</v>
      </c>
      <c r="G4" s="156" t="s">
        <v>59</v>
      </c>
      <c r="H4" s="157"/>
      <c r="I4" s="157"/>
      <c r="J4" s="158"/>
      <c r="K4" s="64"/>
      <c r="L4" s="65"/>
      <c r="M4" s="65"/>
      <c r="N4" s="65"/>
      <c r="O4" s="65"/>
      <c r="P4" s="65"/>
      <c r="Q4" s="156" t="s">
        <v>60</v>
      </c>
      <c r="R4" s="157"/>
      <c r="S4" s="157"/>
      <c r="T4" s="158"/>
      <c r="U4" s="156" t="s">
        <v>57</v>
      </c>
      <c r="V4" s="157"/>
      <c r="W4" s="157"/>
      <c r="X4" s="157"/>
      <c r="Y4" s="6"/>
    </row>
    <row r="5" spans="1:40" ht="15.75" customHeight="1" x14ac:dyDescent="0.35">
      <c r="A5" s="153"/>
      <c r="B5" s="159"/>
      <c r="C5" s="160"/>
      <c r="D5" s="23"/>
      <c r="E5" s="150"/>
      <c r="F5" s="89" t="s">
        <v>61</v>
      </c>
      <c r="G5" s="66">
        <v>65</v>
      </c>
      <c r="H5" s="66">
        <f t="shared" ref="H5:H8" si="0">ROUND(G5*(1-19.5%),2)</f>
        <v>52.33</v>
      </c>
      <c r="I5" s="67">
        <f>SUM(South!T43)</f>
        <v>4</v>
      </c>
      <c r="J5" s="68">
        <v>9</v>
      </c>
      <c r="K5" s="69">
        <v>134</v>
      </c>
      <c r="L5" s="70">
        <v>0</v>
      </c>
      <c r="M5" s="70">
        <v>0</v>
      </c>
      <c r="N5" s="71">
        <v>130</v>
      </c>
      <c r="O5" s="70">
        <v>0</v>
      </c>
      <c r="P5" s="72">
        <v>0</v>
      </c>
      <c r="Q5" s="66">
        <v>69</v>
      </c>
      <c r="R5" s="69">
        <f t="shared" ref="R5:R8" si="1">ROUND(Q5*(1-15.5%),2)</f>
        <v>58.31</v>
      </c>
      <c r="S5" s="73">
        <f>SUM(South!U43)</f>
        <v>2</v>
      </c>
      <c r="T5" s="68">
        <v>9</v>
      </c>
      <c r="U5" s="66">
        <v>48</v>
      </c>
      <c r="V5" s="69">
        <f t="shared" ref="V5:V8" si="2">ROUND(U5*(1-12.5%),2)</f>
        <v>42</v>
      </c>
      <c r="W5" s="74">
        <v>0</v>
      </c>
      <c r="X5" s="75">
        <v>11</v>
      </c>
      <c r="Y5" s="6"/>
    </row>
    <row r="6" spans="1:40" ht="15.75" customHeight="1" x14ac:dyDescent="0.35">
      <c r="A6" s="153"/>
      <c r="B6" s="161"/>
      <c r="C6" s="162"/>
      <c r="E6" s="150"/>
      <c r="F6" s="90" t="s">
        <v>62</v>
      </c>
      <c r="G6" s="66">
        <v>89</v>
      </c>
      <c r="H6" s="66">
        <f t="shared" si="0"/>
        <v>71.650000000000006</v>
      </c>
      <c r="I6" s="67">
        <f>SUM(South!T44)</f>
        <v>4</v>
      </c>
      <c r="J6" s="76">
        <v>9</v>
      </c>
      <c r="K6" s="69">
        <v>160</v>
      </c>
      <c r="L6" s="77">
        <v>0</v>
      </c>
      <c r="M6" s="77">
        <v>0</v>
      </c>
      <c r="N6" s="71">
        <v>155</v>
      </c>
      <c r="O6" s="77">
        <v>0</v>
      </c>
      <c r="P6" s="78">
        <v>0</v>
      </c>
      <c r="Q6" s="66">
        <v>99</v>
      </c>
      <c r="R6" s="69">
        <f t="shared" si="1"/>
        <v>83.66</v>
      </c>
      <c r="S6" s="73">
        <f>SUM(South!U44)</f>
        <v>2</v>
      </c>
      <c r="T6" s="68">
        <v>9</v>
      </c>
      <c r="U6" s="66">
        <v>82</v>
      </c>
      <c r="V6" s="69">
        <f t="shared" si="2"/>
        <v>71.75</v>
      </c>
      <c r="W6" s="74">
        <v>0</v>
      </c>
      <c r="X6" s="75">
        <v>11</v>
      </c>
      <c r="Y6" s="6"/>
    </row>
    <row r="7" spans="1:40" ht="15.75" customHeight="1" x14ac:dyDescent="0.35">
      <c r="A7" s="153"/>
      <c r="B7" s="161"/>
      <c r="C7" s="162"/>
      <c r="E7" s="150"/>
      <c r="F7" s="90" t="s">
        <v>63</v>
      </c>
      <c r="G7" s="66">
        <v>89</v>
      </c>
      <c r="H7" s="66">
        <f t="shared" si="0"/>
        <v>71.650000000000006</v>
      </c>
      <c r="I7" s="67">
        <f>SUM(South!T44:T44)</f>
        <v>4</v>
      </c>
      <c r="J7" s="76">
        <v>9</v>
      </c>
      <c r="K7" s="69">
        <v>160</v>
      </c>
      <c r="L7" s="77">
        <v>0</v>
      </c>
      <c r="M7" s="77">
        <v>0</v>
      </c>
      <c r="N7" s="71">
        <v>155</v>
      </c>
      <c r="O7" s="77">
        <v>0</v>
      </c>
      <c r="P7" s="78">
        <v>0</v>
      </c>
      <c r="Q7" s="66">
        <v>99</v>
      </c>
      <c r="R7" s="69">
        <f t="shared" si="1"/>
        <v>83.66</v>
      </c>
      <c r="S7" s="67">
        <f>SUM(South!U44:U44)</f>
        <v>2</v>
      </c>
      <c r="T7" s="76">
        <v>9</v>
      </c>
      <c r="U7" s="66">
        <v>82</v>
      </c>
      <c r="V7" s="69">
        <f t="shared" si="2"/>
        <v>71.75</v>
      </c>
      <c r="W7" s="79">
        <v>0</v>
      </c>
      <c r="X7" s="76">
        <v>11</v>
      </c>
      <c r="Y7" s="6"/>
    </row>
    <row r="8" spans="1:40" ht="15.75" customHeight="1" x14ac:dyDescent="0.35">
      <c r="A8" s="153"/>
      <c r="B8" s="161"/>
      <c r="C8" s="162"/>
      <c r="E8" s="150"/>
      <c r="F8" s="90" t="s">
        <v>64</v>
      </c>
      <c r="G8" s="66">
        <v>89</v>
      </c>
      <c r="H8" s="66">
        <f t="shared" si="0"/>
        <v>71.650000000000006</v>
      </c>
      <c r="I8" s="67">
        <f>SUM(South!T45:T45)</f>
        <v>0</v>
      </c>
      <c r="J8" s="76">
        <v>9</v>
      </c>
      <c r="K8" s="69">
        <v>160</v>
      </c>
      <c r="L8" s="77">
        <v>0</v>
      </c>
      <c r="M8" s="77">
        <v>0</v>
      </c>
      <c r="N8" s="71">
        <v>155</v>
      </c>
      <c r="O8" s="77">
        <v>0</v>
      </c>
      <c r="P8" s="78">
        <v>0</v>
      </c>
      <c r="Q8" s="66">
        <v>99</v>
      </c>
      <c r="R8" s="69">
        <f t="shared" si="1"/>
        <v>83.66</v>
      </c>
      <c r="S8" s="67">
        <f>SUM(South!U45:U45)</f>
        <v>0</v>
      </c>
      <c r="T8" s="76">
        <v>9</v>
      </c>
      <c r="U8" s="66">
        <v>82</v>
      </c>
      <c r="V8" s="69">
        <f t="shared" si="2"/>
        <v>71.75</v>
      </c>
      <c r="W8" s="80">
        <v>0</v>
      </c>
      <c r="X8" s="76">
        <v>11</v>
      </c>
      <c r="Y8" s="6"/>
    </row>
    <row r="9" spans="1:40" ht="15.75" customHeight="1" x14ac:dyDescent="0.35">
      <c r="A9" s="153"/>
      <c r="B9" s="161"/>
      <c r="C9" s="162"/>
      <c r="E9" s="150"/>
      <c r="F9" s="90"/>
      <c r="G9" s="66"/>
      <c r="H9" s="66"/>
      <c r="I9" s="79"/>
      <c r="J9" s="76"/>
      <c r="K9" s="69"/>
      <c r="L9" s="77"/>
      <c r="M9" s="77"/>
      <c r="N9" s="71"/>
      <c r="O9" s="77"/>
      <c r="P9" s="78"/>
      <c r="Q9" s="66"/>
      <c r="R9" s="69"/>
      <c r="S9" s="79"/>
      <c r="T9" s="76"/>
      <c r="U9" s="66"/>
      <c r="V9" s="69"/>
      <c r="W9" s="80"/>
      <c r="X9" s="81"/>
      <c r="Y9" s="6"/>
    </row>
    <row r="10" spans="1:40" ht="15.75" customHeight="1" x14ac:dyDescent="0.35">
      <c r="A10" s="153"/>
      <c r="B10" s="163"/>
      <c r="C10" s="164"/>
      <c r="E10" s="150"/>
      <c r="F10" s="90"/>
      <c r="G10" s="66"/>
      <c r="H10" s="66"/>
      <c r="I10" s="79"/>
      <c r="J10" s="76"/>
      <c r="K10" s="69"/>
      <c r="L10" s="77"/>
      <c r="M10" s="77"/>
      <c r="N10" s="71"/>
      <c r="O10" s="77"/>
      <c r="P10" s="78"/>
      <c r="Q10" s="66"/>
      <c r="R10" s="69"/>
      <c r="S10" s="79"/>
      <c r="T10" s="76"/>
      <c r="U10" s="66"/>
      <c r="V10" s="69"/>
      <c r="W10" s="82"/>
      <c r="X10" s="83"/>
      <c r="Y10" s="7"/>
    </row>
    <row r="11" spans="1:40" ht="15.75" customHeight="1" thickBot="1" x14ac:dyDescent="0.4">
      <c r="A11" s="153"/>
      <c r="B11" s="154"/>
      <c r="C11" s="155"/>
      <c r="E11" s="150"/>
      <c r="F11" s="91" t="s">
        <v>3</v>
      </c>
      <c r="G11" s="165">
        <f>SUMPRODUCT(G5:G8,I5:I8,J5:J8)</f>
        <v>8748</v>
      </c>
      <c r="H11" s="166"/>
      <c r="I11" s="167"/>
      <c r="J11" s="168"/>
      <c r="K11" s="84"/>
      <c r="L11" s="85"/>
      <c r="M11" s="85"/>
      <c r="N11" s="85"/>
      <c r="O11" s="85"/>
      <c r="P11" s="86"/>
      <c r="Q11" s="169">
        <f>SUMPRODUCT(Q5:Q10,S5:S10,T5:T10)</f>
        <v>4806</v>
      </c>
      <c r="R11" s="170"/>
      <c r="S11" s="171"/>
      <c r="T11" s="172"/>
      <c r="U11" s="165">
        <f>SUMPRODUCT(U5:U10,W5:W10,X5:X10)</f>
        <v>0</v>
      </c>
      <c r="V11" s="166"/>
      <c r="W11" s="167"/>
      <c r="X11" s="168"/>
      <c r="Y11" s="6"/>
    </row>
    <row r="12" spans="1:40" ht="16.5" customHeight="1" x14ac:dyDescent="0.35">
      <c r="A12" s="153"/>
      <c r="B12" s="159"/>
      <c r="C12" s="160"/>
      <c r="E12" s="150"/>
      <c r="F12" s="227" t="s">
        <v>3</v>
      </c>
      <c r="G12" s="228"/>
      <c r="H12" s="228"/>
      <c r="I12" s="228"/>
      <c r="J12" s="228"/>
      <c r="K12" s="227"/>
      <c r="L12" s="227"/>
      <c r="M12" s="227"/>
      <c r="N12" s="227"/>
      <c r="O12" s="227"/>
      <c r="P12" s="227"/>
      <c r="Q12" s="228"/>
      <c r="R12" s="228"/>
      <c r="S12" s="228"/>
      <c r="T12" s="229"/>
      <c r="U12" s="230">
        <f>G11 + Q11 + U11</f>
        <v>13554</v>
      </c>
      <c r="V12" s="231"/>
      <c r="W12" s="231"/>
      <c r="X12" s="232"/>
      <c r="Y12" s="8">
        <f>U12-ROUND(U12*$Z$12,2)</f>
        <v>11046.51</v>
      </c>
      <c r="Z12" s="9" t="s">
        <v>330</v>
      </c>
    </row>
    <row r="13" spans="1:40" ht="22.5" customHeight="1" thickBot="1" x14ac:dyDescent="0.4">
      <c r="A13" s="153"/>
      <c r="B13" s="163"/>
      <c r="C13" s="164"/>
      <c r="E13" s="150"/>
      <c r="F13" s="179" t="s">
        <v>65</v>
      </c>
      <c r="G13" s="180"/>
      <c r="H13" s="180"/>
      <c r="I13" s="180"/>
      <c r="J13" s="180"/>
      <c r="K13" s="179"/>
      <c r="L13" s="179"/>
      <c r="M13" s="179"/>
      <c r="N13" s="179"/>
      <c r="O13" s="179"/>
      <c r="P13" s="179"/>
      <c r="Q13" s="180"/>
      <c r="R13" s="180"/>
      <c r="S13" s="180"/>
      <c r="T13" s="180"/>
      <c r="U13" s="180"/>
      <c r="V13" s="180"/>
      <c r="W13" s="180"/>
      <c r="X13" s="180"/>
      <c r="Y13" s="6"/>
    </row>
    <row r="14" spans="1:40" ht="15.5" x14ac:dyDescent="0.35">
      <c r="A14" s="195"/>
      <c r="B14" s="154"/>
      <c r="C14" s="155"/>
      <c r="E14" s="150"/>
      <c r="F14" s="92" t="s">
        <v>2</v>
      </c>
      <c r="G14" s="198" t="s">
        <v>59</v>
      </c>
      <c r="H14" s="199"/>
      <c r="I14" s="199"/>
      <c r="J14" s="200"/>
      <c r="K14" s="93"/>
      <c r="L14" s="94"/>
      <c r="M14" s="94"/>
      <c r="N14" s="94"/>
      <c r="O14" s="94"/>
      <c r="P14" s="94"/>
      <c r="Q14" s="198" t="s">
        <v>60</v>
      </c>
      <c r="R14" s="199"/>
      <c r="S14" s="199"/>
      <c r="T14" s="200"/>
      <c r="U14" s="198" t="s">
        <v>57</v>
      </c>
      <c r="V14" s="199"/>
      <c r="W14" s="199"/>
      <c r="X14" s="199"/>
      <c r="Y14" s="6"/>
    </row>
    <row r="15" spans="1:40" ht="15.75" customHeight="1" x14ac:dyDescent="0.35">
      <c r="A15" s="196"/>
      <c r="B15" s="159"/>
      <c r="C15" s="160"/>
      <c r="E15" s="150"/>
      <c r="F15" s="95" t="s">
        <v>61</v>
      </c>
      <c r="G15" s="96">
        <v>50</v>
      </c>
      <c r="H15" s="96">
        <f>ROUND(G15*(1-30.05%),2)</f>
        <v>34.979999999999997</v>
      </c>
      <c r="I15" s="97">
        <v>0</v>
      </c>
      <c r="J15" s="98">
        <v>9</v>
      </c>
      <c r="K15" s="99">
        <v>134</v>
      </c>
      <c r="L15" s="100">
        <v>0</v>
      </c>
      <c r="M15" s="100">
        <v>0</v>
      </c>
      <c r="N15" s="101">
        <v>130</v>
      </c>
      <c r="O15" s="100">
        <v>0</v>
      </c>
      <c r="P15" s="102">
        <v>0</v>
      </c>
      <c r="Q15" s="96">
        <v>40</v>
      </c>
      <c r="R15" s="96">
        <f>ROUND(Q15*(1-30.05%),2)</f>
        <v>27.98</v>
      </c>
      <c r="S15" s="103">
        <v>0</v>
      </c>
      <c r="T15" s="98">
        <v>8</v>
      </c>
      <c r="U15" s="96">
        <v>35</v>
      </c>
      <c r="V15" s="96">
        <f>ROUND(U15*(1-30.05%),2)</f>
        <v>24.48</v>
      </c>
      <c r="W15" s="104">
        <v>0</v>
      </c>
      <c r="X15" s="105">
        <v>11</v>
      </c>
      <c r="Y15" s="6"/>
    </row>
    <row r="16" spans="1:40" ht="15.75" customHeight="1" x14ac:dyDescent="0.35">
      <c r="A16" s="196"/>
      <c r="B16" s="161"/>
      <c r="C16" s="162"/>
      <c r="E16" s="150"/>
      <c r="F16" s="106" t="s">
        <v>62</v>
      </c>
      <c r="G16" s="96">
        <v>88</v>
      </c>
      <c r="H16" s="96">
        <f t="shared" ref="H16:H18" si="3">ROUND(G16*(1-30.05%),2)</f>
        <v>61.56</v>
      </c>
      <c r="I16" s="97">
        <v>0</v>
      </c>
      <c r="J16" s="107">
        <v>9</v>
      </c>
      <c r="K16" s="99">
        <v>160</v>
      </c>
      <c r="L16" s="108">
        <v>0</v>
      </c>
      <c r="M16" s="108">
        <v>0</v>
      </c>
      <c r="N16" s="101">
        <v>155</v>
      </c>
      <c r="O16" s="108">
        <v>0</v>
      </c>
      <c r="P16" s="109">
        <v>0</v>
      </c>
      <c r="Q16" s="96">
        <v>78</v>
      </c>
      <c r="R16" s="96">
        <f t="shared" ref="R16:R18" si="4">ROUND(Q16*(1-30.05%),2)</f>
        <v>54.56</v>
      </c>
      <c r="S16" s="103">
        <v>0</v>
      </c>
      <c r="T16" s="98">
        <v>8</v>
      </c>
      <c r="U16" s="96">
        <v>69</v>
      </c>
      <c r="V16" s="96">
        <f t="shared" ref="V16:V18" si="5">ROUND(U16*(1-30.05%),2)</f>
        <v>48.27</v>
      </c>
      <c r="W16" s="104">
        <v>0</v>
      </c>
      <c r="X16" s="105">
        <v>11</v>
      </c>
      <c r="Y16" s="6"/>
    </row>
    <row r="17" spans="1:26" ht="15.75" customHeight="1" x14ac:dyDescent="0.35">
      <c r="A17" s="196"/>
      <c r="B17" s="161"/>
      <c r="C17" s="162"/>
      <c r="E17" s="150"/>
      <c r="F17" s="106" t="s">
        <v>63</v>
      </c>
      <c r="G17" s="96">
        <v>99</v>
      </c>
      <c r="H17" s="96">
        <f t="shared" si="3"/>
        <v>69.25</v>
      </c>
      <c r="I17" s="97">
        <v>0</v>
      </c>
      <c r="J17" s="107">
        <v>9</v>
      </c>
      <c r="K17" s="99">
        <v>160</v>
      </c>
      <c r="L17" s="108">
        <v>0</v>
      </c>
      <c r="M17" s="108">
        <v>0</v>
      </c>
      <c r="N17" s="101">
        <v>155</v>
      </c>
      <c r="O17" s="108">
        <v>0</v>
      </c>
      <c r="P17" s="109">
        <v>0</v>
      </c>
      <c r="Q17" s="96">
        <v>89</v>
      </c>
      <c r="R17" s="96">
        <f t="shared" si="4"/>
        <v>62.26</v>
      </c>
      <c r="S17" s="103">
        <v>0</v>
      </c>
      <c r="T17" s="107">
        <v>8</v>
      </c>
      <c r="U17" s="96">
        <v>69</v>
      </c>
      <c r="V17" s="96">
        <f t="shared" si="5"/>
        <v>48.27</v>
      </c>
      <c r="W17" s="97">
        <v>0</v>
      </c>
      <c r="X17" s="109">
        <v>11</v>
      </c>
      <c r="Y17" s="6"/>
    </row>
    <row r="18" spans="1:26" ht="15.75" customHeight="1" x14ac:dyDescent="0.35">
      <c r="A18" s="196"/>
      <c r="B18" s="161"/>
      <c r="C18" s="162"/>
      <c r="E18" s="150"/>
      <c r="F18" s="106" t="s">
        <v>64</v>
      </c>
      <c r="G18" s="96">
        <v>108</v>
      </c>
      <c r="H18" s="96">
        <f t="shared" si="3"/>
        <v>75.55</v>
      </c>
      <c r="I18" s="97">
        <v>0</v>
      </c>
      <c r="J18" s="107">
        <v>9</v>
      </c>
      <c r="K18" s="99">
        <v>160</v>
      </c>
      <c r="L18" s="108">
        <v>0</v>
      </c>
      <c r="M18" s="108">
        <v>0</v>
      </c>
      <c r="N18" s="101">
        <v>155</v>
      </c>
      <c r="O18" s="108">
        <v>0</v>
      </c>
      <c r="P18" s="109">
        <v>0</v>
      </c>
      <c r="Q18" s="96">
        <v>98</v>
      </c>
      <c r="R18" s="96">
        <f t="shared" si="4"/>
        <v>68.55</v>
      </c>
      <c r="S18" s="103">
        <v>0</v>
      </c>
      <c r="T18" s="107">
        <v>8</v>
      </c>
      <c r="U18" s="96">
        <v>69</v>
      </c>
      <c r="V18" s="96">
        <f t="shared" si="5"/>
        <v>48.27</v>
      </c>
      <c r="W18" s="110">
        <v>0</v>
      </c>
      <c r="X18" s="109">
        <v>11</v>
      </c>
      <c r="Y18" s="6"/>
    </row>
    <row r="19" spans="1:26" ht="15.75" customHeight="1" x14ac:dyDescent="0.35">
      <c r="A19" s="197"/>
      <c r="B19" s="163"/>
      <c r="C19" s="164"/>
      <c r="E19" s="150"/>
      <c r="F19" s="106"/>
      <c r="G19" s="96"/>
      <c r="H19" s="96"/>
      <c r="I19" s="97"/>
      <c r="J19" s="107"/>
      <c r="K19" s="99"/>
      <c r="L19" s="108"/>
      <c r="M19" s="108"/>
      <c r="N19" s="101"/>
      <c r="O19" s="108"/>
      <c r="P19" s="109"/>
      <c r="Q19" s="96"/>
      <c r="R19" s="96"/>
      <c r="S19" s="103"/>
      <c r="T19" s="107"/>
      <c r="U19" s="96"/>
      <c r="V19" s="96"/>
      <c r="W19" s="110"/>
      <c r="X19" s="111"/>
      <c r="Y19" s="6"/>
    </row>
    <row r="20" spans="1:26" ht="15.75" customHeight="1" x14ac:dyDescent="0.35">
      <c r="A20" s="5"/>
      <c r="B20" s="181"/>
      <c r="C20" s="181"/>
      <c r="E20" s="150"/>
      <c r="F20" s="106"/>
      <c r="G20" s="96"/>
      <c r="H20" s="96"/>
      <c r="I20" s="97"/>
      <c r="J20" s="107"/>
      <c r="K20" s="99"/>
      <c r="L20" s="108"/>
      <c r="M20" s="108"/>
      <c r="N20" s="101"/>
      <c r="O20" s="108"/>
      <c r="P20" s="109"/>
      <c r="Q20" s="96"/>
      <c r="R20" s="96"/>
      <c r="S20" s="103"/>
      <c r="T20" s="107"/>
      <c r="U20" s="96"/>
      <c r="V20" s="96"/>
      <c r="W20" s="112"/>
      <c r="X20" s="113"/>
      <c r="Y20" s="6"/>
    </row>
    <row r="21" spans="1:26" ht="15.75" customHeight="1" thickBot="1" x14ac:dyDescent="0.4">
      <c r="A21" s="5"/>
      <c r="B21" s="181"/>
      <c r="C21" s="181"/>
      <c r="E21" s="150"/>
      <c r="F21" s="114" t="s">
        <v>3</v>
      </c>
      <c r="G21" s="187">
        <f>SUMPRODUCT(G15:G20,I15:I20,J15:J20)</f>
        <v>0</v>
      </c>
      <c r="H21" s="188"/>
      <c r="I21" s="189"/>
      <c r="J21" s="190"/>
      <c r="K21" s="115"/>
      <c r="L21" s="116"/>
      <c r="M21" s="116"/>
      <c r="N21" s="116"/>
      <c r="O21" s="116"/>
      <c r="P21" s="117"/>
      <c r="Q21" s="191">
        <f>SUMPRODUCT(Q15:Q20,S15:S20,T15:T20)</f>
        <v>0</v>
      </c>
      <c r="R21" s="192"/>
      <c r="S21" s="193"/>
      <c r="T21" s="194"/>
      <c r="U21" s="187">
        <f>SUMPRODUCT(U15:U20,W15:W20,X15:X20)</f>
        <v>0</v>
      </c>
      <c r="V21" s="188"/>
      <c r="W21" s="189"/>
      <c r="X21" s="190"/>
      <c r="Y21" s="6"/>
    </row>
    <row r="22" spans="1:26" ht="15.75" customHeight="1" thickBot="1" x14ac:dyDescent="0.4">
      <c r="A22" s="5"/>
      <c r="B22" s="181"/>
      <c r="C22" s="181"/>
      <c r="E22" s="151"/>
      <c r="F22" s="182"/>
      <c r="G22" s="183"/>
      <c r="H22" s="183"/>
      <c r="I22" s="183"/>
      <c r="J22" s="183"/>
      <c r="K22" s="182"/>
      <c r="L22" s="182"/>
      <c r="M22" s="182"/>
      <c r="N22" s="182"/>
      <c r="O22" s="182"/>
      <c r="P22" s="182"/>
      <c r="Q22" s="183"/>
      <c r="R22" s="183"/>
      <c r="S22" s="183"/>
      <c r="T22" s="184"/>
      <c r="U22" s="185">
        <f>SUM(G21:X21)</f>
        <v>0</v>
      </c>
      <c r="V22" s="186"/>
      <c r="W22" s="186"/>
      <c r="X22" s="186"/>
      <c r="Y22" s="10">
        <f>U22-ROUND(U22*$Z$12,2)</f>
        <v>0</v>
      </c>
    </row>
    <row r="23" spans="1:26" ht="15.75" customHeight="1" x14ac:dyDescent="0.35">
      <c r="A23" s="5"/>
      <c r="B23" s="181"/>
      <c r="C23" s="181"/>
      <c r="I23" s="11"/>
    </row>
    <row r="24" spans="1:26" ht="15.75" customHeight="1" x14ac:dyDescent="0.35">
      <c r="A24" s="5"/>
      <c r="B24" s="181"/>
      <c r="C24" s="181"/>
    </row>
    <row r="25" spans="1:26" ht="15.75" customHeight="1" thickBot="1" x14ac:dyDescent="0.4">
      <c r="A25" s="5"/>
      <c r="B25" s="181"/>
      <c r="C25" s="181"/>
    </row>
    <row r="26" spans="1:26" ht="16.5" customHeight="1" thickBot="1" x14ac:dyDescent="0.4">
      <c r="A26" s="12"/>
      <c r="B26" s="13"/>
      <c r="E26" s="144" t="s">
        <v>53</v>
      </c>
      <c r="F26" s="201" t="s">
        <v>56</v>
      </c>
      <c r="G26" s="202"/>
      <c r="H26" s="202"/>
      <c r="I26" s="202"/>
      <c r="J26" s="202"/>
      <c r="K26" s="203"/>
      <c r="L26" s="203"/>
      <c r="M26" s="203"/>
      <c r="N26" s="203"/>
      <c r="O26" s="203"/>
      <c r="P26" s="203"/>
      <c r="Q26" s="202"/>
      <c r="R26" s="202"/>
      <c r="S26" s="202"/>
      <c r="T26" s="202"/>
      <c r="U26" s="202"/>
      <c r="V26" s="202"/>
      <c r="W26" s="202"/>
      <c r="X26" s="204"/>
      <c r="Y26" s="87"/>
    </row>
    <row r="27" spans="1:26" ht="22.5" customHeight="1" x14ac:dyDescent="0.35">
      <c r="A27" s="205"/>
      <c r="B27" s="205"/>
      <c r="C27" s="205"/>
      <c r="E27" s="145"/>
      <c r="F27" s="118" t="s">
        <v>54</v>
      </c>
      <c r="G27" s="206" t="s">
        <v>58</v>
      </c>
      <c r="H27" s="207"/>
      <c r="I27" s="208"/>
      <c r="J27" s="209"/>
      <c r="K27" s="119"/>
      <c r="L27" s="120"/>
      <c r="M27" s="120"/>
      <c r="N27" s="120"/>
      <c r="O27" s="120"/>
      <c r="P27" s="121"/>
      <c r="Q27" s="206" t="s">
        <v>60</v>
      </c>
      <c r="R27" s="207"/>
      <c r="S27" s="208"/>
      <c r="T27" s="209"/>
      <c r="U27" s="210" t="s">
        <v>57</v>
      </c>
      <c r="V27" s="211"/>
      <c r="W27" s="211"/>
      <c r="X27" s="211"/>
      <c r="Y27" s="122"/>
    </row>
    <row r="28" spans="1:26" ht="22.5" customHeight="1" x14ac:dyDescent="0.35">
      <c r="A28" s="153"/>
      <c r="B28" s="212"/>
      <c r="C28" s="212"/>
      <c r="E28" s="145"/>
      <c r="F28" s="123" t="s">
        <v>55</v>
      </c>
      <c r="G28" s="124">
        <v>12</v>
      </c>
      <c r="H28" s="125">
        <f>ROUND(G28*(1-20.5%),2)</f>
        <v>9.5399999999999991</v>
      </c>
      <c r="I28" s="126">
        <f>East!T46</f>
        <v>2</v>
      </c>
      <c r="J28" s="127">
        <v>12</v>
      </c>
      <c r="K28" s="128">
        <v>190</v>
      </c>
      <c r="L28" s="129">
        <v>0</v>
      </c>
      <c r="M28" s="129">
        <v>0</v>
      </c>
      <c r="N28" s="130">
        <v>184</v>
      </c>
      <c r="O28" s="129">
        <v>0</v>
      </c>
      <c r="P28" s="131">
        <v>0</v>
      </c>
      <c r="Q28" s="124">
        <v>10</v>
      </c>
      <c r="R28" s="125">
        <f>ROUND(Q28*(1-15.02%),2)</f>
        <v>8.5</v>
      </c>
      <c r="S28" s="129">
        <f>East!U46</f>
        <v>3</v>
      </c>
      <c r="T28" s="132">
        <v>12</v>
      </c>
      <c r="U28" s="124">
        <v>8</v>
      </c>
      <c r="V28" s="125">
        <f>ROUND(U28*(1-10.85%),2)</f>
        <v>7.13</v>
      </c>
      <c r="W28" s="129">
        <v>0</v>
      </c>
      <c r="X28" s="131">
        <v>12</v>
      </c>
      <c r="Y28" s="133"/>
    </row>
    <row r="29" spans="1:26" ht="18.75" customHeight="1" thickBot="1" x14ac:dyDescent="0.4">
      <c r="A29" s="153"/>
      <c r="B29" s="213"/>
      <c r="C29" s="213"/>
      <c r="E29" s="145"/>
      <c r="F29" s="134" t="s">
        <v>6</v>
      </c>
      <c r="G29" s="214">
        <f>(I28 * J28 * H28)</f>
        <v>228.95999999999998</v>
      </c>
      <c r="H29" s="215"/>
      <c r="I29" s="215"/>
      <c r="J29" s="216"/>
      <c r="K29" s="135">
        <v>0</v>
      </c>
      <c r="L29" s="136"/>
      <c r="M29" s="136"/>
      <c r="N29" s="137">
        <v>0</v>
      </c>
      <c r="O29" s="136"/>
      <c r="P29" s="138"/>
      <c r="Q29" s="214">
        <f>(S28 * T28 * R28)</f>
        <v>306</v>
      </c>
      <c r="R29" s="215"/>
      <c r="S29" s="215"/>
      <c r="T29" s="216"/>
      <c r="U29" s="214">
        <f>(W28 * X28 * V28)</f>
        <v>0</v>
      </c>
      <c r="V29" s="215"/>
      <c r="W29" s="215"/>
      <c r="X29" s="216"/>
      <c r="Y29" s="133"/>
    </row>
    <row r="30" spans="1:26" ht="18.75" customHeight="1" x14ac:dyDescent="0.35">
      <c r="A30" s="153"/>
      <c r="B30" s="213"/>
      <c r="C30" s="213"/>
      <c r="E30" s="146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8">
        <f>SUM(G29:X29)</f>
        <v>534.96</v>
      </c>
      <c r="V30" s="218"/>
      <c r="W30" s="218"/>
      <c r="X30" s="218"/>
      <c r="Y30" s="140">
        <f>U30-ROUND(U30*$Z$30,2)</f>
        <v>435.99</v>
      </c>
      <c r="Z30" s="9" t="s">
        <v>331</v>
      </c>
    </row>
    <row r="31" spans="1:26" x14ac:dyDescent="0.35">
      <c r="A31" s="5"/>
      <c r="B31" s="153"/>
      <c r="C31" s="153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2"/>
    </row>
    <row r="32" spans="1:26" x14ac:dyDescent="0.35">
      <c r="A32" s="12"/>
      <c r="B32" s="12"/>
      <c r="C32" s="12"/>
    </row>
    <row r="33" spans="1:25" ht="16.5" customHeight="1" x14ac:dyDescent="0.35">
      <c r="A33" s="12"/>
      <c r="B33" s="2"/>
    </row>
    <row r="34" spans="1:25" ht="27" customHeight="1" x14ac:dyDescent="0.35">
      <c r="A34" s="18"/>
      <c r="B34" s="2"/>
      <c r="E34" s="221" t="s">
        <v>3</v>
      </c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35">
        <f>SUM(U12+U30)</f>
        <v>14088.96</v>
      </c>
      <c r="V34" s="235"/>
      <c r="W34" s="235"/>
      <c r="X34" s="235"/>
      <c r="Y34" s="14">
        <f>SUM(Y12+Y30)</f>
        <v>11482.5</v>
      </c>
    </row>
    <row r="35" spans="1:25" ht="26.25" customHeight="1" x14ac:dyDescent="0.35">
      <c r="A35" s="12"/>
      <c r="B35" s="2"/>
      <c r="E35" s="221" t="s">
        <v>7</v>
      </c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33"/>
      <c r="V35" s="233"/>
      <c r="W35" s="234">
        <f>U34/12</f>
        <v>1174.08</v>
      </c>
      <c r="X35" s="234"/>
      <c r="Y35" s="15">
        <f>Y34/12</f>
        <v>956.875</v>
      </c>
    </row>
    <row r="36" spans="1:25" ht="16.5" customHeight="1" x14ac:dyDescent="0.35">
      <c r="A36" s="19"/>
      <c r="B36" s="20"/>
      <c r="W36" s="16" t="s">
        <v>8</v>
      </c>
      <c r="X36" s="17" t="e">
        <f>SUM(U22,#REF!,#REF!)</f>
        <v>#REF!</v>
      </c>
    </row>
    <row r="37" spans="1:25" x14ac:dyDescent="0.35">
      <c r="A37" s="21"/>
      <c r="B37" s="22"/>
    </row>
    <row r="38" spans="1:25" x14ac:dyDescent="0.35">
      <c r="A38" s="21"/>
      <c r="B38" s="22"/>
    </row>
    <row r="40" spans="1:25" x14ac:dyDescent="0.35">
      <c r="S40" s="30" t="s">
        <v>34</v>
      </c>
      <c r="T40" s="31" t="s">
        <v>35</v>
      </c>
      <c r="U40" s="31" t="s">
        <v>36</v>
      </c>
      <c r="V40" s="31" t="s">
        <v>37</v>
      </c>
      <c r="Y40"/>
    </row>
    <row r="41" spans="1:25" x14ac:dyDescent="0.35">
      <c r="S41" s="32" t="s">
        <v>0</v>
      </c>
      <c r="T41" s="224" t="s">
        <v>1</v>
      </c>
      <c r="U41" s="225"/>
      <c r="V41" s="29" t="s">
        <v>38</v>
      </c>
      <c r="Y41"/>
    </row>
    <row r="42" spans="1:25" x14ac:dyDescent="0.35">
      <c r="S42" s="33" t="s">
        <v>204</v>
      </c>
      <c r="T42" s="22">
        <f>IF($V$41="Y", COUNTIFS(VMS!$A:$A, "9a3283b54", VMS!$D:$D, "prd"), "")</f>
        <v>3</v>
      </c>
      <c r="U42" s="22">
        <f>IF($V$41="Y", COUNTIFS(VMS!$A:$A, "3b930o769", VMS!$D:$D, "prd"), "")</f>
        <v>4</v>
      </c>
      <c r="V42" s="34"/>
      <c r="Y42"/>
    </row>
    <row r="43" spans="1:25" x14ac:dyDescent="0.35">
      <c r="S43" s="22" t="s">
        <v>39</v>
      </c>
      <c r="T43" s="35">
        <f>IF($V$41="Y", COUNTIFS(AKS!$A:$A, "9a3283b54", AKS!$D:$D, "prd"), "")</f>
        <v>4</v>
      </c>
      <c r="U43" s="35">
        <f>IF($V$41="Y", COUNTIFS(AKS!$A:$A, "3b930o769", AKS!$D:$D, "nprd"), "")</f>
        <v>2</v>
      </c>
      <c r="V43" s="2"/>
      <c r="Y43"/>
    </row>
    <row r="44" spans="1:25" ht="16.5" customHeight="1" x14ac:dyDescent="0.35">
      <c r="S44" s="22" t="s">
        <v>4</v>
      </c>
      <c r="T44" s="22">
        <f>IF($V$41="Y", COUNTIFS(Databases!$A:$A, "9a3283b54", Databases!$E:$E, "*prod"), "")</f>
        <v>4</v>
      </c>
      <c r="U44" s="22">
        <f>IF($V$41="Y", COUNTIFS(Databases!$A:$A, "3b930o769", Databases!$E:$E, "*nprod"), "")</f>
        <v>2</v>
      </c>
      <c r="V44" s="2"/>
      <c r="Y44"/>
    </row>
    <row r="45" spans="1:25" ht="16.5" customHeight="1" x14ac:dyDescent="0.35">
      <c r="S45" s="222" t="s">
        <v>5</v>
      </c>
      <c r="T45" s="223"/>
      <c r="U45" s="223"/>
      <c r="V45" s="2"/>
      <c r="Y45"/>
    </row>
    <row r="46" spans="1:25" ht="15" customHeight="1" x14ac:dyDescent="0.35">
      <c r="S46" s="22" t="s">
        <v>40</v>
      </c>
      <c r="T46" s="22">
        <f>IF($V$41="Y", COUNTIFS(StorageAccounts!$A:$A, "9a3283b54", StorageAccounts!$D:$D, "prd"), "")</f>
        <v>4</v>
      </c>
      <c r="U46" s="22">
        <f>IF($V$41="Y", COUNTIFS(StorageAccounts!$A:$A, "3b930o769", StorageAccounts!$D:$D, "nprd"), "")</f>
        <v>2</v>
      </c>
      <c r="V46" s="2"/>
      <c r="Y46"/>
    </row>
    <row r="47" spans="1:25" ht="15" customHeight="1" x14ac:dyDescent="0.35">
      <c r="S47" s="22"/>
      <c r="T47" s="22"/>
      <c r="U47" s="22"/>
      <c r="V47" s="2"/>
    </row>
    <row r="48" spans="1:25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4.2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87" ht="15" customHeight="1" x14ac:dyDescent="0.35"/>
    <row r="101" ht="15" customHeight="1" x14ac:dyDescent="0.35"/>
  </sheetData>
  <mergeCells count="57">
    <mergeCell ref="E35:T35"/>
    <mergeCell ref="W35:X35"/>
    <mergeCell ref="B31:C31"/>
    <mergeCell ref="T41:U41"/>
    <mergeCell ref="S45:U45"/>
    <mergeCell ref="U29:X29"/>
    <mergeCell ref="F30:T30"/>
    <mergeCell ref="U30:X30"/>
    <mergeCell ref="E34:T34"/>
    <mergeCell ref="U34:X34"/>
    <mergeCell ref="A28:A30"/>
    <mergeCell ref="B28:C28"/>
    <mergeCell ref="B29:C30"/>
    <mergeCell ref="G29:J29"/>
    <mergeCell ref="Q29:T29"/>
    <mergeCell ref="B23:C23"/>
    <mergeCell ref="B24:C24"/>
    <mergeCell ref="B25:C25"/>
    <mergeCell ref="F26:X26"/>
    <mergeCell ref="A27:C27"/>
    <mergeCell ref="G27:J27"/>
    <mergeCell ref="Q27:T27"/>
    <mergeCell ref="U27:X27"/>
    <mergeCell ref="A14:A19"/>
    <mergeCell ref="B14:C14"/>
    <mergeCell ref="G14:J14"/>
    <mergeCell ref="Q14:T14"/>
    <mergeCell ref="U14:X14"/>
    <mergeCell ref="B15:C19"/>
    <mergeCell ref="B12:C13"/>
    <mergeCell ref="F12:T12"/>
    <mergeCell ref="U12:X12"/>
    <mergeCell ref="F13:X13"/>
    <mergeCell ref="B22:C22"/>
    <mergeCell ref="F22:T22"/>
    <mergeCell ref="U22:X22"/>
    <mergeCell ref="B20:C20"/>
    <mergeCell ref="B21:C21"/>
    <mergeCell ref="G21:J21"/>
    <mergeCell ref="Q21:T21"/>
    <mergeCell ref="U21:X21"/>
    <mergeCell ref="E26:E30"/>
    <mergeCell ref="A1:Y1"/>
    <mergeCell ref="A3:C3"/>
    <mergeCell ref="E3:E22"/>
    <mergeCell ref="F3:X3"/>
    <mergeCell ref="A4:A10"/>
    <mergeCell ref="B4:C4"/>
    <mergeCell ref="G4:J4"/>
    <mergeCell ref="Q4:T4"/>
    <mergeCell ref="U4:X4"/>
    <mergeCell ref="B5:C10"/>
    <mergeCell ref="A11:A13"/>
    <mergeCell ref="B11:C11"/>
    <mergeCell ref="G11:J11"/>
    <mergeCell ref="Q11:T11"/>
    <mergeCell ref="U11:X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A249-C900-4541-98DA-897B38C5C4FF}">
  <dimension ref="A1:M26"/>
  <sheetViews>
    <sheetView zoomScale="90" zoomScaleNormal="90" workbookViewId="0">
      <selection activeCell="A16" sqref="A16:XFD16"/>
    </sheetView>
  </sheetViews>
  <sheetFormatPr defaultRowHeight="14.5" x14ac:dyDescent="0.35"/>
  <cols>
    <col min="1" max="1" width="20.6328125" customWidth="1"/>
    <col min="2" max="2" width="16.26953125" customWidth="1"/>
    <col min="3" max="3" width="25.54296875" customWidth="1"/>
    <col min="4" max="4" width="11.81640625" bestFit="1" customWidth="1"/>
    <col min="5" max="5" width="24.7265625" customWidth="1"/>
    <col min="7" max="7" width="15.54296875" bestFit="1" customWidth="1"/>
    <col min="8" max="8" width="8.1796875" bestFit="1" customWidth="1"/>
    <col min="9" max="9" width="16.54296875" style="1" bestFit="1" customWidth="1"/>
    <col min="10" max="10" width="17.81640625" style="1" bestFit="1" customWidth="1"/>
    <col min="11" max="11" width="14.54296875" style="1" bestFit="1" customWidth="1"/>
    <col min="12" max="12" width="16.26953125" style="1" bestFit="1" customWidth="1"/>
    <col min="13" max="14" width="8.453125" bestFit="1" customWidth="1"/>
  </cols>
  <sheetData>
    <row r="1" spans="1:13" x14ac:dyDescent="0.35">
      <c r="A1" s="24" t="s">
        <v>71</v>
      </c>
      <c r="B1" s="24" t="s">
        <v>126</v>
      </c>
      <c r="C1" s="24" t="s">
        <v>127</v>
      </c>
      <c r="D1" s="24" t="s">
        <v>10</v>
      </c>
      <c r="E1" s="24" t="s">
        <v>9</v>
      </c>
      <c r="F1" s="24" t="s">
        <v>11</v>
      </c>
      <c r="G1" s="24" t="s">
        <v>12</v>
      </c>
      <c r="H1" s="25" t="s">
        <v>13</v>
      </c>
      <c r="I1" s="25" t="s">
        <v>14</v>
      </c>
      <c r="J1" s="25" t="s">
        <v>15</v>
      </c>
      <c r="K1" s="25" t="s">
        <v>16</v>
      </c>
      <c r="L1" s="24" t="s">
        <v>17</v>
      </c>
      <c r="M1" s="24" t="s">
        <v>22</v>
      </c>
    </row>
    <row r="2" spans="1:13" x14ac:dyDescent="0.35">
      <c r="A2" s="26" t="s">
        <v>73</v>
      </c>
      <c r="B2" s="26" t="s">
        <v>77</v>
      </c>
      <c r="C2" s="26" t="s">
        <v>101</v>
      </c>
      <c r="D2" s="26" t="s">
        <v>20</v>
      </c>
      <c r="E2" s="26" t="s">
        <v>128</v>
      </c>
      <c r="F2" s="26" t="s">
        <v>18</v>
      </c>
      <c r="G2" s="27">
        <v>1</v>
      </c>
      <c r="H2" s="28">
        <v>0.01</v>
      </c>
      <c r="I2" s="28">
        <v>1.4999999999999999E-2</v>
      </c>
      <c r="J2" s="28">
        <v>0</v>
      </c>
      <c r="K2" s="28">
        <v>0</v>
      </c>
      <c r="L2" s="28" t="s">
        <v>125</v>
      </c>
      <c r="M2" s="28"/>
    </row>
    <row r="3" spans="1:13" x14ac:dyDescent="0.35">
      <c r="A3" t="s">
        <v>73</v>
      </c>
      <c r="B3" s="26" t="s">
        <v>78</v>
      </c>
      <c r="C3" s="26" t="s">
        <v>102</v>
      </c>
      <c r="D3" t="s">
        <v>20</v>
      </c>
      <c r="E3" s="26" t="s">
        <v>129</v>
      </c>
      <c r="F3" t="s">
        <v>18</v>
      </c>
      <c r="G3">
        <v>1</v>
      </c>
      <c r="H3" s="1">
        <v>0.01</v>
      </c>
      <c r="I3" s="1">
        <v>1.4999999999999999E-2</v>
      </c>
      <c r="J3" s="1">
        <v>0</v>
      </c>
      <c r="K3" s="1">
        <v>0</v>
      </c>
      <c r="L3" t="s">
        <v>125</v>
      </c>
    </row>
    <row r="4" spans="1:13" x14ac:dyDescent="0.35">
      <c r="A4" t="s">
        <v>73</v>
      </c>
      <c r="B4" s="26" t="s">
        <v>79</v>
      </c>
      <c r="C4" s="26" t="s">
        <v>103</v>
      </c>
      <c r="D4" t="s">
        <v>20</v>
      </c>
      <c r="E4" s="26" t="s">
        <v>151</v>
      </c>
      <c r="F4" t="s">
        <v>26</v>
      </c>
      <c r="G4">
        <v>1</v>
      </c>
      <c r="H4" s="1">
        <v>0.01</v>
      </c>
      <c r="I4" s="1">
        <v>1.4999999999999999E-2</v>
      </c>
      <c r="J4" s="1">
        <v>0</v>
      </c>
      <c r="K4" s="1">
        <v>0</v>
      </c>
      <c r="L4" t="s">
        <v>125</v>
      </c>
    </row>
    <row r="5" spans="1:13" x14ac:dyDescent="0.35">
      <c r="A5" t="s">
        <v>73</v>
      </c>
      <c r="B5" s="26" t="s">
        <v>80</v>
      </c>
      <c r="C5" s="26" t="s">
        <v>104</v>
      </c>
      <c r="D5" t="s">
        <v>20</v>
      </c>
      <c r="E5" s="26" t="s">
        <v>130</v>
      </c>
      <c r="F5" t="s">
        <v>18</v>
      </c>
      <c r="G5">
        <v>1</v>
      </c>
      <c r="H5" s="1">
        <v>0.01</v>
      </c>
      <c r="I5" s="1">
        <v>1.4999999999999999E-2</v>
      </c>
      <c r="J5" s="1">
        <v>0</v>
      </c>
      <c r="K5" s="1">
        <v>0</v>
      </c>
      <c r="L5" t="s">
        <v>125</v>
      </c>
    </row>
    <row r="6" spans="1:13" x14ac:dyDescent="0.35">
      <c r="A6" t="s">
        <v>73</v>
      </c>
      <c r="B6" s="26" t="s">
        <v>81</v>
      </c>
      <c r="C6" s="26" t="s">
        <v>105</v>
      </c>
      <c r="D6" t="s">
        <v>20</v>
      </c>
      <c r="E6" s="26" t="s">
        <v>131</v>
      </c>
      <c r="F6" t="s">
        <v>27</v>
      </c>
      <c r="G6">
        <v>2</v>
      </c>
      <c r="H6" s="1">
        <v>0.01</v>
      </c>
      <c r="I6" s="1">
        <v>1.4999999999999999E-2</v>
      </c>
      <c r="J6" s="1">
        <v>0</v>
      </c>
      <c r="K6" s="1">
        <v>0</v>
      </c>
      <c r="L6" t="s">
        <v>125</v>
      </c>
    </row>
    <row r="7" spans="1:13" x14ac:dyDescent="0.35">
      <c r="A7" t="s">
        <v>73</v>
      </c>
      <c r="B7" s="26" t="s">
        <v>82</v>
      </c>
      <c r="C7" s="26" t="s">
        <v>106</v>
      </c>
      <c r="D7" t="s">
        <v>19</v>
      </c>
      <c r="E7" s="26" t="s">
        <v>132</v>
      </c>
      <c r="F7" t="s">
        <v>18</v>
      </c>
      <c r="G7">
        <v>1</v>
      </c>
      <c r="H7" s="1">
        <v>0.01</v>
      </c>
      <c r="I7" s="1">
        <v>1.4999999999999999E-2</v>
      </c>
      <c r="J7" s="1">
        <v>0</v>
      </c>
      <c r="K7" s="1">
        <v>0</v>
      </c>
      <c r="L7" t="s">
        <v>125</v>
      </c>
    </row>
    <row r="8" spans="1:13" x14ac:dyDescent="0.35">
      <c r="A8" t="s">
        <v>326</v>
      </c>
      <c r="B8" s="26" t="s">
        <v>83</v>
      </c>
      <c r="C8" s="26" t="s">
        <v>107</v>
      </c>
      <c r="D8" t="s">
        <v>20</v>
      </c>
      <c r="E8" s="26" t="s">
        <v>133</v>
      </c>
      <c r="F8" t="s">
        <v>28</v>
      </c>
      <c r="G8">
        <v>1</v>
      </c>
      <c r="H8" s="1">
        <v>0.01</v>
      </c>
      <c r="I8" s="1">
        <v>1.4999999999999999E-2</v>
      </c>
      <c r="J8" s="1">
        <v>0</v>
      </c>
      <c r="K8" s="1">
        <v>0</v>
      </c>
      <c r="L8" t="s">
        <v>125</v>
      </c>
    </row>
    <row r="9" spans="1:13" x14ac:dyDescent="0.35">
      <c r="A9" t="s">
        <v>326</v>
      </c>
      <c r="B9" s="26" t="s">
        <v>84</v>
      </c>
      <c r="C9" s="26" t="s">
        <v>108</v>
      </c>
      <c r="D9" t="s">
        <v>20</v>
      </c>
      <c r="E9" s="26" t="s">
        <v>134</v>
      </c>
      <c r="F9" t="s">
        <v>18</v>
      </c>
      <c r="G9">
        <v>1</v>
      </c>
      <c r="H9" s="1">
        <v>0.01</v>
      </c>
      <c r="I9" s="1">
        <v>1.4999999999999999E-2</v>
      </c>
      <c r="J9" s="1">
        <v>0</v>
      </c>
      <c r="K9" s="1">
        <v>0</v>
      </c>
      <c r="L9" t="s">
        <v>125</v>
      </c>
    </row>
    <row r="10" spans="1:13" x14ac:dyDescent="0.35">
      <c r="A10" t="s">
        <v>326</v>
      </c>
      <c r="B10" s="26" t="s">
        <v>85</v>
      </c>
      <c r="C10" s="26" t="s">
        <v>109</v>
      </c>
      <c r="D10" t="s">
        <v>19</v>
      </c>
      <c r="E10" s="26" t="s">
        <v>135</v>
      </c>
      <c r="F10" t="s">
        <v>26</v>
      </c>
      <c r="G10">
        <v>1</v>
      </c>
      <c r="H10" s="1">
        <v>0.01</v>
      </c>
      <c r="I10" s="1">
        <v>1.4999999999999999E-2</v>
      </c>
      <c r="J10" s="1">
        <v>0</v>
      </c>
      <c r="K10" s="1">
        <v>0</v>
      </c>
      <c r="L10" t="s">
        <v>125</v>
      </c>
    </row>
    <row r="11" spans="1:13" x14ac:dyDescent="0.35">
      <c r="A11" t="s">
        <v>74</v>
      </c>
      <c r="B11" s="26" t="s">
        <v>86</v>
      </c>
      <c r="C11" s="26" t="s">
        <v>110</v>
      </c>
      <c r="D11" t="s">
        <v>20</v>
      </c>
      <c r="E11" s="26" t="s">
        <v>136</v>
      </c>
      <c r="F11" t="s">
        <v>18</v>
      </c>
      <c r="G11">
        <v>1</v>
      </c>
      <c r="H11" s="1">
        <v>0.01</v>
      </c>
      <c r="I11" s="1">
        <v>1.4999999999999999E-2</v>
      </c>
      <c r="J11" s="1">
        <v>0</v>
      </c>
      <c r="K11" s="1">
        <v>0</v>
      </c>
      <c r="L11" t="s">
        <v>125</v>
      </c>
    </row>
    <row r="12" spans="1:13" x14ac:dyDescent="0.35">
      <c r="A12" t="s">
        <v>74</v>
      </c>
      <c r="B12" s="26" t="s">
        <v>87</v>
      </c>
      <c r="C12" s="26" t="s">
        <v>111</v>
      </c>
      <c r="D12" t="s">
        <v>19</v>
      </c>
      <c r="E12" s="26" t="s">
        <v>137</v>
      </c>
      <c r="F12" t="s">
        <v>30</v>
      </c>
      <c r="G12">
        <v>1</v>
      </c>
      <c r="H12" s="1">
        <v>0.01</v>
      </c>
      <c r="I12" s="1">
        <v>1.4999999999999999E-2</v>
      </c>
      <c r="J12" s="1">
        <v>0</v>
      </c>
      <c r="K12" s="1">
        <v>0</v>
      </c>
      <c r="L12" t="s">
        <v>125</v>
      </c>
    </row>
    <row r="13" spans="1:13" x14ac:dyDescent="0.35">
      <c r="A13" t="s">
        <v>74</v>
      </c>
      <c r="B13" s="26" t="s">
        <v>88</v>
      </c>
      <c r="C13" s="26" t="s">
        <v>112</v>
      </c>
      <c r="D13" t="s">
        <v>20</v>
      </c>
      <c r="E13" s="26" t="s">
        <v>138</v>
      </c>
      <c r="F13" t="s">
        <v>18</v>
      </c>
      <c r="G13">
        <v>1</v>
      </c>
      <c r="H13" s="1">
        <v>0.01</v>
      </c>
      <c r="I13" s="1">
        <v>1.4999999999999999E-2</v>
      </c>
      <c r="J13" s="1">
        <v>0</v>
      </c>
      <c r="K13" s="1">
        <v>0</v>
      </c>
      <c r="L13" t="s">
        <v>125</v>
      </c>
    </row>
    <row r="14" spans="1:13" x14ac:dyDescent="0.35">
      <c r="A14" t="s">
        <v>74</v>
      </c>
      <c r="B14" s="26" t="s">
        <v>89</v>
      </c>
      <c r="C14" s="26" t="s">
        <v>113</v>
      </c>
      <c r="D14" t="s">
        <v>20</v>
      </c>
      <c r="E14" s="26" t="s">
        <v>139</v>
      </c>
      <c r="F14" t="s">
        <v>18</v>
      </c>
      <c r="G14">
        <v>1</v>
      </c>
      <c r="H14" s="1">
        <v>0.01</v>
      </c>
      <c r="I14" s="1">
        <v>1.4999999999999999E-2</v>
      </c>
      <c r="J14" s="1">
        <v>0</v>
      </c>
      <c r="K14" s="1">
        <v>0</v>
      </c>
      <c r="L14" t="s">
        <v>125</v>
      </c>
    </row>
    <row r="15" spans="1:13" x14ac:dyDescent="0.35">
      <c r="A15" t="s">
        <v>75</v>
      </c>
      <c r="B15" s="26" t="s">
        <v>90</v>
      </c>
      <c r="C15" s="26" t="s">
        <v>114</v>
      </c>
      <c r="D15" t="s">
        <v>19</v>
      </c>
      <c r="E15" s="26" t="s">
        <v>140</v>
      </c>
      <c r="F15" t="s">
        <v>29</v>
      </c>
      <c r="G15">
        <v>3</v>
      </c>
      <c r="H15" s="1">
        <v>0.01</v>
      </c>
      <c r="I15" s="1">
        <v>1.4999999999999999E-2</v>
      </c>
      <c r="J15" s="1">
        <v>0</v>
      </c>
      <c r="K15" s="1">
        <v>0</v>
      </c>
      <c r="L15" t="s">
        <v>125</v>
      </c>
    </row>
    <row r="16" spans="1:13" x14ac:dyDescent="0.35">
      <c r="A16" t="s">
        <v>75</v>
      </c>
      <c r="B16" s="26" t="s">
        <v>91</v>
      </c>
      <c r="C16" s="26" t="s">
        <v>115</v>
      </c>
      <c r="D16" t="s">
        <v>19</v>
      </c>
      <c r="E16" s="26" t="s">
        <v>141</v>
      </c>
      <c r="F16" t="s">
        <v>28</v>
      </c>
      <c r="G16">
        <v>1</v>
      </c>
      <c r="H16" s="1">
        <v>0.01</v>
      </c>
      <c r="I16" s="1">
        <v>1.4999999999999999E-2</v>
      </c>
      <c r="J16" s="1">
        <v>0</v>
      </c>
      <c r="K16" s="1">
        <v>0</v>
      </c>
      <c r="L16" t="s">
        <v>125</v>
      </c>
    </row>
    <row r="17" spans="1:12" x14ac:dyDescent="0.35">
      <c r="A17" t="s">
        <v>75</v>
      </c>
      <c r="B17" s="26" t="s">
        <v>92</v>
      </c>
      <c r="C17" s="26" t="s">
        <v>116</v>
      </c>
      <c r="D17" t="s">
        <v>19</v>
      </c>
      <c r="E17" s="26" t="s">
        <v>142</v>
      </c>
      <c r="F17" t="s">
        <v>28</v>
      </c>
      <c r="G17">
        <v>1</v>
      </c>
      <c r="H17" s="1">
        <v>0.01</v>
      </c>
      <c r="I17" s="1">
        <v>1.4999999999999999E-2</v>
      </c>
      <c r="J17" s="1">
        <v>0</v>
      </c>
      <c r="K17" s="1">
        <v>0</v>
      </c>
      <c r="L17" t="s">
        <v>125</v>
      </c>
    </row>
    <row r="18" spans="1:12" x14ac:dyDescent="0.35">
      <c r="A18" t="s">
        <v>76</v>
      </c>
      <c r="B18" s="26" t="s">
        <v>93</v>
      </c>
      <c r="C18" s="26" t="s">
        <v>117</v>
      </c>
      <c r="D18" t="s">
        <v>19</v>
      </c>
      <c r="E18" s="26" t="s">
        <v>143</v>
      </c>
      <c r="F18" t="s">
        <v>18</v>
      </c>
      <c r="G18">
        <v>1</v>
      </c>
      <c r="H18" s="1">
        <v>0.01</v>
      </c>
      <c r="I18" s="1">
        <v>1.4999999999999999E-2</v>
      </c>
      <c r="J18" s="1">
        <v>0</v>
      </c>
      <c r="K18" s="1">
        <v>0</v>
      </c>
      <c r="L18" t="s">
        <v>125</v>
      </c>
    </row>
    <row r="19" spans="1:12" x14ac:dyDescent="0.35">
      <c r="A19" t="s">
        <v>76</v>
      </c>
      <c r="B19" s="26" t="s">
        <v>94</v>
      </c>
      <c r="C19" s="26" t="s">
        <v>118</v>
      </c>
      <c r="D19" t="s">
        <v>20</v>
      </c>
      <c r="E19" s="26" t="s">
        <v>144</v>
      </c>
      <c r="F19" t="s">
        <v>31</v>
      </c>
      <c r="G19">
        <v>2</v>
      </c>
      <c r="H19" s="1">
        <v>0.01</v>
      </c>
      <c r="I19" s="1">
        <v>1.4999999999999999E-2</v>
      </c>
      <c r="J19" s="1">
        <v>0</v>
      </c>
      <c r="K19" s="1">
        <v>0</v>
      </c>
      <c r="L19" t="s">
        <v>125</v>
      </c>
    </row>
    <row r="20" spans="1:12" x14ac:dyDescent="0.35">
      <c r="A20" t="s">
        <v>76</v>
      </c>
      <c r="B20" s="26" t="s">
        <v>95</v>
      </c>
      <c r="C20" s="26" t="s">
        <v>119</v>
      </c>
      <c r="D20" t="s">
        <v>19</v>
      </c>
      <c r="E20" s="26" t="s">
        <v>145</v>
      </c>
      <c r="F20" t="s">
        <v>18</v>
      </c>
      <c r="G20">
        <v>1</v>
      </c>
      <c r="H20" s="1">
        <v>0.01</v>
      </c>
      <c r="I20" s="1">
        <v>1.4999999999999999E-2</v>
      </c>
      <c r="J20" s="1">
        <v>0</v>
      </c>
      <c r="K20" s="1">
        <v>0</v>
      </c>
      <c r="L20" t="s">
        <v>125</v>
      </c>
    </row>
    <row r="21" spans="1:12" x14ac:dyDescent="0.35">
      <c r="A21" t="s">
        <v>76</v>
      </c>
      <c r="B21" s="26" t="s">
        <v>96</v>
      </c>
      <c r="C21" s="26" t="s">
        <v>120</v>
      </c>
      <c r="D21" t="s">
        <v>19</v>
      </c>
      <c r="E21" s="26" t="s">
        <v>146</v>
      </c>
      <c r="F21" t="s">
        <v>18</v>
      </c>
      <c r="G21">
        <v>1</v>
      </c>
      <c r="H21" s="1">
        <v>0.01</v>
      </c>
      <c r="I21" s="1">
        <v>1.4999999999999999E-2</v>
      </c>
      <c r="J21" s="1">
        <v>0</v>
      </c>
      <c r="K21" s="1">
        <v>0</v>
      </c>
      <c r="L21" t="s">
        <v>125</v>
      </c>
    </row>
    <row r="22" spans="1:12" x14ac:dyDescent="0.35">
      <c r="A22" t="s">
        <v>72</v>
      </c>
      <c r="B22" s="26" t="s">
        <v>97</v>
      </c>
      <c r="C22" s="26" t="s">
        <v>121</v>
      </c>
      <c r="D22" t="s">
        <v>19</v>
      </c>
      <c r="E22" s="26" t="s">
        <v>147</v>
      </c>
      <c r="F22" t="s">
        <v>32</v>
      </c>
      <c r="G22">
        <v>2</v>
      </c>
      <c r="H22" s="1">
        <v>0.01</v>
      </c>
      <c r="I22" s="1">
        <v>1.4999999999999999E-2</v>
      </c>
      <c r="J22" s="1">
        <v>0</v>
      </c>
      <c r="K22" s="1">
        <v>0</v>
      </c>
      <c r="L22" t="s">
        <v>125</v>
      </c>
    </row>
    <row r="23" spans="1:12" x14ac:dyDescent="0.35">
      <c r="A23" t="s">
        <v>72</v>
      </c>
      <c r="B23" s="26" t="s">
        <v>98</v>
      </c>
      <c r="C23" s="26" t="s">
        <v>122</v>
      </c>
      <c r="D23" t="s">
        <v>19</v>
      </c>
      <c r="E23" s="26" t="s">
        <v>148</v>
      </c>
      <c r="F23" t="s">
        <v>28</v>
      </c>
      <c r="G23">
        <v>1</v>
      </c>
      <c r="H23" s="1">
        <v>0.01</v>
      </c>
      <c r="I23" s="1">
        <v>1.4999999999999999E-2</v>
      </c>
      <c r="J23" s="1">
        <v>0</v>
      </c>
      <c r="K23" s="1">
        <v>0</v>
      </c>
      <c r="L23" t="s">
        <v>125</v>
      </c>
    </row>
    <row r="24" spans="1:12" x14ac:dyDescent="0.35">
      <c r="A24" t="s">
        <v>72</v>
      </c>
      <c r="B24" s="26" t="s">
        <v>99</v>
      </c>
      <c r="C24" s="26" t="s">
        <v>123</v>
      </c>
      <c r="D24" t="s">
        <v>19</v>
      </c>
      <c r="E24" s="26" t="s">
        <v>149</v>
      </c>
      <c r="F24" t="s">
        <v>28</v>
      </c>
      <c r="G24">
        <v>1</v>
      </c>
      <c r="H24" s="1">
        <v>0.01</v>
      </c>
      <c r="I24" s="1">
        <v>1.4999999999999999E-2</v>
      </c>
      <c r="J24" s="1">
        <v>0</v>
      </c>
      <c r="K24" s="1">
        <v>0</v>
      </c>
      <c r="L24" t="s">
        <v>125</v>
      </c>
    </row>
    <row r="25" spans="1:12" x14ac:dyDescent="0.35">
      <c r="A25" t="s">
        <v>72</v>
      </c>
      <c r="B25" s="26" t="s">
        <v>100</v>
      </c>
      <c r="C25" s="26" t="s">
        <v>124</v>
      </c>
      <c r="D25" t="s">
        <v>19</v>
      </c>
      <c r="E25" s="26" t="s">
        <v>150</v>
      </c>
      <c r="F25" t="s">
        <v>33</v>
      </c>
      <c r="G25">
        <v>2</v>
      </c>
      <c r="H25" s="1">
        <v>0.01</v>
      </c>
      <c r="I25" s="1">
        <v>1.4999999999999999E-2</v>
      </c>
      <c r="J25" s="1">
        <v>0</v>
      </c>
      <c r="K25" s="1">
        <v>0</v>
      </c>
      <c r="L25" t="s">
        <v>125</v>
      </c>
    </row>
    <row r="26" spans="1:12" x14ac:dyDescent="0.35">
      <c r="B26" s="26"/>
      <c r="C26" s="26"/>
      <c r="E26" s="26"/>
      <c r="H26" s="1"/>
      <c r="L2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9E54-BD72-473B-ACF7-EE8FB2D3F565}">
  <dimension ref="A1:E26"/>
  <sheetViews>
    <sheetView workbookViewId="0">
      <selection activeCell="A9" sqref="A9:XFD9"/>
    </sheetView>
  </sheetViews>
  <sheetFormatPr defaultRowHeight="14.5" x14ac:dyDescent="0.35"/>
  <cols>
    <col min="1" max="1" width="14" customWidth="1"/>
    <col min="2" max="2" width="23.1796875" customWidth="1"/>
    <col min="3" max="3" width="16.54296875" bestFit="1" customWidth="1"/>
    <col min="4" max="4" width="23.1796875" customWidth="1"/>
    <col min="6" max="6" width="30.7265625" bestFit="1" customWidth="1"/>
    <col min="7" max="7" width="49.26953125" bestFit="1" customWidth="1"/>
  </cols>
  <sheetData>
    <row r="1" spans="1:5" x14ac:dyDescent="0.35">
      <c r="A1" s="62" t="s">
        <v>71</v>
      </c>
      <c r="B1" s="24" t="s">
        <v>23</v>
      </c>
      <c r="C1" s="24" t="s">
        <v>9</v>
      </c>
      <c r="D1" s="24" t="s">
        <v>24</v>
      </c>
      <c r="E1" s="24" t="s">
        <v>21</v>
      </c>
    </row>
    <row r="2" spans="1:5" x14ac:dyDescent="0.35">
      <c r="A2" s="63" t="s">
        <v>73</v>
      </c>
      <c r="B2" s="26" t="s">
        <v>277</v>
      </c>
      <c r="C2" s="26" t="s">
        <v>301</v>
      </c>
      <c r="D2" s="26" t="s">
        <v>19</v>
      </c>
      <c r="E2" s="26" t="s">
        <v>325</v>
      </c>
    </row>
    <row r="3" spans="1:5" x14ac:dyDescent="0.35">
      <c r="A3" s="60" t="s">
        <v>73</v>
      </c>
      <c r="B3" s="26" t="s">
        <v>278</v>
      </c>
      <c r="C3" s="26" t="s">
        <v>302</v>
      </c>
      <c r="D3" t="s">
        <v>19</v>
      </c>
      <c r="E3" t="s">
        <v>325</v>
      </c>
    </row>
    <row r="4" spans="1:5" x14ac:dyDescent="0.35">
      <c r="A4" s="61" t="s">
        <v>73</v>
      </c>
      <c r="B4" s="26" t="s">
        <v>279</v>
      </c>
      <c r="C4" s="26" t="s">
        <v>303</v>
      </c>
      <c r="D4" t="s">
        <v>20</v>
      </c>
      <c r="E4" t="s">
        <v>325</v>
      </c>
    </row>
    <row r="5" spans="1:5" x14ac:dyDescent="0.35">
      <c r="A5" s="60" t="s">
        <v>73</v>
      </c>
      <c r="B5" s="26" t="s">
        <v>280</v>
      </c>
      <c r="C5" s="26" t="s">
        <v>304</v>
      </c>
      <c r="D5" t="s">
        <v>20</v>
      </c>
      <c r="E5" t="s">
        <v>325</v>
      </c>
    </row>
    <row r="6" spans="1:5" x14ac:dyDescent="0.35">
      <c r="A6" s="61" t="s">
        <v>73</v>
      </c>
      <c r="B6" s="26" t="s">
        <v>281</v>
      </c>
      <c r="C6" s="26" t="s">
        <v>305</v>
      </c>
      <c r="D6" t="s">
        <v>20</v>
      </c>
      <c r="E6" t="s">
        <v>325</v>
      </c>
    </row>
    <row r="7" spans="1:5" x14ac:dyDescent="0.35">
      <c r="A7" s="60" t="s">
        <v>326</v>
      </c>
      <c r="B7" s="26" t="s">
        <v>282</v>
      </c>
      <c r="C7" s="26" t="s">
        <v>306</v>
      </c>
      <c r="D7" t="s">
        <v>20</v>
      </c>
      <c r="E7" t="s">
        <v>325</v>
      </c>
    </row>
    <row r="8" spans="1:5" x14ac:dyDescent="0.35">
      <c r="A8" s="61" t="s">
        <v>326</v>
      </c>
      <c r="B8" s="26" t="s">
        <v>283</v>
      </c>
      <c r="C8" s="26" t="s">
        <v>307</v>
      </c>
      <c r="D8" t="s">
        <v>20</v>
      </c>
      <c r="E8" t="s">
        <v>325</v>
      </c>
    </row>
    <row r="9" spans="1:5" x14ac:dyDescent="0.35">
      <c r="A9" s="60" t="s">
        <v>326</v>
      </c>
      <c r="B9" s="26" t="s">
        <v>284</v>
      </c>
      <c r="C9" s="26" t="s">
        <v>308</v>
      </c>
      <c r="D9" t="s">
        <v>20</v>
      </c>
      <c r="E9" t="s">
        <v>325</v>
      </c>
    </row>
    <row r="10" spans="1:5" x14ac:dyDescent="0.35">
      <c r="A10" s="61" t="s">
        <v>326</v>
      </c>
      <c r="B10" s="26" t="s">
        <v>285</v>
      </c>
      <c r="C10" s="26" t="s">
        <v>309</v>
      </c>
      <c r="D10" t="s">
        <v>19</v>
      </c>
      <c r="E10" t="s">
        <v>325</v>
      </c>
    </row>
    <row r="11" spans="1:5" x14ac:dyDescent="0.35">
      <c r="A11" s="60" t="s">
        <v>74</v>
      </c>
      <c r="B11" s="26" t="s">
        <v>286</v>
      </c>
      <c r="C11" s="26" t="s">
        <v>310</v>
      </c>
      <c r="D11" t="s">
        <v>20</v>
      </c>
      <c r="E11" t="s">
        <v>325</v>
      </c>
    </row>
    <row r="12" spans="1:5" x14ac:dyDescent="0.35">
      <c r="A12" s="60" t="s">
        <v>74</v>
      </c>
      <c r="B12" s="26" t="s">
        <v>287</v>
      </c>
      <c r="C12" s="26" t="s">
        <v>311</v>
      </c>
      <c r="D12" t="s">
        <v>20</v>
      </c>
      <c r="E12" t="s">
        <v>325</v>
      </c>
    </row>
    <row r="13" spans="1:5" x14ac:dyDescent="0.35">
      <c r="A13" s="61" t="s">
        <v>74</v>
      </c>
      <c r="B13" s="26" t="s">
        <v>288</v>
      </c>
      <c r="C13" s="26" t="s">
        <v>312</v>
      </c>
      <c r="D13" t="s">
        <v>20</v>
      </c>
      <c r="E13" t="s">
        <v>325</v>
      </c>
    </row>
    <row r="14" spans="1:5" x14ac:dyDescent="0.35">
      <c r="A14" s="60" t="s">
        <v>74</v>
      </c>
      <c r="B14" s="26" t="s">
        <v>289</v>
      </c>
      <c r="C14" s="26" t="s">
        <v>313</v>
      </c>
      <c r="D14" t="s">
        <v>19</v>
      </c>
      <c r="E14" t="s">
        <v>325</v>
      </c>
    </row>
    <row r="15" spans="1:5" x14ac:dyDescent="0.35">
      <c r="A15" s="61" t="s">
        <v>75</v>
      </c>
      <c r="B15" s="26" t="s">
        <v>290</v>
      </c>
      <c r="C15" s="26" t="s">
        <v>314</v>
      </c>
      <c r="D15" t="s">
        <v>19</v>
      </c>
      <c r="E15" t="s">
        <v>325</v>
      </c>
    </row>
    <row r="16" spans="1:5" x14ac:dyDescent="0.35">
      <c r="A16" s="61" t="s">
        <v>75</v>
      </c>
      <c r="B16" s="26" t="s">
        <v>291</v>
      </c>
      <c r="C16" s="26" t="s">
        <v>315</v>
      </c>
      <c r="D16" t="s">
        <v>20</v>
      </c>
      <c r="E16" t="s">
        <v>325</v>
      </c>
    </row>
    <row r="17" spans="1:5" x14ac:dyDescent="0.35">
      <c r="A17" s="60" t="s">
        <v>75</v>
      </c>
      <c r="B17" s="26" t="s">
        <v>292</v>
      </c>
      <c r="C17" s="26" t="s">
        <v>316</v>
      </c>
      <c r="D17" t="s">
        <v>19</v>
      </c>
      <c r="E17" t="s">
        <v>325</v>
      </c>
    </row>
    <row r="18" spans="1:5" x14ac:dyDescent="0.35">
      <c r="A18" s="61" t="s">
        <v>76</v>
      </c>
      <c r="B18" s="26" t="s">
        <v>293</v>
      </c>
      <c r="C18" s="26" t="s">
        <v>317</v>
      </c>
      <c r="D18" t="s">
        <v>19</v>
      </c>
      <c r="E18" t="s">
        <v>325</v>
      </c>
    </row>
    <row r="19" spans="1:5" x14ac:dyDescent="0.35">
      <c r="A19" s="60" t="s">
        <v>76</v>
      </c>
      <c r="B19" s="26" t="s">
        <v>294</v>
      </c>
      <c r="C19" s="26" t="s">
        <v>318</v>
      </c>
      <c r="D19" t="s">
        <v>19</v>
      </c>
      <c r="E19" t="s">
        <v>325</v>
      </c>
    </row>
    <row r="20" spans="1:5" x14ac:dyDescent="0.35">
      <c r="A20" s="61" t="s">
        <v>76</v>
      </c>
      <c r="B20" s="26" t="s">
        <v>295</v>
      </c>
      <c r="C20" s="26" t="s">
        <v>319</v>
      </c>
      <c r="D20" t="s">
        <v>19</v>
      </c>
      <c r="E20" t="s">
        <v>325</v>
      </c>
    </row>
    <row r="21" spans="1:5" x14ac:dyDescent="0.35">
      <c r="A21" s="60" t="s">
        <v>76</v>
      </c>
      <c r="B21" s="26" t="s">
        <v>296</v>
      </c>
      <c r="C21" s="26" t="s">
        <v>320</v>
      </c>
      <c r="D21" t="s">
        <v>19</v>
      </c>
      <c r="E21" t="s">
        <v>325</v>
      </c>
    </row>
    <row r="22" spans="1:5" x14ac:dyDescent="0.35">
      <c r="A22" s="61" t="s">
        <v>72</v>
      </c>
      <c r="B22" s="26" t="s">
        <v>297</v>
      </c>
      <c r="C22" s="26" t="s">
        <v>321</v>
      </c>
      <c r="D22" t="s">
        <v>19</v>
      </c>
      <c r="E22" t="s">
        <v>325</v>
      </c>
    </row>
    <row r="23" spans="1:5" x14ac:dyDescent="0.35">
      <c r="A23" s="60" t="s">
        <v>72</v>
      </c>
      <c r="B23" s="26" t="s">
        <v>298</v>
      </c>
      <c r="C23" s="26" t="s">
        <v>322</v>
      </c>
      <c r="D23" t="s">
        <v>20</v>
      </c>
      <c r="E23" t="s">
        <v>325</v>
      </c>
    </row>
    <row r="24" spans="1:5" x14ac:dyDescent="0.35">
      <c r="A24" s="60" t="s">
        <v>72</v>
      </c>
      <c r="B24" s="26" t="s">
        <v>299</v>
      </c>
      <c r="C24" s="26" t="s">
        <v>323</v>
      </c>
      <c r="D24" t="s">
        <v>19</v>
      </c>
      <c r="E24" t="s">
        <v>325</v>
      </c>
    </row>
    <row r="25" spans="1:5" x14ac:dyDescent="0.35">
      <c r="A25" s="61" t="s">
        <v>72</v>
      </c>
      <c r="B25" s="26" t="s">
        <v>300</v>
      </c>
      <c r="C25" s="26" t="s">
        <v>324</v>
      </c>
      <c r="D25" t="s">
        <v>20</v>
      </c>
      <c r="E25" t="s">
        <v>325</v>
      </c>
    </row>
    <row r="26" spans="1:5" x14ac:dyDescent="0.35">
      <c r="A26" s="60"/>
      <c r="B26" s="26"/>
      <c r="C26" s="2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12F4-91E1-4AAD-AC9A-EDD746B9947C}">
  <dimension ref="A1:E27"/>
  <sheetViews>
    <sheetView workbookViewId="0">
      <selection activeCell="B34" sqref="B34"/>
    </sheetView>
  </sheetViews>
  <sheetFormatPr defaultRowHeight="14.5" x14ac:dyDescent="0.35"/>
  <cols>
    <col min="1" max="1" width="35.7265625" bestFit="1" customWidth="1"/>
    <col min="2" max="2" width="27" bestFit="1" customWidth="1"/>
    <col min="3" max="3" width="25.26953125" bestFit="1" customWidth="1"/>
    <col min="4" max="4" width="6.1796875" bestFit="1" customWidth="1"/>
    <col min="5" max="5" width="26.1796875" bestFit="1" customWidth="1"/>
  </cols>
  <sheetData>
    <row r="1" spans="1:5" x14ac:dyDescent="0.35">
      <c r="A1" s="24" t="s">
        <v>71</v>
      </c>
      <c r="B1" s="24" t="s">
        <v>25</v>
      </c>
      <c r="C1" s="24" t="s">
        <v>9</v>
      </c>
      <c r="D1" s="24" t="s">
        <v>24</v>
      </c>
      <c r="E1" s="24" t="s">
        <v>17</v>
      </c>
    </row>
    <row r="2" spans="1:5" x14ac:dyDescent="0.35">
      <c r="A2" s="26" t="s">
        <v>73</v>
      </c>
      <c r="B2" t="s">
        <v>152</v>
      </c>
      <c r="C2" t="s">
        <v>178</v>
      </c>
      <c r="D2" t="s">
        <v>20</v>
      </c>
    </row>
    <row r="3" spans="1:5" x14ac:dyDescent="0.35">
      <c r="A3" t="s">
        <v>73</v>
      </c>
      <c r="B3" t="s">
        <v>153</v>
      </c>
      <c r="C3" t="s">
        <v>179</v>
      </c>
      <c r="D3" t="s">
        <v>20</v>
      </c>
    </row>
    <row r="4" spans="1:5" x14ac:dyDescent="0.35">
      <c r="A4" t="s">
        <v>73</v>
      </c>
      <c r="B4" t="s">
        <v>154</v>
      </c>
      <c r="C4" t="s">
        <v>180</v>
      </c>
      <c r="D4" t="s">
        <v>20</v>
      </c>
    </row>
    <row r="5" spans="1:5" x14ac:dyDescent="0.35">
      <c r="A5" t="s">
        <v>73</v>
      </c>
      <c r="B5" t="s">
        <v>155</v>
      </c>
      <c r="C5" t="s">
        <v>181</v>
      </c>
      <c r="D5" t="s">
        <v>19</v>
      </c>
    </row>
    <row r="6" spans="1:5" x14ac:dyDescent="0.35">
      <c r="A6" t="s">
        <v>73</v>
      </c>
      <c r="B6" t="s">
        <v>156</v>
      </c>
      <c r="C6" t="s">
        <v>182</v>
      </c>
      <c r="D6" t="s">
        <v>20</v>
      </c>
    </row>
    <row r="7" spans="1:5" x14ac:dyDescent="0.35">
      <c r="A7" t="s">
        <v>326</v>
      </c>
      <c r="B7" t="s">
        <v>157</v>
      </c>
      <c r="C7" t="s">
        <v>183</v>
      </c>
      <c r="D7" t="s">
        <v>19</v>
      </c>
    </row>
    <row r="8" spans="1:5" x14ac:dyDescent="0.35">
      <c r="A8" t="s">
        <v>326</v>
      </c>
      <c r="B8" t="s">
        <v>158</v>
      </c>
      <c r="C8" t="s">
        <v>184</v>
      </c>
      <c r="D8" t="s">
        <v>19</v>
      </c>
    </row>
    <row r="9" spans="1:5" x14ac:dyDescent="0.35">
      <c r="A9" t="s">
        <v>326</v>
      </c>
      <c r="B9" t="s">
        <v>159</v>
      </c>
      <c r="C9" t="s">
        <v>185</v>
      </c>
      <c r="D9" t="s">
        <v>19</v>
      </c>
    </row>
    <row r="10" spans="1:5" x14ac:dyDescent="0.35">
      <c r="A10" t="s">
        <v>326</v>
      </c>
      <c r="B10" t="s">
        <v>160</v>
      </c>
      <c r="C10" t="s">
        <v>186</v>
      </c>
      <c r="D10" t="s">
        <v>19</v>
      </c>
    </row>
    <row r="11" spans="1:5" x14ac:dyDescent="0.35">
      <c r="A11" t="s">
        <v>74</v>
      </c>
      <c r="B11" t="s">
        <v>161</v>
      </c>
      <c r="C11" t="s">
        <v>187</v>
      </c>
      <c r="D11" t="s">
        <v>19</v>
      </c>
    </row>
    <row r="12" spans="1:5" x14ac:dyDescent="0.35">
      <c r="A12" t="s">
        <v>74</v>
      </c>
      <c r="B12" t="s">
        <v>162</v>
      </c>
      <c r="C12" t="s">
        <v>188</v>
      </c>
      <c r="D12" t="s">
        <v>20</v>
      </c>
    </row>
    <row r="13" spans="1:5" x14ac:dyDescent="0.35">
      <c r="A13" t="s">
        <v>74</v>
      </c>
      <c r="B13" t="s">
        <v>163</v>
      </c>
      <c r="C13" t="s">
        <v>189</v>
      </c>
      <c r="D13" t="s">
        <v>20</v>
      </c>
    </row>
    <row r="14" spans="1:5" x14ac:dyDescent="0.35">
      <c r="A14" t="s">
        <v>74</v>
      </c>
      <c r="B14" t="s">
        <v>164</v>
      </c>
      <c r="C14" t="s">
        <v>190</v>
      </c>
      <c r="D14" t="s">
        <v>20</v>
      </c>
    </row>
    <row r="15" spans="1:5" x14ac:dyDescent="0.35">
      <c r="A15" t="s">
        <v>74</v>
      </c>
      <c r="B15" t="s">
        <v>165</v>
      </c>
      <c r="C15" t="s">
        <v>191</v>
      </c>
      <c r="D15" t="s">
        <v>19</v>
      </c>
    </row>
    <row r="16" spans="1:5" x14ac:dyDescent="0.35">
      <c r="A16" t="s">
        <v>75</v>
      </c>
      <c r="B16" t="s">
        <v>166</v>
      </c>
      <c r="C16" t="s">
        <v>192</v>
      </c>
      <c r="D16" t="s">
        <v>20</v>
      </c>
    </row>
    <row r="17" spans="1:4" x14ac:dyDescent="0.35">
      <c r="A17" t="s">
        <v>75</v>
      </c>
      <c r="B17" t="s">
        <v>167</v>
      </c>
      <c r="C17" t="s">
        <v>193</v>
      </c>
      <c r="D17" t="s">
        <v>20</v>
      </c>
    </row>
    <row r="18" spans="1:4" x14ac:dyDescent="0.35">
      <c r="A18" t="s">
        <v>75</v>
      </c>
      <c r="B18" t="s">
        <v>168</v>
      </c>
      <c r="C18" t="s">
        <v>194</v>
      </c>
      <c r="D18" t="s">
        <v>19</v>
      </c>
    </row>
    <row r="19" spans="1:4" x14ac:dyDescent="0.35">
      <c r="A19" t="s">
        <v>75</v>
      </c>
      <c r="B19" t="s">
        <v>169</v>
      </c>
      <c r="C19" t="s">
        <v>195</v>
      </c>
      <c r="D19" t="s">
        <v>19</v>
      </c>
    </row>
    <row r="20" spans="1:4" x14ac:dyDescent="0.35">
      <c r="A20" t="s">
        <v>76</v>
      </c>
      <c r="B20" t="s">
        <v>170</v>
      </c>
      <c r="C20" t="s">
        <v>196</v>
      </c>
      <c r="D20" t="s">
        <v>19</v>
      </c>
    </row>
    <row r="21" spans="1:4" x14ac:dyDescent="0.35">
      <c r="A21" t="s">
        <v>76</v>
      </c>
      <c r="B21" t="s">
        <v>171</v>
      </c>
      <c r="C21" t="s">
        <v>197</v>
      </c>
      <c r="D21" t="s">
        <v>19</v>
      </c>
    </row>
    <row r="22" spans="1:4" x14ac:dyDescent="0.35">
      <c r="A22" t="s">
        <v>76</v>
      </c>
      <c r="B22" t="s">
        <v>172</v>
      </c>
      <c r="C22" t="s">
        <v>198</v>
      </c>
      <c r="D22" t="s">
        <v>19</v>
      </c>
    </row>
    <row r="23" spans="1:4" x14ac:dyDescent="0.35">
      <c r="A23" t="s">
        <v>76</v>
      </c>
      <c r="B23" t="s">
        <v>173</v>
      </c>
      <c r="C23" t="s">
        <v>199</v>
      </c>
      <c r="D23" t="s">
        <v>19</v>
      </c>
    </row>
    <row r="24" spans="1:4" x14ac:dyDescent="0.35">
      <c r="A24" t="s">
        <v>72</v>
      </c>
      <c r="B24" t="s">
        <v>174</v>
      </c>
      <c r="C24" t="s">
        <v>200</v>
      </c>
      <c r="D24" t="s">
        <v>19</v>
      </c>
    </row>
    <row r="25" spans="1:4" x14ac:dyDescent="0.35">
      <c r="A25" t="s">
        <v>72</v>
      </c>
      <c r="B25" t="s">
        <v>175</v>
      </c>
      <c r="C25" t="s">
        <v>201</v>
      </c>
      <c r="D25" t="s">
        <v>20</v>
      </c>
    </row>
    <row r="26" spans="1:4" x14ac:dyDescent="0.35">
      <c r="A26" t="s">
        <v>72</v>
      </c>
      <c r="B26" t="s">
        <v>176</v>
      </c>
      <c r="C26" t="s">
        <v>202</v>
      </c>
      <c r="D26" t="s">
        <v>20</v>
      </c>
    </row>
    <row r="27" spans="1:4" x14ac:dyDescent="0.35">
      <c r="A27" t="s">
        <v>72</v>
      </c>
      <c r="B27" t="s">
        <v>177</v>
      </c>
      <c r="C27" t="s">
        <v>203</v>
      </c>
      <c r="D27" t="s">
        <v>19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A35E-3292-4643-8DFD-6F41A4F47A1B}">
  <dimension ref="A1:E26"/>
  <sheetViews>
    <sheetView workbookViewId="0">
      <selection activeCell="J30" sqref="J30"/>
    </sheetView>
  </sheetViews>
  <sheetFormatPr defaultRowHeight="14.5" x14ac:dyDescent="0.35"/>
  <cols>
    <col min="1" max="1" width="19.6328125" customWidth="1"/>
    <col min="2" max="2" width="9.54296875" customWidth="1"/>
    <col min="3" max="3" width="14.54296875" customWidth="1"/>
    <col min="4" max="4" width="16.08984375" customWidth="1"/>
    <col min="5" max="5" width="10.26953125" bestFit="1" customWidth="1"/>
  </cols>
  <sheetData>
    <row r="1" spans="1:5" x14ac:dyDescent="0.35">
      <c r="A1" s="62" t="s">
        <v>71</v>
      </c>
      <c r="B1" s="60" t="s">
        <v>46</v>
      </c>
      <c r="C1" s="60" t="s">
        <v>47</v>
      </c>
      <c r="D1" s="60" t="s">
        <v>48</v>
      </c>
      <c r="E1" s="60" t="s">
        <v>49</v>
      </c>
    </row>
    <row r="2" spans="1:5" x14ac:dyDescent="0.35">
      <c r="A2" s="63" t="s">
        <v>73</v>
      </c>
      <c r="B2" t="s">
        <v>205</v>
      </c>
      <c r="C2" t="s">
        <v>229</v>
      </c>
      <c r="D2" t="s">
        <v>253</v>
      </c>
      <c r="E2" t="s">
        <v>51</v>
      </c>
    </row>
    <row r="3" spans="1:5" x14ac:dyDescent="0.35">
      <c r="A3" s="60" t="s">
        <v>73</v>
      </c>
      <c r="B3" t="s">
        <v>206</v>
      </c>
      <c r="C3" t="s">
        <v>230</v>
      </c>
      <c r="D3" t="s">
        <v>254</v>
      </c>
      <c r="E3" t="s">
        <v>50</v>
      </c>
    </row>
    <row r="4" spans="1:5" x14ac:dyDescent="0.35">
      <c r="A4" s="60" t="s">
        <v>73</v>
      </c>
      <c r="B4" t="s">
        <v>207</v>
      </c>
      <c r="C4" t="s">
        <v>231</v>
      </c>
      <c r="D4" t="s">
        <v>255</v>
      </c>
      <c r="E4" t="s">
        <v>51</v>
      </c>
    </row>
    <row r="5" spans="1:5" x14ac:dyDescent="0.35">
      <c r="A5" s="60" t="s">
        <v>73</v>
      </c>
      <c r="B5" t="s">
        <v>208</v>
      </c>
      <c r="C5" t="s">
        <v>232</v>
      </c>
      <c r="D5" t="s">
        <v>256</v>
      </c>
      <c r="E5" t="s">
        <v>50</v>
      </c>
    </row>
    <row r="6" spans="1:5" x14ac:dyDescent="0.35">
      <c r="A6" s="61" t="s">
        <v>73</v>
      </c>
      <c r="B6" t="s">
        <v>209</v>
      </c>
      <c r="C6" t="s">
        <v>233</v>
      </c>
      <c r="D6" t="s">
        <v>257</v>
      </c>
      <c r="E6" t="s">
        <v>51</v>
      </c>
    </row>
    <row r="7" spans="1:5" x14ac:dyDescent="0.35">
      <c r="A7" s="60" t="s">
        <v>326</v>
      </c>
      <c r="B7" t="s">
        <v>210</v>
      </c>
      <c r="C7" t="s">
        <v>234</v>
      </c>
      <c r="D7" t="s">
        <v>258</v>
      </c>
      <c r="E7" t="s">
        <v>50</v>
      </c>
    </row>
    <row r="8" spans="1:5" x14ac:dyDescent="0.35">
      <c r="A8" s="60" t="s">
        <v>326</v>
      </c>
      <c r="B8" t="s">
        <v>211</v>
      </c>
      <c r="C8" t="s">
        <v>235</v>
      </c>
      <c r="D8" t="s">
        <v>259</v>
      </c>
      <c r="E8" t="s">
        <v>50</v>
      </c>
    </row>
    <row r="9" spans="1:5" x14ac:dyDescent="0.35">
      <c r="A9" s="60" t="s">
        <v>326</v>
      </c>
      <c r="B9" t="s">
        <v>212</v>
      </c>
      <c r="C9" t="s">
        <v>236</v>
      </c>
      <c r="D9" t="s">
        <v>260</v>
      </c>
      <c r="E9" t="s">
        <v>51</v>
      </c>
    </row>
    <row r="10" spans="1:5" x14ac:dyDescent="0.35">
      <c r="A10" s="61" t="s">
        <v>326</v>
      </c>
      <c r="B10" t="s">
        <v>213</v>
      </c>
      <c r="C10" t="s">
        <v>237</v>
      </c>
      <c r="D10" t="s">
        <v>261</v>
      </c>
      <c r="E10" t="s">
        <v>50</v>
      </c>
    </row>
    <row r="11" spans="1:5" x14ac:dyDescent="0.35">
      <c r="A11" s="60" t="s">
        <v>74</v>
      </c>
      <c r="B11" t="s">
        <v>214</v>
      </c>
      <c r="C11" t="s">
        <v>238</v>
      </c>
      <c r="D11" t="s">
        <v>262</v>
      </c>
      <c r="E11" t="s">
        <v>50</v>
      </c>
    </row>
    <row r="12" spans="1:5" x14ac:dyDescent="0.35">
      <c r="A12" s="61" t="s">
        <v>74</v>
      </c>
      <c r="B12" t="s">
        <v>215</v>
      </c>
      <c r="C12" t="s">
        <v>239</v>
      </c>
      <c r="D12" t="s">
        <v>263</v>
      </c>
      <c r="E12" t="s">
        <v>51</v>
      </c>
    </row>
    <row r="13" spans="1:5" x14ac:dyDescent="0.35">
      <c r="A13" s="61" t="s">
        <v>74</v>
      </c>
      <c r="B13" t="s">
        <v>216</v>
      </c>
      <c r="C13" t="s">
        <v>240</v>
      </c>
      <c r="D13" t="s">
        <v>264</v>
      </c>
      <c r="E13" t="s">
        <v>50</v>
      </c>
    </row>
    <row r="14" spans="1:5" x14ac:dyDescent="0.35">
      <c r="A14" s="60" t="s">
        <v>74</v>
      </c>
      <c r="B14" t="s">
        <v>217</v>
      </c>
      <c r="C14" t="s">
        <v>241</v>
      </c>
      <c r="D14" t="s">
        <v>265</v>
      </c>
      <c r="E14" t="s">
        <v>50</v>
      </c>
    </row>
    <row r="15" spans="1:5" x14ac:dyDescent="0.35">
      <c r="A15" s="61" t="s">
        <v>75</v>
      </c>
      <c r="B15" t="s">
        <v>218</v>
      </c>
      <c r="C15" t="s">
        <v>242</v>
      </c>
      <c r="D15" t="s">
        <v>266</v>
      </c>
      <c r="E15" t="s">
        <v>50</v>
      </c>
    </row>
    <row r="16" spans="1:5" x14ac:dyDescent="0.35">
      <c r="A16" s="61" t="s">
        <v>75</v>
      </c>
      <c r="B16" t="s">
        <v>219</v>
      </c>
      <c r="C16" t="s">
        <v>243</v>
      </c>
      <c r="D16" t="s">
        <v>267</v>
      </c>
      <c r="E16" t="s">
        <v>51</v>
      </c>
    </row>
    <row r="17" spans="1:5" x14ac:dyDescent="0.35">
      <c r="A17" s="60" t="s">
        <v>75</v>
      </c>
      <c r="B17" t="s">
        <v>220</v>
      </c>
      <c r="C17" t="s">
        <v>244</v>
      </c>
      <c r="D17" t="s">
        <v>268</v>
      </c>
      <c r="E17" t="s">
        <v>50</v>
      </c>
    </row>
    <row r="18" spans="1:5" x14ac:dyDescent="0.35">
      <c r="A18" s="61" t="s">
        <v>76</v>
      </c>
      <c r="B18" t="s">
        <v>221</v>
      </c>
      <c r="C18" t="s">
        <v>245</v>
      </c>
      <c r="D18" t="s">
        <v>269</v>
      </c>
      <c r="E18" t="s">
        <v>50</v>
      </c>
    </row>
    <row r="19" spans="1:5" x14ac:dyDescent="0.35">
      <c r="A19" s="60" t="s">
        <v>76</v>
      </c>
      <c r="B19" t="s">
        <v>222</v>
      </c>
      <c r="C19" t="s">
        <v>246</v>
      </c>
      <c r="D19" t="s">
        <v>270</v>
      </c>
      <c r="E19" t="s">
        <v>50</v>
      </c>
    </row>
    <row r="20" spans="1:5" x14ac:dyDescent="0.35">
      <c r="A20" s="61" t="s">
        <v>76</v>
      </c>
      <c r="B20" t="s">
        <v>223</v>
      </c>
      <c r="C20" t="s">
        <v>247</v>
      </c>
      <c r="D20" t="s">
        <v>271</v>
      </c>
      <c r="E20" t="s">
        <v>51</v>
      </c>
    </row>
    <row r="21" spans="1:5" x14ac:dyDescent="0.35">
      <c r="A21" s="60" t="s">
        <v>76</v>
      </c>
      <c r="B21" t="s">
        <v>224</v>
      </c>
      <c r="C21" t="s">
        <v>248</v>
      </c>
      <c r="D21" t="s">
        <v>272</v>
      </c>
      <c r="E21" t="s">
        <v>50</v>
      </c>
    </row>
    <row r="22" spans="1:5" x14ac:dyDescent="0.35">
      <c r="A22" s="61" t="s">
        <v>72</v>
      </c>
      <c r="B22" t="s">
        <v>225</v>
      </c>
      <c r="C22" t="s">
        <v>249</v>
      </c>
      <c r="D22" t="s">
        <v>273</v>
      </c>
      <c r="E22" t="s">
        <v>51</v>
      </c>
    </row>
    <row r="23" spans="1:5" x14ac:dyDescent="0.35">
      <c r="A23" s="60" t="s">
        <v>72</v>
      </c>
      <c r="B23" t="s">
        <v>226</v>
      </c>
      <c r="C23" t="s">
        <v>250</v>
      </c>
      <c r="D23" t="s">
        <v>274</v>
      </c>
      <c r="E23" t="s">
        <v>50</v>
      </c>
    </row>
    <row r="24" spans="1:5" x14ac:dyDescent="0.35">
      <c r="A24" s="60" t="s">
        <v>72</v>
      </c>
      <c r="B24" t="s">
        <v>227</v>
      </c>
      <c r="C24" t="s">
        <v>251</v>
      </c>
      <c r="D24" t="s">
        <v>275</v>
      </c>
      <c r="E24" t="s">
        <v>51</v>
      </c>
    </row>
    <row r="25" spans="1:5" x14ac:dyDescent="0.35">
      <c r="A25" s="61" t="s">
        <v>72</v>
      </c>
      <c r="B25" t="s">
        <v>228</v>
      </c>
      <c r="C25" t="s">
        <v>252</v>
      </c>
      <c r="D25" t="s">
        <v>276</v>
      </c>
      <c r="E25" t="s">
        <v>50</v>
      </c>
    </row>
    <row r="26" spans="1:5" x14ac:dyDescent="0.35">
      <c r="A26" s="60"/>
    </row>
  </sheetData>
  <sortState xmlns:xlrd2="http://schemas.microsoft.com/office/spreadsheetml/2017/richdata2" ref="A2:E23">
    <sortCondition ref="C2:C23"/>
  </sortState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8F78529C42EE47A47B4445AD989FC1" ma:contentTypeVersion="14" ma:contentTypeDescription="Create a new document." ma:contentTypeScope="" ma:versionID="a7b2fcc3715dc30e71a6f8465a2d86ac">
  <xsd:schema xmlns:xsd="http://www.w3.org/2001/XMLSchema" xmlns:xs="http://www.w3.org/2001/XMLSchema" xmlns:p="http://schemas.microsoft.com/office/2006/metadata/properties" xmlns:ns3="fba292eb-83b6-4f5f-8050-6613194b6c69" xmlns:ns4="fb4e7e53-309c-4fd5-87b1-5ab0a5d5ff9b" targetNamespace="http://schemas.microsoft.com/office/2006/metadata/properties" ma:root="true" ma:fieldsID="e92961a7070d5a58c6eef97e3571e373" ns3:_="" ns4:_="">
    <xsd:import namespace="fba292eb-83b6-4f5f-8050-6613194b6c69"/>
    <xsd:import namespace="fb4e7e53-309c-4fd5-87b1-5ab0a5d5ff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292eb-83b6-4f5f-8050-6613194b6c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4e7e53-309c-4fd5-87b1-5ab0a5d5ff9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a292eb-83b6-4f5f-8050-6613194b6c69" xsi:nil="true"/>
  </documentManagement>
</p:properties>
</file>

<file path=customXml/itemProps1.xml><?xml version="1.0" encoding="utf-8"?>
<ds:datastoreItem xmlns:ds="http://schemas.openxmlformats.org/officeDocument/2006/customXml" ds:itemID="{CCB6138D-3AA1-411D-AEAF-8DDD593627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FF7E85-3A83-49EF-BEB1-465722F0BB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a292eb-83b6-4f5f-8050-6613194b6c69"/>
    <ds:schemaRef ds:uri="fb4e7e53-309c-4fd5-87b1-5ab0a5d5ff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AF1244-7347-49EB-9239-DD49F91F61C0}">
  <ds:schemaRefs>
    <ds:schemaRef ds:uri="http://schemas.openxmlformats.org/package/2006/metadata/core-properties"/>
    <ds:schemaRef ds:uri="http://schemas.microsoft.com/office/2006/documentManagement/types"/>
    <ds:schemaRef ds:uri="fba292eb-83b6-4f5f-8050-6613194b6c69"/>
    <ds:schemaRef ds:uri="http://purl.org/dc/dcmitype/"/>
    <ds:schemaRef ds:uri="http://purl.org/dc/elements/1.1/"/>
    <ds:schemaRef ds:uri="http://schemas.microsoft.com/office/2006/metadata/properties"/>
    <ds:schemaRef ds:uri="fb4e7e53-309c-4fd5-87b1-5ab0a5d5ff9b"/>
    <ds:schemaRef ds:uri="http://www.w3.org/XML/1998/namespace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East</vt:lpstr>
      <vt:lpstr>West</vt:lpstr>
      <vt:lpstr>South</vt:lpstr>
      <vt:lpstr>VMS</vt:lpstr>
      <vt:lpstr>StorageAccounts</vt:lpstr>
      <vt:lpstr>AKS</vt:lpstr>
      <vt:lpstr>Databases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Goh Hong Yi</dc:creator>
  <cp:keywords/>
  <dc:description/>
  <cp:lastModifiedBy>francis yeo</cp:lastModifiedBy>
  <cp:revision/>
  <dcterms:created xsi:type="dcterms:W3CDTF">2021-08-19T11:31:35Z</dcterms:created>
  <dcterms:modified xsi:type="dcterms:W3CDTF">2024-05-11T16:44:47Z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0x010100408F78529C42EE47A47B4445AD989FC1</vt:lpwstr>
  </property>
</Properties>
</file>