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e693e08f421de3/Documents/Python/python_projects/excel/GitHub/merge_reports/"/>
    </mc:Choice>
  </mc:AlternateContent>
  <xr:revisionPtr revIDLastSave="0" documentId="8_{09455FF0-DF68-4652-9AE8-D4EA2146ED90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Summary" sheetId="16" r:id="rId1"/>
    <sheet name="North" sheetId="15" r:id="rId2"/>
    <sheet name="Central" sheetId="6" r:id="rId3"/>
    <sheet name="VMS" sheetId="1" r:id="rId4"/>
    <sheet name="StorageAccounts" sheetId="2" r:id="rId5"/>
    <sheet name="AKS" sheetId="11" r:id="rId6"/>
    <sheet name="Databases" sheetId="17" r:id="rId7"/>
    <sheet name="RedisCache" sheetId="18" r:id="rId8"/>
  </sheets>
  <externalReferences>
    <externalReference r:id="rId9"/>
    <externalReference r:id="rId10"/>
  </externalReferences>
  <definedNames>
    <definedName name="_xlnm._FilterDatabase" localSheetId="2" hidden="1">Central!$A$3:$C$20</definedName>
    <definedName name="_xlnm._FilterDatabase" localSheetId="1" hidden="1">North!$A$3:$C$20</definedName>
    <definedName name="env_list">'[1]Incident Summary'!$D$1:INDEX('[1]Incident Summary'!$D$1:$L$1,SUMPRODUCT(--('[1]Incident Summary'!$D$1:$L$1&lt;&gt;"")))</definedName>
    <definedName name="sr_status">[1]Parameter!$A$20:$A$31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7" i="6" l="1"/>
  <c r="T47" i="6"/>
  <c r="U45" i="6"/>
  <c r="T45" i="6"/>
  <c r="U44" i="6"/>
  <c r="S8" i="6" s="1"/>
  <c r="T44" i="6"/>
  <c r="I8" i="6" s="1"/>
  <c r="U43" i="6"/>
  <c r="S6" i="6" s="1"/>
  <c r="T43" i="6"/>
  <c r="I7" i="6" s="1"/>
  <c r="U42" i="6"/>
  <c r="S5" i="6" s="1"/>
  <c r="T42" i="6"/>
  <c r="I5" i="6" s="1"/>
  <c r="X36" i="6"/>
  <c r="U29" i="6"/>
  <c r="Q29" i="6"/>
  <c r="V28" i="6"/>
  <c r="S28" i="6"/>
  <c r="R28" i="6"/>
  <c r="I28" i="6"/>
  <c r="G29" i="6" s="1"/>
  <c r="U30" i="6" s="1"/>
  <c r="Y30" i="6" s="1"/>
  <c r="H28" i="6"/>
  <c r="Y22" i="6"/>
  <c r="U22" i="6"/>
  <c r="U21" i="6"/>
  <c r="Q21" i="6"/>
  <c r="G21" i="6"/>
  <c r="V18" i="6"/>
  <c r="R18" i="6"/>
  <c r="H18" i="6"/>
  <c r="V17" i="6"/>
  <c r="R17" i="6"/>
  <c r="H17" i="6"/>
  <c r="V16" i="6"/>
  <c r="R16" i="6"/>
  <c r="H16" i="6"/>
  <c r="V15" i="6"/>
  <c r="R15" i="6"/>
  <c r="H15" i="6"/>
  <c r="U11" i="6"/>
  <c r="V8" i="6"/>
  <c r="R8" i="6"/>
  <c r="H8" i="6"/>
  <c r="V7" i="6"/>
  <c r="R7" i="6"/>
  <c r="H7" i="6"/>
  <c r="V6" i="6"/>
  <c r="R6" i="6"/>
  <c r="H6" i="6"/>
  <c r="V5" i="6"/>
  <c r="R5" i="6"/>
  <c r="H5" i="6"/>
  <c r="U45" i="15"/>
  <c r="T45" i="15"/>
  <c r="U47" i="15"/>
  <c r="T44" i="15"/>
  <c r="I8" i="15" s="1"/>
  <c r="U44" i="15"/>
  <c r="S8" i="15" s="1"/>
  <c r="U43" i="15"/>
  <c r="S7" i="15" s="1"/>
  <c r="U42" i="15"/>
  <c r="S5" i="15" s="1"/>
  <c r="T47" i="15"/>
  <c r="T43" i="15"/>
  <c r="I7" i="15" s="1"/>
  <c r="T42" i="15"/>
  <c r="I5" i="15" s="1"/>
  <c r="X36" i="15"/>
  <c r="Q29" i="15"/>
  <c r="V28" i="15"/>
  <c r="U29" i="15" s="1"/>
  <c r="S28" i="15"/>
  <c r="R28" i="15"/>
  <c r="I28" i="15"/>
  <c r="G29" i="15" s="1"/>
  <c r="H28" i="15"/>
  <c r="U21" i="15"/>
  <c r="Q21" i="15"/>
  <c r="U22" i="15" s="1"/>
  <c r="Y22" i="15" s="1"/>
  <c r="G21" i="15"/>
  <c r="V18" i="15"/>
  <c r="R18" i="15"/>
  <c r="H18" i="15"/>
  <c r="V17" i="15"/>
  <c r="R17" i="15"/>
  <c r="H17" i="15"/>
  <c r="V16" i="15"/>
  <c r="R16" i="15"/>
  <c r="H16" i="15"/>
  <c r="V15" i="15"/>
  <c r="R15" i="15"/>
  <c r="H15" i="15"/>
  <c r="U11" i="15"/>
  <c r="V8" i="15"/>
  <c r="R8" i="15"/>
  <c r="H8" i="15"/>
  <c r="V7" i="15"/>
  <c r="R7" i="15"/>
  <c r="H7" i="15"/>
  <c r="V6" i="15"/>
  <c r="R6" i="15"/>
  <c r="H6" i="15"/>
  <c r="V5" i="15"/>
  <c r="R5" i="15"/>
  <c r="H5" i="15"/>
  <c r="I6" i="6" l="1"/>
  <c r="G11" i="6" s="1"/>
  <c r="S7" i="6"/>
  <c r="Q11" i="6" s="1"/>
  <c r="S6" i="15"/>
  <c r="Q11" i="15" s="1"/>
  <c r="I6" i="15"/>
  <c r="G11" i="15" s="1"/>
  <c r="U30" i="15"/>
  <c r="Y30" i="15" s="1"/>
  <c r="U12" i="6" l="1"/>
  <c r="Y12" i="6" s="1"/>
  <c r="Y34" i="6" s="1"/>
  <c r="U12" i="15"/>
  <c r="U34" i="15" s="1"/>
  <c r="W35" i="15" s="1"/>
  <c r="Y35" i="6" l="1"/>
  <c r="E11" i="16" s="1"/>
  <c r="D11" i="16"/>
  <c r="U34" i="6"/>
  <c r="W35" i="6" s="1"/>
  <c r="Y12" i="15"/>
  <c r="Y34" i="15" s="1"/>
  <c r="Y35" i="15" l="1"/>
  <c r="E10" i="16" s="1"/>
  <c r="E16" i="16" s="1"/>
  <c r="D10" i="16"/>
  <c r="D16" i="16" s="1"/>
</calcChain>
</file>

<file path=xl/sharedStrings.xml><?xml version="1.0" encoding="utf-8"?>
<sst xmlns="http://schemas.openxmlformats.org/spreadsheetml/2006/main" count="617" uniqueCount="315">
  <si>
    <t>Server Management</t>
  </si>
  <si>
    <t>No. of Instances</t>
  </si>
  <si>
    <t>24 x 7 Support Hours</t>
  </si>
  <si>
    <t>Total</t>
  </si>
  <si>
    <t>Database</t>
  </si>
  <si>
    <t>Storage Management</t>
  </si>
  <si>
    <t>Sub Total</t>
  </si>
  <si>
    <t>Monthly Total</t>
  </si>
  <si>
    <t>AWARDED</t>
  </si>
  <si>
    <t>Resource Group</t>
  </si>
  <si>
    <t>Environment</t>
  </si>
  <si>
    <t>Instance Size</t>
  </si>
  <si>
    <t>Capacity</t>
  </si>
  <si>
    <t>CPU Utilization(%)</t>
  </si>
  <si>
    <t>Memory Usage (GB)</t>
  </si>
  <si>
    <t>Network In (GB)</t>
  </si>
  <si>
    <t>Network Out (GB)</t>
  </si>
  <si>
    <t>Column1</t>
  </si>
  <si>
    <t>Standard_D2s_v3</t>
  </si>
  <si>
    <t>prd</t>
  </si>
  <si>
    <t>nprd</t>
  </si>
  <si>
    <t>Description</t>
  </si>
  <si>
    <t>Column2</t>
  </si>
  <si>
    <t>Storage Account Name</t>
  </si>
  <si>
    <t>Env</t>
  </si>
  <si>
    <t>AKS Name</t>
  </si>
  <si>
    <t>Standard_DS2_v2</t>
  </si>
  <si>
    <t>Standard_B4ms</t>
  </si>
  <si>
    <t>Standard_F8s_v2</t>
  </si>
  <si>
    <t>Standard_D4s_v3</t>
  </si>
  <si>
    <t>Standard_DS3_v2</t>
  </si>
  <si>
    <t>Standard_B2ms</t>
  </si>
  <si>
    <t>Standard_D4s_v5</t>
  </si>
  <si>
    <t>Standard_D2ads_v5</t>
  </si>
  <si>
    <t>Standard_D4_v2</t>
  </si>
  <si>
    <t>eACRS</t>
  </si>
  <si>
    <t>PROD</t>
  </si>
  <si>
    <t>NPROD</t>
  </si>
  <si>
    <t>Live</t>
  </si>
  <si>
    <t>Y</t>
  </si>
  <si>
    <t>AKS</t>
  </si>
  <si>
    <t>StorageAccounts</t>
  </si>
  <si>
    <t>SUMMARY</t>
  </si>
  <si>
    <t>Charging with discount</t>
  </si>
  <si>
    <t>S/n</t>
  </si>
  <si>
    <t>Remarks</t>
  </si>
  <si>
    <t>Grand Total</t>
  </si>
  <si>
    <t>DB NAME</t>
  </si>
  <si>
    <t>SERVER</t>
  </si>
  <si>
    <t>RESOURCE GROUP</t>
  </si>
  <si>
    <t>ENV</t>
  </si>
  <si>
    <t>nprod</t>
  </si>
  <si>
    <t>prod</t>
  </si>
  <si>
    <t>SKU</t>
  </si>
  <si>
    <t>Premium</t>
  </si>
  <si>
    <t>Standard</t>
  </si>
  <si>
    <t xml:space="preserve">REPORT </t>
  </si>
  <si>
    <t>test</t>
  </si>
  <si>
    <t>Server</t>
  </si>
  <si>
    <t>COST</t>
  </si>
  <si>
    <t>Prod</t>
  </si>
  <si>
    <t>UAT</t>
  </si>
  <si>
    <t>Devops</t>
  </si>
  <si>
    <t xml:space="preserve">Server </t>
  </si>
  <si>
    <t xml:space="preserve">Web </t>
  </si>
  <si>
    <t>Apps</t>
  </si>
  <si>
    <t>DB</t>
  </si>
  <si>
    <t>Rate</t>
  </si>
  <si>
    <t>Storage</t>
  </si>
  <si>
    <t xml:space="preserve"> Support</t>
  </si>
  <si>
    <t xml:space="preserve">Prod </t>
  </si>
  <si>
    <r>
      <rPr>
        <u/>
        <sz val="12"/>
        <rFont val="Arial"/>
        <family val="2"/>
      </rPr>
      <t>Cloud Storage</t>
    </r>
    <r>
      <rPr>
        <sz val="12"/>
        <rFont val="Arial"/>
        <family val="2"/>
      </rPr>
      <t xml:space="preserve">
</t>
    </r>
  </si>
  <si>
    <t>VMS</t>
  </si>
  <si>
    <t>ID</t>
  </si>
  <si>
    <t xml:space="preserve"> Name</t>
  </si>
  <si>
    <t>Group</t>
  </si>
  <si>
    <t>23h48hd89</t>
  </si>
  <si>
    <t>9h1f5c63c</t>
  </si>
  <si>
    <t>6100d342a</t>
  </si>
  <si>
    <t>8a02d34b1</t>
  </si>
  <si>
    <t>VMS-02</t>
  </si>
  <si>
    <t>VMS-04</t>
  </si>
  <si>
    <t>VMS-08</t>
  </si>
  <si>
    <t>VMS-09</t>
  </si>
  <si>
    <t>VMS-10</t>
  </si>
  <si>
    <t>VMS-12</t>
  </si>
  <si>
    <t>VMS-13</t>
  </si>
  <si>
    <t>VMS-14</t>
  </si>
  <si>
    <t>VMS-16</t>
  </si>
  <si>
    <t>VMS-17</t>
  </si>
  <si>
    <t>VMS-18</t>
  </si>
  <si>
    <t>VMS-21</t>
  </si>
  <si>
    <t>VMS-22</t>
  </si>
  <si>
    <t>VMS-23</t>
  </si>
  <si>
    <t>VMS-24</t>
  </si>
  <si>
    <t>VMS-25</t>
  </si>
  <si>
    <t>VMS-26</t>
  </si>
  <si>
    <t>VMS-27</t>
  </si>
  <si>
    <t>VMS-28</t>
  </si>
  <si>
    <t>VMS-29</t>
  </si>
  <si>
    <t>VMS-30</t>
  </si>
  <si>
    <t>VMS-31</t>
  </si>
  <si>
    <t>VMS-32</t>
  </si>
  <si>
    <t>VMS-33</t>
  </si>
  <si>
    <t>Group-02</t>
  </si>
  <si>
    <t>Group-04</t>
  </si>
  <si>
    <t>Group-08</t>
  </si>
  <si>
    <t>Group-09</t>
  </si>
  <si>
    <t>Group-10</t>
  </si>
  <si>
    <t>Group-12</t>
  </si>
  <si>
    <t>Group-13</t>
  </si>
  <si>
    <t>Group-14</t>
  </si>
  <si>
    <t>Group-16</t>
  </si>
  <si>
    <t>Group-17</t>
  </si>
  <si>
    <t>Group-18</t>
  </si>
  <si>
    <t>Group-21</t>
  </si>
  <si>
    <t>Group-22</t>
  </si>
  <si>
    <t>Group-23</t>
  </si>
  <si>
    <t>Group-24</t>
  </si>
  <si>
    <t>Group-25</t>
  </si>
  <si>
    <t>Group-26</t>
  </si>
  <si>
    <t>Group-27</t>
  </si>
  <si>
    <t>Group-28</t>
  </si>
  <si>
    <t>Group-29</t>
  </si>
  <si>
    <t>Group-30</t>
  </si>
  <si>
    <t>Group-31</t>
  </si>
  <si>
    <t>Group-32</t>
  </si>
  <si>
    <t>Group-33</t>
  </si>
  <si>
    <t>RG-VM-02</t>
  </si>
  <si>
    <t>RG-VM-04</t>
  </si>
  <si>
    <t>RG-VM-08</t>
  </si>
  <si>
    <t>RG-VM-09</t>
  </si>
  <si>
    <t>RG-VM-10</t>
  </si>
  <si>
    <t>RG-VM-12</t>
  </si>
  <si>
    <t>RG-VM-13</t>
  </si>
  <si>
    <t>RG-VM-14</t>
  </si>
  <si>
    <t>RG-VM-16</t>
  </si>
  <si>
    <t>RG-VM-17</t>
  </si>
  <si>
    <t>RG-VM-18</t>
  </si>
  <si>
    <t>RG-VM-21</t>
  </si>
  <si>
    <t>RG-VM-22</t>
  </si>
  <si>
    <t>RG-VM-23</t>
  </si>
  <si>
    <t>RG-VM-24</t>
  </si>
  <si>
    <t>RG-VM-25</t>
  </si>
  <si>
    <t>RG-VM-26</t>
  </si>
  <si>
    <t>RG-VM-27</t>
  </si>
  <si>
    <t>RG-VM-28</t>
  </si>
  <si>
    <t>RG-VM-29</t>
  </si>
  <si>
    <t>RG-VM-30</t>
  </si>
  <si>
    <t>RG-VM-31</t>
  </si>
  <si>
    <t>RG-VM-32</t>
  </si>
  <si>
    <t>RG-VM-33</t>
  </si>
  <si>
    <t>8a02d34b2</t>
  </si>
  <si>
    <t>Standard_F8s_v3</t>
  </si>
  <si>
    <t xml:space="preserve">1000000GiB </t>
  </si>
  <si>
    <t>SA-01</t>
  </si>
  <si>
    <t>SA-02</t>
  </si>
  <si>
    <t>SA-07</t>
  </si>
  <si>
    <t>SA-10</t>
  </si>
  <si>
    <t>SA-11</t>
  </si>
  <si>
    <t>SA-12</t>
  </si>
  <si>
    <t>SA-13</t>
  </si>
  <si>
    <t>SA-17</t>
  </si>
  <si>
    <t>SA-18</t>
  </si>
  <si>
    <t>SA-19</t>
  </si>
  <si>
    <t>SA-20</t>
  </si>
  <si>
    <t>SA-21</t>
  </si>
  <si>
    <t>SA-22</t>
  </si>
  <si>
    <t>SA-23</t>
  </si>
  <si>
    <t>SA-24</t>
  </si>
  <si>
    <t>SA-25</t>
  </si>
  <si>
    <t>SA-26</t>
  </si>
  <si>
    <t>SA-29</t>
  </si>
  <si>
    <t>SA-30</t>
  </si>
  <si>
    <t>SA-31</t>
  </si>
  <si>
    <t>SA-32</t>
  </si>
  <si>
    <t>SA-33</t>
  </si>
  <si>
    <t>RG-SA-001</t>
  </si>
  <si>
    <t>RG-SA-002</t>
  </si>
  <si>
    <t>RG-SA-007</t>
  </si>
  <si>
    <t>RG-SA-010</t>
  </si>
  <si>
    <t>RG-SA-011</t>
  </si>
  <si>
    <t>RG-SA-012</t>
  </si>
  <si>
    <t>RG-SA-013</t>
  </si>
  <si>
    <t>RG-SA-017</t>
  </si>
  <si>
    <t>RG-SA-018</t>
  </si>
  <si>
    <t>RG-SA-019</t>
  </si>
  <si>
    <t>RG-SA-020</t>
  </si>
  <si>
    <t>RG-SA-021</t>
  </si>
  <si>
    <t>RG-SA-022</t>
  </si>
  <si>
    <t>RG-SA-023</t>
  </si>
  <si>
    <t>RG-SA-024</t>
  </si>
  <si>
    <t>RG-SA-025</t>
  </si>
  <si>
    <t>RG-SA-026</t>
  </si>
  <si>
    <t>RG-SA-029</t>
  </si>
  <si>
    <t>RG-SA-030</t>
  </si>
  <si>
    <t>RG-SA-031</t>
  </si>
  <si>
    <t>RG-SA-032</t>
  </si>
  <si>
    <t>RG-SA-033</t>
  </si>
  <si>
    <t>storage account</t>
  </si>
  <si>
    <t>AKS-001</t>
  </si>
  <si>
    <t>AKS-002</t>
  </si>
  <si>
    <t>AKS-010</t>
  </si>
  <si>
    <t>AKS-012</t>
  </si>
  <si>
    <t>AKS-013</t>
  </si>
  <si>
    <t>AKS-018</t>
  </si>
  <si>
    <t>AKS-019</t>
  </si>
  <si>
    <t>AKS-020</t>
  </si>
  <si>
    <t>AKS-021</t>
  </si>
  <si>
    <t>AKS-024</t>
  </si>
  <si>
    <t>AKS-025</t>
  </si>
  <si>
    <t>AKS-026</t>
  </si>
  <si>
    <t>AKS-027</t>
  </si>
  <si>
    <t>AKS-031</t>
  </si>
  <si>
    <t>AKS-032</t>
  </si>
  <si>
    <t>AKS-033</t>
  </si>
  <si>
    <t>RG-AKS-01</t>
  </si>
  <si>
    <t>RG-AKS-02</t>
  </si>
  <si>
    <t>RG-AKS-10</t>
  </si>
  <si>
    <t>RG-AKS-12</t>
  </si>
  <si>
    <t>RG-AKS-13</t>
  </si>
  <si>
    <t>RG-AKS-18</t>
  </si>
  <si>
    <t>RG-AKS-19</t>
  </si>
  <si>
    <t>RG-AKS-20</t>
  </si>
  <si>
    <t>RG-AKS-21</t>
  </si>
  <si>
    <t>RG-AKS-24</t>
  </si>
  <si>
    <t>RG-AKS-25</t>
  </si>
  <si>
    <t>RG-AKS-26</t>
  </si>
  <si>
    <t>RG-AKS-27</t>
  </si>
  <si>
    <t>RG-AKS-31</t>
  </si>
  <si>
    <t>RG-AKS-32</t>
  </si>
  <si>
    <t>RG-AKS-33</t>
  </si>
  <si>
    <t>8a02d34b3</t>
  </si>
  <si>
    <t>DB-01</t>
  </si>
  <si>
    <t>DB-02</t>
  </si>
  <si>
    <t>DB-09</t>
  </si>
  <si>
    <t>DB-10</t>
  </si>
  <si>
    <t>DB-11</t>
  </si>
  <si>
    <t>DB-15</t>
  </si>
  <si>
    <t>DB-17</t>
  </si>
  <si>
    <t>DB-18</t>
  </si>
  <si>
    <t>DB-19</t>
  </si>
  <si>
    <t>DB-23</t>
  </si>
  <si>
    <t>DB-24</t>
  </si>
  <si>
    <t>DB-25</t>
  </si>
  <si>
    <t>DB-26</t>
  </si>
  <si>
    <t>DB-27</t>
  </si>
  <si>
    <t>DB-28</t>
  </si>
  <si>
    <t>DB-33</t>
  </si>
  <si>
    <t>DB-34</t>
  </si>
  <si>
    <t>DB-35</t>
  </si>
  <si>
    <t>DB-Server-01</t>
  </si>
  <si>
    <t>DB-Server-02</t>
  </si>
  <si>
    <t>DB-Server-09</t>
  </si>
  <si>
    <t>DB-Server-10</t>
  </si>
  <si>
    <t>DB-Server-11</t>
  </si>
  <si>
    <t>DB-Server-15</t>
  </si>
  <si>
    <t>DB-Server-17</t>
  </si>
  <si>
    <t>DB-Server-18</t>
  </si>
  <si>
    <t>DB-Server-19</t>
  </si>
  <si>
    <t>DB-Server-23</t>
  </si>
  <si>
    <t>DB-Server-24</t>
  </si>
  <si>
    <t>DB-Server-25</t>
  </si>
  <si>
    <t>DB-Server-26</t>
  </si>
  <si>
    <t>DB-Server-27</t>
  </si>
  <si>
    <t>DB-Server-28</t>
  </si>
  <si>
    <t>DB-Server-33</t>
  </si>
  <si>
    <t>DB-Server-34</t>
  </si>
  <si>
    <t>DB-Server-35</t>
  </si>
  <si>
    <t>RG-DB-01</t>
  </si>
  <si>
    <t>RG-DB-02</t>
  </si>
  <si>
    <t>RG-DB-09</t>
  </si>
  <si>
    <t>RG-DB-10</t>
  </si>
  <si>
    <t>RG-DB-11</t>
  </si>
  <si>
    <t>RG-DB-15</t>
  </si>
  <si>
    <t>RG-DB-17</t>
  </si>
  <si>
    <t>RG-DB-18</t>
  </si>
  <si>
    <t>RG-DB-19</t>
  </si>
  <si>
    <t>RG-DB-23</t>
  </si>
  <si>
    <t>RG-DB-24</t>
  </si>
  <si>
    <t>RG-DB-25</t>
  </si>
  <si>
    <t>RG-DB-26</t>
  </si>
  <si>
    <t>RG-DB-27</t>
  </si>
  <si>
    <t>RG-DB-28</t>
  </si>
  <si>
    <t>RG-DB-33</t>
  </si>
  <si>
    <t>RG-DB-34</t>
  </si>
  <si>
    <t>RG-DB-35</t>
  </si>
  <si>
    <t xml:space="preserve"> NAME</t>
  </si>
  <si>
    <t>Redis001</t>
  </si>
  <si>
    <t>Redis002</t>
  </si>
  <si>
    <t>Redis003</t>
  </si>
  <si>
    <t>Redis004</t>
  </si>
  <si>
    <t>Redis005</t>
  </si>
  <si>
    <t>Redis006</t>
  </si>
  <si>
    <t>Redis007</t>
  </si>
  <si>
    <t>Redis008</t>
  </si>
  <si>
    <t>RG-REDIS-01</t>
  </si>
  <si>
    <t>RG-REDIS-02</t>
  </si>
  <si>
    <t>RG-REDIS-03</t>
  </si>
  <si>
    <t>RG-REDIS-04</t>
  </si>
  <si>
    <t>RG-REDIS-05</t>
  </si>
  <si>
    <t>RG-REDIS-06</t>
  </si>
  <si>
    <t>RG-REDIS-07</t>
  </si>
  <si>
    <t>RG-REDIS-08</t>
  </si>
  <si>
    <t>North</t>
  </si>
  <si>
    <t>Central</t>
  </si>
  <si>
    <t>B</t>
  </si>
  <si>
    <t>Babies Python</t>
  </si>
  <si>
    <t>env</t>
  </si>
  <si>
    <t xml:space="preserve"> ENV</t>
  </si>
  <si>
    <t>Redis</t>
  </si>
  <si>
    <t>20.15%</t>
  </si>
  <si>
    <t>18.15%</t>
  </si>
  <si>
    <t>18.18%</t>
  </si>
  <si>
    <t>13.13%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</si>
</sst>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0.0000"/>
  </numFmts>
  <fonts count="3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6"/>
      <color theme="0"/>
      <name val="Arial"/>
      <family val="2"/>
    </font>
    <font>
      <b/>
      <sz val="16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2"/>
      <name val="Arial"/>
      <family val="2"/>
    </font>
    <font>
      <b/>
      <sz val="20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8"/>
      <color theme="1"/>
      <name val="Ubuntu"/>
      <family val="2"/>
    </font>
    <font>
      <sz val="8"/>
      <color theme="1"/>
      <name val="Ubuntu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26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25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0" fillId="4" borderId="4" xfId="0" applyFill="1" applyBorder="1"/>
    <xf numFmtId="0" fontId="0" fillId="4" borderId="4" xfId="0" quotePrefix="1" applyFill="1" applyBorder="1"/>
    <xf numFmtId="164" fontId="15" fillId="4" borderId="22" xfId="0" applyNumberFormat="1" applyFont="1" applyFill="1" applyBorder="1"/>
    <xf numFmtId="0" fontId="5" fillId="0" borderId="0" xfId="0" quotePrefix="1" applyFont="1"/>
    <xf numFmtId="44" fontId="15" fillId="4" borderId="27" xfId="0" applyNumberFormat="1" applyFont="1" applyFill="1" applyBorder="1"/>
    <xf numFmtId="3" fontId="0" fillId="0" borderId="0" xfId="0" applyNumberForma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164" fontId="18" fillId="4" borderId="2" xfId="0" applyNumberFormat="1" applyFont="1" applyFill="1" applyBorder="1" applyAlignment="1">
      <alignment vertical="center"/>
    </xf>
    <xf numFmtId="44" fontId="18" fillId="5" borderId="2" xfId="0" applyNumberFormat="1" applyFont="1" applyFill="1" applyBorder="1" applyAlignment="1">
      <alignment vertical="center"/>
    </xf>
    <xf numFmtId="0" fontId="5" fillId="0" borderId="0" xfId="0" applyFont="1"/>
    <xf numFmtId="164" fontId="5" fillId="0" borderId="0" xfId="0" applyNumberFormat="1" applyFont="1"/>
    <xf numFmtId="0" fontId="4" fillId="0" borderId="0" xfId="0" quotePrefix="1" applyFont="1" applyAlignment="1">
      <alignment vertical="center"/>
    </xf>
    <xf numFmtId="0" fontId="19" fillId="6" borderId="16" xfId="0" applyFont="1" applyFill="1" applyBorder="1" applyAlignment="1">
      <alignment horizontal="center"/>
    </xf>
    <xf numFmtId="0" fontId="19" fillId="6" borderId="21" xfId="0" applyFont="1" applyFill="1" applyBorder="1" applyAlignment="1">
      <alignment horizontal="center"/>
    </xf>
    <xf numFmtId="0" fontId="4" fillId="2" borderId="2" xfId="0" applyFont="1" applyFill="1" applyBorder="1"/>
    <xf numFmtId="0" fontId="0" fillId="0" borderId="2" xfId="0" applyBorder="1" applyAlignment="1">
      <alignment horizontal="center" vertical="center"/>
    </xf>
    <xf numFmtId="0" fontId="21" fillId="0" borderId="0" xfId="0" quotePrefix="1" applyFont="1"/>
    <xf numFmtId="0" fontId="4" fillId="0" borderId="41" xfId="0" applyFont="1" applyBorder="1"/>
    <xf numFmtId="165" fontId="4" fillId="0" borderId="41" xfId="0" applyNumberFormat="1" applyFont="1" applyBorder="1"/>
    <xf numFmtId="0" fontId="0" fillId="0" borderId="41" xfId="0" applyBorder="1"/>
    <xf numFmtId="0" fontId="0" fillId="0" borderId="2" xfId="0" applyBorder="1" applyAlignment="1">
      <alignment horizontal="center"/>
    </xf>
    <xf numFmtId="0" fontId="4" fillId="7" borderId="2" xfId="0" applyFont="1" applyFill="1" applyBorder="1" applyAlignment="1">
      <alignment horizontal="center" vertical="top" wrapText="1"/>
    </xf>
    <xf numFmtId="0" fontId="0" fillId="7" borderId="2" xfId="0" applyFill="1" applyBorder="1" applyAlignment="1">
      <alignment horizontal="center" vertical="top" wrapText="1"/>
    </xf>
    <xf numFmtId="0" fontId="3" fillId="5" borderId="23" xfId="0" applyFont="1" applyFill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3" xfId="0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19" fillId="0" borderId="0" xfId="0" applyFont="1"/>
    <xf numFmtId="0" fontId="25" fillId="7" borderId="12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vertical="center"/>
    </xf>
    <xf numFmtId="0" fontId="25" fillId="7" borderId="14" xfId="0" applyFont="1" applyFill="1" applyBorder="1" applyAlignment="1">
      <alignment horizontal="center" vertical="center"/>
    </xf>
    <xf numFmtId="0" fontId="25" fillId="7" borderId="13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top"/>
    </xf>
    <xf numFmtId="0" fontId="26" fillId="0" borderId="23" xfId="0" applyFont="1" applyBorder="1" applyAlignment="1">
      <alignment vertical="top" wrapText="1"/>
    </xf>
    <xf numFmtId="0" fontId="26" fillId="0" borderId="0" xfId="0" applyFont="1" applyAlignment="1">
      <alignment vertical="top"/>
    </xf>
    <xf numFmtId="0" fontId="26" fillId="0" borderId="21" xfId="0" applyFont="1" applyBorder="1" applyAlignment="1">
      <alignment horizontal="center" vertical="top"/>
    </xf>
    <xf numFmtId="0" fontId="26" fillId="0" borderId="2" xfId="0" applyFont="1" applyBorder="1" applyAlignment="1">
      <alignment vertical="top" wrapText="1"/>
    </xf>
    <xf numFmtId="44" fontId="26" fillId="0" borderId="2" xfId="2" applyFont="1" applyBorder="1" applyAlignment="1">
      <alignment horizontal="center" vertical="center"/>
    </xf>
    <xf numFmtId="37" fontId="26" fillId="0" borderId="2" xfId="2" applyNumberFormat="1" applyFont="1" applyBorder="1" applyAlignment="1">
      <alignment horizontal="center" vertical="center"/>
    </xf>
    <xf numFmtId="0" fontId="26" fillId="0" borderId="16" xfId="0" applyFont="1" applyBorder="1" applyAlignment="1">
      <alignment vertical="top"/>
    </xf>
    <xf numFmtId="0" fontId="26" fillId="0" borderId="0" xfId="0" applyFont="1" applyAlignment="1">
      <alignment horizontal="center" vertical="center"/>
    </xf>
    <xf numFmtId="0" fontId="25" fillId="9" borderId="0" xfId="0" applyFont="1" applyFill="1" applyAlignment="1">
      <alignment vertical="center"/>
    </xf>
    <xf numFmtId="37" fontId="26" fillId="8" borderId="2" xfId="2" applyNumberFormat="1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7" fillId="0" borderId="22" xfId="0" applyFont="1" applyBorder="1" applyAlignment="1">
      <alignment horizontal="center" vertical="center" wrapText="1"/>
    </xf>
    <xf numFmtId="0" fontId="4" fillId="0" borderId="0" xfId="0" applyFont="1"/>
    <xf numFmtId="0" fontId="0" fillId="0" borderId="16" xfId="0" applyBorder="1" applyAlignment="1">
      <alignment horizontal="center" vertical="center"/>
    </xf>
    <xf numFmtId="0" fontId="24" fillId="8" borderId="0" xfId="0" applyFont="1" applyFill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3" fillId="5" borderId="16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3" fillId="5" borderId="1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10" fillId="11" borderId="5" xfId="0" applyFont="1" applyFill="1" applyBorder="1" applyAlignment="1">
      <alignment vertical="center"/>
    </xf>
    <xf numFmtId="0" fontId="11" fillId="11" borderId="6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center" vertical="center"/>
    </xf>
    <xf numFmtId="0" fontId="11" fillId="11" borderId="8" xfId="0" applyFont="1" applyFill="1" applyBorder="1" applyAlignment="1">
      <alignment horizontal="center" vertical="center"/>
    </xf>
    <xf numFmtId="0" fontId="0" fillId="11" borderId="5" xfId="0" applyFill="1" applyBorder="1"/>
    <xf numFmtId="0" fontId="11" fillId="11" borderId="5" xfId="0" applyFont="1" applyFill="1" applyBorder="1" applyAlignment="1">
      <alignment vertical="center"/>
    </xf>
    <xf numFmtId="0" fontId="12" fillId="11" borderId="9" xfId="0" applyFont="1" applyFill="1" applyBorder="1" applyAlignment="1">
      <alignment horizontal="left" vertical="center" wrapText="1"/>
    </xf>
    <xf numFmtId="164" fontId="12" fillId="11" borderId="10" xfId="0" applyNumberFormat="1" applyFont="1" applyFill="1" applyBorder="1" applyAlignment="1" applyProtection="1">
      <alignment vertical="center"/>
      <protection locked="0"/>
    </xf>
    <xf numFmtId="3" fontId="11" fillId="11" borderId="2" xfId="0" applyNumberFormat="1" applyFont="1" applyFill="1" applyBorder="1" applyAlignment="1">
      <alignment horizontal="center" vertical="center"/>
    </xf>
    <xf numFmtId="3" fontId="12" fillId="11" borderId="11" xfId="0" applyNumberFormat="1" applyFont="1" applyFill="1" applyBorder="1" applyAlignment="1" applyProtection="1">
      <alignment horizontal="center" vertical="center"/>
      <protection locked="0"/>
    </xf>
    <xf numFmtId="164" fontId="12" fillId="11" borderId="12" xfId="0" applyNumberFormat="1" applyFont="1" applyFill="1" applyBorder="1" applyAlignment="1" applyProtection="1">
      <alignment vertical="center"/>
      <protection locked="0"/>
    </xf>
    <xf numFmtId="3" fontId="12" fillId="11" borderId="13" xfId="0" applyNumberFormat="1" applyFont="1" applyFill="1" applyBorder="1" applyAlignment="1" applyProtection="1">
      <alignment horizontal="center" vertical="center"/>
      <protection locked="0"/>
    </xf>
    <xf numFmtId="164" fontId="12" fillId="11" borderId="13" xfId="0" applyNumberFormat="1" applyFont="1" applyFill="1" applyBorder="1" applyAlignment="1" applyProtection="1">
      <alignment vertical="center"/>
      <protection locked="0"/>
    </xf>
    <xf numFmtId="3" fontId="12" fillId="11" borderId="14" xfId="0" applyNumberFormat="1" applyFont="1" applyFill="1" applyBorder="1" applyAlignment="1" applyProtection="1">
      <alignment horizontal="center" vertical="center"/>
      <protection locked="0"/>
    </xf>
    <xf numFmtId="3" fontId="11" fillId="11" borderId="13" xfId="0" applyNumberFormat="1" applyFont="1" applyFill="1" applyBorder="1" applyAlignment="1">
      <alignment horizontal="center" vertical="center"/>
    </xf>
    <xf numFmtId="0" fontId="11" fillId="11" borderId="13" xfId="0" applyFont="1" applyFill="1" applyBorder="1" applyAlignment="1" applyProtection="1">
      <alignment horizontal="center" vertical="center"/>
      <protection locked="0"/>
    </xf>
    <xf numFmtId="0" fontId="12" fillId="11" borderId="11" xfId="0" applyFont="1" applyFill="1" applyBorder="1" applyAlignment="1" applyProtection="1">
      <alignment horizontal="center" vertical="center"/>
      <protection locked="0"/>
    </xf>
    <xf numFmtId="0" fontId="12" fillId="11" borderId="5" xfId="0" applyFont="1" applyFill="1" applyBorder="1" applyAlignment="1">
      <alignment horizontal="left" vertical="center"/>
    </xf>
    <xf numFmtId="3" fontId="12" fillId="11" borderId="15" xfId="0" applyNumberFormat="1" applyFont="1" applyFill="1" applyBorder="1" applyAlignment="1" applyProtection="1">
      <alignment horizontal="center" vertical="center"/>
      <protection locked="0"/>
    </xf>
    <xf numFmtId="3" fontId="12" fillId="11" borderId="2" xfId="0" applyNumberFormat="1" applyFont="1" applyFill="1" applyBorder="1" applyAlignment="1" applyProtection="1">
      <alignment horizontal="center" vertical="center"/>
      <protection locked="0"/>
    </xf>
    <xf numFmtId="3" fontId="12" fillId="11" borderId="16" xfId="0" applyNumberFormat="1" applyFont="1" applyFill="1" applyBorder="1" applyAlignment="1" applyProtection="1">
      <alignment horizontal="center" vertical="center"/>
      <protection locked="0"/>
    </xf>
    <xf numFmtId="3" fontId="11" fillId="11" borderId="2" xfId="0" applyNumberFormat="1" applyFont="1" applyFill="1" applyBorder="1" applyAlignment="1" applyProtection="1">
      <alignment horizontal="center" vertical="center"/>
      <protection locked="0"/>
    </xf>
    <xf numFmtId="0" fontId="11" fillId="11" borderId="2" xfId="0" applyFont="1" applyFill="1" applyBorder="1" applyAlignment="1" applyProtection="1">
      <alignment horizontal="center" vertical="center"/>
      <protection locked="0"/>
    </xf>
    <xf numFmtId="0" fontId="12" fillId="11" borderId="15" xfId="0" applyFont="1" applyFill="1" applyBorder="1" applyAlignment="1" applyProtection="1">
      <alignment horizontal="center" vertical="center"/>
      <protection locked="0"/>
    </xf>
    <xf numFmtId="1" fontId="11" fillId="11" borderId="2" xfId="0" applyNumberFormat="1" applyFont="1" applyFill="1" applyBorder="1" applyAlignment="1" applyProtection="1">
      <alignment horizontal="center" vertical="center"/>
      <protection locked="0"/>
    </xf>
    <xf numFmtId="1" fontId="12" fillId="11" borderId="15" xfId="0" applyNumberFormat="1" applyFont="1" applyFill="1" applyBorder="1" applyAlignment="1" applyProtection="1">
      <alignment horizontal="center" vertical="center"/>
      <protection locked="0"/>
    </xf>
    <xf numFmtId="0" fontId="11" fillId="11" borderId="5" xfId="0" applyFont="1" applyFill="1" applyBorder="1" applyAlignment="1">
      <alignment horizontal="right" vertical="center"/>
    </xf>
    <xf numFmtId="164" fontId="4" fillId="11" borderId="17" xfId="0" applyNumberFormat="1" applyFont="1" applyFill="1" applyBorder="1" applyAlignment="1">
      <alignment horizontal="center"/>
    </xf>
    <xf numFmtId="164" fontId="4" fillId="11" borderId="18" xfId="0" applyNumberFormat="1" applyFont="1" applyFill="1" applyBorder="1" applyAlignment="1">
      <alignment horizontal="center"/>
    </xf>
    <xf numFmtId="0" fontId="4" fillId="11" borderId="19" xfId="0" applyFont="1" applyFill="1" applyBorder="1" applyAlignment="1">
      <alignment horizontal="center"/>
    </xf>
    <xf numFmtId="0" fontId="4" fillId="11" borderId="20" xfId="0" applyFont="1" applyFill="1" applyBorder="1" applyAlignment="1">
      <alignment horizontal="center"/>
    </xf>
    <xf numFmtId="0" fontId="0" fillId="11" borderId="21" xfId="0" applyFill="1" applyBorder="1"/>
    <xf numFmtId="164" fontId="4" fillId="11" borderId="2" xfId="1" applyFont="1" applyFill="1" applyBorder="1" applyAlignment="1"/>
    <xf numFmtId="164" fontId="4" fillId="11" borderId="16" xfId="1" applyFont="1" applyFill="1" applyBorder="1" applyAlignment="1"/>
    <xf numFmtId="164" fontId="4" fillId="11" borderId="17" xfId="1" applyFont="1" applyFill="1" applyBorder="1" applyAlignment="1">
      <alignment horizontal="center"/>
    </xf>
    <xf numFmtId="164" fontId="4" fillId="11" borderId="18" xfId="1" applyFont="1" applyFill="1" applyBorder="1" applyAlignment="1">
      <alignment horizontal="center"/>
    </xf>
    <xf numFmtId="164" fontId="4" fillId="11" borderId="19" xfId="1" applyFont="1" applyFill="1" applyBorder="1" applyAlignment="1">
      <alignment horizontal="center"/>
    </xf>
    <xf numFmtId="164" fontId="4" fillId="11" borderId="20" xfId="1" applyFont="1" applyFill="1" applyBorder="1" applyAlignment="1">
      <alignment horizontal="center"/>
    </xf>
    <xf numFmtId="0" fontId="13" fillId="3" borderId="5" xfId="0" applyFont="1" applyFill="1" applyBorder="1" applyAlignment="1">
      <alignment horizontal="right" vertical="center"/>
    </xf>
    <xf numFmtId="0" fontId="13" fillId="3" borderId="9" xfId="0" applyFont="1" applyFill="1" applyBorder="1" applyAlignment="1">
      <alignment horizontal="right" vertical="center"/>
    </xf>
    <xf numFmtId="0" fontId="13" fillId="3" borderId="12" xfId="0" applyFont="1" applyFill="1" applyBorder="1" applyAlignment="1">
      <alignment horizontal="right" vertical="center"/>
    </xf>
    <xf numFmtId="164" fontId="14" fillId="3" borderId="14" xfId="0" applyNumberFormat="1" applyFont="1" applyFill="1" applyBorder="1" applyAlignment="1">
      <alignment horizontal="center" vertical="center"/>
    </xf>
    <xf numFmtId="164" fontId="14" fillId="3" borderId="9" xfId="0" applyNumberFormat="1" applyFont="1" applyFill="1" applyBorder="1" applyAlignment="1">
      <alignment horizontal="center" vertical="center"/>
    </xf>
    <xf numFmtId="164" fontId="14" fillId="3" borderId="12" xfId="0" applyNumberFormat="1" applyFont="1" applyFill="1" applyBorder="1" applyAlignment="1">
      <alignment horizontal="center" vertical="center"/>
    </xf>
    <xf numFmtId="0" fontId="8" fillId="12" borderId="9" xfId="0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10" fillId="13" borderId="5" xfId="0" applyFont="1" applyFill="1" applyBorder="1" applyAlignment="1">
      <alignment vertical="center"/>
    </xf>
    <xf numFmtId="0" fontId="11" fillId="13" borderId="6" xfId="0" applyFont="1" applyFill="1" applyBorder="1" applyAlignment="1">
      <alignment horizontal="center" vertical="center"/>
    </xf>
    <xf numFmtId="0" fontId="11" fillId="13" borderId="7" xfId="0" applyFont="1" applyFill="1" applyBorder="1" applyAlignment="1">
      <alignment horizontal="center" vertical="center"/>
    </xf>
    <xf numFmtId="0" fontId="11" fillId="13" borderId="8" xfId="0" applyFont="1" applyFill="1" applyBorder="1" applyAlignment="1">
      <alignment horizontal="center" vertical="center"/>
    </xf>
    <xf numFmtId="0" fontId="0" fillId="13" borderId="5" xfId="0" applyFill="1" applyBorder="1"/>
    <xf numFmtId="0" fontId="11" fillId="13" borderId="5" xfId="0" applyFont="1" applyFill="1" applyBorder="1" applyAlignment="1">
      <alignment vertical="center"/>
    </xf>
    <xf numFmtId="0" fontId="12" fillId="13" borderId="9" xfId="0" applyFont="1" applyFill="1" applyBorder="1" applyAlignment="1">
      <alignment horizontal="left" vertical="center" wrapText="1"/>
    </xf>
    <xf numFmtId="164" fontId="12" fillId="13" borderId="10" xfId="0" applyNumberFormat="1" applyFont="1" applyFill="1" applyBorder="1" applyAlignment="1" applyProtection="1">
      <alignment vertical="center"/>
      <protection locked="0"/>
    </xf>
    <xf numFmtId="3" fontId="11" fillId="13" borderId="2" xfId="0" applyNumberFormat="1" applyFont="1" applyFill="1" applyBorder="1" applyAlignment="1" applyProtection="1">
      <alignment horizontal="center" vertical="center"/>
      <protection locked="0"/>
    </xf>
    <xf numFmtId="3" fontId="12" fillId="13" borderId="11" xfId="0" applyNumberFormat="1" applyFont="1" applyFill="1" applyBorder="1" applyAlignment="1" applyProtection="1">
      <alignment horizontal="center" vertical="center"/>
      <protection locked="0"/>
    </xf>
    <xf numFmtId="164" fontId="12" fillId="13" borderId="12" xfId="0" applyNumberFormat="1" applyFont="1" applyFill="1" applyBorder="1" applyAlignment="1" applyProtection="1">
      <alignment vertical="center"/>
      <protection locked="0"/>
    </xf>
    <xf numFmtId="3" fontId="12" fillId="13" borderId="13" xfId="0" applyNumberFormat="1" applyFont="1" applyFill="1" applyBorder="1" applyAlignment="1" applyProtection="1">
      <alignment horizontal="center" vertical="center"/>
      <protection locked="0"/>
    </xf>
    <xf numFmtId="164" fontId="12" fillId="13" borderId="13" xfId="0" applyNumberFormat="1" applyFont="1" applyFill="1" applyBorder="1" applyAlignment="1" applyProtection="1">
      <alignment vertical="center"/>
      <protection locked="0"/>
    </xf>
    <xf numFmtId="3" fontId="12" fillId="13" borderId="14" xfId="0" applyNumberFormat="1" applyFont="1" applyFill="1" applyBorder="1" applyAlignment="1" applyProtection="1">
      <alignment horizontal="center" vertical="center"/>
      <protection locked="0"/>
    </xf>
    <xf numFmtId="3" fontId="11" fillId="13" borderId="13" xfId="0" applyNumberFormat="1" applyFont="1" applyFill="1" applyBorder="1" applyAlignment="1" applyProtection="1">
      <alignment horizontal="center" vertical="center"/>
      <protection locked="0"/>
    </xf>
    <xf numFmtId="0" fontId="11" fillId="13" borderId="13" xfId="0" applyFont="1" applyFill="1" applyBorder="1" applyAlignment="1" applyProtection="1">
      <alignment horizontal="center" vertical="center"/>
      <protection locked="0"/>
    </xf>
    <xf numFmtId="0" fontId="12" fillId="13" borderId="14" xfId="0" applyFont="1" applyFill="1" applyBorder="1" applyAlignment="1" applyProtection="1">
      <alignment horizontal="center" vertical="center"/>
      <protection locked="0"/>
    </xf>
    <xf numFmtId="0" fontId="12" fillId="13" borderId="5" xfId="0" applyFont="1" applyFill="1" applyBorder="1" applyAlignment="1">
      <alignment horizontal="left" vertical="center"/>
    </xf>
    <xf numFmtId="3" fontId="12" fillId="13" borderId="15" xfId="0" applyNumberFormat="1" applyFont="1" applyFill="1" applyBorder="1" applyAlignment="1" applyProtection="1">
      <alignment horizontal="center" vertical="center"/>
      <protection locked="0"/>
    </xf>
    <xf numFmtId="3" fontId="12" fillId="13" borderId="2" xfId="0" applyNumberFormat="1" applyFont="1" applyFill="1" applyBorder="1" applyAlignment="1" applyProtection="1">
      <alignment horizontal="center" vertical="center"/>
      <protection locked="0"/>
    </xf>
    <xf numFmtId="3" fontId="12" fillId="13" borderId="16" xfId="0" applyNumberFormat="1" applyFont="1" applyFill="1" applyBorder="1" applyAlignment="1" applyProtection="1">
      <alignment horizontal="center" vertical="center"/>
      <protection locked="0"/>
    </xf>
    <xf numFmtId="0" fontId="11" fillId="13" borderId="2" xfId="0" applyFont="1" applyFill="1" applyBorder="1" applyAlignment="1" applyProtection="1">
      <alignment horizontal="center" vertical="center"/>
      <protection locked="0"/>
    </xf>
    <xf numFmtId="0" fontId="12" fillId="13" borderId="16" xfId="0" applyFont="1" applyFill="1" applyBorder="1" applyAlignment="1" applyProtection="1">
      <alignment horizontal="center" vertical="center"/>
      <protection locked="0"/>
    </xf>
    <xf numFmtId="1" fontId="11" fillId="13" borderId="2" xfId="0" applyNumberFormat="1" applyFont="1" applyFill="1" applyBorder="1" applyAlignment="1" applyProtection="1">
      <alignment horizontal="center" vertical="center"/>
      <protection locked="0"/>
    </xf>
    <xf numFmtId="1" fontId="12" fillId="13" borderId="16" xfId="0" applyNumberFormat="1" applyFont="1" applyFill="1" applyBorder="1" applyAlignment="1" applyProtection="1">
      <alignment horizontal="center" vertical="center"/>
      <protection locked="0"/>
    </xf>
    <xf numFmtId="0" fontId="11" fillId="13" borderId="5" xfId="0" applyFont="1" applyFill="1" applyBorder="1" applyAlignment="1">
      <alignment horizontal="right" vertical="center"/>
    </xf>
    <xf numFmtId="164" fontId="4" fillId="13" borderId="17" xfId="0" applyNumberFormat="1" applyFont="1" applyFill="1" applyBorder="1" applyAlignment="1">
      <alignment horizontal="center"/>
    </xf>
    <xf numFmtId="164" fontId="4" fillId="13" borderId="18" xfId="0" applyNumberFormat="1" applyFont="1" applyFill="1" applyBorder="1" applyAlignment="1">
      <alignment horizontal="center"/>
    </xf>
    <xf numFmtId="0" fontId="4" fillId="13" borderId="19" xfId="0" applyFont="1" applyFill="1" applyBorder="1" applyAlignment="1">
      <alignment horizontal="center"/>
    </xf>
    <xf numFmtId="0" fontId="4" fillId="13" borderId="20" xfId="0" applyFont="1" applyFill="1" applyBorder="1" applyAlignment="1">
      <alignment horizontal="center"/>
    </xf>
    <xf numFmtId="0" fontId="0" fillId="13" borderId="21" xfId="0" applyFill="1" applyBorder="1"/>
    <xf numFmtId="164" fontId="4" fillId="13" borderId="2" xfId="1" applyFont="1" applyFill="1" applyBorder="1" applyAlignment="1"/>
    <xf numFmtId="164" fontId="4" fillId="13" borderId="16" xfId="1" applyFont="1" applyFill="1" applyBorder="1" applyAlignment="1"/>
    <xf numFmtId="164" fontId="4" fillId="13" borderId="17" xfId="1" applyFont="1" applyFill="1" applyBorder="1" applyAlignment="1">
      <alignment horizontal="center"/>
    </xf>
    <xf numFmtId="164" fontId="4" fillId="13" borderId="18" xfId="1" applyFont="1" applyFill="1" applyBorder="1" applyAlignment="1">
      <alignment horizontal="center"/>
    </xf>
    <xf numFmtId="164" fontId="4" fillId="13" borderId="19" xfId="1" applyFont="1" applyFill="1" applyBorder="1" applyAlignment="1">
      <alignment horizontal="center"/>
    </xf>
    <xf numFmtId="164" fontId="4" fillId="13" borderId="20" xfId="1" applyFont="1" applyFill="1" applyBorder="1" applyAlignment="1">
      <alignment horizontal="center"/>
    </xf>
    <xf numFmtId="0" fontId="13" fillId="12" borderId="5" xfId="0" applyFont="1" applyFill="1" applyBorder="1" applyAlignment="1">
      <alignment horizontal="right" vertical="center"/>
    </xf>
    <xf numFmtId="0" fontId="13" fillId="12" borderId="9" xfId="0" applyFont="1" applyFill="1" applyBorder="1" applyAlignment="1">
      <alignment horizontal="right" vertical="center"/>
    </xf>
    <xf numFmtId="0" fontId="13" fillId="12" borderId="12" xfId="0" applyFont="1" applyFill="1" applyBorder="1" applyAlignment="1">
      <alignment horizontal="right" vertical="center"/>
    </xf>
    <xf numFmtId="164" fontId="14" fillId="12" borderId="26" xfId="0" applyNumberFormat="1" applyFont="1" applyFill="1" applyBorder="1" applyAlignment="1">
      <alignment horizontal="center" vertical="center"/>
    </xf>
    <xf numFmtId="164" fontId="14" fillId="12" borderId="0" xfId="0" applyNumberFormat="1" applyFont="1" applyFill="1" applyAlignment="1">
      <alignment horizontal="center" vertical="center"/>
    </xf>
    <xf numFmtId="0" fontId="8" fillId="14" borderId="21" xfId="0" applyFont="1" applyFill="1" applyBorder="1" applyAlignment="1">
      <alignment horizontal="center" vertical="center"/>
    </xf>
    <xf numFmtId="0" fontId="8" fillId="14" borderId="23" xfId="0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center" vertical="center"/>
    </xf>
    <xf numFmtId="0" fontId="8" fillId="14" borderId="28" xfId="0" applyFont="1" applyFill="1" applyBorder="1" applyAlignment="1">
      <alignment horizontal="center" vertical="center"/>
    </xf>
    <xf numFmtId="0" fontId="9" fillId="14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0" fillId="15" borderId="5" xfId="0" applyFont="1" applyFill="1" applyBorder="1" applyAlignment="1">
      <alignment vertical="center" wrapText="1"/>
    </xf>
    <xf numFmtId="0" fontId="11" fillId="15" borderId="29" xfId="0" applyFont="1" applyFill="1" applyBorder="1" applyAlignment="1">
      <alignment horizontal="center" vertical="center"/>
    </xf>
    <xf numFmtId="0" fontId="11" fillId="15" borderId="30" xfId="0" applyFont="1" applyFill="1" applyBorder="1" applyAlignment="1">
      <alignment horizontal="center" vertical="center"/>
    </xf>
    <xf numFmtId="0" fontId="11" fillId="15" borderId="31" xfId="0" applyFont="1" applyFill="1" applyBorder="1" applyAlignment="1">
      <alignment horizontal="center" vertical="center"/>
    </xf>
    <xf numFmtId="0" fontId="11" fillId="15" borderId="32" xfId="0" applyFont="1" applyFill="1" applyBorder="1" applyAlignment="1">
      <alignment horizontal="center" vertical="center"/>
    </xf>
    <xf numFmtId="0" fontId="11" fillId="15" borderId="21" xfId="0" applyFont="1" applyFill="1" applyBorder="1" applyAlignment="1">
      <alignment vertical="center"/>
    </xf>
    <xf numFmtId="0" fontId="11" fillId="15" borderId="2" xfId="0" applyFont="1" applyFill="1" applyBorder="1" applyAlignment="1">
      <alignment vertical="center"/>
    </xf>
    <xf numFmtId="0" fontId="11" fillId="15" borderId="16" xfId="0" applyFont="1" applyFill="1" applyBorder="1" applyAlignment="1">
      <alignment vertical="center"/>
    </xf>
    <xf numFmtId="0" fontId="11" fillId="15" borderId="6" xfId="0" applyFont="1" applyFill="1" applyBorder="1" applyAlignment="1">
      <alignment horizontal="center" vertical="center"/>
    </xf>
    <xf numFmtId="0" fontId="11" fillId="15" borderId="7" xfId="0" applyFont="1" applyFill="1" applyBorder="1" applyAlignment="1">
      <alignment horizontal="center" vertical="center"/>
    </xf>
    <xf numFmtId="0" fontId="0" fillId="15" borderId="3" xfId="0" applyFill="1" applyBorder="1"/>
    <xf numFmtId="0" fontId="12" fillId="15" borderId="5" xfId="0" applyFont="1" applyFill="1" applyBorder="1" applyAlignment="1">
      <alignment horizontal="left" vertical="center" wrapText="1"/>
    </xf>
    <xf numFmtId="164" fontId="11" fillId="15" borderId="33" xfId="0" applyNumberFormat="1" applyFont="1" applyFill="1" applyBorder="1" applyAlignment="1" applyProtection="1">
      <alignment horizontal="center" vertical="center"/>
      <protection locked="0"/>
    </xf>
    <xf numFmtId="164" fontId="12" fillId="15" borderId="10" xfId="0" applyNumberFormat="1" applyFont="1" applyFill="1" applyBorder="1" applyAlignment="1" applyProtection="1">
      <alignment vertical="center"/>
      <protection locked="0"/>
    </xf>
    <xf numFmtId="3" fontId="11" fillId="15" borderId="2" xfId="0" applyNumberFormat="1" applyFont="1" applyFill="1" applyBorder="1" applyAlignment="1" applyProtection="1">
      <alignment horizontal="center" vertical="center"/>
      <protection locked="0"/>
    </xf>
    <xf numFmtId="3" fontId="11" fillId="15" borderId="15" xfId="0" applyNumberFormat="1" applyFont="1" applyFill="1" applyBorder="1" applyAlignment="1" applyProtection="1">
      <alignment horizontal="center" vertical="center"/>
      <protection locked="0"/>
    </xf>
    <xf numFmtId="164" fontId="11" fillId="15" borderId="21" xfId="0" applyNumberFormat="1" applyFont="1" applyFill="1" applyBorder="1" applyAlignment="1" applyProtection="1">
      <alignment horizontal="center" vertical="center"/>
      <protection locked="0"/>
    </xf>
    <xf numFmtId="0" fontId="11" fillId="15" borderId="2" xfId="0" applyFont="1" applyFill="1" applyBorder="1" applyAlignment="1" applyProtection="1">
      <alignment horizontal="center" vertical="center"/>
      <protection locked="0"/>
    </xf>
    <xf numFmtId="164" fontId="11" fillId="15" borderId="2" xfId="0" applyNumberFormat="1" applyFont="1" applyFill="1" applyBorder="1" applyAlignment="1" applyProtection="1">
      <alignment horizontal="center" vertical="center"/>
      <protection locked="0"/>
    </xf>
    <xf numFmtId="0" fontId="11" fillId="15" borderId="16" xfId="0" applyFont="1" applyFill="1" applyBorder="1" applyAlignment="1" applyProtection="1">
      <alignment horizontal="center" vertical="center"/>
      <protection locked="0"/>
    </xf>
    <xf numFmtId="0" fontId="11" fillId="15" borderId="15" xfId="0" applyFont="1" applyFill="1" applyBorder="1" applyAlignment="1" applyProtection="1">
      <alignment horizontal="center" vertical="center"/>
      <protection locked="0"/>
    </xf>
    <xf numFmtId="0" fontId="0" fillId="15" borderId="4" xfId="0" applyFill="1" applyBorder="1"/>
    <xf numFmtId="0" fontId="0" fillId="0" borderId="42" xfId="0" applyBorder="1" applyAlignment="1">
      <alignment horizontal="center" vertical="center" wrapText="1"/>
    </xf>
    <xf numFmtId="0" fontId="11" fillId="15" borderId="5" xfId="0" applyFont="1" applyFill="1" applyBorder="1" applyAlignment="1">
      <alignment horizontal="left" vertical="center" wrapText="1"/>
    </xf>
    <xf numFmtId="164" fontId="4" fillId="15" borderId="34" xfId="0" applyNumberFormat="1" applyFont="1" applyFill="1" applyBorder="1" applyAlignment="1">
      <alignment horizontal="right"/>
    </xf>
    <xf numFmtId="164" fontId="4" fillId="15" borderId="35" xfId="0" applyNumberFormat="1" applyFont="1" applyFill="1" applyBorder="1" applyAlignment="1">
      <alignment horizontal="right"/>
    </xf>
    <xf numFmtId="164" fontId="4" fillId="15" borderId="36" xfId="0" applyNumberFormat="1" applyFont="1" applyFill="1" applyBorder="1" applyAlignment="1">
      <alignment horizontal="right"/>
    </xf>
    <xf numFmtId="164" fontId="11" fillId="15" borderId="21" xfId="0" applyNumberFormat="1" applyFont="1" applyFill="1" applyBorder="1" applyAlignment="1">
      <alignment vertical="center"/>
    </xf>
    <xf numFmtId="3" fontId="11" fillId="15" borderId="2" xfId="0" applyNumberFormat="1" applyFont="1" applyFill="1" applyBorder="1" applyAlignment="1">
      <alignment vertical="center"/>
    </xf>
    <xf numFmtId="164" fontId="11" fillId="15" borderId="2" xfId="0" applyNumberFormat="1" applyFont="1" applyFill="1" applyBorder="1" applyAlignment="1">
      <alignment vertical="center"/>
    </xf>
    <xf numFmtId="3" fontId="11" fillId="15" borderId="16" xfId="0" applyNumberFormat="1" applyFont="1" applyFill="1" applyBorder="1" applyAlignment="1">
      <alignment vertical="center"/>
    </xf>
    <xf numFmtId="0" fontId="13" fillId="15" borderId="9" xfId="0" applyFont="1" applyFill="1" applyBorder="1" applyAlignment="1">
      <alignment horizontal="right" vertical="center"/>
    </xf>
    <xf numFmtId="164" fontId="27" fillId="15" borderId="7" xfId="0" applyNumberFormat="1" applyFont="1" applyFill="1" applyBorder="1" applyAlignment="1">
      <alignment horizontal="center" vertical="center"/>
    </xf>
    <xf numFmtId="44" fontId="15" fillId="15" borderId="22" xfId="0" applyNumberFormat="1" applyFont="1" applyFill="1" applyBorder="1"/>
    <xf numFmtId="0" fontId="8" fillId="14" borderId="37" xfId="0" applyFont="1" applyFill="1" applyBorder="1" applyAlignment="1">
      <alignment horizontal="center" vertical="center"/>
    </xf>
    <xf numFmtId="0" fontId="8" fillId="14" borderId="38" xfId="0" applyFont="1" applyFill="1" applyBorder="1" applyAlignment="1">
      <alignment horizontal="center" vertical="center"/>
    </xf>
    <xf numFmtId="164" fontId="6" fillId="16" borderId="0" xfId="0" applyNumberFormat="1" applyFont="1" applyFill="1" applyAlignment="1">
      <alignment horizontal="center" vertical="center"/>
    </xf>
    <xf numFmtId="0" fontId="0" fillId="16" borderId="0" xfId="0" applyFill="1"/>
    <xf numFmtId="44" fontId="6" fillId="16" borderId="0" xfId="0" applyNumberFormat="1" applyFont="1" applyFill="1" applyAlignment="1">
      <alignment horizontal="center" vertical="center"/>
    </xf>
    <xf numFmtId="0" fontId="4" fillId="17" borderId="0" xfId="0" applyFont="1" applyFill="1"/>
    <xf numFmtId="0" fontId="4" fillId="17" borderId="44" xfId="0" applyFont="1" applyFill="1" applyBorder="1"/>
    <xf numFmtId="0" fontId="4" fillId="0" borderId="43" xfId="0" applyFont="1" applyBorder="1"/>
    <xf numFmtId="0" fontId="28" fillId="0" borderId="0" xfId="0" applyFont="1" applyFill="1" applyAlignment="1"/>
    <xf numFmtId="0" fontId="29" fillId="0" borderId="0" xfId="0" applyFont="1" applyFill="1" applyAlignment="1"/>
  </cellXfs>
  <cellStyles count="3">
    <cellStyle name="Currency" xfId="1" builtinId="4"/>
    <cellStyle name="Currency 3 2" xfId="2" xr:uid="{B39942A7-6E67-4403-A052-9AF2D5505AE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roupncs.sharepoint.com/sites/O365-GCCCommons-NCS/Shared%20Documents/General/19-Meetings/Slides/20210416%20GCC%20ATFM%20Kickoff/ICA%20ATFM%20Report_Apr21_V0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be693e08f421de3/Documents/Python/python_projects/excel/GitHub/merge_reports/Report1.xlsx" TargetMode="External"/><Relationship Id="rId1" Type="http://schemas.openxmlformats.org/officeDocument/2006/relationships/externalLinkPath" Target="Repor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Contract"/>
      <sheetName val="System Availability"/>
      <sheetName val="Scheduled Down Time"/>
      <sheetName val="Unscheduled Down Time "/>
      <sheetName val="Summary"/>
      <sheetName val="Incident Logs"/>
      <sheetName val="Issue Logs"/>
      <sheetName val="Account Review"/>
      <sheetName val="List of Staff"/>
      <sheetName val="Operation Calendar"/>
      <sheetName val="SRs List"/>
      <sheetName val="Parameter"/>
      <sheetName val="&gt;&gt; Historical"/>
      <sheetName val="Incident Summary"/>
      <sheetName val="Previous month Problem Log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0">
          <cell r="A20" t="str">
            <v>01-Assessment in Progress</v>
          </cell>
        </row>
        <row r="21">
          <cell r="A21" t="str">
            <v>02-Assessment completed</v>
          </cell>
        </row>
        <row r="22">
          <cell r="A22" t="str">
            <v>03-Assessment completed (No further action)</v>
          </cell>
        </row>
        <row r="23">
          <cell r="A23" t="str">
            <v>04-SR Approved</v>
          </cell>
        </row>
        <row r="24">
          <cell r="A24" t="str">
            <v>05-Development in Progress</v>
          </cell>
        </row>
        <row r="25">
          <cell r="A25" t="str">
            <v>06-Development completed</v>
          </cell>
        </row>
        <row r="26">
          <cell r="A26" t="str">
            <v>07-Ready for UAT</v>
          </cell>
        </row>
        <row r="27">
          <cell r="A27" t="str">
            <v>08-UAT in Progress</v>
          </cell>
        </row>
        <row r="28">
          <cell r="A28" t="str">
            <v>09-UAT Completed</v>
          </cell>
        </row>
        <row r="29">
          <cell r="A29" t="str">
            <v>10-Migrated to Production</v>
          </cell>
        </row>
        <row r="30">
          <cell r="A30" t="str">
            <v>11-SR Closed</v>
          </cell>
        </row>
        <row r="31">
          <cell r="A31" t="str">
            <v>12-Cancelled</v>
          </cell>
        </row>
      </sheetData>
      <sheetData sheetId="12" refreshError="1"/>
      <sheetData sheetId="13">
        <row r="1">
          <cell r="D1" t="e">
            <v>#REF!</v>
          </cell>
          <cell r="E1"/>
          <cell r="F1"/>
          <cell r="G1" t="e">
            <v>#REF!</v>
          </cell>
          <cell r="H1"/>
          <cell r="I1"/>
          <cell r="J1" t="e">
            <v>#REF!</v>
          </cell>
          <cell r="K1"/>
          <cell r="L1"/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East"/>
      <sheetName val="West"/>
      <sheetName val="South"/>
      <sheetName val="VMS"/>
      <sheetName val="StorageAccounts"/>
      <sheetName val="AKS"/>
      <sheetName val="Databases"/>
    </sheetNames>
    <sheetDataSet>
      <sheetData sheetId="0"/>
      <sheetData sheetId="1">
        <row r="46">
          <cell r="T46">
            <v>3</v>
          </cell>
          <cell r="U46">
            <v>4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5" totalsRowShown="0">
  <autoFilter ref="A1:L25" xr:uid="{00000000-0009-0000-0100-000001000000}"/>
  <tableColumns count="12">
    <tableColumn id="1" xr3:uid="{00000000-0010-0000-0000-000001000000}" name="ID"/>
    <tableColumn id="2" xr3:uid="{00000000-0010-0000-0000-000002000000}" name=" Name"/>
    <tableColumn id="3" xr3:uid="{00000000-0010-0000-0000-000003000000}" name="Group"/>
    <tableColumn id="5" xr3:uid="{00000000-0010-0000-0000-000005000000}" name="Environment"/>
    <tableColumn id="4" xr3:uid="{00000000-0010-0000-0000-000004000000}" name="Resource Group"/>
    <tableColumn id="7" xr3:uid="{00000000-0010-0000-0000-000007000000}" name="Instance Size"/>
    <tableColumn id="8" xr3:uid="{00000000-0010-0000-0000-000008000000}" name="Capacity"/>
    <tableColumn id="9" xr3:uid="{00000000-0010-0000-0000-000009000000}" name="CPU Utilization(%)"/>
    <tableColumn id="10" xr3:uid="{00000000-0010-0000-0000-00000A000000}" name="Memory Usage (GB)"/>
    <tableColumn id="11" xr3:uid="{00000000-0010-0000-0000-00000B000000}" name="Network In (GB)"/>
    <tableColumn id="12" xr3:uid="{00000000-0010-0000-0000-00000C000000}" name="Network Out (GB)"/>
    <tableColumn id="13" xr3:uid="{00000000-0010-0000-0000-00000D000000}" name="Column1"/>
  </tableColumns>
  <tableStyleInfo name="TableStyleLight1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2" displayName="Table2" ref="A1:E23" totalsRowShown="0">
  <autoFilter ref="A1:E23" xr:uid="{00000000-0009-0000-0100-000008000000}"/>
  <tableColumns count="5">
    <tableColumn id="1" xr3:uid="{00000000-0010-0000-0700-000001000000}" name="ID"/>
    <tableColumn id="2" xr3:uid="{00000000-0010-0000-0700-000002000000}" name="Storage Account Name"/>
    <tableColumn id="4" xr3:uid="{00000000-0010-0000-0700-000004000000}" name="Resource Group"/>
    <tableColumn id="3" xr3:uid="{00000000-0010-0000-0700-000003000000}" name="env"/>
    <tableColumn id="5" xr3:uid="{00000000-0010-0000-0700-000005000000}" name="Description"/>
  </tableColumns>
  <tableStyleInfo name="TableStyleLight1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10" displayName="Table10" ref="A1:E17" totalsRowShown="0">
  <autoFilter ref="A1:E17" xr:uid="{00000000-0009-0000-0100-000009000000}"/>
  <tableColumns count="5">
    <tableColumn id="1" xr3:uid="{00000000-0010-0000-0800-000001000000}" name="ID"/>
    <tableColumn id="2" xr3:uid="{00000000-0010-0000-0800-000002000000}" name="AKS Name"/>
    <tableColumn id="3" xr3:uid="{00000000-0010-0000-0800-000003000000}" name="Resource Group"/>
    <tableColumn id="4" xr3:uid="{00000000-0010-0000-0800-000004000000}" name="Env"/>
    <tableColumn id="5" xr3:uid="{00000000-0010-0000-0800-000005000000}" name="Column1"/>
  </tableColumns>
  <tableStyleInfo name="TableStyleLight1" showFirstColumn="1" showLastColumn="1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4483D-7364-4AA6-A501-8C59BF009497}">
  <sheetPr>
    <pageSetUpPr fitToPage="1"/>
  </sheetPr>
  <dimension ref="A1:G16"/>
  <sheetViews>
    <sheetView view="pageBreakPreview" zoomScale="130" zoomScaleNormal="100" zoomScaleSheetLayoutView="130" workbookViewId="0">
      <selection activeCell="E12" sqref="E12"/>
    </sheetView>
  </sheetViews>
  <sheetFormatPr defaultColWidth="8.81640625" defaultRowHeight="14.5" x14ac:dyDescent="0.35"/>
  <cols>
    <col min="1" max="1" width="1.7265625" customWidth="1"/>
    <col min="2" max="2" width="7.1796875" customWidth="1"/>
    <col min="3" max="3" width="50.7265625" customWidth="1"/>
    <col min="4" max="5" width="15.7265625" style="2" customWidth="1"/>
    <col min="6" max="6" width="16.453125" customWidth="1"/>
    <col min="7" max="7" width="1.81640625" customWidth="1"/>
  </cols>
  <sheetData>
    <row r="1" spans="1:7" x14ac:dyDescent="0.35">
      <c r="B1" s="223" t="s">
        <v>307</v>
      </c>
      <c r="C1" s="224"/>
      <c r="E1" s="34"/>
    </row>
    <row r="2" spans="1:7" x14ac:dyDescent="0.35">
      <c r="B2" s="224"/>
      <c r="C2" s="224"/>
      <c r="E2" s="35"/>
    </row>
    <row r="3" spans="1:7" x14ac:dyDescent="0.35">
      <c r="B3" s="224"/>
      <c r="C3" s="224"/>
      <c r="E3" s="35"/>
    </row>
    <row r="4" spans="1:7" x14ac:dyDescent="0.35">
      <c r="E4" s="35"/>
    </row>
    <row r="5" spans="1:7" ht="3.75" customHeight="1" x14ac:dyDescent="0.35">
      <c r="A5" s="36"/>
      <c r="B5" s="36"/>
      <c r="C5" s="36"/>
      <c r="D5" s="37"/>
      <c r="E5" s="37"/>
      <c r="F5" s="36"/>
      <c r="G5" s="36"/>
    </row>
    <row r="6" spans="1:7" ht="9" customHeight="1" x14ac:dyDescent="0.35"/>
    <row r="7" spans="1:7" ht="15.5" x14ac:dyDescent="0.35">
      <c r="B7" s="38" t="s">
        <v>42</v>
      </c>
    </row>
    <row r="8" spans="1:7" x14ac:dyDescent="0.35">
      <c r="D8" s="58" t="s">
        <v>43</v>
      </c>
      <c r="E8" s="58"/>
    </row>
    <row r="9" spans="1:7" x14ac:dyDescent="0.35">
      <c r="B9" s="39" t="s">
        <v>44</v>
      </c>
      <c r="C9" s="40" t="s">
        <v>21</v>
      </c>
      <c r="D9" s="41" t="s">
        <v>3</v>
      </c>
      <c r="E9" s="42" t="s">
        <v>7</v>
      </c>
      <c r="F9" s="40" t="s">
        <v>45</v>
      </c>
    </row>
    <row r="10" spans="1:7" x14ac:dyDescent="0.35">
      <c r="B10" s="43">
        <v>1</v>
      </c>
      <c r="C10" s="44" t="s">
        <v>304</v>
      </c>
      <c r="D10" s="48">
        <f>North!$Y$34</f>
        <v>9881.8100000000013</v>
      </c>
      <c r="E10" s="49">
        <f>North!$Y$35</f>
        <v>823.48416666666674</v>
      </c>
      <c r="F10" s="45"/>
    </row>
    <row r="11" spans="1:7" x14ac:dyDescent="0.35">
      <c r="B11" s="46">
        <v>2</v>
      </c>
      <c r="C11" s="47" t="s">
        <v>305</v>
      </c>
      <c r="D11" s="48">
        <f>Central!$Y$34</f>
        <v>9931.17</v>
      </c>
      <c r="E11" s="49">
        <f>Central!$Y$35</f>
        <v>827.59749999999997</v>
      </c>
      <c r="F11" s="50"/>
    </row>
    <row r="12" spans="1:7" x14ac:dyDescent="0.35">
      <c r="B12" s="43">
        <v>3</v>
      </c>
      <c r="C12" s="47"/>
      <c r="D12" s="48" t="s">
        <v>306</v>
      </c>
      <c r="E12" s="49"/>
      <c r="F12" s="50"/>
    </row>
    <row r="13" spans="1:7" x14ac:dyDescent="0.35">
      <c r="B13" s="46">
        <v>4</v>
      </c>
      <c r="C13" s="47"/>
      <c r="D13" s="48"/>
      <c r="E13" s="49"/>
      <c r="F13" s="50"/>
    </row>
    <row r="14" spans="1:7" x14ac:dyDescent="0.35">
      <c r="B14" s="43">
        <v>5</v>
      </c>
      <c r="C14" s="47"/>
      <c r="D14" s="48"/>
      <c r="E14" s="49"/>
      <c r="F14" s="50"/>
    </row>
    <row r="15" spans="1:7" x14ac:dyDescent="0.35">
      <c r="B15" s="46"/>
      <c r="C15" s="47"/>
      <c r="D15" s="48"/>
      <c r="E15" s="49"/>
      <c r="F15" s="50"/>
    </row>
    <row r="16" spans="1:7" x14ac:dyDescent="0.35">
      <c r="B16" s="51"/>
      <c r="C16" s="52" t="s">
        <v>46</v>
      </c>
      <c r="D16" s="53">
        <f>SUM(D10:D15)</f>
        <v>19812.980000000003</v>
      </c>
      <c r="E16" s="53">
        <f>SUM(E10:E15)</f>
        <v>1651.0816666666667</v>
      </c>
      <c r="F16" s="54"/>
    </row>
  </sheetData>
  <mergeCells count="2">
    <mergeCell ref="D8:E8"/>
    <mergeCell ref="B1:C3"/>
  </mergeCells>
  <pageMargins left="0.7" right="0.7" top="0.75" bottom="0.75" header="0.3" footer="0.3"/>
  <pageSetup paperSize="9"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4B88-C1BE-4645-A8F4-50E94F835063}">
  <sheetPr>
    <tabColor rgb="FFFF0000"/>
  </sheetPr>
  <dimension ref="A1:AN102"/>
  <sheetViews>
    <sheetView tabSelected="1" topLeftCell="E1" zoomScale="70" zoomScaleNormal="70" workbookViewId="0">
      <selection activeCell="N36" sqref="N36"/>
    </sheetView>
  </sheetViews>
  <sheetFormatPr defaultColWidth="14.81640625" defaultRowHeight="14.5" x14ac:dyDescent="0.35"/>
  <cols>
    <col min="1" max="1" width="0" style="2" hidden="1" customWidth="1"/>
    <col min="2" max="2" width="0" hidden="1" customWidth="1"/>
    <col min="3" max="3" width="0" style="2" hidden="1" customWidth="1"/>
    <col min="4" max="4" width="0" hidden="1" customWidth="1"/>
    <col min="25" max="25" width="18.90625" style="2" bestFit="1" customWidth="1"/>
  </cols>
  <sheetData>
    <row r="1" spans="1:40" ht="37.5" customHeight="1" x14ac:dyDescent="0.35">
      <c r="A1" s="84" t="s">
        <v>56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</row>
    <row r="2" spans="1:40" ht="15" thickBot="1" x14ac:dyDescent="0.4"/>
    <row r="3" spans="1:40" ht="16" thickBot="1" x14ac:dyDescent="0.4">
      <c r="A3" s="80" t="s">
        <v>57</v>
      </c>
      <c r="B3" s="80"/>
      <c r="C3" s="80"/>
      <c r="E3" s="81" t="s">
        <v>58</v>
      </c>
      <c r="F3" s="86" t="s">
        <v>59</v>
      </c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3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0" ht="16.5" customHeight="1" x14ac:dyDescent="0.35">
      <c r="A4" s="64"/>
      <c r="B4" s="72"/>
      <c r="C4" s="73"/>
      <c r="E4" s="82"/>
      <c r="F4" s="87" t="s">
        <v>2</v>
      </c>
      <c r="G4" s="88" t="s">
        <v>60</v>
      </c>
      <c r="H4" s="89"/>
      <c r="I4" s="89"/>
      <c r="J4" s="90"/>
      <c r="K4" s="91"/>
      <c r="L4" s="92"/>
      <c r="M4" s="92"/>
      <c r="N4" s="92"/>
      <c r="O4" s="92"/>
      <c r="P4" s="92"/>
      <c r="Q4" s="88" t="s">
        <v>61</v>
      </c>
      <c r="R4" s="89"/>
      <c r="S4" s="89"/>
      <c r="T4" s="90"/>
      <c r="U4" s="88" t="s">
        <v>62</v>
      </c>
      <c r="V4" s="89"/>
      <c r="W4" s="89"/>
      <c r="X4" s="89"/>
      <c r="Y4" s="6"/>
    </row>
    <row r="5" spans="1:40" ht="15.75" customHeight="1" x14ac:dyDescent="0.35">
      <c r="A5" s="64"/>
      <c r="B5" s="74"/>
      <c r="C5" s="75"/>
      <c r="D5" s="23"/>
      <c r="E5" s="82"/>
      <c r="F5" s="93" t="s">
        <v>63</v>
      </c>
      <c r="G5" s="94">
        <v>45</v>
      </c>
      <c r="H5" s="94">
        <f t="shared" ref="H5:H8" si="0">ROUND(G5*(1-19.5%),2)</f>
        <v>36.229999999999997</v>
      </c>
      <c r="I5" s="95">
        <f>SUM(North!T42)</f>
        <v>2</v>
      </c>
      <c r="J5" s="96">
        <v>9</v>
      </c>
      <c r="K5" s="97">
        <v>120</v>
      </c>
      <c r="L5" s="98">
        <v>0</v>
      </c>
      <c r="M5" s="98">
        <v>0</v>
      </c>
      <c r="N5" s="99">
        <v>130</v>
      </c>
      <c r="O5" s="98">
        <v>0</v>
      </c>
      <c r="P5" s="100">
        <v>0</v>
      </c>
      <c r="Q5" s="94">
        <v>45</v>
      </c>
      <c r="R5" s="97">
        <f t="shared" ref="R5:R8" si="1">ROUND(Q5*(1-15.5%),2)</f>
        <v>38.03</v>
      </c>
      <c r="S5" s="101">
        <f>SUM(North!U42)</f>
        <v>3</v>
      </c>
      <c r="T5" s="96">
        <v>9</v>
      </c>
      <c r="U5" s="94">
        <v>38</v>
      </c>
      <c r="V5" s="97">
        <f t="shared" ref="V5:V8" si="2">ROUND(U5*(1-12.5%),2)</f>
        <v>33.25</v>
      </c>
      <c r="W5" s="102">
        <v>0</v>
      </c>
      <c r="X5" s="103">
        <v>11</v>
      </c>
      <c r="Y5" s="6"/>
    </row>
    <row r="6" spans="1:40" ht="15.75" customHeight="1" x14ac:dyDescent="0.35">
      <c r="A6" s="64"/>
      <c r="B6" s="76"/>
      <c r="C6" s="77"/>
      <c r="E6" s="82"/>
      <c r="F6" s="104" t="s">
        <v>64</v>
      </c>
      <c r="G6" s="94">
        <v>69</v>
      </c>
      <c r="H6" s="94">
        <f t="shared" si="0"/>
        <v>55.55</v>
      </c>
      <c r="I6" s="95">
        <f>SUM(North!T43)</f>
        <v>2</v>
      </c>
      <c r="J6" s="105">
        <v>9</v>
      </c>
      <c r="K6" s="97">
        <v>130</v>
      </c>
      <c r="L6" s="106">
        <v>0</v>
      </c>
      <c r="M6" s="106">
        <v>0</v>
      </c>
      <c r="N6" s="99">
        <v>155</v>
      </c>
      <c r="O6" s="106">
        <v>0</v>
      </c>
      <c r="P6" s="107">
        <v>0</v>
      </c>
      <c r="Q6" s="94">
        <v>69</v>
      </c>
      <c r="R6" s="97">
        <f t="shared" si="1"/>
        <v>58.31</v>
      </c>
      <c r="S6" s="101">
        <f>SUM(North!U43)</f>
        <v>2</v>
      </c>
      <c r="T6" s="96">
        <v>9</v>
      </c>
      <c r="U6" s="94">
        <v>66</v>
      </c>
      <c r="V6" s="97">
        <f t="shared" si="2"/>
        <v>57.75</v>
      </c>
      <c r="W6" s="102">
        <v>0</v>
      </c>
      <c r="X6" s="103">
        <v>11</v>
      </c>
      <c r="Y6" s="6"/>
    </row>
    <row r="7" spans="1:40" ht="15.75" customHeight="1" x14ac:dyDescent="0.35">
      <c r="A7" s="64"/>
      <c r="B7" s="76"/>
      <c r="C7" s="77"/>
      <c r="E7" s="82"/>
      <c r="F7" s="104" t="s">
        <v>65</v>
      </c>
      <c r="G7" s="94">
        <v>69</v>
      </c>
      <c r="H7" s="94">
        <f t="shared" si="0"/>
        <v>55.55</v>
      </c>
      <c r="I7" s="95">
        <f>SUM(North!T43:T43)</f>
        <v>2</v>
      </c>
      <c r="J7" s="105">
        <v>9</v>
      </c>
      <c r="K7" s="97">
        <v>130</v>
      </c>
      <c r="L7" s="106">
        <v>0</v>
      </c>
      <c r="M7" s="106">
        <v>0</v>
      </c>
      <c r="N7" s="99">
        <v>155</v>
      </c>
      <c r="O7" s="106">
        <v>0</v>
      </c>
      <c r="P7" s="107">
        <v>0</v>
      </c>
      <c r="Q7" s="94">
        <v>69</v>
      </c>
      <c r="R7" s="97">
        <f t="shared" si="1"/>
        <v>58.31</v>
      </c>
      <c r="S7" s="95">
        <f>SUM(North!U43:U43)</f>
        <v>2</v>
      </c>
      <c r="T7" s="105">
        <v>9</v>
      </c>
      <c r="U7" s="94">
        <v>62</v>
      </c>
      <c r="V7" s="97">
        <f t="shared" si="2"/>
        <v>54.25</v>
      </c>
      <c r="W7" s="108">
        <v>0</v>
      </c>
      <c r="X7" s="105">
        <v>11</v>
      </c>
      <c r="Y7" s="6"/>
    </row>
    <row r="8" spans="1:40" ht="15.75" customHeight="1" x14ac:dyDescent="0.35">
      <c r="A8" s="64"/>
      <c r="B8" s="76"/>
      <c r="C8" s="77"/>
      <c r="E8" s="82"/>
      <c r="F8" s="104" t="s">
        <v>66</v>
      </c>
      <c r="G8" s="94">
        <v>69</v>
      </c>
      <c r="H8" s="94">
        <f t="shared" si="0"/>
        <v>55.55</v>
      </c>
      <c r="I8" s="95">
        <f>SUM(North!T44:T44)</f>
        <v>2</v>
      </c>
      <c r="J8" s="105">
        <v>9</v>
      </c>
      <c r="K8" s="97">
        <v>130</v>
      </c>
      <c r="L8" s="106">
        <v>0</v>
      </c>
      <c r="M8" s="106">
        <v>0</v>
      </c>
      <c r="N8" s="99">
        <v>155</v>
      </c>
      <c r="O8" s="106">
        <v>0</v>
      </c>
      <c r="P8" s="107">
        <v>0</v>
      </c>
      <c r="Q8" s="94">
        <v>69</v>
      </c>
      <c r="R8" s="97">
        <f t="shared" si="1"/>
        <v>58.31</v>
      </c>
      <c r="S8" s="95">
        <f>SUM(North!U44:U44)</f>
        <v>5</v>
      </c>
      <c r="T8" s="105">
        <v>9</v>
      </c>
      <c r="U8" s="94">
        <v>62</v>
      </c>
      <c r="V8" s="97">
        <f t="shared" si="2"/>
        <v>54.25</v>
      </c>
      <c r="W8" s="109">
        <v>0</v>
      </c>
      <c r="X8" s="105">
        <v>11</v>
      </c>
      <c r="Y8" s="6"/>
    </row>
    <row r="9" spans="1:40" ht="15.75" customHeight="1" x14ac:dyDescent="0.35">
      <c r="A9" s="64"/>
      <c r="B9" s="76"/>
      <c r="C9" s="77"/>
      <c r="E9" s="82"/>
      <c r="F9" s="104"/>
      <c r="G9" s="94"/>
      <c r="H9" s="94"/>
      <c r="I9" s="108"/>
      <c r="J9" s="105"/>
      <c r="K9" s="97"/>
      <c r="L9" s="106"/>
      <c r="M9" s="106"/>
      <c r="N9" s="99"/>
      <c r="O9" s="106"/>
      <c r="P9" s="107"/>
      <c r="Q9" s="94"/>
      <c r="R9" s="97"/>
      <c r="S9" s="108"/>
      <c r="T9" s="105"/>
      <c r="U9" s="94"/>
      <c r="V9" s="97"/>
      <c r="W9" s="109"/>
      <c r="X9" s="110"/>
      <c r="Y9" s="6"/>
    </row>
    <row r="10" spans="1:40" ht="15.75" customHeight="1" x14ac:dyDescent="0.35">
      <c r="A10" s="64"/>
      <c r="B10" s="78"/>
      <c r="C10" s="79"/>
      <c r="E10" s="82"/>
      <c r="F10" s="104"/>
      <c r="G10" s="94"/>
      <c r="H10" s="94"/>
      <c r="I10" s="108"/>
      <c r="J10" s="105"/>
      <c r="K10" s="97"/>
      <c r="L10" s="106"/>
      <c r="M10" s="106"/>
      <c r="N10" s="99"/>
      <c r="O10" s="106"/>
      <c r="P10" s="107"/>
      <c r="Q10" s="94"/>
      <c r="R10" s="97"/>
      <c r="S10" s="108"/>
      <c r="T10" s="105"/>
      <c r="U10" s="94"/>
      <c r="V10" s="97"/>
      <c r="W10" s="111"/>
      <c r="X10" s="112"/>
      <c r="Y10" s="7"/>
    </row>
    <row r="11" spans="1:40" ht="15.75" customHeight="1" thickBot="1" x14ac:dyDescent="0.4">
      <c r="A11" s="64"/>
      <c r="B11" s="72"/>
      <c r="C11" s="73"/>
      <c r="E11" s="82"/>
      <c r="F11" s="113" t="s">
        <v>3</v>
      </c>
      <c r="G11" s="114">
        <f>SUMPRODUCT(G5:G8,I5:I8,J5:J8)</f>
        <v>4536</v>
      </c>
      <c r="H11" s="115"/>
      <c r="I11" s="116"/>
      <c r="J11" s="117"/>
      <c r="K11" s="118"/>
      <c r="L11" s="119"/>
      <c r="M11" s="119"/>
      <c r="N11" s="119"/>
      <c r="O11" s="119"/>
      <c r="P11" s="120"/>
      <c r="Q11" s="121">
        <f>SUMPRODUCT(Q5:Q10,S5:S10,T5:T10)</f>
        <v>6804</v>
      </c>
      <c r="R11" s="122"/>
      <c r="S11" s="123"/>
      <c r="T11" s="124"/>
      <c r="U11" s="114">
        <f>SUMPRODUCT(U5:U10,W5:W10,X5:X10)</f>
        <v>0</v>
      </c>
      <c r="V11" s="115"/>
      <c r="W11" s="116"/>
      <c r="X11" s="117"/>
      <c r="Y11" s="6"/>
    </row>
    <row r="12" spans="1:40" ht="16.5" customHeight="1" x14ac:dyDescent="0.35">
      <c r="A12" s="64"/>
      <c r="B12" s="74"/>
      <c r="C12" s="75"/>
      <c r="E12" s="82"/>
      <c r="F12" s="125" t="s">
        <v>3</v>
      </c>
      <c r="G12" s="126"/>
      <c r="H12" s="126"/>
      <c r="I12" s="126"/>
      <c r="J12" s="126"/>
      <c r="K12" s="125"/>
      <c r="L12" s="125"/>
      <c r="M12" s="125"/>
      <c r="N12" s="125"/>
      <c r="O12" s="125"/>
      <c r="P12" s="125"/>
      <c r="Q12" s="126"/>
      <c r="R12" s="126"/>
      <c r="S12" s="126"/>
      <c r="T12" s="127"/>
      <c r="U12" s="128">
        <f>G11 + Q11 + U11</f>
        <v>11340</v>
      </c>
      <c r="V12" s="129"/>
      <c r="W12" s="129"/>
      <c r="X12" s="130"/>
      <c r="Y12" s="8">
        <f>U12-ROUND(U12*$Z$12,2)</f>
        <v>9281.7900000000009</v>
      </c>
      <c r="Z12" s="9" t="s">
        <v>312</v>
      </c>
    </row>
    <row r="13" spans="1:40" ht="22.5" customHeight="1" thickBot="1" x14ac:dyDescent="0.4">
      <c r="A13" s="64"/>
      <c r="B13" s="78"/>
      <c r="C13" s="79"/>
      <c r="E13" s="82"/>
      <c r="F13" s="131" t="s">
        <v>67</v>
      </c>
      <c r="G13" s="132"/>
      <c r="H13" s="132"/>
      <c r="I13" s="132"/>
      <c r="J13" s="132"/>
      <c r="K13" s="131"/>
      <c r="L13" s="131"/>
      <c r="M13" s="131"/>
      <c r="N13" s="131"/>
      <c r="O13" s="131"/>
      <c r="P13" s="131"/>
      <c r="Q13" s="132"/>
      <c r="R13" s="132"/>
      <c r="S13" s="132"/>
      <c r="T13" s="132"/>
      <c r="U13" s="132"/>
      <c r="V13" s="132"/>
      <c r="W13" s="132"/>
      <c r="X13" s="132"/>
      <c r="Y13" s="6"/>
    </row>
    <row r="14" spans="1:40" ht="15.5" x14ac:dyDescent="0.35">
      <c r="A14" s="69"/>
      <c r="B14" s="72"/>
      <c r="C14" s="73"/>
      <c r="E14" s="82"/>
      <c r="F14" s="133" t="s">
        <v>2</v>
      </c>
      <c r="G14" s="134" t="s">
        <v>60</v>
      </c>
      <c r="H14" s="135"/>
      <c r="I14" s="135"/>
      <c r="J14" s="136"/>
      <c r="K14" s="137"/>
      <c r="L14" s="138"/>
      <c r="M14" s="138"/>
      <c r="N14" s="138"/>
      <c r="O14" s="138"/>
      <c r="P14" s="138"/>
      <c r="Q14" s="134" t="s">
        <v>61</v>
      </c>
      <c r="R14" s="135"/>
      <c r="S14" s="135"/>
      <c r="T14" s="136"/>
      <c r="U14" s="134" t="s">
        <v>62</v>
      </c>
      <c r="V14" s="135"/>
      <c r="W14" s="135"/>
      <c r="X14" s="135"/>
      <c r="Y14" s="6"/>
    </row>
    <row r="15" spans="1:40" ht="15.75" customHeight="1" x14ac:dyDescent="0.35">
      <c r="A15" s="70"/>
      <c r="B15" s="74"/>
      <c r="C15" s="75"/>
      <c r="E15" s="82"/>
      <c r="F15" s="139" t="s">
        <v>63</v>
      </c>
      <c r="G15" s="140">
        <v>50</v>
      </c>
      <c r="H15" s="140">
        <f>ROUND(G15*(1-30.05%),2)</f>
        <v>34.979999999999997</v>
      </c>
      <c r="I15" s="141">
        <v>0</v>
      </c>
      <c r="J15" s="142">
        <v>9</v>
      </c>
      <c r="K15" s="143">
        <v>120</v>
      </c>
      <c r="L15" s="144">
        <v>0</v>
      </c>
      <c r="M15" s="144">
        <v>0</v>
      </c>
      <c r="N15" s="145">
        <v>130</v>
      </c>
      <c r="O15" s="144">
        <v>0</v>
      </c>
      <c r="P15" s="146">
        <v>0</v>
      </c>
      <c r="Q15" s="140">
        <v>40</v>
      </c>
      <c r="R15" s="140">
        <f>ROUND(Q15*(1-30.05%),2)</f>
        <v>27.98</v>
      </c>
      <c r="S15" s="147">
        <v>0</v>
      </c>
      <c r="T15" s="142">
        <v>8</v>
      </c>
      <c r="U15" s="140">
        <v>35</v>
      </c>
      <c r="V15" s="140">
        <f>ROUND(U15*(1-30.05%),2)</f>
        <v>24.48</v>
      </c>
      <c r="W15" s="148">
        <v>0</v>
      </c>
      <c r="X15" s="149">
        <v>11</v>
      </c>
      <c r="Y15" s="6"/>
    </row>
    <row r="16" spans="1:40" ht="15.75" customHeight="1" x14ac:dyDescent="0.35">
      <c r="A16" s="70"/>
      <c r="B16" s="76"/>
      <c r="C16" s="77"/>
      <c r="E16" s="82"/>
      <c r="F16" s="150" t="s">
        <v>64</v>
      </c>
      <c r="G16" s="140">
        <v>88</v>
      </c>
      <c r="H16" s="140">
        <f t="shared" ref="H16:H18" si="3">ROUND(G16*(1-30.05%),2)</f>
        <v>61.56</v>
      </c>
      <c r="I16" s="141">
        <v>0</v>
      </c>
      <c r="J16" s="151">
        <v>9</v>
      </c>
      <c r="K16" s="143">
        <v>140</v>
      </c>
      <c r="L16" s="152">
        <v>0</v>
      </c>
      <c r="M16" s="152">
        <v>0</v>
      </c>
      <c r="N16" s="145">
        <v>155</v>
      </c>
      <c r="O16" s="152">
        <v>0</v>
      </c>
      <c r="P16" s="153">
        <v>0</v>
      </c>
      <c r="Q16" s="140">
        <v>78</v>
      </c>
      <c r="R16" s="140">
        <f t="shared" ref="R16:R18" si="4">ROUND(Q16*(1-30.05%),2)</f>
        <v>54.56</v>
      </c>
      <c r="S16" s="147">
        <v>0</v>
      </c>
      <c r="T16" s="142">
        <v>8</v>
      </c>
      <c r="U16" s="140">
        <v>69</v>
      </c>
      <c r="V16" s="140">
        <f t="shared" ref="V16:V18" si="5">ROUND(U16*(1-30.05%),2)</f>
        <v>48.27</v>
      </c>
      <c r="W16" s="148">
        <v>0</v>
      </c>
      <c r="X16" s="149">
        <v>11</v>
      </c>
      <c r="Y16" s="6"/>
    </row>
    <row r="17" spans="1:26" ht="15.75" customHeight="1" x14ac:dyDescent="0.35">
      <c r="A17" s="70"/>
      <c r="B17" s="76"/>
      <c r="C17" s="77"/>
      <c r="E17" s="82"/>
      <c r="F17" s="150" t="s">
        <v>65</v>
      </c>
      <c r="G17" s="140">
        <v>99</v>
      </c>
      <c r="H17" s="140">
        <f t="shared" si="3"/>
        <v>69.25</v>
      </c>
      <c r="I17" s="141">
        <v>0</v>
      </c>
      <c r="J17" s="151">
        <v>9</v>
      </c>
      <c r="K17" s="143">
        <v>140</v>
      </c>
      <c r="L17" s="152">
        <v>0</v>
      </c>
      <c r="M17" s="152">
        <v>0</v>
      </c>
      <c r="N17" s="145">
        <v>155</v>
      </c>
      <c r="O17" s="152">
        <v>0</v>
      </c>
      <c r="P17" s="153">
        <v>0</v>
      </c>
      <c r="Q17" s="140">
        <v>89</v>
      </c>
      <c r="R17" s="140">
        <f t="shared" si="4"/>
        <v>62.26</v>
      </c>
      <c r="S17" s="147">
        <v>0</v>
      </c>
      <c r="T17" s="151">
        <v>8</v>
      </c>
      <c r="U17" s="140">
        <v>69</v>
      </c>
      <c r="V17" s="140">
        <f t="shared" si="5"/>
        <v>48.27</v>
      </c>
      <c r="W17" s="141">
        <v>0</v>
      </c>
      <c r="X17" s="153">
        <v>11</v>
      </c>
      <c r="Y17" s="6"/>
    </row>
    <row r="18" spans="1:26" ht="15.75" customHeight="1" x14ac:dyDescent="0.35">
      <c r="A18" s="70"/>
      <c r="B18" s="76"/>
      <c r="C18" s="77"/>
      <c r="E18" s="82"/>
      <c r="F18" s="150" t="s">
        <v>66</v>
      </c>
      <c r="G18" s="140">
        <v>108</v>
      </c>
      <c r="H18" s="140">
        <f t="shared" si="3"/>
        <v>75.55</v>
      </c>
      <c r="I18" s="141">
        <v>0</v>
      </c>
      <c r="J18" s="151">
        <v>9</v>
      </c>
      <c r="K18" s="143">
        <v>140</v>
      </c>
      <c r="L18" s="152">
        <v>0</v>
      </c>
      <c r="M18" s="152">
        <v>0</v>
      </c>
      <c r="N18" s="145">
        <v>155</v>
      </c>
      <c r="O18" s="152">
        <v>0</v>
      </c>
      <c r="P18" s="153">
        <v>0</v>
      </c>
      <c r="Q18" s="140">
        <v>98</v>
      </c>
      <c r="R18" s="140">
        <f t="shared" si="4"/>
        <v>68.55</v>
      </c>
      <c r="S18" s="147">
        <v>0</v>
      </c>
      <c r="T18" s="151">
        <v>8</v>
      </c>
      <c r="U18" s="140">
        <v>69</v>
      </c>
      <c r="V18" s="140">
        <f t="shared" si="5"/>
        <v>48.27</v>
      </c>
      <c r="W18" s="154">
        <v>0</v>
      </c>
      <c r="X18" s="153">
        <v>11</v>
      </c>
      <c r="Y18" s="6"/>
    </row>
    <row r="19" spans="1:26" ht="15.75" customHeight="1" x14ac:dyDescent="0.35">
      <c r="A19" s="71"/>
      <c r="B19" s="78"/>
      <c r="C19" s="79"/>
      <c r="E19" s="82"/>
      <c r="F19" s="150"/>
      <c r="G19" s="140"/>
      <c r="H19" s="140"/>
      <c r="I19" s="141"/>
      <c r="J19" s="151"/>
      <c r="K19" s="143"/>
      <c r="L19" s="152"/>
      <c r="M19" s="152"/>
      <c r="N19" s="145"/>
      <c r="O19" s="152"/>
      <c r="P19" s="153"/>
      <c r="Q19" s="140"/>
      <c r="R19" s="140"/>
      <c r="S19" s="147"/>
      <c r="T19" s="151"/>
      <c r="U19" s="140"/>
      <c r="V19" s="140"/>
      <c r="W19" s="154"/>
      <c r="X19" s="155"/>
      <c r="Y19" s="6"/>
    </row>
    <row r="20" spans="1:26" ht="15.75" customHeight="1" x14ac:dyDescent="0.35">
      <c r="A20" s="5"/>
      <c r="B20" s="65"/>
      <c r="C20" s="65"/>
      <c r="E20" s="82"/>
      <c r="F20" s="150"/>
      <c r="G20" s="140"/>
      <c r="H20" s="140"/>
      <c r="I20" s="141"/>
      <c r="J20" s="151"/>
      <c r="K20" s="143"/>
      <c r="L20" s="152"/>
      <c r="M20" s="152"/>
      <c r="N20" s="145"/>
      <c r="O20" s="152"/>
      <c r="P20" s="153"/>
      <c r="Q20" s="140"/>
      <c r="R20" s="140"/>
      <c r="S20" s="147"/>
      <c r="T20" s="151"/>
      <c r="U20" s="140"/>
      <c r="V20" s="140"/>
      <c r="W20" s="156"/>
      <c r="X20" s="157"/>
      <c r="Y20" s="6"/>
    </row>
    <row r="21" spans="1:26" ht="15.75" customHeight="1" thickBot="1" x14ac:dyDescent="0.4">
      <c r="A21" s="5"/>
      <c r="B21" s="65"/>
      <c r="C21" s="65"/>
      <c r="E21" s="82"/>
      <c r="F21" s="158" t="s">
        <v>3</v>
      </c>
      <c r="G21" s="159">
        <f>SUMPRODUCT(G15:G20,I15:I20,J15:J20)</f>
        <v>0</v>
      </c>
      <c r="H21" s="160"/>
      <c r="I21" s="161"/>
      <c r="J21" s="162"/>
      <c r="K21" s="163"/>
      <c r="L21" s="164"/>
      <c r="M21" s="164"/>
      <c r="N21" s="164"/>
      <c r="O21" s="164"/>
      <c r="P21" s="165"/>
      <c r="Q21" s="166">
        <f>SUMPRODUCT(Q15:Q20,S15:S20,T15:T20)</f>
        <v>0</v>
      </c>
      <c r="R21" s="167"/>
      <c r="S21" s="168"/>
      <c r="T21" s="169"/>
      <c r="U21" s="159">
        <f>SUMPRODUCT(U15:U20,W15:W20,X15:X20)</f>
        <v>0</v>
      </c>
      <c r="V21" s="160"/>
      <c r="W21" s="161"/>
      <c r="X21" s="162"/>
      <c r="Y21" s="6"/>
    </row>
    <row r="22" spans="1:26" ht="15.75" customHeight="1" thickBot="1" x14ac:dyDescent="0.4">
      <c r="A22" s="5"/>
      <c r="B22" s="65"/>
      <c r="C22" s="65"/>
      <c r="E22" s="83"/>
      <c r="F22" s="170"/>
      <c r="G22" s="171"/>
      <c r="H22" s="171"/>
      <c r="I22" s="171"/>
      <c r="J22" s="171"/>
      <c r="K22" s="170"/>
      <c r="L22" s="170"/>
      <c r="M22" s="170"/>
      <c r="N22" s="170"/>
      <c r="O22" s="170"/>
      <c r="P22" s="170"/>
      <c r="Q22" s="171"/>
      <c r="R22" s="171"/>
      <c r="S22" s="171"/>
      <c r="T22" s="172"/>
      <c r="U22" s="173">
        <f>SUM(G21:X21)</f>
        <v>0</v>
      </c>
      <c r="V22" s="174"/>
      <c r="W22" s="174"/>
      <c r="X22" s="174"/>
      <c r="Y22" s="10">
        <f>U22-ROUND(U22*$Z$12,2)</f>
        <v>0</v>
      </c>
    </row>
    <row r="23" spans="1:26" ht="15.75" customHeight="1" x14ac:dyDescent="0.35">
      <c r="A23" s="5"/>
      <c r="B23" s="65"/>
      <c r="C23" s="65"/>
      <c r="I23" s="11"/>
    </row>
    <row r="24" spans="1:26" ht="15.75" customHeight="1" x14ac:dyDescent="0.35">
      <c r="A24" s="5"/>
      <c r="B24" s="65"/>
      <c r="C24" s="65"/>
    </row>
    <row r="25" spans="1:26" ht="15.75" customHeight="1" thickBot="1" x14ac:dyDescent="0.4">
      <c r="A25" s="5"/>
      <c r="B25" s="65"/>
      <c r="C25" s="65"/>
    </row>
    <row r="26" spans="1:26" ht="16.5" customHeight="1" thickBot="1" x14ac:dyDescent="0.4">
      <c r="A26" s="12"/>
      <c r="B26" s="13"/>
      <c r="E26" s="81" t="s">
        <v>68</v>
      </c>
      <c r="F26" s="175" t="s">
        <v>59</v>
      </c>
      <c r="G26" s="176"/>
      <c r="H26" s="176"/>
      <c r="I26" s="176"/>
      <c r="J26" s="176"/>
      <c r="K26" s="177"/>
      <c r="L26" s="177"/>
      <c r="M26" s="177"/>
      <c r="N26" s="177"/>
      <c r="O26" s="177"/>
      <c r="P26" s="177"/>
      <c r="Q26" s="176"/>
      <c r="R26" s="176"/>
      <c r="S26" s="176"/>
      <c r="T26" s="176"/>
      <c r="U26" s="176"/>
      <c r="V26" s="176"/>
      <c r="W26" s="176"/>
      <c r="X26" s="178"/>
      <c r="Y26" s="179"/>
    </row>
    <row r="27" spans="1:26" ht="22.5" customHeight="1" x14ac:dyDescent="0.35">
      <c r="A27" s="67"/>
      <c r="B27" s="67"/>
      <c r="C27" s="67"/>
      <c r="E27" s="180"/>
      <c r="F27" s="181" t="s">
        <v>69</v>
      </c>
      <c r="G27" s="182" t="s">
        <v>70</v>
      </c>
      <c r="H27" s="183"/>
      <c r="I27" s="184"/>
      <c r="J27" s="185"/>
      <c r="K27" s="186"/>
      <c r="L27" s="187"/>
      <c r="M27" s="187"/>
      <c r="N27" s="187"/>
      <c r="O27" s="187"/>
      <c r="P27" s="188"/>
      <c r="Q27" s="182" t="s">
        <v>61</v>
      </c>
      <c r="R27" s="183"/>
      <c r="S27" s="184"/>
      <c r="T27" s="185"/>
      <c r="U27" s="189" t="s">
        <v>62</v>
      </c>
      <c r="V27" s="190"/>
      <c r="W27" s="190"/>
      <c r="X27" s="190"/>
      <c r="Y27" s="191"/>
    </row>
    <row r="28" spans="1:26" ht="15.75" customHeight="1" x14ac:dyDescent="0.35">
      <c r="A28" s="64"/>
      <c r="B28" s="68"/>
      <c r="C28" s="68"/>
      <c r="E28" s="180"/>
      <c r="F28" s="192" t="s">
        <v>71</v>
      </c>
      <c r="G28" s="193">
        <v>12</v>
      </c>
      <c r="H28" s="194">
        <f>ROUND(G28*(1-20.5%),2)</f>
        <v>9.5399999999999991</v>
      </c>
      <c r="I28" s="195">
        <f>[2]East!T46</f>
        <v>3</v>
      </c>
      <c r="J28" s="196">
        <v>12</v>
      </c>
      <c r="K28" s="197">
        <v>190</v>
      </c>
      <c r="L28" s="198">
        <v>0</v>
      </c>
      <c r="M28" s="198">
        <v>0</v>
      </c>
      <c r="N28" s="199">
        <v>184</v>
      </c>
      <c r="O28" s="198">
        <v>0</v>
      </c>
      <c r="P28" s="200">
        <v>0</v>
      </c>
      <c r="Q28" s="193">
        <v>10</v>
      </c>
      <c r="R28" s="194">
        <f>ROUND(Q28*(1-15.02%),2)</f>
        <v>8.5</v>
      </c>
      <c r="S28" s="198">
        <f>[2]East!U46</f>
        <v>4</v>
      </c>
      <c r="T28" s="201">
        <v>12</v>
      </c>
      <c r="U28" s="193">
        <v>8</v>
      </c>
      <c r="V28" s="194">
        <f>ROUND(U28*(1-10.85%),2)</f>
        <v>7.13</v>
      </c>
      <c r="W28" s="198">
        <v>0</v>
      </c>
      <c r="X28" s="200">
        <v>12</v>
      </c>
      <c r="Y28" s="202"/>
    </row>
    <row r="29" spans="1:26" ht="18.75" customHeight="1" thickBot="1" x14ac:dyDescent="0.4">
      <c r="A29" s="64"/>
      <c r="B29" s="66"/>
      <c r="C29" s="66"/>
      <c r="E29" s="203"/>
      <c r="F29" s="204" t="s">
        <v>6</v>
      </c>
      <c r="G29" s="205">
        <f>(I28 * J28 * H28)</f>
        <v>343.43999999999994</v>
      </c>
      <c r="H29" s="206"/>
      <c r="I29" s="206"/>
      <c r="J29" s="207"/>
      <c r="K29" s="208">
        <v>0</v>
      </c>
      <c r="L29" s="209"/>
      <c r="M29" s="209"/>
      <c r="N29" s="210">
        <v>0</v>
      </c>
      <c r="O29" s="209"/>
      <c r="P29" s="211"/>
      <c r="Q29" s="205">
        <f>(S28 * T28 * R28)</f>
        <v>408</v>
      </c>
      <c r="R29" s="206"/>
      <c r="S29" s="206"/>
      <c r="T29" s="207"/>
      <c r="U29" s="205">
        <f>(W28 * X28 * V28)</f>
        <v>0</v>
      </c>
      <c r="V29" s="206"/>
      <c r="W29" s="206"/>
      <c r="X29" s="207"/>
      <c r="Y29" s="202"/>
    </row>
    <row r="30" spans="1:26" ht="18.75" customHeight="1" x14ac:dyDescent="0.35">
      <c r="A30" s="64"/>
      <c r="B30" s="66"/>
      <c r="C30" s="66"/>
      <c r="E30" s="55"/>
      <c r="F30" s="212"/>
      <c r="G30" s="212"/>
      <c r="H30" s="212"/>
      <c r="I30" s="212"/>
      <c r="J30" s="212"/>
      <c r="K30" s="212"/>
      <c r="L30" s="212"/>
      <c r="M30" s="212"/>
      <c r="N30" s="212"/>
      <c r="O30" s="212"/>
      <c r="P30" s="212"/>
      <c r="Q30" s="212"/>
      <c r="R30" s="212"/>
      <c r="S30" s="212"/>
      <c r="T30" s="212"/>
      <c r="U30" s="213">
        <f>SUM(G29:X29)</f>
        <v>751.43999999999994</v>
      </c>
      <c r="V30" s="213"/>
      <c r="W30" s="213"/>
      <c r="X30" s="213"/>
      <c r="Y30" s="214">
        <f>U30-ROUND(U30*$Z$30,2)</f>
        <v>600.02</v>
      </c>
      <c r="Z30" s="9" t="s">
        <v>311</v>
      </c>
    </row>
    <row r="31" spans="1:26" ht="23.5" x14ac:dyDescent="0.35">
      <c r="A31" s="64"/>
      <c r="B31" s="66"/>
      <c r="C31" s="66"/>
      <c r="E31" s="55"/>
      <c r="F31" s="215"/>
      <c r="G31" s="216"/>
      <c r="H31" s="216"/>
      <c r="I31" s="216"/>
      <c r="J31" s="216"/>
      <c r="K31" s="216"/>
      <c r="L31" s="216"/>
      <c r="M31" s="216"/>
      <c r="N31" s="216"/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6"/>
    </row>
    <row r="32" spans="1:26" x14ac:dyDescent="0.35">
      <c r="A32" s="5"/>
      <c r="B32" s="64"/>
      <c r="C32" s="64"/>
    </row>
    <row r="33" spans="1:25" ht="16.5" customHeight="1" x14ac:dyDescent="0.35">
      <c r="A33" s="12"/>
      <c r="B33" s="2"/>
    </row>
    <row r="34" spans="1:25" ht="27" customHeight="1" x14ac:dyDescent="0.35">
      <c r="A34" s="18"/>
      <c r="B34" s="2"/>
      <c r="E34" s="59" t="s">
        <v>3</v>
      </c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217">
        <f>SUM(U12+U30)</f>
        <v>12091.44</v>
      </c>
      <c r="V34" s="217"/>
      <c r="W34" s="217"/>
      <c r="X34" s="217"/>
      <c r="Y34" s="14">
        <f>SUM(Y12+Y30)</f>
        <v>9881.8100000000013</v>
      </c>
    </row>
    <row r="35" spans="1:25" ht="26.25" customHeight="1" x14ac:dyDescent="0.35">
      <c r="A35" s="12"/>
      <c r="B35" s="2"/>
      <c r="E35" s="59" t="s">
        <v>7</v>
      </c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218"/>
      <c r="V35" s="218"/>
      <c r="W35" s="219">
        <f>U34/12</f>
        <v>1007.62</v>
      </c>
      <c r="X35" s="219"/>
      <c r="Y35" s="15">
        <f>Y34/12</f>
        <v>823.48416666666674</v>
      </c>
    </row>
    <row r="36" spans="1:25" ht="16.5" customHeight="1" x14ac:dyDescent="0.35">
      <c r="A36" s="19"/>
      <c r="B36" s="20"/>
      <c r="W36" s="16" t="s">
        <v>8</v>
      </c>
      <c r="X36" s="17" t="e">
        <f>SUM(U22,#REF!,#REF!)</f>
        <v>#REF!</v>
      </c>
    </row>
    <row r="37" spans="1:25" x14ac:dyDescent="0.35">
      <c r="A37" s="21"/>
      <c r="B37" s="22"/>
    </row>
    <row r="38" spans="1:25" x14ac:dyDescent="0.35">
      <c r="A38" s="21"/>
      <c r="B38" s="22"/>
    </row>
    <row r="40" spans="1:25" x14ac:dyDescent="0.35">
      <c r="S40" s="28" t="s">
        <v>35</v>
      </c>
      <c r="T40" s="29" t="s">
        <v>36</v>
      </c>
      <c r="U40" s="29" t="s">
        <v>37</v>
      </c>
      <c r="V40" s="29" t="s">
        <v>38</v>
      </c>
      <c r="Y40"/>
    </row>
    <row r="41" spans="1:25" x14ac:dyDescent="0.35">
      <c r="S41" s="30" t="s">
        <v>0</v>
      </c>
      <c r="T41" s="62" t="s">
        <v>1</v>
      </c>
      <c r="U41" s="63"/>
      <c r="V41" s="27" t="s">
        <v>39</v>
      </c>
      <c r="Y41"/>
    </row>
    <row r="42" spans="1:25" x14ac:dyDescent="0.35">
      <c r="S42" s="31" t="s">
        <v>72</v>
      </c>
      <c r="T42" s="22">
        <f>IF($V$41="Y", COUNTIFS(VMS!$A:$A, "23h48hd89", VMS!$D:$D, "prd"), "")</f>
        <v>2</v>
      </c>
      <c r="U42" s="22">
        <f>IF($V$41="Y", COUNTIFS(VMS!$A:$A, "9h1f5c63c", VMS!$D:$D, "prd"), "")</f>
        <v>3</v>
      </c>
      <c r="V42" s="32"/>
      <c r="Y42"/>
    </row>
    <row r="43" spans="1:25" x14ac:dyDescent="0.35">
      <c r="S43" s="22" t="s">
        <v>40</v>
      </c>
      <c r="T43" s="33">
        <f>IF($V$41="Y", COUNTIFS(AKS!$A:$A, "23h48hd89", AKS!$D:$D, "prd"), "")</f>
        <v>2</v>
      </c>
      <c r="U43" s="33">
        <f>IF($V$41="Y", COUNTIFS(AKS!$A:$A, "9h1f5c63c",AKS!$D:$D, "nprd"), "")</f>
        <v>2</v>
      </c>
      <c r="V43" s="2"/>
      <c r="Y43"/>
    </row>
    <row r="44" spans="1:25" ht="16.5" customHeight="1" x14ac:dyDescent="0.35">
      <c r="S44" s="22" t="s">
        <v>4</v>
      </c>
      <c r="T44" s="22">
        <f>IF($V$41="Y", COUNTIFS(Databases!$A:$A, "9h1f5c63c", Databases!$D:$D, "*nprod"), "")</f>
        <v>2</v>
      </c>
      <c r="U44" s="22">
        <f>IF($V$41="Y", COUNTIFS(Databases!$A:$A, "23h48hd89", Databases!$D:$D, "*prod"), "")</f>
        <v>5</v>
      </c>
      <c r="V44" s="2"/>
      <c r="Y44"/>
    </row>
    <row r="45" spans="1:25" ht="16.5" customHeight="1" x14ac:dyDescent="0.35">
      <c r="S45" s="57" t="s">
        <v>310</v>
      </c>
      <c r="T45" s="22">
        <f>IF($V$41="Y", COUNTIFS(RedisCache!$A:$A, "9h1f5c63c", RedisCache!$D:$D, "*nprod"), "")</f>
        <v>1</v>
      </c>
      <c r="U45" s="22">
        <f>IF($V$41="Y", COUNTIFS(RedisCache!$A:$A, "23h48hd89", RedisCache!$D:$D, "nprod"), "")</f>
        <v>1</v>
      </c>
      <c r="V45" s="2"/>
      <c r="Y45"/>
    </row>
    <row r="46" spans="1:25" ht="16.5" customHeight="1" x14ac:dyDescent="0.35">
      <c r="S46" s="60" t="s">
        <v>5</v>
      </c>
      <c r="T46" s="61"/>
      <c r="U46" s="61"/>
      <c r="V46" s="2"/>
      <c r="Y46"/>
    </row>
    <row r="47" spans="1:25" ht="15" customHeight="1" x14ac:dyDescent="0.35">
      <c r="S47" s="22" t="s">
        <v>41</v>
      </c>
      <c r="T47" s="22">
        <f>IF($V$41="Y", COUNTIFS(StorageAccounts!$A:$A, "23h48hd89", StorageAccounts!$D:$D, "prd"), "")</f>
        <v>3</v>
      </c>
      <c r="U47" s="22">
        <f>IF($V$41="Y", COUNTIFS(StorageAccounts!$A:$A, "9h1f5c63c", StorageAccounts!$D:$D, "nprd"), "")</f>
        <v>4</v>
      </c>
      <c r="V47" s="2"/>
      <c r="Y47"/>
    </row>
    <row r="48" spans="1:25" ht="15" customHeight="1" x14ac:dyDescent="0.35">
      <c r="S48" s="22"/>
      <c r="T48" s="22"/>
      <c r="U48" s="22"/>
      <c r="V48" s="2"/>
    </row>
    <row r="49" ht="15" customHeight="1" x14ac:dyDescent="0.35"/>
    <row r="50" ht="15" customHeight="1" x14ac:dyDescent="0.35"/>
    <row r="51" ht="15" customHeight="1" x14ac:dyDescent="0.35"/>
    <row r="52" ht="15" customHeight="1" x14ac:dyDescent="0.35"/>
    <row r="53" ht="15" customHeight="1" x14ac:dyDescent="0.35"/>
    <row r="54" ht="15" customHeight="1" x14ac:dyDescent="0.35"/>
    <row r="55" ht="15" customHeight="1" x14ac:dyDescent="0.35"/>
    <row r="56" ht="15" customHeight="1" x14ac:dyDescent="0.35"/>
    <row r="57" ht="15" customHeight="1" x14ac:dyDescent="0.35"/>
    <row r="58" ht="15" customHeight="1" x14ac:dyDescent="0.35"/>
    <row r="59" ht="15" customHeight="1" x14ac:dyDescent="0.35"/>
    <row r="60" ht="14.25" customHeight="1" x14ac:dyDescent="0.35"/>
    <row r="61" ht="15" customHeight="1" x14ac:dyDescent="0.35"/>
    <row r="62" ht="15" customHeight="1" x14ac:dyDescent="0.35"/>
    <row r="63" ht="15" customHeight="1" x14ac:dyDescent="0.35"/>
    <row r="64" ht="15" customHeight="1" x14ac:dyDescent="0.35"/>
    <row r="65" ht="15" customHeight="1" x14ac:dyDescent="0.35"/>
    <row r="66" ht="15" customHeight="1" x14ac:dyDescent="0.35"/>
    <row r="88" ht="15" customHeight="1" x14ac:dyDescent="0.35"/>
    <row r="102" ht="15" customHeight="1" x14ac:dyDescent="0.35"/>
  </sheetData>
  <autoFilter ref="A3:C20" xr:uid="{00000000-0009-0000-0000-000000000000}"/>
  <mergeCells count="58">
    <mergeCell ref="E26:E29"/>
    <mergeCell ref="A28:A31"/>
    <mergeCell ref="B29:C31"/>
    <mergeCell ref="B32:C32"/>
    <mergeCell ref="E34:T34"/>
    <mergeCell ref="A1:Y1"/>
    <mergeCell ref="A3:C3"/>
    <mergeCell ref="E3:E22"/>
    <mergeCell ref="F3:X3"/>
    <mergeCell ref="A4:A10"/>
    <mergeCell ref="B4:C4"/>
    <mergeCell ref="G4:J4"/>
    <mergeCell ref="Q4:T4"/>
    <mergeCell ref="U4:X4"/>
    <mergeCell ref="B5:C10"/>
    <mergeCell ref="A11:A13"/>
    <mergeCell ref="B11:C11"/>
    <mergeCell ref="G11:J11"/>
    <mergeCell ref="Q11:T11"/>
    <mergeCell ref="U11:X11"/>
    <mergeCell ref="B12:C13"/>
    <mergeCell ref="F12:T12"/>
    <mergeCell ref="U12:X12"/>
    <mergeCell ref="F13:X13"/>
    <mergeCell ref="B22:C22"/>
    <mergeCell ref="F22:T22"/>
    <mergeCell ref="U22:X22"/>
    <mergeCell ref="B20:C20"/>
    <mergeCell ref="B21:C21"/>
    <mergeCell ref="G21:J21"/>
    <mergeCell ref="Q21:T21"/>
    <mergeCell ref="U21:X21"/>
    <mergeCell ref="A14:A19"/>
    <mergeCell ref="B14:C14"/>
    <mergeCell ref="G14:J14"/>
    <mergeCell ref="Q14:T14"/>
    <mergeCell ref="U14:X14"/>
    <mergeCell ref="B15:C19"/>
    <mergeCell ref="B23:C23"/>
    <mergeCell ref="B24:C24"/>
    <mergeCell ref="B25:C25"/>
    <mergeCell ref="F26:X26"/>
    <mergeCell ref="A27:C27"/>
    <mergeCell ref="G27:J27"/>
    <mergeCell ref="Q27:T27"/>
    <mergeCell ref="U27:X27"/>
    <mergeCell ref="B28:C28"/>
    <mergeCell ref="G29:J29"/>
    <mergeCell ref="Q29:T29"/>
    <mergeCell ref="U29:X29"/>
    <mergeCell ref="F30:T30"/>
    <mergeCell ref="U30:X30"/>
    <mergeCell ref="F31:X31"/>
    <mergeCell ref="E35:T35"/>
    <mergeCell ref="U34:X34"/>
    <mergeCell ref="W35:X35"/>
    <mergeCell ref="T41:U41"/>
    <mergeCell ref="S46:U4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3FC3-FAA7-4996-9CA1-178F04A2BAD4}">
  <sheetPr>
    <tabColor rgb="FFFF0000"/>
  </sheetPr>
  <dimension ref="A1:AN102"/>
  <sheetViews>
    <sheetView topLeftCell="N18" zoomScale="70" zoomScaleNormal="70" workbookViewId="0">
      <selection activeCell="I5" sqref="I5"/>
    </sheetView>
  </sheetViews>
  <sheetFormatPr defaultColWidth="14.81640625" defaultRowHeight="14.5" x14ac:dyDescent="0.35"/>
  <cols>
    <col min="1" max="1" width="0" style="2" hidden="1" customWidth="1"/>
    <col min="2" max="2" width="0" hidden="1" customWidth="1"/>
    <col min="3" max="3" width="0" style="2" hidden="1" customWidth="1"/>
    <col min="4" max="4" width="0" hidden="1" customWidth="1"/>
    <col min="25" max="25" width="18.90625" style="2" bestFit="1" customWidth="1"/>
  </cols>
  <sheetData>
    <row r="1" spans="1:40" ht="37.5" customHeight="1" x14ac:dyDescent="0.35">
      <c r="A1" s="84" t="s">
        <v>56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</row>
    <row r="2" spans="1:40" ht="15" thickBot="1" x14ac:dyDescent="0.4"/>
    <row r="3" spans="1:40" ht="16" thickBot="1" x14ac:dyDescent="0.4">
      <c r="A3" s="80" t="s">
        <v>57</v>
      </c>
      <c r="B3" s="80"/>
      <c r="C3" s="80"/>
      <c r="E3" s="81" t="s">
        <v>58</v>
      </c>
      <c r="F3" s="86" t="s">
        <v>59</v>
      </c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3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</row>
    <row r="4" spans="1:40" ht="16.5" customHeight="1" x14ac:dyDescent="0.35">
      <c r="A4" s="64"/>
      <c r="B4" s="72"/>
      <c r="C4" s="73"/>
      <c r="E4" s="82"/>
      <c r="F4" s="87" t="s">
        <v>2</v>
      </c>
      <c r="G4" s="88" t="s">
        <v>60</v>
      </c>
      <c r="H4" s="89"/>
      <c r="I4" s="89"/>
      <c r="J4" s="90"/>
      <c r="K4" s="91"/>
      <c r="L4" s="92"/>
      <c r="M4" s="92"/>
      <c r="N4" s="92"/>
      <c r="O4" s="92"/>
      <c r="P4" s="92"/>
      <c r="Q4" s="88" t="s">
        <v>61</v>
      </c>
      <c r="R4" s="89"/>
      <c r="S4" s="89"/>
      <c r="T4" s="90"/>
      <c r="U4" s="88" t="s">
        <v>62</v>
      </c>
      <c r="V4" s="89"/>
      <c r="W4" s="89"/>
      <c r="X4" s="89"/>
      <c r="Y4" s="6"/>
    </row>
    <row r="5" spans="1:40" ht="15.75" customHeight="1" x14ac:dyDescent="0.35">
      <c r="A5" s="64"/>
      <c r="B5" s="74"/>
      <c r="C5" s="75"/>
      <c r="D5" s="23"/>
      <c r="E5" s="82"/>
      <c r="F5" s="93" t="s">
        <v>63</v>
      </c>
      <c r="G5" s="94">
        <v>45</v>
      </c>
      <c r="H5" s="94">
        <f t="shared" ref="H5:H8" si="0">ROUND(G5*(1-19.5%),2)</f>
        <v>36.229999999999997</v>
      </c>
      <c r="I5" s="95">
        <f>SUM(Central!T42)</f>
        <v>2</v>
      </c>
      <c r="J5" s="96">
        <v>9</v>
      </c>
      <c r="K5" s="97">
        <v>100</v>
      </c>
      <c r="L5" s="98">
        <v>0</v>
      </c>
      <c r="M5" s="98">
        <v>0</v>
      </c>
      <c r="N5" s="99">
        <v>130</v>
      </c>
      <c r="O5" s="98">
        <v>0</v>
      </c>
      <c r="P5" s="100">
        <v>0</v>
      </c>
      <c r="Q5" s="94">
        <v>45</v>
      </c>
      <c r="R5" s="97">
        <f t="shared" ref="R5:R8" si="1">ROUND(Q5*(1-15.5%),2)</f>
        <v>38.03</v>
      </c>
      <c r="S5" s="101">
        <f>SUM(Central!U42)</f>
        <v>3</v>
      </c>
      <c r="T5" s="96">
        <v>9</v>
      </c>
      <c r="U5" s="94">
        <v>38</v>
      </c>
      <c r="V5" s="97">
        <f t="shared" ref="V5:V8" si="2">ROUND(U5*(1-12.5%),2)</f>
        <v>33.25</v>
      </c>
      <c r="W5" s="102">
        <v>0</v>
      </c>
      <c r="X5" s="103">
        <v>11</v>
      </c>
      <c r="Y5" s="6"/>
    </row>
    <row r="6" spans="1:40" ht="15.75" customHeight="1" x14ac:dyDescent="0.35">
      <c r="A6" s="64"/>
      <c r="B6" s="76"/>
      <c r="C6" s="77"/>
      <c r="E6" s="82"/>
      <c r="F6" s="104" t="s">
        <v>64</v>
      </c>
      <c r="G6" s="94">
        <v>69</v>
      </c>
      <c r="H6" s="94">
        <f t="shared" si="0"/>
        <v>55.55</v>
      </c>
      <c r="I6" s="95">
        <f>SUM(Central!T43)</f>
        <v>2</v>
      </c>
      <c r="J6" s="105">
        <v>9</v>
      </c>
      <c r="K6" s="97">
        <v>120</v>
      </c>
      <c r="L6" s="106">
        <v>0</v>
      </c>
      <c r="M6" s="106">
        <v>0</v>
      </c>
      <c r="N6" s="99">
        <v>155</v>
      </c>
      <c r="O6" s="106">
        <v>0</v>
      </c>
      <c r="P6" s="107">
        <v>0</v>
      </c>
      <c r="Q6" s="94">
        <v>69</v>
      </c>
      <c r="R6" s="97">
        <f t="shared" si="1"/>
        <v>58.31</v>
      </c>
      <c r="S6" s="101">
        <f>SUM(Central!U43)</f>
        <v>2</v>
      </c>
      <c r="T6" s="96">
        <v>9</v>
      </c>
      <c r="U6" s="94">
        <v>66</v>
      </c>
      <c r="V6" s="97">
        <f t="shared" si="2"/>
        <v>57.75</v>
      </c>
      <c r="W6" s="102">
        <v>0</v>
      </c>
      <c r="X6" s="103">
        <v>11</v>
      </c>
      <c r="Y6" s="6"/>
    </row>
    <row r="7" spans="1:40" ht="15.75" customHeight="1" x14ac:dyDescent="0.35">
      <c r="A7" s="64"/>
      <c r="B7" s="76"/>
      <c r="C7" s="77"/>
      <c r="E7" s="82"/>
      <c r="F7" s="104" t="s">
        <v>65</v>
      </c>
      <c r="G7" s="94">
        <v>69</v>
      </c>
      <c r="H7" s="94">
        <f t="shared" si="0"/>
        <v>55.55</v>
      </c>
      <c r="I7" s="95">
        <f>SUM(Central!T43:T43)</f>
        <v>2</v>
      </c>
      <c r="J7" s="105">
        <v>9</v>
      </c>
      <c r="K7" s="97">
        <v>120</v>
      </c>
      <c r="L7" s="106">
        <v>0</v>
      </c>
      <c r="M7" s="106">
        <v>0</v>
      </c>
      <c r="N7" s="99">
        <v>155</v>
      </c>
      <c r="O7" s="106">
        <v>0</v>
      </c>
      <c r="P7" s="107">
        <v>0</v>
      </c>
      <c r="Q7" s="94">
        <v>69</v>
      </c>
      <c r="R7" s="97">
        <f t="shared" si="1"/>
        <v>58.31</v>
      </c>
      <c r="S7" s="95">
        <f>SUM(Central!U43:U43)</f>
        <v>2</v>
      </c>
      <c r="T7" s="105">
        <v>9</v>
      </c>
      <c r="U7" s="94">
        <v>62</v>
      </c>
      <c r="V7" s="97">
        <f t="shared" si="2"/>
        <v>54.25</v>
      </c>
      <c r="W7" s="108">
        <v>0</v>
      </c>
      <c r="X7" s="105">
        <v>11</v>
      </c>
      <c r="Y7" s="6"/>
    </row>
    <row r="8" spans="1:40" ht="15.75" customHeight="1" x14ac:dyDescent="0.35">
      <c r="A8" s="64"/>
      <c r="B8" s="76"/>
      <c r="C8" s="77"/>
      <c r="E8" s="82"/>
      <c r="F8" s="104" t="s">
        <v>66</v>
      </c>
      <c r="G8" s="94">
        <v>69</v>
      </c>
      <c r="H8" s="94">
        <f t="shared" si="0"/>
        <v>55.55</v>
      </c>
      <c r="I8" s="95">
        <f>SUM(Central!T44:T44)</f>
        <v>2</v>
      </c>
      <c r="J8" s="105">
        <v>9</v>
      </c>
      <c r="K8" s="97">
        <v>120</v>
      </c>
      <c r="L8" s="106">
        <v>0</v>
      </c>
      <c r="M8" s="106">
        <v>0</v>
      </c>
      <c r="N8" s="99">
        <v>155</v>
      </c>
      <c r="O8" s="106">
        <v>0</v>
      </c>
      <c r="P8" s="107">
        <v>0</v>
      </c>
      <c r="Q8" s="94">
        <v>69</v>
      </c>
      <c r="R8" s="97">
        <f t="shared" si="1"/>
        <v>58.31</v>
      </c>
      <c r="S8" s="95">
        <f>SUM(Central!U44:U44)</f>
        <v>5</v>
      </c>
      <c r="T8" s="105">
        <v>9</v>
      </c>
      <c r="U8" s="94">
        <v>62</v>
      </c>
      <c r="V8" s="97">
        <f t="shared" si="2"/>
        <v>54.25</v>
      </c>
      <c r="W8" s="109">
        <v>0</v>
      </c>
      <c r="X8" s="105">
        <v>11</v>
      </c>
      <c r="Y8" s="6"/>
    </row>
    <row r="9" spans="1:40" ht="15.75" customHeight="1" x14ac:dyDescent="0.35">
      <c r="A9" s="64"/>
      <c r="B9" s="76"/>
      <c r="C9" s="77"/>
      <c r="E9" s="82"/>
      <c r="F9" s="104"/>
      <c r="G9" s="94"/>
      <c r="H9" s="94"/>
      <c r="I9" s="108"/>
      <c r="J9" s="105"/>
      <c r="K9" s="97"/>
      <c r="L9" s="106"/>
      <c r="M9" s="106"/>
      <c r="N9" s="99"/>
      <c r="O9" s="106"/>
      <c r="P9" s="107"/>
      <c r="Q9" s="94"/>
      <c r="R9" s="97"/>
      <c r="S9" s="108"/>
      <c r="T9" s="105"/>
      <c r="U9" s="94"/>
      <c r="V9" s="97"/>
      <c r="W9" s="109"/>
      <c r="X9" s="110"/>
      <c r="Y9" s="6"/>
    </row>
    <row r="10" spans="1:40" ht="15.75" customHeight="1" x14ac:dyDescent="0.35">
      <c r="A10" s="64"/>
      <c r="B10" s="78"/>
      <c r="C10" s="79"/>
      <c r="E10" s="82"/>
      <c r="F10" s="104"/>
      <c r="G10" s="94"/>
      <c r="H10" s="94"/>
      <c r="I10" s="108"/>
      <c r="J10" s="105"/>
      <c r="K10" s="97"/>
      <c r="L10" s="106"/>
      <c r="M10" s="106"/>
      <c r="N10" s="99"/>
      <c r="O10" s="106"/>
      <c r="P10" s="107"/>
      <c r="Q10" s="94"/>
      <c r="R10" s="97"/>
      <c r="S10" s="108"/>
      <c r="T10" s="105"/>
      <c r="U10" s="94"/>
      <c r="V10" s="97"/>
      <c r="W10" s="111"/>
      <c r="X10" s="112"/>
      <c r="Y10" s="7"/>
    </row>
    <row r="11" spans="1:40" ht="15.75" customHeight="1" thickBot="1" x14ac:dyDescent="0.4">
      <c r="A11" s="64"/>
      <c r="B11" s="72"/>
      <c r="C11" s="73"/>
      <c r="E11" s="82"/>
      <c r="F11" s="113" t="s">
        <v>3</v>
      </c>
      <c r="G11" s="114">
        <f>SUMPRODUCT(G5:G8,I5:I8,J5:J8)</f>
        <v>4536</v>
      </c>
      <c r="H11" s="115"/>
      <c r="I11" s="116"/>
      <c r="J11" s="117"/>
      <c r="K11" s="118"/>
      <c r="L11" s="119"/>
      <c r="M11" s="119"/>
      <c r="N11" s="119"/>
      <c r="O11" s="119"/>
      <c r="P11" s="120"/>
      <c r="Q11" s="121">
        <f>SUMPRODUCT(Q5:Q10,S5:S10,T5:T10)</f>
        <v>6804</v>
      </c>
      <c r="R11" s="122"/>
      <c r="S11" s="123"/>
      <c r="T11" s="124"/>
      <c r="U11" s="114">
        <f>SUMPRODUCT(U5:U10,W5:W10,X5:X10)</f>
        <v>0</v>
      </c>
      <c r="V11" s="115"/>
      <c r="W11" s="116"/>
      <c r="X11" s="117"/>
      <c r="Y11" s="6"/>
    </row>
    <row r="12" spans="1:40" ht="16.5" customHeight="1" x14ac:dyDescent="0.35">
      <c r="A12" s="64"/>
      <c r="B12" s="74"/>
      <c r="C12" s="75"/>
      <c r="E12" s="82"/>
      <c r="F12" s="125" t="s">
        <v>3</v>
      </c>
      <c r="G12" s="126"/>
      <c r="H12" s="126"/>
      <c r="I12" s="126"/>
      <c r="J12" s="126"/>
      <c r="K12" s="125"/>
      <c r="L12" s="125"/>
      <c r="M12" s="125"/>
      <c r="N12" s="125"/>
      <c r="O12" s="125"/>
      <c r="P12" s="125"/>
      <c r="Q12" s="126"/>
      <c r="R12" s="126"/>
      <c r="S12" s="126"/>
      <c r="T12" s="127"/>
      <c r="U12" s="128">
        <f>G11 + Q11 + U11</f>
        <v>11340</v>
      </c>
      <c r="V12" s="129"/>
      <c r="W12" s="129"/>
      <c r="X12" s="130"/>
      <c r="Y12" s="8">
        <f>U12-ROUND(U12*$Z$12,2)</f>
        <v>9278.39</v>
      </c>
      <c r="Z12" s="9" t="s">
        <v>313</v>
      </c>
    </row>
    <row r="13" spans="1:40" ht="22.5" customHeight="1" thickBot="1" x14ac:dyDescent="0.4">
      <c r="A13" s="64"/>
      <c r="B13" s="78"/>
      <c r="C13" s="79"/>
      <c r="E13" s="82"/>
      <c r="F13" s="131" t="s">
        <v>67</v>
      </c>
      <c r="G13" s="132"/>
      <c r="H13" s="132"/>
      <c r="I13" s="132"/>
      <c r="J13" s="132"/>
      <c r="K13" s="131"/>
      <c r="L13" s="131"/>
      <c r="M13" s="131"/>
      <c r="N13" s="131"/>
      <c r="O13" s="131"/>
      <c r="P13" s="131"/>
      <c r="Q13" s="132"/>
      <c r="R13" s="132"/>
      <c r="S13" s="132"/>
      <c r="T13" s="132"/>
      <c r="U13" s="132"/>
      <c r="V13" s="132"/>
      <c r="W13" s="132"/>
      <c r="X13" s="132"/>
      <c r="Y13" s="6"/>
    </row>
    <row r="14" spans="1:40" ht="15.5" x14ac:dyDescent="0.35">
      <c r="A14" s="69"/>
      <c r="B14" s="72"/>
      <c r="C14" s="73"/>
      <c r="E14" s="82"/>
      <c r="F14" s="133" t="s">
        <v>2</v>
      </c>
      <c r="G14" s="134" t="s">
        <v>60</v>
      </c>
      <c r="H14" s="135"/>
      <c r="I14" s="135"/>
      <c r="J14" s="136"/>
      <c r="K14" s="137"/>
      <c r="L14" s="138"/>
      <c r="M14" s="138"/>
      <c r="N14" s="138"/>
      <c r="O14" s="138"/>
      <c r="P14" s="138"/>
      <c r="Q14" s="134" t="s">
        <v>61</v>
      </c>
      <c r="R14" s="135"/>
      <c r="S14" s="135"/>
      <c r="T14" s="136"/>
      <c r="U14" s="134" t="s">
        <v>62</v>
      </c>
      <c r="V14" s="135"/>
      <c r="W14" s="135"/>
      <c r="X14" s="135"/>
      <c r="Y14" s="6"/>
    </row>
    <row r="15" spans="1:40" ht="15.75" customHeight="1" x14ac:dyDescent="0.35">
      <c r="A15" s="70"/>
      <c r="B15" s="74"/>
      <c r="C15" s="75"/>
      <c r="E15" s="82"/>
      <c r="F15" s="139" t="s">
        <v>63</v>
      </c>
      <c r="G15" s="140">
        <v>50</v>
      </c>
      <c r="H15" s="140">
        <f>ROUND(G15*(1-30.05%),2)</f>
        <v>34.979999999999997</v>
      </c>
      <c r="I15" s="141">
        <v>0</v>
      </c>
      <c r="J15" s="142">
        <v>9</v>
      </c>
      <c r="K15" s="143">
        <v>120</v>
      </c>
      <c r="L15" s="144">
        <v>0</v>
      </c>
      <c r="M15" s="144">
        <v>0</v>
      </c>
      <c r="N15" s="145">
        <v>130</v>
      </c>
      <c r="O15" s="144">
        <v>0</v>
      </c>
      <c r="P15" s="146">
        <v>0</v>
      </c>
      <c r="Q15" s="140">
        <v>40</v>
      </c>
      <c r="R15" s="140">
        <f>ROUND(Q15*(1-30.05%),2)</f>
        <v>27.98</v>
      </c>
      <c r="S15" s="147">
        <v>0</v>
      </c>
      <c r="T15" s="142">
        <v>8</v>
      </c>
      <c r="U15" s="140">
        <v>35</v>
      </c>
      <c r="V15" s="140">
        <f>ROUND(U15*(1-30.05%),2)</f>
        <v>24.48</v>
      </c>
      <c r="W15" s="148">
        <v>0</v>
      </c>
      <c r="X15" s="149">
        <v>11</v>
      </c>
      <c r="Y15" s="6"/>
    </row>
    <row r="16" spans="1:40" ht="15.75" customHeight="1" x14ac:dyDescent="0.35">
      <c r="A16" s="70"/>
      <c r="B16" s="76"/>
      <c r="C16" s="77"/>
      <c r="E16" s="82"/>
      <c r="F16" s="150" t="s">
        <v>64</v>
      </c>
      <c r="G16" s="140">
        <v>88</v>
      </c>
      <c r="H16" s="140">
        <f t="shared" ref="H16:H18" si="3">ROUND(G16*(1-30.05%),2)</f>
        <v>61.56</v>
      </c>
      <c r="I16" s="141">
        <v>0</v>
      </c>
      <c r="J16" s="151">
        <v>9</v>
      </c>
      <c r="K16" s="143">
        <v>99</v>
      </c>
      <c r="L16" s="152">
        <v>0</v>
      </c>
      <c r="M16" s="152">
        <v>0</v>
      </c>
      <c r="N16" s="145">
        <v>155</v>
      </c>
      <c r="O16" s="152">
        <v>0</v>
      </c>
      <c r="P16" s="153">
        <v>0</v>
      </c>
      <c r="Q16" s="140">
        <v>78</v>
      </c>
      <c r="R16" s="140">
        <f t="shared" ref="R16:R18" si="4">ROUND(Q16*(1-30.05%),2)</f>
        <v>54.56</v>
      </c>
      <c r="S16" s="147">
        <v>0</v>
      </c>
      <c r="T16" s="142">
        <v>8</v>
      </c>
      <c r="U16" s="140">
        <v>69</v>
      </c>
      <c r="V16" s="140">
        <f t="shared" ref="V16:V18" si="5">ROUND(U16*(1-30.05%),2)</f>
        <v>48.27</v>
      </c>
      <c r="W16" s="148">
        <v>0</v>
      </c>
      <c r="X16" s="149">
        <v>11</v>
      </c>
      <c r="Y16" s="6"/>
    </row>
    <row r="17" spans="1:26" ht="15.75" customHeight="1" x14ac:dyDescent="0.35">
      <c r="A17" s="70"/>
      <c r="B17" s="76"/>
      <c r="C17" s="77"/>
      <c r="E17" s="82"/>
      <c r="F17" s="150" t="s">
        <v>65</v>
      </c>
      <c r="G17" s="140">
        <v>99</v>
      </c>
      <c r="H17" s="140">
        <f t="shared" si="3"/>
        <v>69.25</v>
      </c>
      <c r="I17" s="141">
        <v>0</v>
      </c>
      <c r="J17" s="151">
        <v>9</v>
      </c>
      <c r="K17" s="143">
        <v>99</v>
      </c>
      <c r="L17" s="152">
        <v>0</v>
      </c>
      <c r="M17" s="152">
        <v>0</v>
      </c>
      <c r="N17" s="145">
        <v>155</v>
      </c>
      <c r="O17" s="152">
        <v>0</v>
      </c>
      <c r="P17" s="153">
        <v>0</v>
      </c>
      <c r="Q17" s="140">
        <v>89</v>
      </c>
      <c r="R17" s="140">
        <f t="shared" si="4"/>
        <v>62.26</v>
      </c>
      <c r="S17" s="147">
        <v>0</v>
      </c>
      <c r="T17" s="151">
        <v>8</v>
      </c>
      <c r="U17" s="140">
        <v>69</v>
      </c>
      <c r="V17" s="140">
        <f t="shared" si="5"/>
        <v>48.27</v>
      </c>
      <c r="W17" s="141">
        <v>0</v>
      </c>
      <c r="X17" s="153">
        <v>11</v>
      </c>
      <c r="Y17" s="6"/>
    </row>
    <row r="18" spans="1:26" ht="15.75" customHeight="1" x14ac:dyDescent="0.35">
      <c r="A18" s="70"/>
      <c r="B18" s="76"/>
      <c r="C18" s="77"/>
      <c r="E18" s="82"/>
      <c r="F18" s="150" t="s">
        <v>66</v>
      </c>
      <c r="G18" s="140">
        <v>108</v>
      </c>
      <c r="H18" s="140">
        <f t="shared" si="3"/>
        <v>75.55</v>
      </c>
      <c r="I18" s="141">
        <v>0</v>
      </c>
      <c r="J18" s="151">
        <v>9</v>
      </c>
      <c r="K18" s="143">
        <v>99</v>
      </c>
      <c r="L18" s="152">
        <v>0</v>
      </c>
      <c r="M18" s="152">
        <v>0</v>
      </c>
      <c r="N18" s="145">
        <v>155</v>
      </c>
      <c r="O18" s="152">
        <v>0</v>
      </c>
      <c r="P18" s="153">
        <v>0</v>
      </c>
      <c r="Q18" s="140">
        <v>98</v>
      </c>
      <c r="R18" s="140">
        <f t="shared" si="4"/>
        <v>68.55</v>
      </c>
      <c r="S18" s="147">
        <v>0</v>
      </c>
      <c r="T18" s="151">
        <v>8</v>
      </c>
      <c r="U18" s="140">
        <v>69</v>
      </c>
      <c r="V18" s="140">
        <f t="shared" si="5"/>
        <v>48.27</v>
      </c>
      <c r="W18" s="154">
        <v>0</v>
      </c>
      <c r="X18" s="153">
        <v>11</v>
      </c>
      <c r="Y18" s="6"/>
    </row>
    <row r="19" spans="1:26" ht="15.75" customHeight="1" x14ac:dyDescent="0.35">
      <c r="A19" s="71"/>
      <c r="B19" s="78"/>
      <c r="C19" s="79"/>
      <c r="E19" s="82"/>
      <c r="F19" s="150"/>
      <c r="G19" s="140"/>
      <c r="H19" s="140"/>
      <c r="I19" s="141"/>
      <c r="J19" s="151"/>
      <c r="K19" s="143"/>
      <c r="L19" s="152"/>
      <c r="M19" s="152"/>
      <c r="N19" s="145"/>
      <c r="O19" s="152"/>
      <c r="P19" s="153"/>
      <c r="Q19" s="140"/>
      <c r="R19" s="140"/>
      <c r="S19" s="147"/>
      <c r="T19" s="151"/>
      <c r="U19" s="140"/>
      <c r="V19" s="140"/>
      <c r="W19" s="154"/>
      <c r="X19" s="155"/>
      <c r="Y19" s="6"/>
    </row>
    <row r="20" spans="1:26" ht="15.75" customHeight="1" x14ac:dyDescent="0.35">
      <c r="A20" s="5"/>
      <c r="B20" s="65"/>
      <c r="C20" s="65"/>
      <c r="E20" s="82"/>
      <c r="F20" s="150"/>
      <c r="G20" s="140"/>
      <c r="H20" s="140"/>
      <c r="I20" s="141"/>
      <c r="J20" s="151"/>
      <c r="K20" s="143"/>
      <c r="L20" s="152"/>
      <c r="M20" s="152"/>
      <c r="N20" s="145"/>
      <c r="O20" s="152"/>
      <c r="P20" s="153"/>
      <c r="Q20" s="140"/>
      <c r="R20" s="140"/>
      <c r="S20" s="147"/>
      <c r="T20" s="151"/>
      <c r="U20" s="140"/>
      <c r="V20" s="140"/>
      <c r="W20" s="156"/>
      <c r="X20" s="157"/>
      <c r="Y20" s="6"/>
    </row>
    <row r="21" spans="1:26" ht="15.75" customHeight="1" thickBot="1" x14ac:dyDescent="0.4">
      <c r="A21" s="5"/>
      <c r="B21" s="65"/>
      <c r="C21" s="65"/>
      <c r="E21" s="82"/>
      <c r="F21" s="158" t="s">
        <v>3</v>
      </c>
      <c r="G21" s="159">
        <f>SUMPRODUCT(G15:G20,I15:I20,J15:J20)</f>
        <v>0</v>
      </c>
      <c r="H21" s="160"/>
      <c r="I21" s="161"/>
      <c r="J21" s="162"/>
      <c r="K21" s="163"/>
      <c r="L21" s="164"/>
      <c r="M21" s="164"/>
      <c r="N21" s="164"/>
      <c r="O21" s="164"/>
      <c r="P21" s="165"/>
      <c r="Q21" s="166">
        <f>SUMPRODUCT(Q15:Q20,S15:S20,T15:T20)</f>
        <v>0</v>
      </c>
      <c r="R21" s="167"/>
      <c r="S21" s="168"/>
      <c r="T21" s="169"/>
      <c r="U21" s="159">
        <f>SUMPRODUCT(U15:U20,W15:W20,X15:X20)</f>
        <v>0</v>
      </c>
      <c r="V21" s="160"/>
      <c r="W21" s="161"/>
      <c r="X21" s="162"/>
      <c r="Y21" s="6"/>
    </row>
    <row r="22" spans="1:26" ht="15.75" customHeight="1" thickBot="1" x14ac:dyDescent="0.4">
      <c r="A22" s="5"/>
      <c r="B22" s="65"/>
      <c r="C22" s="65"/>
      <c r="E22" s="83"/>
      <c r="F22" s="170"/>
      <c r="G22" s="171"/>
      <c r="H22" s="171"/>
      <c r="I22" s="171"/>
      <c r="J22" s="171"/>
      <c r="K22" s="170"/>
      <c r="L22" s="170"/>
      <c r="M22" s="170"/>
      <c r="N22" s="170"/>
      <c r="O22" s="170"/>
      <c r="P22" s="170"/>
      <c r="Q22" s="171"/>
      <c r="R22" s="171"/>
      <c r="S22" s="171"/>
      <c r="T22" s="172"/>
      <c r="U22" s="173">
        <f>SUM(G21:X21)</f>
        <v>0</v>
      </c>
      <c r="V22" s="174"/>
      <c r="W22" s="174"/>
      <c r="X22" s="174"/>
      <c r="Y22" s="10">
        <f>U22-ROUND(U22*$Z$12,2)</f>
        <v>0</v>
      </c>
    </row>
    <row r="23" spans="1:26" ht="15.75" customHeight="1" x14ac:dyDescent="0.35">
      <c r="A23" s="5"/>
      <c r="B23" s="65"/>
      <c r="C23" s="65"/>
      <c r="I23" s="11"/>
    </row>
    <row r="24" spans="1:26" ht="15.75" customHeight="1" x14ac:dyDescent="0.35">
      <c r="A24" s="5"/>
      <c r="B24" s="65"/>
      <c r="C24" s="65"/>
    </row>
    <row r="25" spans="1:26" ht="15.75" customHeight="1" thickBot="1" x14ac:dyDescent="0.4">
      <c r="A25" s="5"/>
      <c r="B25" s="65"/>
      <c r="C25" s="65"/>
    </row>
    <row r="26" spans="1:26" ht="16.5" customHeight="1" thickBot="1" x14ac:dyDescent="0.4">
      <c r="A26" s="12"/>
      <c r="B26" s="13"/>
      <c r="E26" s="81" t="s">
        <v>68</v>
      </c>
      <c r="F26" s="175" t="s">
        <v>59</v>
      </c>
      <c r="G26" s="176"/>
      <c r="H26" s="176"/>
      <c r="I26" s="176"/>
      <c r="J26" s="176"/>
      <c r="K26" s="177"/>
      <c r="L26" s="177"/>
      <c r="M26" s="177"/>
      <c r="N26" s="177"/>
      <c r="O26" s="177"/>
      <c r="P26" s="177"/>
      <c r="Q26" s="176"/>
      <c r="R26" s="176"/>
      <c r="S26" s="176"/>
      <c r="T26" s="176"/>
      <c r="U26" s="176"/>
      <c r="V26" s="176"/>
      <c r="W26" s="176"/>
      <c r="X26" s="178"/>
      <c r="Y26" s="179"/>
    </row>
    <row r="27" spans="1:26" ht="22.5" customHeight="1" x14ac:dyDescent="0.35">
      <c r="A27" s="67"/>
      <c r="B27" s="67"/>
      <c r="C27" s="67"/>
      <c r="E27" s="180"/>
      <c r="F27" s="181" t="s">
        <v>69</v>
      </c>
      <c r="G27" s="182" t="s">
        <v>70</v>
      </c>
      <c r="H27" s="183"/>
      <c r="I27" s="184"/>
      <c r="J27" s="185"/>
      <c r="K27" s="186"/>
      <c r="L27" s="187"/>
      <c r="M27" s="187"/>
      <c r="N27" s="187"/>
      <c r="O27" s="187"/>
      <c r="P27" s="188"/>
      <c r="Q27" s="182" t="s">
        <v>61</v>
      </c>
      <c r="R27" s="183"/>
      <c r="S27" s="184"/>
      <c r="T27" s="185"/>
      <c r="U27" s="189" t="s">
        <v>62</v>
      </c>
      <c r="V27" s="190"/>
      <c r="W27" s="190"/>
      <c r="X27" s="190"/>
      <c r="Y27" s="191"/>
    </row>
    <row r="28" spans="1:26" ht="15.75" customHeight="1" x14ac:dyDescent="0.35">
      <c r="A28" s="64"/>
      <c r="B28" s="68"/>
      <c r="C28" s="68"/>
      <c r="E28" s="180"/>
      <c r="F28" s="192" t="s">
        <v>71</v>
      </c>
      <c r="G28" s="193">
        <v>12</v>
      </c>
      <c r="H28" s="194">
        <f>ROUND(G28*(1-20.5%),2)</f>
        <v>9.5399999999999991</v>
      </c>
      <c r="I28" s="195">
        <f>[2]East!T46</f>
        <v>3</v>
      </c>
      <c r="J28" s="196">
        <v>12</v>
      </c>
      <c r="K28" s="197">
        <v>188</v>
      </c>
      <c r="L28" s="198">
        <v>0</v>
      </c>
      <c r="M28" s="198">
        <v>0</v>
      </c>
      <c r="N28" s="199">
        <v>184</v>
      </c>
      <c r="O28" s="198">
        <v>0</v>
      </c>
      <c r="P28" s="200">
        <v>0</v>
      </c>
      <c r="Q28" s="193">
        <v>10</v>
      </c>
      <c r="R28" s="194">
        <f>ROUND(Q28*(1-15.02%),2)</f>
        <v>8.5</v>
      </c>
      <c r="S28" s="198">
        <f>[2]East!U46</f>
        <v>4</v>
      </c>
      <c r="T28" s="201">
        <v>12</v>
      </c>
      <c r="U28" s="193">
        <v>8</v>
      </c>
      <c r="V28" s="194">
        <f>ROUND(U28*(1-10.85%),2)</f>
        <v>7.13</v>
      </c>
      <c r="W28" s="198">
        <v>0</v>
      </c>
      <c r="X28" s="200">
        <v>12</v>
      </c>
      <c r="Y28" s="202"/>
    </row>
    <row r="29" spans="1:26" ht="18.75" customHeight="1" thickBot="1" x14ac:dyDescent="0.4">
      <c r="A29" s="64"/>
      <c r="B29" s="66"/>
      <c r="C29" s="66"/>
      <c r="E29" s="203"/>
      <c r="F29" s="204" t="s">
        <v>6</v>
      </c>
      <c r="G29" s="205">
        <f>(I28 * J28 * H28)</f>
        <v>343.43999999999994</v>
      </c>
      <c r="H29" s="206"/>
      <c r="I29" s="206"/>
      <c r="J29" s="207"/>
      <c r="K29" s="208">
        <v>0</v>
      </c>
      <c r="L29" s="209"/>
      <c r="M29" s="209"/>
      <c r="N29" s="210">
        <v>0</v>
      </c>
      <c r="O29" s="209"/>
      <c r="P29" s="211"/>
      <c r="Q29" s="205">
        <f>(S28 * T28 * R28)</f>
        <v>408</v>
      </c>
      <c r="R29" s="206"/>
      <c r="S29" s="206"/>
      <c r="T29" s="207"/>
      <c r="U29" s="205">
        <f>(W28 * X28 * V28)</f>
        <v>0</v>
      </c>
      <c r="V29" s="206"/>
      <c r="W29" s="206"/>
      <c r="X29" s="207"/>
      <c r="Y29" s="202"/>
    </row>
    <row r="30" spans="1:26" ht="18.75" customHeight="1" x14ac:dyDescent="0.35">
      <c r="A30" s="64"/>
      <c r="B30" s="66"/>
      <c r="C30" s="66"/>
      <c r="E30" s="55"/>
      <c r="F30" s="212"/>
      <c r="G30" s="212"/>
      <c r="H30" s="212"/>
      <c r="I30" s="212"/>
      <c r="J30" s="212"/>
      <c r="K30" s="212"/>
      <c r="L30" s="212"/>
      <c r="M30" s="212"/>
      <c r="N30" s="212"/>
      <c r="O30" s="212"/>
      <c r="P30" s="212"/>
      <c r="Q30" s="212"/>
      <c r="R30" s="212"/>
      <c r="S30" s="212"/>
      <c r="T30" s="212"/>
      <c r="U30" s="213">
        <f>SUM(G29:X29)</f>
        <v>751.43999999999994</v>
      </c>
      <c r="V30" s="213"/>
      <c r="W30" s="213"/>
      <c r="X30" s="213"/>
      <c r="Y30" s="214">
        <f>U30-ROUND(U30*$Z$30,2)</f>
        <v>652.78</v>
      </c>
      <c r="Z30" s="9" t="s">
        <v>314</v>
      </c>
    </row>
    <row r="31" spans="1:26" ht="23.5" x14ac:dyDescent="0.35">
      <c r="A31" s="64"/>
      <c r="B31" s="66"/>
      <c r="C31" s="66"/>
      <c r="E31" s="55"/>
      <c r="F31" s="215"/>
      <c r="G31" s="216"/>
      <c r="H31" s="216"/>
      <c r="I31" s="216"/>
      <c r="J31" s="216"/>
      <c r="K31" s="216"/>
      <c r="L31" s="216"/>
      <c r="M31" s="216"/>
      <c r="N31" s="216"/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6"/>
    </row>
    <row r="32" spans="1:26" x14ac:dyDescent="0.35">
      <c r="A32" s="5"/>
      <c r="B32" s="64"/>
      <c r="C32" s="64"/>
    </row>
    <row r="33" spans="1:25" ht="16.5" customHeight="1" x14ac:dyDescent="0.35">
      <c r="A33" s="12"/>
      <c r="B33" s="2"/>
    </row>
    <row r="34" spans="1:25" ht="27" customHeight="1" x14ac:dyDescent="0.35">
      <c r="A34" s="18"/>
      <c r="B34" s="2"/>
      <c r="E34" s="59" t="s">
        <v>3</v>
      </c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217">
        <f>SUM(U12+U30)</f>
        <v>12091.44</v>
      </c>
      <c r="V34" s="217"/>
      <c r="W34" s="217"/>
      <c r="X34" s="217"/>
      <c r="Y34" s="14">
        <f>SUM(Y12+Y30)</f>
        <v>9931.17</v>
      </c>
    </row>
    <row r="35" spans="1:25" ht="26.25" customHeight="1" x14ac:dyDescent="0.35">
      <c r="A35" s="12"/>
      <c r="B35" s="2"/>
      <c r="E35" s="59" t="s">
        <v>7</v>
      </c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218"/>
      <c r="V35" s="218"/>
      <c r="W35" s="219">
        <f>U34/12</f>
        <v>1007.62</v>
      </c>
      <c r="X35" s="219"/>
      <c r="Y35" s="15">
        <f>Y34/12</f>
        <v>827.59749999999997</v>
      </c>
    </row>
    <row r="36" spans="1:25" ht="16.5" customHeight="1" x14ac:dyDescent="0.35">
      <c r="A36" s="19"/>
      <c r="B36" s="20"/>
      <c r="W36" s="16" t="s">
        <v>8</v>
      </c>
      <c r="X36" s="17" t="e">
        <f>SUM(U22,#REF!,#REF!)</f>
        <v>#REF!</v>
      </c>
    </row>
    <row r="37" spans="1:25" x14ac:dyDescent="0.35">
      <c r="A37" s="21"/>
      <c r="B37" s="22"/>
    </row>
    <row r="38" spans="1:25" x14ac:dyDescent="0.35">
      <c r="A38" s="21"/>
      <c r="B38" s="22"/>
    </row>
    <row r="40" spans="1:25" x14ac:dyDescent="0.35">
      <c r="S40" s="28" t="s">
        <v>35</v>
      </c>
      <c r="T40" s="29" t="s">
        <v>36</v>
      </c>
      <c r="U40" s="29" t="s">
        <v>37</v>
      </c>
      <c r="V40" s="29" t="s">
        <v>38</v>
      </c>
      <c r="Y40"/>
    </row>
    <row r="41" spans="1:25" x14ac:dyDescent="0.35">
      <c r="S41" s="30" t="s">
        <v>0</v>
      </c>
      <c r="T41" s="62" t="s">
        <v>1</v>
      </c>
      <c r="U41" s="63"/>
      <c r="V41" s="27" t="s">
        <v>39</v>
      </c>
      <c r="Y41"/>
    </row>
    <row r="42" spans="1:25" x14ac:dyDescent="0.35">
      <c r="S42" s="31" t="s">
        <v>72</v>
      </c>
      <c r="T42" s="22">
        <f>IF($V$41="Y", COUNTIFS(VMS!$A:$A, "23h48hd89", VMS!$D:$D, "prd"), "")</f>
        <v>2</v>
      </c>
      <c r="U42" s="22">
        <f>IF($V$41="Y", COUNTIFS(VMS!$A:$A, "9h1f5c63c", VMS!$D:$D, "prd"), "")</f>
        <v>3</v>
      </c>
      <c r="V42" s="32"/>
      <c r="Y42"/>
    </row>
    <row r="43" spans="1:25" x14ac:dyDescent="0.35">
      <c r="S43" s="22" t="s">
        <v>40</v>
      </c>
      <c r="T43" s="33">
        <f>IF($V$41="Y", COUNTIFS(AKS!$A:$A, "23h48hd89", AKS!$D:$D, "prd"), "")</f>
        <v>2</v>
      </c>
      <c r="U43" s="33">
        <f>IF($V$41="Y", COUNTIFS(AKS!$A:$A, "9h1f5c63c",AKS!$D:$D, "nprd"), "")</f>
        <v>2</v>
      </c>
      <c r="V43" s="2"/>
      <c r="Y43"/>
    </row>
    <row r="44" spans="1:25" ht="16.5" customHeight="1" x14ac:dyDescent="0.35">
      <c r="S44" s="22" t="s">
        <v>4</v>
      </c>
      <c r="T44" s="22">
        <f>IF($V$41="Y", COUNTIFS(Databases!$A:$A, "9h1f5c63c", Databases!$D:$D, "*nprod"), "")</f>
        <v>2</v>
      </c>
      <c r="U44" s="22">
        <f>IF($V$41="Y", COUNTIFS(Databases!$A:$A, "23h48hd89", Databases!$D:$D, "*prod"), "")</f>
        <v>5</v>
      </c>
      <c r="V44" s="2"/>
      <c r="Y44"/>
    </row>
    <row r="45" spans="1:25" ht="16.5" customHeight="1" x14ac:dyDescent="0.35">
      <c r="S45" s="57" t="s">
        <v>310</v>
      </c>
      <c r="T45" s="22">
        <f>IF($V$41="Y", COUNTIFS(RedisCache!$A:$A, "9h1f5c63c", RedisCache!$D:$D, "*nprod"), "")</f>
        <v>1</v>
      </c>
      <c r="U45" s="22">
        <f>IF($V$41="Y", COUNTIFS(RedisCache!$A:$A, "23h48hd89", RedisCache!$D:$D, "nprod"), "")</f>
        <v>1</v>
      </c>
      <c r="V45" s="2"/>
      <c r="Y45"/>
    </row>
    <row r="46" spans="1:25" ht="16.5" customHeight="1" x14ac:dyDescent="0.35">
      <c r="S46" s="60" t="s">
        <v>5</v>
      </c>
      <c r="T46" s="61"/>
      <c r="U46" s="61"/>
      <c r="V46" s="2"/>
      <c r="Y46"/>
    </row>
    <row r="47" spans="1:25" ht="15" customHeight="1" x14ac:dyDescent="0.35">
      <c r="S47" s="22" t="s">
        <v>41</v>
      </c>
      <c r="T47" s="22">
        <f>IF($V$41="Y", COUNTIFS(StorageAccounts!$A:$A, "23h48hd89", StorageAccounts!$D:$D, "prd"), "")</f>
        <v>3</v>
      </c>
      <c r="U47" s="22">
        <f>IF($V$41="Y", COUNTIFS(StorageAccounts!$A:$A, "9h1f5c63c", StorageAccounts!$D:$D, "nprd"), "")</f>
        <v>4</v>
      </c>
      <c r="V47" s="2"/>
      <c r="Y47"/>
    </row>
    <row r="48" spans="1:25" ht="15" customHeight="1" x14ac:dyDescent="0.35">
      <c r="S48" s="22"/>
      <c r="T48" s="22"/>
      <c r="U48" s="22"/>
      <c r="V48" s="2"/>
    </row>
    <row r="49" ht="15" customHeight="1" x14ac:dyDescent="0.35"/>
    <row r="50" ht="15" customHeight="1" x14ac:dyDescent="0.35"/>
    <row r="51" ht="15" customHeight="1" x14ac:dyDescent="0.35"/>
    <row r="52" ht="15" customHeight="1" x14ac:dyDescent="0.35"/>
    <row r="53" ht="15" customHeight="1" x14ac:dyDescent="0.35"/>
    <row r="54" ht="15" customHeight="1" x14ac:dyDescent="0.35"/>
    <row r="55" ht="15" customHeight="1" x14ac:dyDescent="0.35"/>
    <row r="56" ht="15" customHeight="1" x14ac:dyDescent="0.35"/>
    <row r="57" ht="15" customHeight="1" x14ac:dyDescent="0.35"/>
    <row r="58" ht="15" customHeight="1" x14ac:dyDescent="0.35"/>
    <row r="59" ht="15" customHeight="1" x14ac:dyDescent="0.35"/>
    <row r="60" ht="14.25" customHeight="1" x14ac:dyDescent="0.35"/>
    <row r="61" ht="15" customHeight="1" x14ac:dyDescent="0.35"/>
    <row r="62" ht="15" customHeight="1" x14ac:dyDescent="0.35"/>
    <row r="63" ht="15" customHeight="1" x14ac:dyDescent="0.35"/>
    <row r="64" ht="15" customHeight="1" x14ac:dyDescent="0.35"/>
    <row r="65" ht="15" customHeight="1" x14ac:dyDescent="0.35"/>
    <row r="66" ht="15" customHeight="1" x14ac:dyDescent="0.35"/>
    <row r="88" ht="15" customHeight="1" x14ac:dyDescent="0.35"/>
    <row r="102" ht="15" customHeight="1" x14ac:dyDescent="0.35"/>
  </sheetData>
  <autoFilter ref="A3:C20" xr:uid="{00000000-0009-0000-0000-000000000000}"/>
  <mergeCells count="58">
    <mergeCell ref="E26:E29"/>
    <mergeCell ref="A28:A31"/>
    <mergeCell ref="B29:C31"/>
    <mergeCell ref="B32:C32"/>
    <mergeCell ref="E34:T34"/>
    <mergeCell ref="A14:A19"/>
    <mergeCell ref="G14:J14"/>
    <mergeCell ref="Q14:T14"/>
    <mergeCell ref="U14:X14"/>
    <mergeCell ref="A1:Y1"/>
    <mergeCell ref="A3:C3"/>
    <mergeCell ref="E3:E22"/>
    <mergeCell ref="F3:X3"/>
    <mergeCell ref="A4:A10"/>
    <mergeCell ref="G4:J4"/>
    <mergeCell ref="Q4:T4"/>
    <mergeCell ref="U4:X4"/>
    <mergeCell ref="A11:A13"/>
    <mergeCell ref="G11:J11"/>
    <mergeCell ref="B4:C4"/>
    <mergeCell ref="B5:C10"/>
    <mergeCell ref="B11:C11"/>
    <mergeCell ref="B12:C13"/>
    <mergeCell ref="B14:C14"/>
    <mergeCell ref="B15:C19"/>
    <mergeCell ref="B20:C20"/>
    <mergeCell ref="B21:C21"/>
    <mergeCell ref="G21:J21"/>
    <mergeCell ref="Q21:T21"/>
    <mergeCell ref="U21:X21"/>
    <mergeCell ref="B22:C22"/>
    <mergeCell ref="F22:T22"/>
    <mergeCell ref="U22:X22"/>
    <mergeCell ref="Q11:T11"/>
    <mergeCell ref="U11:X11"/>
    <mergeCell ref="F12:T12"/>
    <mergeCell ref="U12:X12"/>
    <mergeCell ref="F13:X13"/>
    <mergeCell ref="B23:C23"/>
    <mergeCell ref="B24:C24"/>
    <mergeCell ref="F26:X26"/>
    <mergeCell ref="A27:C27"/>
    <mergeCell ref="G27:J27"/>
    <mergeCell ref="Q27:T27"/>
    <mergeCell ref="U27:X27"/>
    <mergeCell ref="G29:J29"/>
    <mergeCell ref="B28:C28"/>
    <mergeCell ref="U34:X34"/>
    <mergeCell ref="Q29:T29"/>
    <mergeCell ref="U29:X29"/>
    <mergeCell ref="F30:T30"/>
    <mergeCell ref="U30:X30"/>
    <mergeCell ref="F31:X31"/>
    <mergeCell ref="E35:T35"/>
    <mergeCell ref="W35:X35"/>
    <mergeCell ref="T41:U41"/>
    <mergeCell ref="S46:U46"/>
    <mergeCell ref="B25:C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A249-C900-4541-98DA-897B38C5C4FF}">
  <dimension ref="A1:M25"/>
  <sheetViews>
    <sheetView zoomScale="90" zoomScaleNormal="90" workbookViewId="0">
      <selection activeCell="A4" sqref="A4:XFD5"/>
    </sheetView>
  </sheetViews>
  <sheetFormatPr defaultRowHeight="14.5" x14ac:dyDescent="0.35"/>
  <cols>
    <col min="1" max="1" width="35.453125" bestFit="1" customWidth="1"/>
    <col min="2" max="2" width="17.54296875" customWidth="1"/>
    <col min="3" max="3" width="19.6328125" customWidth="1"/>
    <col min="4" max="4" width="11.81640625" bestFit="1" customWidth="1"/>
    <col min="5" max="5" width="30.81640625" customWidth="1"/>
    <col min="7" max="7" width="15.54296875" bestFit="1" customWidth="1"/>
    <col min="8" max="8" width="8.1796875" bestFit="1" customWidth="1"/>
    <col min="9" max="9" width="16.54296875" style="1" bestFit="1" customWidth="1"/>
    <col min="10" max="10" width="17.81640625" style="1" bestFit="1" customWidth="1"/>
    <col min="11" max="11" width="14.54296875" style="1" bestFit="1" customWidth="1"/>
    <col min="12" max="12" width="16.26953125" style="1" bestFit="1" customWidth="1"/>
    <col min="13" max="14" width="8.453125" bestFit="1" customWidth="1"/>
  </cols>
  <sheetData>
    <row r="1" spans="1:13" x14ac:dyDescent="0.35">
      <c r="A1" s="24" t="s">
        <v>73</v>
      </c>
      <c r="B1" s="24" t="s">
        <v>74</v>
      </c>
      <c r="C1" s="24" t="s">
        <v>75</v>
      </c>
      <c r="D1" s="24" t="s">
        <v>10</v>
      </c>
      <c r="E1" s="24" t="s">
        <v>9</v>
      </c>
      <c r="F1" s="24" t="s">
        <v>11</v>
      </c>
      <c r="G1" s="24" t="s">
        <v>12</v>
      </c>
      <c r="H1" s="25" t="s">
        <v>13</v>
      </c>
      <c r="I1" s="25" t="s">
        <v>14</v>
      </c>
      <c r="J1" s="25" t="s">
        <v>15</v>
      </c>
      <c r="K1" s="25" t="s">
        <v>16</v>
      </c>
      <c r="L1" s="24" t="s">
        <v>17</v>
      </c>
      <c r="M1" s="24" t="s">
        <v>22</v>
      </c>
    </row>
    <row r="2" spans="1:13" x14ac:dyDescent="0.35">
      <c r="A2" t="s">
        <v>76</v>
      </c>
      <c r="B2" t="s">
        <v>80</v>
      </c>
      <c r="C2" t="s">
        <v>104</v>
      </c>
      <c r="D2" t="s">
        <v>20</v>
      </c>
      <c r="E2" t="s">
        <v>128</v>
      </c>
      <c r="F2" t="s">
        <v>31</v>
      </c>
      <c r="G2">
        <v>1</v>
      </c>
      <c r="H2" s="1">
        <v>99.99</v>
      </c>
      <c r="I2" s="1">
        <v>101</v>
      </c>
      <c r="J2" s="1">
        <v>0</v>
      </c>
      <c r="K2" s="1">
        <v>0</v>
      </c>
      <c r="L2" t="s">
        <v>154</v>
      </c>
    </row>
    <row r="3" spans="1:13" x14ac:dyDescent="0.35">
      <c r="A3" t="s">
        <v>76</v>
      </c>
      <c r="B3" t="s">
        <v>81</v>
      </c>
      <c r="C3" t="s">
        <v>105</v>
      </c>
      <c r="D3" t="s">
        <v>19</v>
      </c>
      <c r="E3" t="s">
        <v>129</v>
      </c>
      <c r="F3" t="s">
        <v>32</v>
      </c>
      <c r="G3">
        <v>1</v>
      </c>
      <c r="H3" s="1">
        <v>99.99</v>
      </c>
      <c r="I3" s="1">
        <v>101</v>
      </c>
      <c r="J3" s="1">
        <v>0</v>
      </c>
      <c r="K3" s="1">
        <v>0</v>
      </c>
      <c r="L3" t="s">
        <v>154</v>
      </c>
    </row>
    <row r="4" spans="1:13" x14ac:dyDescent="0.35">
      <c r="A4" t="s">
        <v>76</v>
      </c>
      <c r="B4" t="s">
        <v>82</v>
      </c>
      <c r="C4" t="s">
        <v>106</v>
      </c>
      <c r="D4" t="s">
        <v>20</v>
      </c>
      <c r="E4" t="s">
        <v>130</v>
      </c>
      <c r="F4" t="s">
        <v>18</v>
      </c>
      <c r="G4">
        <v>1</v>
      </c>
      <c r="H4" s="1">
        <v>99.99</v>
      </c>
      <c r="I4" s="1">
        <v>101</v>
      </c>
      <c r="J4" s="1">
        <v>0</v>
      </c>
      <c r="K4" s="1">
        <v>0</v>
      </c>
      <c r="L4" t="s">
        <v>154</v>
      </c>
    </row>
    <row r="5" spans="1:13" x14ac:dyDescent="0.35">
      <c r="A5" t="s">
        <v>76</v>
      </c>
      <c r="B5" t="s">
        <v>83</v>
      </c>
      <c r="C5" t="s">
        <v>107</v>
      </c>
      <c r="D5" t="s">
        <v>19</v>
      </c>
      <c r="E5" t="s">
        <v>131</v>
      </c>
      <c r="F5" t="s">
        <v>18</v>
      </c>
      <c r="G5">
        <v>1</v>
      </c>
      <c r="H5" s="1">
        <v>99.99</v>
      </c>
      <c r="I5" s="1">
        <v>101</v>
      </c>
      <c r="J5" s="1">
        <v>0</v>
      </c>
      <c r="K5" s="1">
        <v>0</v>
      </c>
      <c r="L5" t="s">
        <v>154</v>
      </c>
    </row>
    <row r="6" spans="1:13" x14ac:dyDescent="0.35">
      <c r="A6" t="s">
        <v>76</v>
      </c>
      <c r="B6" t="s">
        <v>84</v>
      </c>
      <c r="C6" t="s">
        <v>108</v>
      </c>
      <c r="D6" t="s">
        <v>20</v>
      </c>
      <c r="E6" t="s">
        <v>132</v>
      </c>
      <c r="F6" t="s">
        <v>18</v>
      </c>
      <c r="G6">
        <v>1</v>
      </c>
      <c r="H6" s="1">
        <v>99.99</v>
      </c>
      <c r="I6" s="1">
        <v>101</v>
      </c>
      <c r="J6" s="1">
        <v>0</v>
      </c>
      <c r="K6" s="1">
        <v>0</v>
      </c>
      <c r="L6" t="s">
        <v>154</v>
      </c>
    </row>
    <row r="7" spans="1:13" x14ac:dyDescent="0.35">
      <c r="A7" t="s">
        <v>76</v>
      </c>
      <c r="B7" t="s">
        <v>85</v>
      </c>
      <c r="C7" t="s">
        <v>109</v>
      </c>
      <c r="D7" t="s">
        <v>20</v>
      </c>
      <c r="E7" t="s">
        <v>133</v>
      </c>
      <c r="F7" t="s">
        <v>31</v>
      </c>
      <c r="G7">
        <v>1</v>
      </c>
      <c r="H7" s="1">
        <v>99.99</v>
      </c>
      <c r="I7" s="1">
        <v>101</v>
      </c>
      <c r="J7" s="1">
        <v>0</v>
      </c>
      <c r="K7" s="1">
        <v>0</v>
      </c>
      <c r="L7" t="s">
        <v>154</v>
      </c>
    </row>
    <row r="8" spans="1:13" x14ac:dyDescent="0.35">
      <c r="A8" t="s">
        <v>77</v>
      </c>
      <c r="B8" t="s">
        <v>86</v>
      </c>
      <c r="C8" t="s">
        <v>110</v>
      </c>
      <c r="D8" t="s">
        <v>19</v>
      </c>
      <c r="E8" t="s">
        <v>134</v>
      </c>
      <c r="F8" t="s">
        <v>18</v>
      </c>
      <c r="G8">
        <v>1</v>
      </c>
      <c r="H8" s="1">
        <v>99.99</v>
      </c>
      <c r="I8" s="1">
        <v>101</v>
      </c>
      <c r="J8" s="1">
        <v>0</v>
      </c>
      <c r="K8" s="1">
        <v>0</v>
      </c>
      <c r="L8" t="s">
        <v>154</v>
      </c>
    </row>
    <row r="9" spans="1:13" x14ac:dyDescent="0.35">
      <c r="A9" t="s">
        <v>77</v>
      </c>
      <c r="B9" t="s">
        <v>87</v>
      </c>
      <c r="C9" t="s">
        <v>111</v>
      </c>
      <c r="D9" t="s">
        <v>20</v>
      </c>
      <c r="E9" t="s">
        <v>135</v>
      </c>
      <c r="F9" t="s">
        <v>33</v>
      </c>
      <c r="G9">
        <v>1</v>
      </c>
      <c r="H9" s="1">
        <v>99.99</v>
      </c>
      <c r="I9" s="1">
        <v>101</v>
      </c>
      <c r="J9" s="1">
        <v>0</v>
      </c>
      <c r="K9" s="1">
        <v>0</v>
      </c>
      <c r="L9" t="s">
        <v>154</v>
      </c>
    </row>
    <row r="10" spans="1:13" x14ac:dyDescent="0.35">
      <c r="A10" t="s">
        <v>77</v>
      </c>
      <c r="B10" t="s">
        <v>88</v>
      </c>
      <c r="C10" t="s">
        <v>112</v>
      </c>
      <c r="D10" t="s">
        <v>19</v>
      </c>
      <c r="E10" t="s">
        <v>136</v>
      </c>
      <c r="F10" t="s">
        <v>26</v>
      </c>
      <c r="G10">
        <v>3</v>
      </c>
      <c r="H10" s="1">
        <v>99.99</v>
      </c>
      <c r="I10" s="1">
        <v>101</v>
      </c>
      <c r="J10" s="1">
        <v>0</v>
      </c>
      <c r="K10" s="1">
        <v>0</v>
      </c>
      <c r="L10" t="s">
        <v>154</v>
      </c>
    </row>
    <row r="11" spans="1:13" x14ac:dyDescent="0.35">
      <c r="A11" t="s">
        <v>77</v>
      </c>
      <c r="B11" t="s">
        <v>89</v>
      </c>
      <c r="C11" t="s">
        <v>113</v>
      </c>
      <c r="D11" t="s">
        <v>20</v>
      </c>
      <c r="E11" t="s">
        <v>137</v>
      </c>
      <c r="F11" t="s">
        <v>29</v>
      </c>
      <c r="G11">
        <v>4</v>
      </c>
      <c r="H11" s="1">
        <v>99.99</v>
      </c>
      <c r="I11" s="1">
        <v>101</v>
      </c>
      <c r="J11" s="1">
        <v>0</v>
      </c>
      <c r="K11" s="1">
        <v>0</v>
      </c>
      <c r="L11" t="s">
        <v>154</v>
      </c>
    </row>
    <row r="12" spans="1:13" x14ac:dyDescent="0.35">
      <c r="A12" t="s">
        <v>77</v>
      </c>
      <c r="B12" t="s">
        <v>90</v>
      </c>
      <c r="C12" t="s">
        <v>114</v>
      </c>
      <c r="D12" t="s">
        <v>19</v>
      </c>
      <c r="E12" t="s">
        <v>138</v>
      </c>
      <c r="F12" t="s">
        <v>29</v>
      </c>
      <c r="G12">
        <v>3</v>
      </c>
      <c r="H12" s="1">
        <v>99.99</v>
      </c>
      <c r="I12" s="1">
        <v>101</v>
      </c>
      <c r="J12" s="1">
        <v>0</v>
      </c>
      <c r="K12" s="1">
        <v>0</v>
      </c>
      <c r="L12" t="s">
        <v>154</v>
      </c>
    </row>
    <row r="13" spans="1:13" x14ac:dyDescent="0.35">
      <c r="A13" t="s">
        <v>78</v>
      </c>
      <c r="B13" t="s">
        <v>91</v>
      </c>
      <c r="C13" t="s">
        <v>115</v>
      </c>
      <c r="D13" t="s">
        <v>20</v>
      </c>
      <c r="E13" t="s">
        <v>139</v>
      </c>
      <c r="F13" t="s">
        <v>30</v>
      </c>
      <c r="G13">
        <v>2</v>
      </c>
      <c r="H13" s="1">
        <v>99.99</v>
      </c>
      <c r="I13" s="1">
        <v>101</v>
      </c>
      <c r="J13" s="1">
        <v>0</v>
      </c>
      <c r="K13" s="1">
        <v>0</v>
      </c>
      <c r="L13" t="s">
        <v>154</v>
      </c>
    </row>
    <row r="14" spans="1:13" x14ac:dyDescent="0.35">
      <c r="A14" t="s">
        <v>78</v>
      </c>
      <c r="B14" t="s">
        <v>92</v>
      </c>
      <c r="C14" t="s">
        <v>116</v>
      </c>
      <c r="D14" t="s">
        <v>20</v>
      </c>
      <c r="E14" t="s">
        <v>140</v>
      </c>
      <c r="F14" t="s">
        <v>30</v>
      </c>
      <c r="G14">
        <v>2</v>
      </c>
      <c r="H14" s="1">
        <v>99.99</v>
      </c>
      <c r="I14" s="1">
        <v>101</v>
      </c>
      <c r="J14" s="1">
        <v>0</v>
      </c>
      <c r="K14" s="1">
        <v>0</v>
      </c>
      <c r="L14" t="s">
        <v>154</v>
      </c>
    </row>
    <row r="15" spans="1:13" x14ac:dyDescent="0.35">
      <c r="A15" t="s">
        <v>78</v>
      </c>
      <c r="B15" t="s">
        <v>93</v>
      </c>
      <c r="C15" t="s">
        <v>117</v>
      </c>
      <c r="D15" t="s">
        <v>19</v>
      </c>
      <c r="E15" t="s">
        <v>141</v>
      </c>
      <c r="F15" t="s">
        <v>34</v>
      </c>
      <c r="G15">
        <v>2</v>
      </c>
      <c r="H15" s="1">
        <v>99.99</v>
      </c>
      <c r="I15" s="1">
        <v>101</v>
      </c>
      <c r="J15" s="1">
        <v>0</v>
      </c>
      <c r="K15" s="1">
        <v>0</v>
      </c>
      <c r="L15" t="s">
        <v>154</v>
      </c>
    </row>
    <row r="16" spans="1:13" x14ac:dyDescent="0.35">
      <c r="A16" t="s">
        <v>78</v>
      </c>
      <c r="B16" t="s">
        <v>94</v>
      </c>
      <c r="C16" t="s">
        <v>118</v>
      </c>
      <c r="D16" t="s">
        <v>20</v>
      </c>
      <c r="E16" t="s">
        <v>142</v>
      </c>
      <c r="F16" t="s">
        <v>34</v>
      </c>
      <c r="G16">
        <v>2</v>
      </c>
      <c r="H16" s="1">
        <v>99.99</v>
      </c>
      <c r="I16" s="1">
        <v>101</v>
      </c>
      <c r="J16" s="1">
        <v>0</v>
      </c>
      <c r="K16" s="1">
        <v>0</v>
      </c>
      <c r="L16" t="s">
        <v>154</v>
      </c>
    </row>
    <row r="17" spans="1:12" x14ac:dyDescent="0.35">
      <c r="A17" t="s">
        <v>78</v>
      </c>
      <c r="B17" t="s">
        <v>95</v>
      </c>
      <c r="C17" t="s">
        <v>119</v>
      </c>
      <c r="D17" t="s">
        <v>19</v>
      </c>
      <c r="E17" t="s">
        <v>143</v>
      </c>
      <c r="F17" t="s">
        <v>18</v>
      </c>
      <c r="G17">
        <v>1</v>
      </c>
      <c r="H17" s="1">
        <v>99.99</v>
      </c>
      <c r="I17" s="1">
        <v>101</v>
      </c>
      <c r="J17" s="1">
        <v>0</v>
      </c>
      <c r="K17" s="1">
        <v>0</v>
      </c>
      <c r="L17" t="s">
        <v>154</v>
      </c>
    </row>
    <row r="18" spans="1:12" x14ac:dyDescent="0.35">
      <c r="A18" t="s">
        <v>79</v>
      </c>
      <c r="B18" t="s">
        <v>96</v>
      </c>
      <c r="C18" t="s">
        <v>120</v>
      </c>
      <c r="D18" t="s">
        <v>20</v>
      </c>
      <c r="E18" t="s">
        <v>144</v>
      </c>
      <c r="F18" t="s">
        <v>18</v>
      </c>
      <c r="G18">
        <v>1</v>
      </c>
      <c r="H18" s="1">
        <v>99.99</v>
      </c>
      <c r="I18" s="1">
        <v>101</v>
      </c>
      <c r="J18" s="1">
        <v>0</v>
      </c>
      <c r="K18" s="1">
        <v>0</v>
      </c>
      <c r="L18" t="s">
        <v>154</v>
      </c>
    </row>
    <row r="19" spans="1:12" x14ac:dyDescent="0.35">
      <c r="A19" t="s">
        <v>79</v>
      </c>
      <c r="B19" t="s">
        <v>97</v>
      </c>
      <c r="C19" t="s">
        <v>121</v>
      </c>
      <c r="D19" t="s">
        <v>19</v>
      </c>
      <c r="E19" t="s">
        <v>145</v>
      </c>
      <c r="F19" t="s">
        <v>30</v>
      </c>
      <c r="G19">
        <v>2</v>
      </c>
      <c r="H19" s="1">
        <v>99.99</v>
      </c>
      <c r="I19" s="1">
        <v>101</v>
      </c>
      <c r="J19" s="1">
        <v>0</v>
      </c>
      <c r="K19" s="1">
        <v>0</v>
      </c>
      <c r="L19" t="s">
        <v>154</v>
      </c>
    </row>
    <row r="20" spans="1:12" x14ac:dyDescent="0.35">
      <c r="A20" t="s">
        <v>79</v>
      </c>
      <c r="B20" t="s">
        <v>98</v>
      </c>
      <c r="C20" t="s">
        <v>122</v>
      </c>
      <c r="D20" t="s">
        <v>20</v>
      </c>
      <c r="E20" t="s">
        <v>146</v>
      </c>
      <c r="F20" t="s">
        <v>34</v>
      </c>
      <c r="G20">
        <v>2</v>
      </c>
      <c r="H20" s="1">
        <v>99.99</v>
      </c>
      <c r="I20" s="1">
        <v>101</v>
      </c>
      <c r="J20" s="1">
        <v>0</v>
      </c>
      <c r="K20" s="1">
        <v>0</v>
      </c>
      <c r="L20" t="s">
        <v>154</v>
      </c>
    </row>
    <row r="21" spans="1:12" x14ac:dyDescent="0.35">
      <c r="A21" t="s">
        <v>79</v>
      </c>
      <c r="B21" t="s">
        <v>99</v>
      </c>
      <c r="C21" t="s">
        <v>123</v>
      </c>
      <c r="D21" t="s">
        <v>19</v>
      </c>
      <c r="E21" t="s">
        <v>147</v>
      </c>
      <c r="F21" t="s">
        <v>18</v>
      </c>
      <c r="G21">
        <v>1</v>
      </c>
      <c r="H21" s="1">
        <v>99.99</v>
      </c>
      <c r="I21" s="1">
        <v>101</v>
      </c>
      <c r="J21" s="1">
        <v>0</v>
      </c>
      <c r="K21" s="1">
        <v>0</v>
      </c>
      <c r="L21" t="s">
        <v>154</v>
      </c>
    </row>
    <row r="22" spans="1:12" x14ac:dyDescent="0.35">
      <c r="A22" t="s">
        <v>79</v>
      </c>
      <c r="B22" t="s">
        <v>100</v>
      </c>
      <c r="C22" t="s">
        <v>124</v>
      </c>
      <c r="D22" t="s">
        <v>19</v>
      </c>
      <c r="E22" t="s">
        <v>148</v>
      </c>
      <c r="F22" t="s">
        <v>27</v>
      </c>
      <c r="G22">
        <v>1</v>
      </c>
      <c r="H22" s="1">
        <v>99.99</v>
      </c>
      <c r="I22" s="1">
        <v>101</v>
      </c>
      <c r="J22" s="1">
        <v>0</v>
      </c>
      <c r="K22" s="1">
        <v>0</v>
      </c>
      <c r="L22" t="s">
        <v>154</v>
      </c>
    </row>
    <row r="23" spans="1:12" x14ac:dyDescent="0.35">
      <c r="A23" t="s">
        <v>79</v>
      </c>
      <c r="B23" t="s">
        <v>101</v>
      </c>
      <c r="C23" t="s">
        <v>125</v>
      </c>
      <c r="D23" t="s">
        <v>20</v>
      </c>
      <c r="E23" t="s">
        <v>149</v>
      </c>
      <c r="F23" t="s">
        <v>18</v>
      </c>
      <c r="G23">
        <v>1</v>
      </c>
      <c r="H23" s="1">
        <v>99.99</v>
      </c>
      <c r="I23" s="1">
        <v>101</v>
      </c>
      <c r="J23" s="1">
        <v>0</v>
      </c>
      <c r="K23" s="1">
        <v>0</v>
      </c>
      <c r="L23" t="s">
        <v>154</v>
      </c>
    </row>
    <row r="24" spans="1:12" x14ac:dyDescent="0.35">
      <c r="A24" t="s">
        <v>79</v>
      </c>
      <c r="B24" t="s">
        <v>102</v>
      </c>
      <c r="C24" t="s">
        <v>126</v>
      </c>
      <c r="D24" t="s">
        <v>19</v>
      </c>
      <c r="E24" t="s">
        <v>150</v>
      </c>
      <c r="F24" t="s">
        <v>28</v>
      </c>
      <c r="G24">
        <v>2</v>
      </c>
      <c r="H24" s="1">
        <v>99.99</v>
      </c>
      <c r="I24" s="1">
        <v>101</v>
      </c>
      <c r="J24" s="1">
        <v>0</v>
      </c>
      <c r="K24" s="1">
        <v>0</v>
      </c>
      <c r="L24" t="s">
        <v>154</v>
      </c>
    </row>
    <row r="25" spans="1:12" x14ac:dyDescent="0.35">
      <c r="A25" t="s">
        <v>152</v>
      </c>
      <c r="B25" t="s">
        <v>103</v>
      </c>
      <c r="C25" t="s">
        <v>127</v>
      </c>
      <c r="D25" t="s">
        <v>20</v>
      </c>
      <c r="E25" t="s">
        <v>151</v>
      </c>
      <c r="F25" t="s">
        <v>153</v>
      </c>
      <c r="G25">
        <v>3</v>
      </c>
      <c r="H25" s="1">
        <v>99.99</v>
      </c>
      <c r="I25" s="1">
        <v>101</v>
      </c>
      <c r="J25" s="1">
        <v>0</v>
      </c>
      <c r="K25" s="1">
        <v>0</v>
      </c>
      <c r="L25" t="s">
        <v>154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E9E54-BD72-473B-ACF7-EE8FB2D3F565}">
  <dimension ref="A1:E23"/>
  <sheetViews>
    <sheetView workbookViewId="0">
      <selection activeCell="A4" sqref="A4:XFD5"/>
    </sheetView>
  </sheetViews>
  <sheetFormatPr defaultRowHeight="14.5" x14ac:dyDescent="0.35"/>
  <cols>
    <col min="1" max="1" width="20.90625" customWidth="1"/>
    <col min="2" max="2" width="16.453125" customWidth="1"/>
    <col min="3" max="3" width="16.54296875" bestFit="1" customWidth="1"/>
    <col min="4" max="4" width="23.1796875" customWidth="1"/>
    <col min="5" max="5" width="14.26953125" bestFit="1" customWidth="1"/>
    <col min="6" max="6" width="30.7265625" bestFit="1" customWidth="1"/>
    <col min="7" max="7" width="49.26953125" bestFit="1" customWidth="1"/>
  </cols>
  <sheetData>
    <row r="1" spans="1:5" x14ac:dyDescent="0.35">
      <c r="A1" s="24" t="s">
        <v>73</v>
      </c>
      <c r="B1" s="24" t="s">
        <v>23</v>
      </c>
      <c r="C1" s="24" t="s">
        <v>9</v>
      </c>
      <c r="D1" s="24" t="s">
        <v>308</v>
      </c>
      <c r="E1" s="24" t="s">
        <v>21</v>
      </c>
    </row>
    <row r="2" spans="1:5" x14ac:dyDescent="0.35">
      <c r="A2" t="s">
        <v>76</v>
      </c>
      <c r="B2" s="26" t="s">
        <v>155</v>
      </c>
      <c r="C2" s="26" t="s">
        <v>177</v>
      </c>
      <c r="D2" s="26" t="s">
        <v>19</v>
      </c>
      <c r="E2" s="26" t="s">
        <v>199</v>
      </c>
    </row>
    <row r="3" spans="1:5" x14ac:dyDescent="0.35">
      <c r="A3" t="s">
        <v>76</v>
      </c>
      <c r="B3" s="26" t="s">
        <v>156</v>
      </c>
      <c r="C3" s="26" t="s">
        <v>178</v>
      </c>
      <c r="D3" t="s">
        <v>20</v>
      </c>
      <c r="E3" t="s">
        <v>199</v>
      </c>
    </row>
    <row r="4" spans="1:5" x14ac:dyDescent="0.35">
      <c r="A4" t="s">
        <v>76</v>
      </c>
      <c r="B4" s="26" t="s">
        <v>157</v>
      </c>
      <c r="C4" s="26" t="s">
        <v>179</v>
      </c>
      <c r="D4" t="s">
        <v>19</v>
      </c>
      <c r="E4" t="s">
        <v>199</v>
      </c>
    </row>
    <row r="5" spans="1:5" x14ac:dyDescent="0.35">
      <c r="A5" t="s">
        <v>76</v>
      </c>
      <c r="B5" s="26" t="s">
        <v>158</v>
      </c>
      <c r="C5" s="26" t="s">
        <v>180</v>
      </c>
      <c r="D5" t="s">
        <v>20</v>
      </c>
      <c r="E5" t="s">
        <v>199</v>
      </c>
    </row>
    <row r="6" spans="1:5" x14ac:dyDescent="0.35">
      <c r="A6" t="s">
        <v>76</v>
      </c>
      <c r="B6" s="26" t="s">
        <v>159</v>
      </c>
      <c r="C6" s="26" t="s">
        <v>181</v>
      </c>
      <c r="D6" t="s">
        <v>19</v>
      </c>
      <c r="E6" t="s">
        <v>199</v>
      </c>
    </row>
    <row r="7" spans="1:5" x14ac:dyDescent="0.35">
      <c r="A7" t="s">
        <v>76</v>
      </c>
      <c r="B7" s="26" t="s">
        <v>160</v>
      </c>
      <c r="C7" s="26" t="s">
        <v>182</v>
      </c>
      <c r="D7" t="s">
        <v>20</v>
      </c>
      <c r="E7" t="s">
        <v>199</v>
      </c>
    </row>
    <row r="8" spans="1:5" x14ac:dyDescent="0.35">
      <c r="A8" t="s">
        <v>77</v>
      </c>
      <c r="B8" s="26" t="s">
        <v>161</v>
      </c>
      <c r="C8" s="26" t="s">
        <v>183</v>
      </c>
      <c r="D8" t="s">
        <v>20</v>
      </c>
      <c r="E8" t="s">
        <v>199</v>
      </c>
    </row>
    <row r="9" spans="1:5" x14ac:dyDescent="0.35">
      <c r="A9" t="s">
        <v>77</v>
      </c>
      <c r="B9" s="26" t="s">
        <v>162</v>
      </c>
      <c r="C9" s="26" t="s">
        <v>184</v>
      </c>
      <c r="D9" t="s">
        <v>20</v>
      </c>
      <c r="E9" t="s">
        <v>199</v>
      </c>
    </row>
    <row r="10" spans="1:5" x14ac:dyDescent="0.35">
      <c r="A10" t="s">
        <v>77</v>
      </c>
      <c r="B10" s="26" t="s">
        <v>163</v>
      </c>
      <c r="C10" s="26" t="s">
        <v>185</v>
      </c>
      <c r="D10" t="s">
        <v>19</v>
      </c>
      <c r="E10" t="s">
        <v>199</v>
      </c>
    </row>
    <row r="11" spans="1:5" x14ac:dyDescent="0.35">
      <c r="A11" t="s">
        <v>77</v>
      </c>
      <c r="B11" s="26" t="s">
        <v>164</v>
      </c>
      <c r="C11" s="26" t="s">
        <v>186</v>
      </c>
      <c r="D11" t="s">
        <v>20</v>
      </c>
      <c r="E11" t="s">
        <v>199</v>
      </c>
    </row>
    <row r="12" spans="1:5" x14ac:dyDescent="0.35">
      <c r="A12" t="s">
        <v>77</v>
      </c>
      <c r="B12" s="26" t="s">
        <v>165</v>
      </c>
      <c r="C12" s="26" t="s">
        <v>187</v>
      </c>
      <c r="D12" t="s">
        <v>20</v>
      </c>
      <c r="E12" t="s">
        <v>199</v>
      </c>
    </row>
    <row r="13" spans="1:5" x14ac:dyDescent="0.35">
      <c r="A13" t="s">
        <v>78</v>
      </c>
      <c r="B13" s="26" t="s">
        <v>166</v>
      </c>
      <c r="C13" s="26" t="s">
        <v>188</v>
      </c>
      <c r="D13" t="s">
        <v>20</v>
      </c>
      <c r="E13" t="s">
        <v>199</v>
      </c>
    </row>
    <row r="14" spans="1:5" x14ac:dyDescent="0.35">
      <c r="A14" t="s">
        <v>78</v>
      </c>
      <c r="B14" s="26" t="s">
        <v>167</v>
      </c>
      <c r="C14" s="26" t="s">
        <v>189</v>
      </c>
      <c r="D14" t="s">
        <v>19</v>
      </c>
      <c r="E14" t="s">
        <v>199</v>
      </c>
    </row>
    <row r="15" spans="1:5" x14ac:dyDescent="0.35">
      <c r="A15" t="s">
        <v>78</v>
      </c>
      <c r="B15" s="26" t="s">
        <v>168</v>
      </c>
      <c r="C15" s="26" t="s">
        <v>190</v>
      </c>
      <c r="D15" t="s">
        <v>19</v>
      </c>
      <c r="E15" t="s">
        <v>199</v>
      </c>
    </row>
    <row r="16" spans="1:5" x14ac:dyDescent="0.35">
      <c r="A16" t="s">
        <v>78</v>
      </c>
      <c r="B16" s="26" t="s">
        <v>169</v>
      </c>
      <c r="C16" s="26" t="s">
        <v>191</v>
      </c>
      <c r="D16" t="s">
        <v>20</v>
      </c>
      <c r="E16" t="s">
        <v>199</v>
      </c>
    </row>
    <row r="17" spans="1:5" x14ac:dyDescent="0.35">
      <c r="A17" t="s">
        <v>78</v>
      </c>
      <c r="B17" s="26" t="s">
        <v>170</v>
      </c>
      <c r="C17" s="26" t="s">
        <v>192</v>
      </c>
      <c r="D17" t="s">
        <v>19</v>
      </c>
      <c r="E17" t="s">
        <v>199</v>
      </c>
    </row>
    <row r="18" spans="1:5" x14ac:dyDescent="0.35">
      <c r="A18" t="s">
        <v>79</v>
      </c>
      <c r="B18" s="26" t="s">
        <v>171</v>
      </c>
      <c r="C18" s="26" t="s">
        <v>193</v>
      </c>
      <c r="D18" t="s">
        <v>19</v>
      </c>
      <c r="E18" t="s">
        <v>199</v>
      </c>
    </row>
    <row r="19" spans="1:5" x14ac:dyDescent="0.35">
      <c r="A19" t="s">
        <v>79</v>
      </c>
      <c r="B19" s="26" t="s">
        <v>172</v>
      </c>
      <c r="C19" s="26" t="s">
        <v>194</v>
      </c>
      <c r="D19" t="s">
        <v>20</v>
      </c>
      <c r="E19" t="s">
        <v>199</v>
      </c>
    </row>
    <row r="20" spans="1:5" x14ac:dyDescent="0.35">
      <c r="A20" t="s">
        <v>79</v>
      </c>
      <c r="B20" s="26" t="s">
        <v>173</v>
      </c>
      <c r="C20" s="26" t="s">
        <v>195</v>
      </c>
      <c r="D20" t="s">
        <v>19</v>
      </c>
      <c r="E20" t="s">
        <v>199</v>
      </c>
    </row>
    <row r="21" spans="1:5" x14ac:dyDescent="0.35">
      <c r="A21" t="s">
        <v>79</v>
      </c>
      <c r="B21" s="26" t="s">
        <v>174</v>
      </c>
      <c r="C21" s="26" t="s">
        <v>196</v>
      </c>
      <c r="D21" t="s">
        <v>20</v>
      </c>
      <c r="E21" t="s">
        <v>199</v>
      </c>
    </row>
    <row r="22" spans="1:5" x14ac:dyDescent="0.35">
      <c r="A22" t="s">
        <v>79</v>
      </c>
      <c r="B22" s="26" t="s">
        <v>175</v>
      </c>
      <c r="C22" s="26" t="s">
        <v>197</v>
      </c>
      <c r="D22" t="s">
        <v>20</v>
      </c>
      <c r="E22" t="s">
        <v>199</v>
      </c>
    </row>
    <row r="23" spans="1:5" x14ac:dyDescent="0.35">
      <c r="A23" t="s">
        <v>152</v>
      </c>
      <c r="B23" s="26" t="s">
        <v>176</v>
      </c>
      <c r="C23" s="26" t="s">
        <v>198</v>
      </c>
      <c r="D23" t="s">
        <v>19</v>
      </c>
      <c r="E23" t="s">
        <v>199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A12F4-91E1-4AAD-AC9A-EDD746B9947C}">
  <dimension ref="A1:E17"/>
  <sheetViews>
    <sheetView workbookViewId="0">
      <selection activeCell="A7" sqref="A7:XFD7"/>
    </sheetView>
  </sheetViews>
  <sheetFormatPr defaultRowHeight="14.5" x14ac:dyDescent="0.35"/>
  <cols>
    <col min="1" max="1" width="30.7265625" bestFit="1" customWidth="1"/>
    <col min="2" max="2" width="27" bestFit="1" customWidth="1"/>
    <col min="3" max="3" width="25.26953125" bestFit="1" customWidth="1"/>
    <col min="4" max="4" width="6.1796875" bestFit="1" customWidth="1"/>
    <col min="5" max="5" width="26.1796875" bestFit="1" customWidth="1"/>
  </cols>
  <sheetData>
    <row r="1" spans="1:5" x14ac:dyDescent="0.35">
      <c r="A1" s="24" t="s">
        <v>73</v>
      </c>
      <c r="B1" s="24" t="s">
        <v>25</v>
      </c>
      <c r="C1" s="24" t="s">
        <v>9</v>
      </c>
      <c r="D1" s="24" t="s">
        <v>24</v>
      </c>
      <c r="E1" s="24" t="s">
        <v>17</v>
      </c>
    </row>
    <row r="2" spans="1:5" x14ac:dyDescent="0.35">
      <c r="A2" t="s">
        <v>76</v>
      </c>
      <c r="B2" t="s">
        <v>200</v>
      </c>
      <c r="C2" t="s">
        <v>216</v>
      </c>
      <c r="D2" t="s">
        <v>20</v>
      </c>
    </row>
    <row r="3" spans="1:5" x14ac:dyDescent="0.35">
      <c r="A3" t="s">
        <v>76</v>
      </c>
      <c r="B3" t="s">
        <v>201</v>
      </c>
      <c r="C3" t="s">
        <v>217</v>
      </c>
      <c r="D3" t="s">
        <v>19</v>
      </c>
    </row>
    <row r="4" spans="1:5" x14ac:dyDescent="0.35">
      <c r="A4" t="s">
        <v>76</v>
      </c>
      <c r="B4" t="s">
        <v>202</v>
      </c>
      <c r="C4" t="s">
        <v>218</v>
      </c>
      <c r="D4" t="s">
        <v>19</v>
      </c>
    </row>
    <row r="5" spans="1:5" x14ac:dyDescent="0.35">
      <c r="A5" t="s">
        <v>76</v>
      </c>
      <c r="B5" t="s">
        <v>203</v>
      </c>
      <c r="C5" t="s">
        <v>219</v>
      </c>
      <c r="D5" t="s">
        <v>20</v>
      </c>
    </row>
    <row r="6" spans="1:5" x14ac:dyDescent="0.35">
      <c r="A6" t="s">
        <v>77</v>
      </c>
      <c r="B6" t="s">
        <v>204</v>
      </c>
      <c r="C6" t="s">
        <v>220</v>
      </c>
      <c r="D6" t="s">
        <v>20</v>
      </c>
    </row>
    <row r="7" spans="1:5" x14ac:dyDescent="0.35">
      <c r="A7" t="s">
        <v>77</v>
      </c>
      <c r="B7" t="s">
        <v>205</v>
      </c>
      <c r="C7" t="s">
        <v>221</v>
      </c>
      <c r="D7" t="s">
        <v>19</v>
      </c>
    </row>
    <row r="8" spans="1:5" x14ac:dyDescent="0.35">
      <c r="A8" t="s">
        <v>77</v>
      </c>
      <c r="B8" t="s">
        <v>206</v>
      </c>
      <c r="C8" t="s">
        <v>222</v>
      </c>
      <c r="D8" t="s">
        <v>19</v>
      </c>
    </row>
    <row r="9" spans="1:5" x14ac:dyDescent="0.35">
      <c r="A9" t="s">
        <v>77</v>
      </c>
      <c r="B9" t="s">
        <v>207</v>
      </c>
      <c r="C9" t="s">
        <v>223</v>
      </c>
      <c r="D9" t="s">
        <v>20</v>
      </c>
    </row>
    <row r="10" spans="1:5" x14ac:dyDescent="0.35">
      <c r="A10" t="s">
        <v>78</v>
      </c>
      <c r="B10" t="s">
        <v>208</v>
      </c>
      <c r="C10" t="s">
        <v>224</v>
      </c>
      <c r="D10" t="s">
        <v>20</v>
      </c>
    </row>
    <row r="11" spans="1:5" x14ac:dyDescent="0.35">
      <c r="A11" t="s">
        <v>78</v>
      </c>
      <c r="B11" t="s">
        <v>209</v>
      </c>
      <c r="C11" t="s">
        <v>225</v>
      </c>
      <c r="D11" t="s">
        <v>20</v>
      </c>
    </row>
    <row r="12" spans="1:5" x14ac:dyDescent="0.35">
      <c r="A12" t="s">
        <v>78</v>
      </c>
      <c r="B12" t="s">
        <v>210</v>
      </c>
      <c r="C12" t="s">
        <v>226</v>
      </c>
      <c r="D12" t="s">
        <v>19</v>
      </c>
    </row>
    <row r="13" spans="1:5" x14ac:dyDescent="0.35">
      <c r="A13" t="s">
        <v>79</v>
      </c>
      <c r="B13" t="s">
        <v>211</v>
      </c>
      <c r="C13" t="s">
        <v>227</v>
      </c>
      <c r="D13" t="s">
        <v>20</v>
      </c>
    </row>
    <row r="14" spans="1:5" x14ac:dyDescent="0.35">
      <c r="A14" t="s">
        <v>79</v>
      </c>
      <c r="B14" t="s">
        <v>212</v>
      </c>
      <c r="C14" t="s">
        <v>228</v>
      </c>
      <c r="D14" t="s">
        <v>20</v>
      </c>
    </row>
    <row r="15" spans="1:5" x14ac:dyDescent="0.35">
      <c r="A15" t="s">
        <v>79</v>
      </c>
      <c r="B15" t="s">
        <v>213</v>
      </c>
      <c r="C15" t="s">
        <v>229</v>
      </c>
      <c r="D15" t="s">
        <v>19</v>
      </c>
    </row>
    <row r="16" spans="1:5" x14ac:dyDescent="0.35">
      <c r="A16" t="s">
        <v>79</v>
      </c>
      <c r="B16" t="s">
        <v>214</v>
      </c>
      <c r="C16" t="s">
        <v>230</v>
      </c>
      <c r="D16" t="s">
        <v>20</v>
      </c>
    </row>
    <row r="17" spans="1:4" x14ac:dyDescent="0.35">
      <c r="A17" t="s">
        <v>152</v>
      </c>
      <c r="B17" t="s">
        <v>215</v>
      </c>
      <c r="C17" t="s">
        <v>231</v>
      </c>
      <c r="D17" t="s">
        <v>19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DA35E-3292-4643-8DFD-6F41A4F47A1B}">
  <dimension ref="A1:E19"/>
  <sheetViews>
    <sheetView workbookViewId="0">
      <selection activeCell="A8" sqref="A8:XFD8"/>
    </sheetView>
  </sheetViews>
  <sheetFormatPr defaultRowHeight="14.5" x14ac:dyDescent="0.35"/>
  <cols>
    <col min="1" max="1" width="35.7265625" bestFit="1" customWidth="1"/>
    <col min="2" max="2" width="17.7265625" customWidth="1"/>
    <col min="3" max="3" width="19.1796875" customWidth="1"/>
    <col min="4" max="4" width="10.26953125" bestFit="1" customWidth="1"/>
    <col min="5" max="5" width="30.54296875" bestFit="1" customWidth="1"/>
  </cols>
  <sheetData>
    <row r="1" spans="1:5" x14ac:dyDescent="0.35">
      <c r="A1" s="222" t="s">
        <v>73</v>
      </c>
      <c r="B1" s="56" t="s">
        <v>47</v>
      </c>
      <c r="C1" s="56" t="s">
        <v>48</v>
      </c>
      <c r="D1" s="56" t="s">
        <v>50</v>
      </c>
      <c r="E1" s="56" t="s">
        <v>49</v>
      </c>
    </row>
    <row r="2" spans="1:5" x14ac:dyDescent="0.35">
      <c r="A2" s="220" t="s">
        <v>76</v>
      </c>
      <c r="B2" t="s">
        <v>233</v>
      </c>
      <c r="C2" t="s">
        <v>251</v>
      </c>
      <c r="D2" t="s">
        <v>51</v>
      </c>
      <c r="E2" t="s">
        <v>269</v>
      </c>
    </row>
    <row r="3" spans="1:5" x14ac:dyDescent="0.35">
      <c r="A3" s="56" t="s">
        <v>76</v>
      </c>
      <c r="B3" t="s">
        <v>234</v>
      </c>
      <c r="C3" t="s">
        <v>252</v>
      </c>
      <c r="D3" t="s">
        <v>52</v>
      </c>
      <c r="E3" t="s">
        <v>270</v>
      </c>
    </row>
    <row r="4" spans="1:5" x14ac:dyDescent="0.35">
      <c r="A4" s="220" t="s">
        <v>76</v>
      </c>
      <c r="B4" t="s">
        <v>235</v>
      </c>
      <c r="C4" t="s">
        <v>253</v>
      </c>
      <c r="D4" t="s">
        <v>52</v>
      </c>
      <c r="E4" t="s">
        <v>271</v>
      </c>
    </row>
    <row r="5" spans="1:5" x14ac:dyDescent="0.35">
      <c r="A5" s="56" t="s">
        <v>76</v>
      </c>
      <c r="B5" t="s">
        <v>236</v>
      </c>
      <c r="C5" t="s">
        <v>254</v>
      </c>
      <c r="D5" t="s">
        <v>51</v>
      </c>
      <c r="E5" t="s">
        <v>272</v>
      </c>
    </row>
    <row r="6" spans="1:5" x14ac:dyDescent="0.35">
      <c r="A6" s="220" t="s">
        <v>76</v>
      </c>
      <c r="B6" t="s">
        <v>237</v>
      </c>
      <c r="C6" t="s">
        <v>255</v>
      </c>
      <c r="D6" t="s">
        <v>51</v>
      </c>
      <c r="E6" t="s">
        <v>273</v>
      </c>
    </row>
    <row r="7" spans="1:5" x14ac:dyDescent="0.35">
      <c r="A7" s="220" t="s">
        <v>77</v>
      </c>
      <c r="B7" t="s">
        <v>238</v>
      </c>
      <c r="C7" t="s">
        <v>256</v>
      </c>
      <c r="D7" t="s">
        <v>52</v>
      </c>
      <c r="E7" t="s">
        <v>274</v>
      </c>
    </row>
    <row r="8" spans="1:5" x14ac:dyDescent="0.35">
      <c r="A8" s="220" t="s">
        <v>77</v>
      </c>
      <c r="B8" t="s">
        <v>239</v>
      </c>
      <c r="C8" t="s">
        <v>257</v>
      </c>
      <c r="D8" t="s">
        <v>51</v>
      </c>
      <c r="E8" t="s">
        <v>275</v>
      </c>
    </row>
    <row r="9" spans="1:5" x14ac:dyDescent="0.35">
      <c r="A9" s="56" t="s">
        <v>77</v>
      </c>
      <c r="B9" t="s">
        <v>240</v>
      </c>
      <c r="C9" t="s">
        <v>258</v>
      </c>
      <c r="D9" t="s">
        <v>51</v>
      </c>
      <c r="E9" t="s">
        <v>276</v>
      </c>
    </row>
    <row r="10" spans="1:5" x14ac:dyDescent="0.35">
      <c r="A10" s="220" t="s">
        <v>77</v>
      </c>
      <c r="B10" t="s">
        <v>241</v>
      </c>
      <c r="C10" t="s">
        <v>259</v>
      </c>
      <c r="D10" t="s">
        <v>52</v>
      </c>
      <c r="E10" t="s">
        <v>277</v>
      </c>
    </row>
    <row r="11" spans="1:5" x14ac:dyDescent="0.35">
      <c r="A11" s="220" t="s">
        <v>78</v>
      </c>
      <c r="B11" t="s">
        <v>242</v>
      </c>
      <c r="C11" t="s">
        <v>260</v>
      </c>
      <c r="D11" t="s">
        <v>51</v>
      </c>
      <c r="E11" t="s">
        <v>278</v>
      </c>
    </row>
    <row r="12" spans="1:5" x14ac:dyDescent="0.35">
      <c r="A12" s="56" t="s">
        <v>78</v>
      </c>
      <c r="B12" t="s">
        <v>243</v>
      </c>
      <c r="C12" t="s">
        <v>261</v>
      </c>
      <c r="D12" t="s">
        <v>52</v>
      </c>
      <c r="E12" t="s">
        <v>279</v>
      </c>
    </row>
    <row r="13" spans="1:5" x14ac:dyDescent="0.35">
      <c r="A13" s="220" t="s">
        <v>78</v>
      </c>
      <c r="B13" t="s">
        <v>244</v>
      </c>
      <c r="C13" t="s">
        <v>262</v>
      </c>
      <c r="D13" t="s">
        <v>51</v>
      </c>
      <c r="E13" t="s">
        <v>280</v>
      </c>
    </row>
    <row r="14" spans="1:5" x14ac:dyDescent="0.35">
      <c r="A14" s="56" t="s">
        <v>79</v>
      </c>
      <c r="B14" t="s">
        <v>245</v>
      </c>
      <c r="C14" t="s">
        <v>263</v>
      </c>
      <c r="D14" t="s">
        <v>52</v>
      </c>
      <c r="E14" t="s">
        <v>281</v>
      </c>
    </row>
    <row r="15" spans="1:5" x14ac:dyDescent="0.35">
      <c r="A15" s="220" t="s">
        <v>79</v>
      </c>
      <c r="B15" t="s">
        <v>246</v>
      </c>
      <c r="C15" t="s">
        <v>264</v>
      </c>
      <c r="D15" t="s">
        <v>51</v>
      </c>
      <c r="E15" t="s">
        <v>282</v>
      </c>
    </row>
    <row r="16" spans="1:5" x14ac:dyDescent="0.35">
      <c r="A16" s="56" t="s">
        <v>79</v>
      </c>
      <c r="B16" t="s">
        <v>247</v>
      </c>
      <c r="C16" t="s">
        <v>265</v>
      </c>
      <c r="D16" t="s">
        <v>52</v>
      </c>
      <c r="E16" t="s">
        <v>283</v>
      </c>
    </row>
    <row r="17" spans="1:5" x14ac:dyDescent="0.35">
      <c r="A17" s="221" t="s">
        <v>152</v>
      </c>
      <c r="B17" t="s">
        <v>248</v>
      </c>
      <c r="C17" t="s">
        <v>266</v>
      </c>
      <c r="D17" t="s">
        <v>52</v>
      </c>
      <c r="E17" t="s">
        <v>284</v>
      </c>
    </row>
    <row r="18" spans="1:5" x14ac:dyDescent="0.35">
      <c r="A18" s="221" t="s">
        <v>232</v>
      </c>
      <c r="B18" t="s">
        <v>249</v>
      </c>
      <c r="C18" t="s">
        <v>267</v>
      </c>
      <c r="D18" t="s">
        <v>51</v>
      </c>
      <c r="E18" t="s">
        <v>285</v>
      </c>
    </row>
    <row r="19" spans="1:5" x14ac:dyDescent="0.35">
      <c r="A19" t="s">
        <v>78</v>
      </c>
      <c r="B19" t="s">
        <v>250</v>
      </c>
      <c r="C19" t="s">
        <v>268</v>
      </c>
      <c r="D19" t="s">
        <v>52</v>
      </c>
      <c r="E19" t="s">
        <v>286</v>
      </c>
    </row>
  </sheetData>
  <sortState xmlns:xlrd2="http://schemas.microsoft.com/office/spreadsheetml/2017/richdata2" ref="A2:E20">
    <sortCondition ref="C2:C20"/>
  </sortState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CC059-CA8A-4C1D-ADEE-DA0663EC951C}">
  <dimension ref="A1:E9"/>
  <sheetViews>
    <sheetView workbookViewId="0">
      <selection activeCell="H10" sqref="H10"/>
    </sheetView>
  </sheetViews>
  <sheetFormatPr defaultRowHeight="14.5" x14ac:dyDescent="0.35"/>
  <cols>
    <col min="1" max="1" width="35.7265625" bestFit="1" customWidth="1"/>
    <col min="2" max="2" width="19.90625" bestFit="1" customWidth="1"/>
    <col min="3" max="3" width="20.08984375" customWidth="1"/>
    <col min="4" max="4" width="19.6328125" bestFit="1" customWidth="1"/>
  </cols>
  <sheetData>
    <row r="1" spans="1:5" x14ac:dyDescent="0.35">
      <c r="A1" s="56" t="s">
        <v>73</v>
      </c>
      <c r="B1" s="56" t="s">
        <v>287</v>
      </c>
      <c r="C1" s="56" t="s">
        <v>49</v>
      </c>
      <c r="D1" s="56" t="s">
        <v>309</v>
      </c>
      <c r="E1" s="56" t="s">
        <v>53</v>
      </c>
    </row>
    <row r="2" spans="1:5" x14ac:dyDescent="0.35">
      <c r="A2" t="s">
        <v>76</v>
      </c>
      <c r="B2" t="s">
        <v>288</v>
      </c>
      <c r="C2" t="s">
        <v>296</v>
      </c>
      <c r="D2" t="s">
        <v>52</v>
      </c>
      <c r="E2" t="s">
        <v>54</v>
      </c>
    </row>
    <row r="3" spans="1:5" x14ac:dyDescent="0.35">
      <c r="A3" t="s">
        <v>76</v>
      </c>
      <c r="B3" t="s">
        <v>289</v>
      </c>
      <c r="C3" t="s">
        <v>297</v>
      </c>
      <c r="D3" t="s">
        <v>51</v>
      </c>
      <c r="E3" t="s">
        <v>54</v>
      </c>
    </row>
    <row r="4" spans="1:5" x14ac:dyDescent="0.35">
      <c r="A4" t="s">
        <v>77</v>
      </c>
      <c r="B4" t="s">
        <v>290</v>
      </c>
      <c r="C4" t="s">
        <v>298</v>
      </c>
      <c r="D4" t="s">
        <v>51</v>
      </c>
      <c r="E4" t="s">
        <v>55</v>
      </c>
    </row>
    <row r="5" spans="1:5" x14ac:dyDescent="0.35">
      <c r="A5" t="s">
        <v>77</v>
      </c>
      <c r="B5" t="s">
        <v>291</v>
      </c>
      <c r="C5" t="s">
        <v>299</v>
      </c>
      <c r="D5" t="s">
        <v>52</v>
      </c>
      <c r="E5" t="s">
        <v>54</v>
      </c>
    </row>
    <row r="6" spans="1:5" x14ac:dyDescent="0.35">
      <c r="A6" t="s">
        <v>78</v>
      </c>
      <c r="B6" t="s">
        <v>292</v>
      </c>
      <c r="C6" t="s">
        <v>300</v>
      </c>
      <c r="D6" t="s">
        <v>51</v>
      </c>
      <c r="E6" t="s">
        <v>54</v>
      </c>
    </row>
    <row r="7" spans="1:5" x14ac:dyDescent="0.35">
      <c r="A7" t="s">
        <v>79</v>
      </c>
      <c r="B7" t="s">
        <v>293</v>
      </c>
      <c r="C7" t="s">
        <v>301</v>
      </c>
      <c r="D7" t="s">
        <v>51</v>
      </c>
      <c r="E7" t="s">
        <v>55</v>
      </c>
    </row>
    <row r="8" spans="1:5" x14ac:dyDescent="0.35">
      <c r="A8" t="s">
        <v>79</v>
      </c>
      <c r="B8" t="s">
        <v>294</v>
      </c>
      <c r="C8" t="s">
        <v>302</v>
      </c>
      <c r="D8" t="s">
        <v>52</v>
      </c>
      <c r="E8" t="s">
        <v>54</v>
      </c>
    </row>
    <row r="9" spans="1:5" x14ac:dyDescent="0.35">
      <c r="A9" t="s">
        <v>78</v>
      </c>
      <c r="B9" t="s">
        <v>295</v>
      </c>
      <c r="C9" t="s">
        <v>303</v>
      </c>
      <c r="D9" t="s">
        <v>51</v>
      </c>
      <c r="E9" t="s">
        <v>55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8F78529C42EE47A47B4445AD989FC1" ma:contentTypeVersion="14" ma:contentTypeDescription="Create a new document." ma:contentTypeScope="" ma:versionID="a7b2fcc3715dc30e71a6f8465a2d86ac">
  <xsd:schema xmlns:xsd="http://www.w3.org/2001/XMLSchema" xmlns:xs="http://www.w3.org/2001/XMLSchema" xmlns:p="http://schemas.microsoft.com/office/2006/metadata/properties" xmlns:ns3="fba292eb-83b6-4f5f-8050-6613194b6c69" xmlns:ns4="fb4e7e53-309c-4fd5-87b1-5ab0a5d5ff9b" targetNamespace="http://schemas.microsoft.com/office/2006/metadata/properties" ma:root="true" ma:fieldsID="e92961a7070d5a58c6eef97e3571e373" ns3:_="" ns4:_="">
    <xsd:import namespace="fba292eb-83b6-4f5f-8050-6613194b6c69"/>
    <xsd:import namespace="fb4e7e53-309c-4fd5-87b1-5ab0a5d5ff9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LengthInSecond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292eb-83b6-4f5f-8050-6613194b6c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4e7e53-309c-4fd5-87b1-5ab0a5d5ff9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ba292eb-83b6-4f5f-8050-6613194b6c69" xsi:nil="true"/>
  </documentManagement>
</p:properties>
</file>

<file path=customXml/itemProps1.xml><?xml version="1.0" encoding="utf-8"?>
<ds:datastoreItem xmlns:ds="http://schemas.openxmlformats.org/officeDocument/2006/customXml" ds:itemID="{E5FF7E85-3A83-49EF-BEB1-465722F0BB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a292eb-83b6-4f5f-8050-6613194b6c69"/>
    <ds:schemaRef ds:uri="fb4e7e53-309c-4fd5-87b1-5ab0a5d5ff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B6138D-3AA1-411D-AEAF-8DDD593627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AF1244-7347-49EB-9239-DD49F91F61C0}">
  <ds:schemaRefs>
    <ds:schemaRef ds:uri="http://schemas.openxmlformats.org/package/2006/metadata/core-properties"/>
    <ds:schemaRef ds:uri="http://schemas.microsoft.com/office/2006/documentManagement/types"/>
    <ds:schemaRef ds:uri="fba292eb-83b6-4f5f-8050-6613194b6c69"/>
    <ds:schemaRef ds:uri="http://purl.org/dc/dcmitype/"/>
    <ds:schemaRef ds:uri="http://purl.org/dc/elements/1.1/"/>
    <ds:schemaRef ds:uri="http://schemas.microsoft.com/office/2006/metadata/properties"/>
    <ds:schemaRef ds:uri="fb4e7e53-309c-4fd5-87b1-5ab0a5d5ff9b"/>
    <ds:schemaRef ds:uri="http://www.w3.org/XML/1998/namespace"/>
    <ds:schemaRef ds:uri="http://schemas.microsoft.com/office/infopath/2007/PartnerControl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North</vt:lpstr>
      <vt:lpstr>Central</vt:lpstr>
      <vt:lpstr>VMS</vt:lpstr>
      <vt:lpstr>StorageAccounts</vt:lpstr>
      <vt:lpstr>AKS</vt:lpstr>
      <vt:lpstr>Databases</vt:lpstr>
      <vt:lpstr>RedisCache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Goh Hong Yi</dc:creator>
  <cp:keywords/>
  <dc:description/>
  <cp:lastModifiedBy>francis yeo</cp:lastModifiedBy>
  <cp:revision/>
  <dcterms:created xsi:type="dcterms:W3CDTF">2021-08-19T11:31:35Z</dcterms:created>
  <dcterms:modified xsi:type="dcterms:W3CDTF">2024-05-11T16:38:15Z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0x010100408F78529C42EE47A47B4445AD989FC1</vt:lpwstr>
  </property>
</Properties>
</file>