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ustomProperty" PartName="/xl/customProperty1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Relationship Id="rId5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5726"/>
  <workbookPr codeName="ThisWorkbook"/>
  <mc:AlternateContent>
    <mc:Choice Requires="x15">
      <x15ac:absPath xmlns:x15ac="http://schemas.microsoft.com/office/spreadsheetml/2010/11/ac" url="C:\iki-taguchi\作業フォルダ\"/>
    </mc:Choice>
  </mc:AlternateContent>
  <bookViews>
    <workbookView windowHeight="11160" windowWidth="20730" xWindow="-120" xr2:uid="{00000000-000D-0000-FFFF-FFFF00000000}" yWindow="-120"/>
  </bookViews>
  <sheets>
    <sheet name="手口上位一覧" r:id="rId1" sheetId="26"/>
  </sheets>
  <definedNames>
    <definedName localSheetId="0" name="_xlnm.Print_Titles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<sst xmlns="http://schemas.openxmlformats.org/spreadsheetml/2006/main" count="2086" uniqueCount="196">
  <si>
    <t>参加者 Participant</t>
    <phoneticPr fontId="12"/>
  </si>
  <si>
    <t>取引高
Volume</t>
    <phoneticPr fontId="12"/>
  </si>
  <si>
    <t>分類 Product Class</t>
    <phoneticPr fontId="12"/>
  </si>
  <si>
    <t>銘柄</t>
    <phoneticPr fontId="12"/>
  </si>
  <si>
    <t>Contract Issue</t>
    <phoneticPr fontId="12"/>
  </si>
  <si>
    <t>取引日 Trading Date :</t>
    <phoneticPr fontId="12"/>
  </si>
  <si>
    <t>順位</t>
    <phoneticPr fontId="12"/>
  </si>
  <si>
    <t>手口上位一覧 日中取引（立会）</t>
  </si>
  <si>
    <t>Trading Volume Ranking of Transaction Participants (Day Session) -Auction-</t>
  </si>
  <si>
    <t>20231208</t>
  </si>
  <si>
    <t>NK225F</t>
  </si>
  <si>
    <t>169030018</t>
  </si>
  <si>
    <t>NIKKEI 225 FUT 2403</t>
  </si>
  <si>
    <t>12479</t>
  </si>
  <si>
    <t>ＡＢＮクリアリン証券</t>
  </si>
  <si>
    <t>ABN AMRO Clearing Tokyo</t>
  </si>
  <si>
    <t>11788</t>
  </si>
  <si>
    <t>ソシエテＧ証券</t>
  </si>
  <si>
    <t>Societe Generale Securities Japan</t>
  </si>
  <si>
    <t>13004</t>
  </si>
  <si>
    <t>サスケハナ・ホンコン</t>
  </si>
  <si>
    <t>Susquehanna Hong Kong</t>
  </si>
  <si>
    <t>12400</t>
  </si>
  <si>
    <t>野村証券</t>
  </si>
  <si>
    <t>The Nomura Securities</t>
  </si>
  <si>
    <t>12410</t>
  </si>
  <si>
    <t>バークレイズ証券</t>
  </si>
  <si>
    <t>Barclays Securities Japan</t>
  </si>
  <si>
    <t>11256</t>
  </si>
  <si>
    <t>ＳＢＩ証券</t>
  </si>
  <si>
    <t>SBI SECURITIES</t>
  </si>
  <si>
    <t>12057</t>
  </si>
  <si>
    <t>楽天証券</t>
  </si>
  <si>
    <t>Rakuten Securities</t>
  </si>
  <si>
    <t>12560</t>
  </si>
  <si>
    <t>松井証券</t>
  </si>
  <si>
    <t>MATSUI SECURITIES</t>
  </si>
  <si>
    <t>11714</t>
  </si>
  <si>
    <t>ＪＰモルガン証券</t>
  </si>
  <si>
    <t>JPMorgan Securities Japan</t>
  </si>
  <si>
    <t>11560</t>
  </si>
  <si>
    <t>ゴールドマン証券</t>
  </si>
  <si>
    <t>Goldman Sachs Japan</t>
  </si>
  <si>
    <t>12336</t>
  </si>
  <si>
    <t>日産証券</t>
  </si>
  <si>
    <t>Nissan Securities</t>
  </si>
  <si>
    <t>12800</t>
  </si>
  <si>
    <t>モルガンＭＵＦＧ証券</t>
  </si>
  <si>
    <t>Morgan Stanley MUFG Securities</t>
  </si>
  <si>
    <t>11060</t>
  </si>
  <si>
    <t>ａｕカブコム証券</t>
  </si>
  <si>
    <t>au Kabucom Securities</t>
  </si>
  <si>
    <t>12428</t>
  </si>
  <si>
    <t>ＢＮＰパリバ証券</t>
  </si>
  <si>
    <t>BNP Paribas Securities(Japan)Limited</t>
  </si>
  <si>
    <t>11792</t>
  </si>
  <si>
    <t>シティグループ証券</t>
  </si>
  <si>
    <t>Citigroup Global Markets Japan</t>
  </si>
  <si>
    <t>12792</t>
  </si>
  <si>
    <t>ビーオブエー証券</t>
  </si>
  <si>
    <t>BofA Securities Japan</t>
  </si>
  <si>
    <t>11696</t>
  </si>
  <si>
    <t>みずほ証券</t>
  </si>
  <si>
    <t>Mizuho Securities</t>
  </si>
  <si>
    <t>12000</t>
  </si>
  <si>
    <t>大和証券</t>
  </si>
  <si>
    <t>Daiwa Securities</t>
  </si>
  <si>
    <t>12328</t>
  </si>
  <si>
    <t>ＳＭＢＣ日興証券</t>
  </si>
  <si>
    <t>SMBC Nikko Securities</t>
  </si>
  <si>
    <t>12176</t>
  </si>
  <si>
    <t>ドイツ証券</t>
  </si>
  <si>
    <t>Deutsche Securities</t>
  </si>
  <si>
    <t>169060018</t>
  </si>
  <si>
    <t>NIKKEI 225 FUT 2406</t>
  </si>
  <si>
    <t>12288</t>
  </si>
  <si>
    <t>フィリップ証券</t>
  </si>
  <si>
    <t>Phillip Securities Japan</t>
  </si>
  <si>
    <t>11512</t>
  </si>
  <si>
    <t>光世証券</t>
  </si>
  <si>
    <t>The Kosei Securities</t>
  </si>
  <si>
    <t>12330</t>
  </si>
  <si>
    <t>マネックス証券</t>
  </si>
  <si>
    <t>Monex</t>
  </si>
  <si>
    <t>NK225MF</t>
  </si>
  <si>
    <t>169010019</t>
  </si>
  <si>
    <t>MINI NK225 FUT 2401</t>
  </si>
  <si>
    <t>11520</t>
  </si>
  <si>
    <t>三菱ＵＦＪ証券</t>
  </si>
  <si>
    <t>Mitsubishi UFJ Morgan Stanley Securities</t>
  </si>
  <si>
    <t>12795</t>
  </si>
  <si>
    <t>インタラクティブ証券</t>
  </si>
  <si>
    <t>Interactive Brokers Securities Japan</t>
  </si>
  <si>
    <t>11840</t>
  </si>
  <si>
    <t>立花証券</t>
  </si>
  <si>
    <t>THE TACHIBANA SECURITIES</t>
  </si>
  <si>
    <t>11456</t>
  </si>
  <si>
    <t>共和証券</t>
  </si>
  <si>
    <t>Kyowa Securities</t>
  </si>
  <si>
    <t>12464</t>
  </si>
  <si>
    <t>広田証券</t>
  </si>
  <si>
    <t>HIROTA SECURITIES</t>
  </si>
  <si>
    <t>12888</t>
  </si>
  <si>
    <t>山和証券</t>
  </si>
  <si>
    <t>YAMAWA SECURITIES</t>
  </si>
  <si>
    <t>11544</t>
  </si>
  <si>
    <t>岩井コスモ証券</t>
  </si>
  <si>
    <t>IwaiCosmo Securities</t>
  </si>
  <si>
    <t>169020019</t>
  </si>
  <si>
    <t>MINI NK225 FUT 2402</t>
  </si>
  <si>
    <t>11448</t>
  </si>
  <si>
    <t>Ｊトラストグローバル</t>
  </si>
  <si>
    <t>J Trust Global Securities</t>
  </si>
  <si>
    <t>169030019</t>
  </si>
  <si>
    <t>MINI NK225 FUT 2403</t>
  </si>
  <si>
    <t>TOPIXF</t>
  </si>
  <si>
    <t>169030005</t>
  </si>
  <si>
    <t>TOPIX FUT 2403</t>
  </si>
  <si>
    <t>11746</t>
  </si>
  <si>
    <t>ＵＢＳ証券</t>
  </si>
  <si>
    <t>UBS Securities Japan</t>
  </si>
  <si>
    <t>NK225E</t>
  </si>
  <si>
    <t>139011218</t>
  </si>
  <si>
    <t>NIKKEI 225 OOP P2401-31250</t>
  </si>
  <si>
    <t>139011318</t>
  </si>
  <si>
    <t>NIKKEI 225 OOP P2401-31375</t>
  </si>
  <si>
    <t>139011518</t>
  </si>
  <si>
    <t>NIKKEI 225 OOP P2401-31500</t>
  </si>
  <si>
    <t>12072</t>
  </si>
  <si>
    <t>東海東京証券</t>
  </si>
  <si>
    <t>Tokai Tokyo Securities</t>
  </si>
  <si>
    <t>12724</t>
  </si>
  <si>
    <t>ＨＳＢＣ証券</t>
  </si>
  <si>
    <t>HSBC Securities (Japan)</t>
  </si>
  <si>
    <t>11272</t>
  </si>
  <si>
    <t>岡三証券</t>
  </si>
  <si>
    <t>OKASAN SECURITIES</t>
  </si>
  <si>
    <t>139011618</t>
  </si>
  <si>
    <t>NIKKEI 225 OOP P2401-31625</t>
  </si>
  <si>
    <t>139011718</t>
  </si>
  <si>
    <t>NIKKEI 225 OOP P2401-31750</t>
  </si>
  <si>
    <t>139011818</t>
  </si>
  <si>
    <t>NIKKEI 225 OOP P2401-31875</t>
  </si>
  <si>
    <t>139012018</t>
  </si>
  <si>
    <t>NIKKEI 225 OOP P2401-32000</t>
  </si>
  <si>
    <t>11056</t>
  </si>
  <si>
    <t>安藤証券</t>
  </si>
  <si>
    <t>ANDO SECURITIES</t>
  </si>
  <si>
    <t>12896</t>
  </si>
  <si>
    <t>豊証券</t>
  </si>
  <si>
    <t>The Yutaka Securities</t>
  </si>
  <si>
    <t>139012118</t>
  </si>
  <si>
    <t>NIKKEI 225 OOP P2401-32125</t>
  </si>
  <si>
    <t>139012218</t>
  </si>
  <si>
    <t>NIKKEI 225 OOP P2401-32250</t>
  </si>
  <si>
    <t>139012318</t>
  </si>
  <si>
    <t>NIKKEI 225 OOP P2401-32375</t>
  </si>
  <si>
    <t>139012518</t>
  </si>
  <si>
    <t>NIKKEI 225 OOP P2401-32500</t>
  </si>
  <si>
    <t>149013218</t>
  </si>
  <si>
    <t>NIKKEI 225 OOP C2401-33250</t>
  </si>
  <si>
    <t>149013118</t>
  </si>
  <si>
    <t>NIKKEI 225 OOP C2401-33125</t>
  </si>
  <si>
    <t>149013018</t>
  </si>
  <si>
    <t>NIKKEI 225 OOP C2401-33000</t>
  </si>
  <si>
    <t>12024</t>
  </si>
  <si>
    <t>むさし証券</t>
  </si>
  <si>
    <t>Musashi Securities</t>
  </si>
  <si>
    <t>12368</t>
  </si>
  <si>
    <t>証券ジャパン</t>
  </si>
  <si>
    <t>Securities Japan</t>
  </si>
  <si>
    <t>149012818</t>
  </si>
  <si>
    <t>NIKKEI 225 OOP C2401-32875</t>
  </si>
  <si>
    <t>149012718</t>
  </si>
  <si>
    <t>NIKKEI 225 OOP C2401-32750</t>
  </si>
  <si>
    <t>149012618</t>
  </si>
  <si>
    <t>NIKKEI 225 OOP C2401-32625</t>
  </si>
  <si>
    <t>149012518</t>
  </si>
  <si>
    <t>NIKKEI 225 OOP C2401-32500</t>
  </si>
  <si>
    <t>149012318</t>
  </si>
  <si>
    <t>NIKKEI 225 OOP C2401-32375</t>
  </si>
  <si>
    <t>149012218</t>
  </si>
  <si>
    <t>NIKKEI 225 OOP C2401-32250</t>
  </si>
  <si>
    <t>149012118</t>
  </si>
  <si>
    <t>NIKKEI 225 OOP C2401-32125</t>
  </si>
  <si>
    <t>149012018</t>
  </si>
  <si>
    <t>NIKKEI 225 OOP C2401-32000</t>
  </si>
  <si>
    <t>EQOP</t>
  </si>
  <si>
    <t>337031321</t>
  </si>
  <si>
    <t>1321 OOP C2401-34000</t>
  </si>
  <si>
    <t>337041321</t>
  </si>
  <si>
    <t>1321 OOP C2401-34500</t>
  </si>
  <si>
    <t>237061321</t>
  </si>
  <si>
    <t>1321 OOP P2401-32500</t>
  </si>
  <si>
    <t>237011321</t>
  </si>
  <si>
    <t>1321 OOP P2401-33000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</si>
</sst>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9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11" numFmtId="38"/>
    <xf applyAlignment="0" applyBorder="0" applyFill="0" borderId="0" fillId="0" fontId="14" numFmtId="176"/>
    <xf applyAlignment="0" applyNumberFormat="0" applyProtection="0" borderId="1" fillId="0" fontId="15" numFmtId="0">
      <alignment horizontal="left" vertical="center"/>
    </xf>
    <xf borderId="2" fillId="0" fontId="15" numFmtId="0">
      <alignment horizontal="left" vertical="center"/>
    </xf>
    <xf borderId="0" fillId="0" fontId="16" numFmtId="177"/>
    <xf borderId="0" fillId="0" fontId="17" numFmtId="0"/>
    <xf borderId="0" fillId="0" fontId="18" numFmtId="0"/>
    <xf applyBorder="0" applyFill="0" applyNumberFormat="0" applyProtection="0" borderId="3" fillId="2" fontId="19" numFmtId="49"/>
    <xf borderId="0" fillId="0" fontId="13" numFmtId="0">
      <alignment vertical="center"/>
    </xf>
    <xf borderId="0" fillId="0" fontId="20" numFmtId="0"/>
    <xf borderId="0" fillId="0" fontId="20" numFmtId="0">
      <alignment vertical="center"/>
    </xf>
    <xf borderId="0" fillId="0" fontId="22" numFmtId="178"/>
    <xf borderId="0" fillId="0" fontId="11" numFmtId="0"/>
    <xf borderId="0" fillId="0" fontId="11" numFmtId="0"/>
    <xf borderId="0" fillId="0" fontId="20" numFmtId="0">
      <alignment vertical="center"/>
    </xf>
    <xf borderId="0" fillId="0" fontId="10" numFmtId="0">
      <alignment vertical="center"/>
    </xf>
    <xf applyAlignment="0" applyBorder="0" applyFill="0" applyFont="0" applyProtection="0" borderId="0" fillId="0" fontId="25" numFmtId="9"/>
    <xf borderId="0" fillId="0" fontId="26" numFmtId="0"/>
    <xf borderId="0" fillId="0" fontId="11" numFmtId="0"/>
    <xf applyAlignment="0" applyBorder="0" applyNumberFormat="0" applyProtection="0" borderId="0" fillId="3" fontId="14" numFmtId="0"/>
    <xf applyAlignment="0" applyBorder="0" applyNumberFormat="0" applyProtection="0" borderId="0" fillId="4" fontId="14" numFmtId="0"/>
    <xf applyAlignment="0" applyBorder="0" applyNumberFormat="0" applyProtection="0" borderId="0" fillId="5" fontId="14" numFmtId="0"/>
    <xf applyAlignment="0" applyBorder="0" applyNumberFormat="0" applyProtection="0" borderId="0" fillId="6" fontId="14" numFmtId="0"/>
    <xf applyAlignment="0" applyBorder="0" applyNumberFormat="0" applyProtection="0" borderId="0" fillId="7" fontId="14" numFmtId="0"/>
    <xf applyAlignment="0" applyBorder="0" applyNumberFormat="0" applyProtection="0" borderId="0" fillId="8" fontId="14" numFmtId="0"/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3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4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5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7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8" fontId="27" numFmtId="0">
      <alignment vertical="center"/>
    </xf>
    <xf applyAlignment="0" applyBorder="0" applyNumberFormat="0" applyProtection="0" borderId="0" fillId="9" fontId="14" numFmtId="0"/>
    <xf applyAlignment="0" applyBorder="0" applyNumberFormat="0" applyProtection="0" borderId="0" fillId="10" fontId="14" numFmtId="0"/>
    <xf applyAlignment="0" applyBorder="0" applyNumberFormat="0" applyProtection="0" borderId="0" fillId="11" fontId="14" numFmtId="0"/>
    <xf applyAlignment="0" applyBorder="0" applyNumberFormat="0" applyProtection="0" borderId="0" fillId="6" fontId="14" numFmtId="0"/>
    <xf applyAlignment="0" applyBorder="0" applyNumberFormat="0" applyProtection="0" borderId="0" fillId="9" fontId="14" numFmtId="0"/>
    <xf applyAlignment="0" applyBorder="0" applyNumberFormat="0" applyProtection="0" borderId="0" fillId="12" fontId="14" numFmtId="0"/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0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11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6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9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2" fontId="27" numFmtId="0">
      <alignment vertical="center"/>
    </xf>
    <xf applyAlignment="0" applyBorder="0" applyNumberFormat="0" applyProtection="0" borderId="0" fillId="13" fontId="28" numFmtId="0"/>
    <xf applyAlignment="0" applyBorder="0" applyNumberFormat="0" applyProtection="0" borderId="0" fillId="10" fontId="28" numFmtId="0"/>
    <xf applyAlignment="0" applyBorder="0" applyNumberFormat="0" applyProtection="0" borderId="0" fillId="11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16" fontId="28" numFmtId="0"/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3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0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1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6" fontId="29" numFmtId="0">
      <alignment vertical="center"/>
    </xf>
    <xf applyAlignment="0" applyBorder="0" applyNumberFormat="0" applyProtection="0" borderId="0" fillId="17" fontId="28" numFmtId="0"/>
    <xf applyAlignment="0" applyBorder="0" applyNumberFormat="0" applyProtection="0" borderId="0" fillId="18" fontId="28" numFmtId="0"/>
    <xf applyAlignment="0" applyBorder="0" applyNumberFormat="0" applyProtection="0" borderId="0" fillId="19" fontId="28" numFmtId="0"/>
    <xf applyAlignment="0" applyBorder="0" applyNumberFormat="0" applyProtection="0" borderId="0" fillId="14" fontId="28" numFmtId="0"/>
    <xf applyAlignment="0" applyBorder="0" applyNumberFormat="0" applyProtection="0" borderId="0" fillId="15" fontId="28" numFmtId="0"/>
    <xf applyAlignment="0" applyBorder="0" applyNumberFormat="0" applyProtection="0" borderId="0" fillId="20" fontId="28" numFmtId="0"/>
    <xf borderId="0" fillId="0" fontId="30" numFmtId="0">
      <alignment horizontal="center" wrapText="1"/>
      <protection locked="0"/>
    </xf>
    <xf borderId="0" fillId="0" fontId="31" numFmtId="0"/>
    <xf applyAlignment="0" applyBorder="0" applyNumberFormat="0" applyProtection="0" borderId="0" fillId="4" fontId="32" numFmtId="0"/>
    <xf applyAlignment="0" applyBorder="0" applyFill="0" applyNumberFormat="0" applyProtection="0" borderId="0" fillId="0" fontId="33" numFmtId="0"/>
    <xf applyAlignment="0" applyBorder="0" applyFill="0" borderId="0" fillId="0" fontId="13" numFmtId="179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2" fillId="21" fontId="34" numFmtId="0"/>
    <xf applyAlignment="0" applyNumberFormat="0" applyProtection="0" borderId="13" fillId="22" fontId="35" numFmtId="0"/>
    <xf borderId="0" fillId="0" fontId="36" numFmtId="0">
      <alignment vertical="top" wrapText="1"/>
    </xf>
    <xf applyAlignment="0" applyBorder="0" applyFill="0" applyFont="0" applyProtection="0" borderId="0" fillId="0" fontId="17" numFmtId="41"/>
    <xf applyAlignment="0" applyBorder="0" applyFill="0" applyFont="0" applyProtection="0" borderId="0" fillId="0" fontId="17" numFmtId="43"/>
    <xf applyAlignment="0" applyBorder="0" applyFill="0" applyFont="0" applyProtection="0" borderId="0" fillId="0" fontId="17" numFmtId="180"/>
    <xf applyAlignment="0" applyBorder="0" applyFill="0" applyFont="0" applyProtection="0" borderId="0" fillId="0" fontId="17" numFmtId="181"/>
    <xf borderId="0" fillId="0" fontId="37" numFmtId="0">
      <alignment horizontal="left"/>
    </xf>
    <xf applyAlignment="0" applyBorder="0" applyFill="0" applyNumberFormat="0" applyProtection="0" borderId="0" fillId="0" fontId="38" numFmtId="0"/>
    <xf applyAlignment="0" applyBorder="0" applyNumberFormat="0" applyProtection="0" borderId="0" fillId="5" fontId="39" numFmtId="0"/>
    <xf applyAlignment="0" applyBorder="0" applyNumberFormat="0" applyProtection="0" borderId="0" fillId="23" fontId="40" numFmtId="38"/>
    <xf borderId="0" fillId="24" fontId="41" numFmtId="0"/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borderId="2" fillId="0" fontId="15" numFmtId="0">
      <alignment horizontal="left" vertical="center"/>
    </xf>
    <xf applyAlignment="0" applyFill="0" applyNumberFormat="0" applyProtection="0" borderId="14" fillId="0" fontId="42" numFmtId="0"/>
    <xf applyAlignment="0" applyFill="0" applyNumberFormat="0" applyProtection="0" borderId="15" fillId="0" fontId="43" numFmtId="0"/>
    <xf applyAlignment="0" applyFill="0" applyNumberFormat="0" applyProtection="0" borderId="16" fillId="0" fontId="44" numFmtId="0"/>
    <xf applyAlignment="0" applyBorder="0" applyFill="0" applyNumberFormat="0" applyProtection="0" borderId="0" fillId="0" fontId="44" numFmtId="0"/>
    <xf applyBorder="0" borderId="0" fillId="0" fontId="13" numFmtId="0"/>
    <xf applyAlignment="0" applyNumberFormat="0" applyProtection="0" borderId="12" fillId="8" fontId="45" numFmtId="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Border="0" applyNumberFormat="0" applyProtection="0" borderId="4" fillId="25" fontId="40" numFmtId="1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applyAlignment="0" applyNumberFormat="0" applyProtection="0" borderId="12" fillId="8" fontId="45" numFmtId="0"/>
    <xf borderId="0" fillId="0" fontId="13" numFmtId="0"/>
    <xf applyAlignment="0" applyFill="0" applyNumberFormat="0" applyProtection="0" borderId="17" fillId="0" fontId="46" numFmtId="0"/>
    <xf applyAlignment="0" applyBorder="0" applyFill="0" applyFont="0" applyProtection="0" borderId="0" fillId="0" fontId="47" numFmtId="38"/>
    <xf applyAlignment="0" applyBorder="0" applyFill="0" applyFont="0" applyProtection="0" borderId="0" fillId="0" fontId="47" numFmtId="40"/>
    <xf applyAlignment="0" applyBorder="0" applyFill="0" applyFont="0" applyProtection="0" borderId="0" fillId="0" fontId="47" numFmtId="182"/>
    <xf applyAlignment="0" applyBorder="0" applyFill="0" applyFont="0" applyProtection="0" borderId="0" fillId="0" fontId="47" numFmtId="183"/>
    <xf applyAlignment="0" applyBorder="0" applyNumberFormat="0" applyProtection="0" borderId="0" fillId="26" fontId="48" numFmtId="0"/>
    <xf borderId="0" fillId="0" fontId="49" numFmtId="37"/>
    <xf borderId="0" fillId="0" fontId="13" numFmtId="184"/>
    <xf borderId="0" fillId="0" fontId="13" numFmtId="184"/>
    <xf borderId="0" fillId="0" fontId="16" numFmtId="177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Font="0" applyNumberFormat="0" applyProtection="0" borderId="18" fillId="27" fontId="17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applyAlignment="0" applyNumberFormat="0" applyProtection="0" borderId="19" fillId="21" fontId="50" numFmtId="0"/>
    <xf borderId="0" fillId="0" fontId="30" numFmtId="14">
      <alignment horizontal="center" wrapText="1"/>
      <protection locked="0"/>
    </xf>
    <xf applyAlignment="0" applyBorder="0" applyFill="0" applyFont="0" applyProtection="0" borderId="0" fillId="0" fontId="17" numFmtId="10"/>
    <xf borderId="0" fillId="0" fontId="37" numFmtId="4">
      <alignment horizontal="right"/>
    </xf>
    <xf applyAlignment="0" applyBorder="0" applyFill="0" applyFont="0" applyNumberFormat="0" applyProtection="0" borderId="0" fillId="0" fontId="51" numFmtId="0">
      <alignment horizontal="left"/>
    </xf>
    <xf borderId="20" fillId="0" fontId="52" numFmtId="0">
      <alignment horizontal="center"/>
    </xf>
    <xf applyAlignment="0" applyBorder="0" applyFill="0" applyFont="0" applyNumberFormat="0" borderId="0" fillId="0" fontId="53" numFmtId="0"/>
    <xf borderId="0" fillId="0" fontId="54" numFmtId="4">
      <alignment horizontal="right"/>
    </xf>
    <xf borderId="0" fillId="0" fontId="55" numFmtId="0">
      <alignment horizontal="left"/>
    </xf>
    <xf borderId="0" fillId="0" fontId="56" numFmtId="0"/>
    <xf borderId="0" fillId="0" fontId="57" numFmtId="0">
      <alignment horizontal="center"/>
    </xf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Fill="0" applyNumberFormat="0" applyProtection="0" borderId="21" fillId="0" fontId="58" numFmtId="0"/>
    <xf applyAlignment="0" applyBorder="0" applyFill="0" applyNumberFormat="0" applyProtection="0" borderId="0" fillId="0" fontId="59" numFmtId="0"/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7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8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9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4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15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applyAlignment="0" applyBorder="0" applyNumberFormat="0" applyProtection="0" borderId="0" fillId="20" fontId="29" numFmtId="0">
      <alignment vertical="center"/>
    </xf>
    <xf borderId="0" fillId="0" fontId="60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Border="0" applyFill="0" applyNumberFormat="0" applyProtection="0" borderId="0" fillId="0" fontId="61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applyAlignment="0" applyNumberFormat="0" applyProtection="0" borderId="13" fillId="22" fontId="62" numFmtId="0">
      <alignment vertical="center"/>
    </xf>
    <xf borderId="0" fillId="0" fontId="63" numFmtId="0"/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NumberFormat="0" applyProtection="0" borderId="0" fillId="26" fontId="64" numFmtId="0">
      <alignment vertical="center"/>
    </xf>
    <xf applyAlignment="0" applyBorder="0" applyFill="0" applyFont="0" applyProtection="0" borderId="0" fillId="0" fontId="11" numFmtId="9"/>
    <xf applyAlignment="0" applyBorder="0" applyFill="0" applyFont="0" applyProtection="0" borderId="0" fillId="0" fontId="11" numFmtId="9">
      <alignment vertical="center"/>
    </xf>
    <xf applyAlignment="0" applyBorder="0" applyFill="0" applyFont="0" applyProtection="0" borderId="0" fillId="0" fontId="11" numFmtId="9"/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6" numFmtId="0">
      <alignment vertical="top"/>
      <protection locked="0"/>
    </xf>
    <xf applyAlignment="0" applyBorder="0" applyFill="0" applyNumberFormat="0" applyProtection="0" borderId="0" fillId="0" fontId="65" numFmtId="0">
      <alignment vertical="top"/>
      <protection locked="0"/>
    </xf>
    <xf applyAlignment="0" applyBorder="0" applyFill="0" applyNumberFormat="0" applyProtection="0" borderId="0" fillId="0" fontId="67" numFmtId="0">
      <alignment vertical="top"/>
      <protection locked="0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27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3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ont="0" applyNumberFormat="0" applyProtection="0" borderId="18" fillId="27" fontId="11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applyAlignment="0" applyFill="0" applyNumberFormat="0" applyProtection="0" borderId="17" fillId="0" fontId="68" numFmtId="0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Border="0" applyNumberFormat="0" applyProtection="0" borderId="0" fillId="4" fontId="69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NumberFormat="0" applyProtection="0" borderId="12" fillId="21" fontId="70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NumberFormat="0" applyProtection="0" borderId="0" fillId="0" fontId="71" numFmtId="0">
      <alignment vertical="center"/>
    </xf>
    <xf applyAlignment="0" applyBorder="0" applyFill="0" applyFont="0" applyProtection="0" borderId="0" fillId="0" fontId="17" numFmtId="43"/>
    <xf applyAlignment="0" applyBorder="0" applyFill="0" applyFont="0" applyProtection="0" borderId="0" fillId="0" fontId="72" numFmtId="38"/>
    <xf applyAlignment="0" applyBorder="0" applyFill="0" applyFont="0" applyProtection="0" borderId="0" fillId="0" fontId="23" numFmtId="38">
      <alignment vertical="center"/>
    </xf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73" numFmtId="38"/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17" numFmtId="185"/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11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7" numFmtId="38">
      <alignment vertical="center"/>
    </xf>
    <xf applyAlignment="0" applyBorder="0" applyFill="0" applyFont="0" applyProtection="0" borderId="0" fillId="0" fontId="20" numFmtId="38">
      <alignment vertical="center"/>
    </xf>
    <xf applyAlignment="0" applyBorder="0" applyFill="0" applyFont="0" applyProtection="0" borderId="0" fillId="0" fontId="11" numFmtId="38"/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4" fillId="0" fontId="74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5" fillId="0" fontId="75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Fill="0" applyNumberFormat="0" applyProtection="0" borderId="16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applyAlignment="0" applyBorder="0" applyFill="0" applyNumberFormat="0" applyProtection="0" borderId="0" fillId="0" fontId="76" numFmtId="0">
      <alignment vertical="center"/>
    </xf>
    <xf borderId="0" fillId="0" fontId="77" numFmtId="0"/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Fill="0" applyNumberFormat="0" applyProtection="0" borderId="21" fillId="0" fontId="78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applyAlignment="0" applyNumberFormat="0" applyProtection="0" borderId="19" fillId="21" fontId="79" numFmtId="0">
      <alignment vertical="center"/>
    </xf>
    <xf borderId="0" fillId="0" fontId="18" numFmtId="186"/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NumberFormat="0" applyProtection="0" borderId="0" fillId="0" fontId="80" numFmtId="0">
      <alignment vertical="center"/>
    </xf>
    <xf applyAlignment="0" applyBorder="0" applyFill="0" applyFont="0" applyProtection="0" borderId="0" fillId="0" fontId="17" numFmtId="187"/>
    <xf applyAlignment="0" applyBorder="0" applyFill="0" applyFont="0" applyProtection="0" borderId="0" fillId="0" fontId="17" numFmtId="18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3" numFmtId="8"/>
    <xf applyAlignment="0" applyBorder="0" applyFill="0" applyFont="0" applyProtection="0" borderId="0" fillId="0" fontId="11" numFmtId="6"/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81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20" numFmtId="6">
      <alignment vertical="center"/>
    </xf>
    <xf applyAlignment="0" applyBorder="0" applyFill="0" applyFont="0" applyProtection="0" borderId="0" fillId="0" fontId="11" numFmtId="6"/>
    <xf applyAlignment="0" applyBorder="0" applyFill="0" applyFont="0" applyProtection="0" borderId="0" fillId="0" fontId="13" numFmtId="6">
      <alignment vertical="center"/>
    </xf>
    <xf applyAlignment="0" applyBorder="0" applyFill="0" applyFont="0" applyProtection="0" borderId="0" fillId="0" fontId="11" numFmtId="6"/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applyAlignment="0" applyNumberFormat="0" applyProtection="0" borderId="12" fillId="8" fontId="82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83" numFmtId="0">
      <alignment vertical="center"/>
    </xf>
    <xf borderId="0" fillId="0" fontId="8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23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4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4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/>
    <xf borderId="0" fillId="0" fontId="20" numFmtId="0"/>
    <xf borderId="0" fillId="0" fontId="20" numFmtId="0">
      <alignment vertical="center"/>
    </xf>
    <xf borderId="0" fillId="0" fontId="85" numFmtId="0">
      <alignment vertical="center"/>
    </xf>
    <xf borderId="0" fillId="0" fontId="20" numFmtId="0"/>
    <xf borderId="0" fillId="0" fontId="85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>
      <alignment vertical="center"/>
    </xf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5" numFmtId="0"/>
    <xf borderId="0" fillId="0" fontId="23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>
      <alignment vertical="center"/>
    </xf>
    <xf borderId="0" fillId="0" fontId="11" numFmtId="0"/>
    <xf borderId="0" fillId="0" fontId="87" numFmtId="0"/>
    <xf borderId="0" fillId="0" fontId="20" numFmtId="0"/>
    <xf borderId="0" fillId="0" fontId="13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3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2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5" numFmtId="0"/>
    <xf borderId="0" fillId="0" fontId="84" numFmtId="0">
      <alignment vertical="center"/>
    </xf>
    <xf borderId="0" fillId="0" fontId="25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3" numFmtId="0">
      <alignment vertical="center"/>
    </xf>
    <xf borderId="0" fillId="0" fontId="11" numFmtId="0"/>
    <xf borderId="0" fillId="0" fontId="11" numFmtId="0"/>
    <xf borderId="0" fillId="0" fontId="27" numFmtId="0">
      <alignment vertical="center"/>
    </xf>
    <xf borderId="0" fillId="0" fontId="20" numFmtId="0">
      <alignment vertical="center"/>
    </xf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>
      <alignment vertical="center"/>
    </xf>
    <xf borderId="0" fillId="0" fontId="23" numFmtId="0">
      <alignment vertical="center"/>
    </xf>
    <xf borderId="0" fillId="0" fontId="87" numFmtId="0"/>
    <xf borderId="0" fillId="0" fontId="23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11" numFmtId="0"/>
    <xf borderId="0" fillId="0" fontId="11" numFmtId="0"/>
    <xf borderId="0" fillId="0" fontId="87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87" numFmtId="0"/>
    <xf borderId="0" fillId="0" fontId="87" numFmtId="0"/>
    <xf borderId="0" fillId="0" fontId="11" numFmtId="0"/>
    <xf borderId="0" fillId="0" fontId="87" numFmtId="0"/>
    <xf borderId="0" fillId="0" fontId="27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88" numFmtId="0">
      <alignment vertical="center"/>
    </xf>
    <xf borderId="0" fillId="0" fontId="11" numFmtId="0"/>
    <xf borderId="0" fillId="0" fontId="11" numFmtId="0"/>
    <xf borderId="0" fillId="0" fontId="20" numFmtId="0"/>
    <xf borderId="0" fillId="0" fontId="20" numFmtId="0"/>
    <xf borderId="0" fillId="0" fontId="11" numFmtId="0"/>
    <xf borderId="0" fillId="0" fontId="11" numFmtId="0"/>
    <xf borderId="0" fillId="0" fontId="13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3" numFmtId="0"/>
    <xf borderId="0" fillId="0" fontId="11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89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9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9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20" numFmtId="0">
      <alignment vertical="center"/>
    </xf>
    <xf borderId="0" fillId="0" fontId="27" numFmtId="0">
      <alignment vertical="center"/>
    </xf>
    <xf borderId="0" fillId="0" fontId="27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86" numFmtId="0">
      <alignment vertical="center"/>
    </xf>
    <xf borderId="0" fillId="0" fontId="11" numFmtId="0"/>
    <xf borderId="0" fillId="0" fontId="11" numFmtId="0">
      <alignment vertical="center"/>
    </xf>
    <xf borderId="0" fillId="0" fontId="86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/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91" numFmtId="0">
      <alignment vertical="center"/>
    </xf>
    <xf borderId="0" fillId="0" fontId="11" numFmtId="0">
      <alignment vertical="center"/>
    </xf>
    <xf borderId="0" fillId="0" fontId="91" numFmtId="0">
      <alignment vertical="center"/>
    </xf>
    <xf borderId="0" fillId="0" fontId="11" numFmtId="0"/>
    <xf borderId="0" fillId="0" fontId="11" numFmtId="0">
      <alignment vertical="center"/>
    </xf>
    <xf borderId="0" fillId="0" fontId="11" numFmtId="0"/>
    <xf borderId="0" fillId="0" fontId="25" numFmtId="0"/>
    <xf borderId="0" fillId="0" fontId="91" numFmtId="0">
      <alignment vertical="center"/>
    </xf>
    <xf borderId="0" fillId="0" fontId="25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7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27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11" numFmtId="0">
      <alignment vertical="center"/>
    </xf>
    <xf borderId="0" fillId="0" fontId="11" numFmtId="0">
      <alignment vertical="center"/>
    </xf>
    <xf borderId="0" fillId="0" fontId="11" numFmtId="0"/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20" numFmtId="0">
      <alignment vertical="center"/>
    </xf>
    <xf borderId="0" fillId="0" fontId="92" numFmtId="0"/>
    <xf borderId="0" fillId="0" fontId="93" numFmtId="0"/>
    <xf borderId="0" fillId="0" fontId="63" numFmtId="0"/>
    <xf applyBorder="0" applyFill="0" borderId="0" fillId="0" fontId="21" numFmtId="49"/>
    <xf borderId="0" fillId="0" fontId="94" numFmtId="0"/>
    <xf borderId="0" fillId="0" fontId="95" numFmtId="0"/>
    <xf borderId="0" fillId="0" fontId="94" numFmtId="0"/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applyAlignment="0" applyBorder="0" applyNumberFormat="0" applyProtection="0" borderId="0" fillId="5" fontId="96" numFmtId="0">
      <alignment vertical="center"/>
    </xf>
    <xf borderId="0" fillId="0" fontId="11" numFmtId="0"/>
    <xf borderId="0" fillId="0" fontId="9" numFmtId="0">
      <alignment vertical="center"/>
    </xf>
    <xf borderId="0" fillId="0" fontId="8" numFmtId="0">
      <alignment vertical="center"/>
    </xf>
    <xf applyAlignment="0" applyBorder="0" applyFill="0" applyFont="0" applyProtection="0" borderId="0" fillId="0" fontId="8" numFmtId="38">
      <alignment vertical="center"/>
    </xf>
    <xf borderId="0" fillId="0" fontId="97" numFmtId="0">
      <alignment vertical="center"/>
    </xf>
    <xf borderId="0" fillId="0" fontId="11" numFmtId="0"/>
    <xf borderId="0" fillId="0" fontId="11" numFmtId="0"/>
    <xf borderId="0" fillId="0" fontId="7" numFmtId="0">
      <alignment vertical="center"/>
    </xf>
    <xf borderId="0" fillId="0" fontId="7" numFmtId="0">
      <alignment vertical="center"/>
    </xf>
    <xf borderId="0" fillId="0" fontId="98" numFmtId="0"/>
    <xf borderId="0" fillId="0" fontId="98" numFmtId="0"/>
    <xf borderId="0" fillId="0" fontId="98" numFmtId="186"/>
    <xf borderId="0" fillId="0" fontId="98" numFmtId="186"/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7" numFmtId="0">
      <alignment vertical="center"/>
    </xf>
    <xf applyAlignment="0" applyBorder="0" applyFill="0" applyFont="0" applyProtection="0" borderId="0" fillId="0" fontId="7" numFmtId="38">
      <alignment vertical="center"/>
    </xf>
    <xf borderId="0" fillId="0" fontId="7" numFmtId="0">
      <alignment vertical="center"/>
    </xf>
    <xf borderId="0" fillId="0" fontId="7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6" numFmtId="0">
      <alignment vertical="center"/>
    </xf>
    <xf applyAlignment="0" applyBorder="0" applyFill="0" applyFont="0" applyProtection="0" borderId="0" fillId="0" fontId="6" numFmtId="38">
      <alignment vertical="center"/>
    </xf>
    <xf borderId="0" fillId="0" fontId="6" numFmtId="0">
      <alignment vertical="center"/>
    </xf>
    <xf borderId="0" fillId="0" fontId="6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4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3" numFmtId="0">
      <alignment vertical="center"/>
    </xf>
    <xf applyAlignment="0" applyBorder="0" applyFill="0" applyFont="0" applyProtection="0" borderId="0" fillId="0" fontId="3" numFmtId="38">
      <alignment vertical="center"/>
    </xf>
    <xf borderId="0" fillId="0" fontId="3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28">
    <xf borderId="0" fillId="0" fontId="0" numFmtId="0" xfId="0"/>
    <xf applyAlignment="1" applyFill="1" applyFont="1" applyNumberFormat="1" borderId="0" fillId="0" fontId="25" numFmtId="49" xfId="1941">
      <alignment vertical="center"/>
    </xf>
    <xf applyFill="1" applyFont="1" applyNumberFormat="1" borderId="0" fillId="0" fontId="25" numFmtId="49" xfId="1942"/>
    <xf applyAlignment="1" applyBorder="1" applyFill="1" applyFont="1" applyNumberFormat="1" borderId="4" fillId="0" fontId="25" numFmtId="49" quotePrefix="1" xfId="1942">
      <alignment vertical="center"/>
    </xf>
    <xf applyAlignment="1" applyBorder="1" applyFill="1" applyFont="1" applyNumberFormat="1" borderId="4" fillId="0" fontId="25" numFmtId="49" xfId="1942">
      <alignment vertical="center"/>
    </xf>
    <xf applyAlignment="1" applyBorder="1" applyFill="1" applyFont="1" applyNumberFormat="1" borderId="4" fillId="0" fontId="25" numFmtId="3" xfId="1942">
      <alignment horizontal="right" vertical="center"/>
    </xf>
    <xf applyAlignment="1" applyFill="1" applyFont="1" applyNumberFormat="1" borderId="0" fillId="0" fontId="25" numFmtId="49" xfId="1942">
      <alignment vertical="center"/>
    </xf>
    <xf applyAlignment="1" applyFill="1" applyFont="1" applyNumberFormat="1" borderId="0" fillId="0" fontId="25" numFmtId="49" xfId="1942">
      <alignment horizontal="right" vertical="center"/>
    </xf>
    <xf applyAlignment="1" applyFill="1" applyFont="1" applyNumberFormat="1" borderId="0" fillId="0" fontId="25" numFmtId="49" quotePrefix="1" xfId="1942">
      <alignment vertical="center"/>
    </xf>
    <xf applyAlignment="1" applyFill="1" applyFont="1" applyNumberFormat="1" borderId="0" fillId="0" fontId="25" numFmtId="49" xfId="1941">
      <alignment horizontal="center" vertical="center"/>
    </xf>
    <xf applyAlignment="1" applyBorder="1" applyFill="1" applyFont="1" applyNumberFormat="1" borderId="23" fillId="0" fontId="25" numFmtId="49" xfId="1942">
      <alignment horizontal="center" vertical="center"/>
    </xf>
    <xf applyAlignment="1" applyBorder="1" applyFill="1" applyFont="1" applyNumberFormat="1" borderId="24" fillId="0" fontId="25" numFmtId="49" xfId="1942">
      <alignment horizontal="center" vertical="center"/>
    </xf>
    <xf applyAlignment="1" applyBorder="1" applyFill="1" applyFont="1" applyNumberFormat="1" borderId="3" fillId="0" fontId="25" numFmtId="49" xfId="1942">
      <alignment horizontal="center" vertical="center"/>
    </xf>
    <xf applyAlignment="1" applyBorder="1" applyFill="1" applyFont="1" applyNumberFormat="1" borderId="5" fillId="0" fontId="25" numFmtId="49" xfId="1942">
      <alignment horizontal="left" vertical="center"/>
    </xf>
    <xf applyAlignment="1" applyBorder="1" applyFill="1" applyFont="1" applyNumberFormat="1" borderId="11" fillId="0" fontId="25" numFmtId="49" xfId="1942">
      <alignment horizontal="left" vertical="center"/>
    </xf>
    <xf applyAlignment="1" applyBorder="1" applyFill="1" applyFont="1" applyNumberFormat="1" borderId="6" fillId="0" fontId="25" numFmtId="49" xfId="1942">
      <alignment horizontal="left" vertical="center"/>
    </xf>
    <xf applyAlignment="1" applyBorder="1" applyFill="1" applyFont="1" applyNumberFormat="1" borderId="7" fillId="0" fontId="25" numFmtId="49" xfId="1942">
      <alignment horizontal="left" vertical="center"/>
    </xf>
    <xf applyAlignment="1" applyBorder="1" applyFill="1" applyFont="1" applyNumberFormat="1" borderId="0" fillId="0" fontId="25" numFmtId="49" xfId="1942">
      <alignment horizontal="left" vertical="center"/>
    </xf>
    <xf applyAlignment="1" applyBorder="1" applyFill="1" applyFont="1" applyNumberFormat="1" borderId="8" fillId="0" fontId="25" numFmtId="49" xfId="1942">
      <alignment horizontal="left" vertical="center"/>
    </xf>
    <xf applyAlignment="1" applyBorder="1" applyFill="1" applyFont="1" applyNumberFormat="1" borderId="9" fillId="0" fontId="25" numFmtId="49" xfId="1942">
      <alignment horizontal="left" vertical="center"/>
    </xf>
    <xf applyAlignment="1" applyBorder="1" applyFill="1" applyFont="1" applyNumberFormat="1" borderId="22" fillId="0" fontId="25" numFmtId="49" xfId="1942">
      <alignment horizontal="left" vertical="center"/>
    </xf>
    <xf applyAlignment="1" applyBorder="1" applyFill="1" applyFont="1" applyNumberFormat="1" borderId="10" fillId="0" fontId="25" numFmtId="49" xfId="1942">
      <alignment horizontal="left" vertical="center"/>
    </xf>
    <xf applyAlignment="1" applyBorder="1" applyFill="1" applyFont="1" applyNumberFormat="1" borderId="23" fillId="0" fontId="25" numFmtId="49" xfId="1942">
      <alignment horizontal="left" vertical="center" wrapText="1"/>
    </xf>
    <xf applyAlignment="1" applyBorder="1" applyFill="1" applyFont="1" applyNumberFormat="1" borderId="24" fillId="0" fontId="25" numFmtId="49" xfId="1942">
      <alignment horizontal="left" vertical="center" wrapText="1"/>
    </xf>
    <xf applyAlignment="1" applyBorder="1" applyFill="1" applyFont="1" applyNumberFormat="1" borderId="3" fillId="0" fontId="25" numFmtId="49" xfId="1942">
      <alignment horizontal="left" vertical="center" wrapText="1"/>
    </xf>
    <xf applyAlignment="1" applyBorder="1" applyFill="1" applyFont="1" applyNumberFormat="1" borderId="23" fillId="0" fontId="25" numFmtId="49" xfId="1942">
      <alignment vertical="center"/>
    </xf>
    <xf applyAlignment="1" applyBorder="1" applyFill="1" applyFont="1" applyNumberFormat="1" borderId="24" fillId="0" fontId="25" numFmtId="49" xfId="1942">
      <alignment vertical="center"/>
    </xf>
    <xf applyAlignment="1" applyBorder="1" applyFill="1" applyFont="1" applyNumberFormat="1" borderId="3" fillId="0" fontId="25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6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5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2226" xr:uid="{00000000-0005-0000-0000-000048030000}"/>
    <cellStyle name="桁区切り 7 11" xfId="2318" xr:uid="{00000000-0005-0000-0000-000049030000}"/>
    <cellStyle name="桁区切り 7 2" xfId="1958" xr:uid="{00000000-0005-0000-0000-00004A030000}"/>
    <cellStyle name="桁区切り 7 2 2" xfId="1980" xr:uid="{00000000-0005-0000-0000-00004B030000}"/>
    <cellStyle name="桁区切り 7 2 2 2" xfId="2072" xr:uid="{00000000-0005-0000-0000-00004C030000}"/>
    <cellStyle name="桁区切り 7 2 2 2 2" xfId="2212" xr:uid="{00000000-0005-0000-0000-00004D030000}"/>
    <cellStyle name="桁区切り 7 2 2 2 3" xfId="2308" xr:uid="{00000000-0005-0000-0000-00004E030000}"/>
    <cellStyle name="桁区切り 7 2 2 2 4" xfId="2444" xr:uid="{00000000-0005-0000-0000-00004F030000}"/>
    <cellStyle name="桁区切り 7 2 2 3" xfId="2028" xr:uid="{00000000-0005-0000-0000-000050030000}"/>
    <cellStyle name="桁区切り 7 2 2 3 2" xfId="2168" xr:uid="{00000000-0005-0000-0000-000051030000}"/>
    <cellStyle name="桁区切り 7 2 2 3 3" xfId="2400" xr:uid="{00000000-0005-0000-0000-000052030000}"/>
    <cellStyle name="桁区切り 7 2 2 4" xfId="2120" xr:uid="{00000000-0005-0000-0000-000053030000}"/>
    <cellStyle name="桁区切り 7 2 2 5" xfId="2260" xr:uid="{00000000-0005-0000-0000-000054030000}"/>
    <cellStyle name="桁区切り 7 2 2 6" xfId="2352" xr:uid="{00000000-0005-0000-0000-000055030000}"/>
    <cellStyle name="桁区切り 7 2 3" xfId="2050" xr:uid="{00000000-0005-0000-0000-000056030000}"/>
    <cellStyle name="桁区切り 7 2 3 2" xfId="2190" xr:uid="{00000000-0005-0000-0000-000057030000}"/>
    <cellStyle name="桁区切り 7 2 3 3" xfId="2286" xr:uid="{00000000-0005-0000-0000-000058030000}"/>
    <cellStyle name="桁区切り 7 2 3 4" xfId="2422" xr:uid="{00000000-0005-0000-0000-000059030000}"/>
    <cellStyle name="桁区切り 7 2 4" xfId="2006" xr:uid="{00000000-0005-0000-0000-00005A030000}"/>
    <cellStyle name="桁区切り 7 2 4 2" xfId="2146" xr:uid="{00000000-0005-0000-0000-00005B030000}"/>
    <cellStyle name="桁区切り 7 2 4 3" xfId="2378" xr:uid="{00000000-0005-0000-0000-00005C030000}"/>
    <cellStyle name="桁区切り 7 2 5" xfId="2098" xr:uid="{00000000-0005-0000-0000-00005D030000}"/>
    <cellStyle name="桁区切り 7 2 6" xfId="2238" xr:uid="{00000000-0005-0000-0000-00005E030000}"/>
    <cellStyle name="桁区切り 7 2 7" xfId="2330" xr:uid="{00000000-0005-0000-0000-00005F030000}"/>
    <cellStyle name="桁区切り 7 3" xfId="1962" xr:uid="{00000000-0005-0000-0000-000060030000}"/>
    <cellStyle name="桁区切り 7 3 2" xfId="1984" xr:uid="{00000000-0005-0000-0000-000061030000}"/>
    <cellStyle name="桁区切り 7 3 2 2" xfId="2076" xr:uid="{00000000-0005-0000-0000-000062030000}"/>
    <cellStyle name="桁区切り 7 3 2 2 2" xfId="2216" xr:uid="{00000000-0005-0000-0000-000063030000}"/>
    <cellStyle name="桁区切り 7 3 2 2 3" xfId="2312" xr:uid="{00000000-0005-0000-0000-000064030000}"/>
    <cellStyle name="桁区切り 7 3 2 2 4" xfId="2448" xr:uid="{00000000-0005-0000-0000-000065030000}"/>
    <cellStyle name="桁区切り 7 3 2 3" xfId="2032" xr:uid="{00000000-0005-0000-0000-000066030000}"/>
    <cellStyle name="桁区切り 7 3 2 3 2" xfId="2172" xr:uid="{00000000-0005-0000-0000-000067030000}"/>
    <cellStyle name="桁区切り 7 3 2 3 3" xfId="2404" xr:uid="{00000000-0005-0000-0000-000068030000}"/>
    <cellStyle name="桁区切り 7 3 2 4" xfId="2124" xr:uid="{00000000-0005-0000-0000-000069030000}"/>
    <cellStyle name="桁区切り 7 3 2 5" xfId="2264" xr:uid="{00000000-0005-0000-0000-00006A030000}"/>
    <cellStyle name="桁区切り 7 3 2 6" xfId="2356" xr:uid="{00000000-0005-0000-0000-00006B030000}"/>
    <cellStyle name="桁区切り 7 3 3" xfId="2054" xr:uid="{00000000-0005-0000-0000-00006C030000}"/>
    <cellStyle name="桁区切り 7 3 3 2" xfId="2194" xr:uid="{00000000-0005-0000-0000-00006D030000}"/>
    <cellStyle name="桁区切り 7 3 3 3" xfId="2290" xr:uid="{00000000-0005-0000-0000-00006E030000}"/>
    <cellStyle name="桁区切り 7 3 3 4" xfId="2426" xr:uid="{00000000-0005-0000-0000-00006F030000}"/>
    <cellStyle name="桁区切り 7 3 4" xfId="2010" xr:uid="{00000000-0005-0000-0000-000070030000}"/>
    <cellStyle name="桁区切り 7 3 4 2" xfId="2150" xr:uid="{00000000-0005-0000-0000-000071030000}"/>
    <cellStyle name="桁区切り 7 3 4 3" xfId="2382" xr:uid="{00000000-0005-0000-0000-000072030000}"/>
    <cellStyle name="桁区切り 7 3 5" xfId="2102" xr:uid="{00000000-0005-0000-0000-000073030000}"/>
    <cellStyle name="桁区切り 7 3 6" xfId="2242" xr:uid="{00000000-0005-0000-0000-000074030000}"/>
    <cellStyle name="桁区切り 7 3 7" xfId="2334" xr:uid="{00000000-0005-0000-0000-000075030000}"/>
    <cellStyle name="桁区切り 7 4" xfId="1952" xr:uid="{00000000-0005-0000-0000-000076030000}"/>
    <cellStyle name="桁区切り 7 4 2" xfId="1974" xr:uid="{00000000-0005-0000-0000-000077030000}"/>
    <cellStyle name="桁区切り 7 4 2 2" xfId="2066" xr:uid="{00000000-0005-0000-0000-000078030000}"/>
    <cellStyle name="桁区切り 7 4 2 2 2" xfId="2206" xr:uid="{00000000-0005-0000-0000-000079030000}"/>
    <cellStyle name="桁区切り 7 4 2 2 3" xfId="2302" xr:uid="{00000000-0005-0000-0000-00007A030000}"/>
    <cellStyle name="桁区切り 7 4 2 2 4" xfId="2438" xr:uid="{00000000-0005-0000-0000-00007B030000}"/>
    <cellStyle name="桁区切り 7 4 2 3" xfId="2022" xr:uid="{00000000-0005-0000-0000-00007C030000}"/>
    <cellStyle name="桁区切り 7 4 2 3 2" xfId="2162" xr:uid="{00000000-0005-0000-0000-00007D030000}"/>
    <cellStyle name="桁区切り 7 4 2 3 3" xfId="2394" xr:uid="{00000000-0005-0000-0000-00007E030000}"/>
    <cellStyle name="桁区切り 7 4 2 4" xfId="2114" xr:uid="{00000000-0005-0000-0000-00007F030000}"/>
    <cellStyle name="桁区切り 7 4 2 5" xfId="2254" xr:uid="{00000000-0005-0000-0000-000080030000}"/>
    <cellStyle name="桁区切り 7 4 2 6" xfId="2346" xr:uid="{00000000-0005-0000-0000-000081030000}"/>
    <cellStyle name="桁区切り 7 4 3" xfId="2044" xr:uid="{00000000-0005-0000-0000-000082030000}"/>
    <cellStyle name="桁区切り 7 4 3 2" xfId="2184" xr:uid="{00000000-0005-0000-0000-000083030000}"/>
    <cellStyle name="桁区切り 7 4 3 3" xfId="2280" xr:uid="{00000000-0005-0000-0000-000084030000}"/>
    <cellStyle name="桁区切り 7 4 3 4" xfId="2416" xr:uid="{00000000-0005-0000-0000-000085030000}"/>
    <cellStyle name="桁区切り 7 4 4" xfId="2000" xr:uid="{00000000-0005-0000-0000-000086030000}"/>
    <cellStyle name="桁区切り 7 4 4 2" xfId="2140" xr:uid="{00000000-0005-0000-0000-000087030000}"/>
    <cellStyle name="桁区切り 7 4 4 3" xfId="2372" xr:uid="{00000000-0005-0000-0000-000088030000}"/>
    <cellStyle name="桁区切り 7 4 5" xfId="2092" xr:uid="{00000000-0005-0000-0000-000089030000}"/>
    <cellStyle name="桁区切り 7 4 6" xfId="2232" xr:uid="{00000000-0005-0000-0000-00008A030000}"/>
    <cellStyle name="桁区切り 7 4 7" xfId="2324" xr:uid="{00000000-0005-0000-0000-00008B030000}"/>
    <cellStyle name="桁区切り 7 5" xfId="1968" xr:uid="{00000000-0005-0000-0000-00008C030000}"/>
    <cellStyle name="桁区切り 7 5 2" xfId="2060" xr:uid="{00000000-0005-0000-0000-00008D030000}"/>
    <cellStyle name="桁区切り 7 5 2 2" xfId="2200" xr:uid="{00000000-0005-0000-0000-00008E030000}"/>
    <cellStyle name="桁区切り 7 5 2 3" xfId="2296" xr:uid="{00000000-0005-0000-0000-00008F030000}"/>
    <cellStyle name="桁区切り 7 5 2 4" xfId="2432" xr:uid="{00000000-0005-0000-0000-000090030000}"/>
    <cellStyle name="桁区切り 7 5 3" xfId="2016" xr:uid="{00000000-0005-0000-0000-000091030000}"/>
    <cellStyle name="桁区切り 7 5 3 2" xfId="2156" xr:uid="{00000000-0005-0000-0000-000092030000}"/>
    <cellStyle name="桁区切り 7 5 3 3" xfId="2388" xr:uid="{00000000-0005-0000-0000-000093030000}"/>
    <cellStyle name="桁区切り 7 5 4" xfId="2108" xr:uid="{00000000-0005-0000-0000-000094030000}"/>
    <cellStyle name="桁区切り 7 5 5" xfId="2248" xr:uid="{00000000-0005-0000-0000-000095030000}"/>
    <cellStyle name="桁区切り 7 5 6" xfId="2340" xr:uid="{00000000-0005-0000-0000-000096030000}"/>
    <cellStyle name="桁区切り 7 6" xfId="1990" xr:uid="{00000000-0005-0000-0000-000097030000}"/>
    <cellStyle name="桁区切り 7 6 2" xfId="2082" xr:uid="{00000000-0005-0000-0000-000098030000}"/>
    <cellStyle name="桁区切り 7 6 2 2" xfId="2222" xr:uid="{00000000-0005-0000-0000-000099030000}"/>
    <cellStyle name="桁区切り 7 6 2 3" xfId="2454" xr:uid="{00000000-0005-0000-0000-00009A030000}"/>
    <cellStyle name="桁区切り 7 6 3" xfId="2130" xr:uid="{00000000-0005-0000-0000-00009B030000}"/>
    <cellStyle name="桁区切り 7 6 4" xfId="2270" xr:uid="{00000000-0005-0000-0000-00009C030000}"/>
    <cellStyle name="桁区切り 7 6 5" xfId="2362" xr:uid="{00000000-0005-0000-0000-00009D030000}"/>
    <cellStyle name="桁区切り 7 7" xfId="2038" xr:uid="{00000000-0005-0000-0000-00009E030000}"/>
    <cellStyle name="桁区切り 7 7 2" xfId="2178" xr:uid="{00000000-0005-0000-0000-00009F030000}"/>
    <cellStyle name="桁区切り 7 7 3" xfId="2274" xr:uid="{00000000-0005-0000-0000-0000A0030000}"/>
    <cellStyle name="桁区切り 7 7 4" xfId="2410" xr:uid="{00000000-0005-0000-0000-0000A1030000}"/>
    <cellStyle name="桁区切り 7 8" xfId="1994" xr:uid="{00000000-0005-0000-0000-0000A2030000}"/>
    <cellStyle name="桁区切り 7 8 2" xfId="2134" xr:uid="{00000000-0005-0000-0000-0000A3030000}"/>
    <cellStyle name="桁区切り 7 8 3" xfId="2366" xr:uid="{00000000-0005-0000-0000-0000A4030000}"/>
    <cellStyle name="桁区切り 7 9" xfId="2086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1948" xr:uid="{00000000-0005-0000-0000-000047040000}"/>
    <cellStyle name="人月 3" xfId="1947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84" xr:uid="{00000000-0005-0000-0000-0000F1040000}"/>
    <cellStyle name="標準 132 11" xfId="2224" xr:uid="{00000000-0005-0000-0000-0000F2040000}"/>
    <cellStyle name="標準 132 12" xfId="2316" xr:uid="{00000000-0005-0000-0000-0000F3040000}"/>
    <cellStyle name="標準 132 2" xfId="1950" xr:uid="{00000000-0005-0000-0000-0000F4040000}"/>
    <cellStyle name="標準 132 2 2" xfId="1956" xr:uid="{00000000-0005-0000-0000-0000F5040000}"/>
    <cellStyle name="標準 132 2 2 2" xfId="1978" xr:uid="{00000000-0005-0000-0000-0000F6040000}"/>
    <cellStyle name="標準 132 2 2 2 2" xfId="2070" xr:uid="{00000000-0005-0000-0000-0000F7040000}"/>
    <cellStyle name="標準 132 2 2 2 2 2" xfId="2210" xr:uid="{00000000-0005-0000-0000-0000F8040000}"/>
    <cellStyle name="標準 132 2 2 2 2 3" xfId="2306" xr:uid="{00000000-0005-0000-0000-0000F9040000}"/>
    <cellStyle name="標準 132 2 2 2 2 4" xfId="2442" xr:uid="{00000000-0005-0000-0000-0000FA040000}"/>
    <cellStyle name="標準 132 2 2 2 3" xfId="2026" xr:uid="{00000000-0005-0000-0000-0000FB040000}"/>
    <cellStyle name="標準 132 2 2 2 3 2" xfId="2166" xr:uid="{00000000-0005-0000-0000-0000FC040000}"/>
    <cellStyle name="標準 132 2 2 2 3 3" xfId="2398" xr:uid="{00000000-0005-0000-0000-0000FD040000}"/>
    <cellStyle name="標準 132 2 2 2 4" xfId="2118" xr:uid="{00000000-0005-0000-0000-0000FE040000}"/>
    <cellStyle name="標準 132 2 2 2 5" xfId="2258" xr:uid="{00000000-0005-0000-0000-0000FF040000}"/>
    <cellStyle name="標準 132 2 2 2 6" xfId="2350" xr:uid="{00000000-0005-0000-0000-000000050000}"/>
    <cellStyle name="標準 132 2 2 3" xfId="2048" xr:uid="{00000000-0005-0000-0000-000001050000}"/>
    <cellStyle name="標準 132 2 2 3 2" xfId="2188" xr:uid="{00000000-0005-0000-0000-000002050000}"/>
    <cellStyle name="標準 132 2 2 3 3" xfId="2284" xr:uid="{00000000-0005-0000-0000-000003050000}"/>
    <cellStyle name="標準 132 2 2 3 4" xfId="2420" xr:uid="{00000000-0005-0000-0000-000004050000}"/>
    <cellStyle name="標準 132 2 2 4" xfId="2004" xr:uid="{00000000-0005-0000-0000-000005050000}"/>
    <cellStyle name="標準 132 2 2 4 2" xfId="2144" xr:uid="{00000000-0005-0000-0000-000006050000}"/>
    <cellStyle name="標準 132 2 2 4 3" xfId="2376" xr:uid="{00000000-0005-0000-0000-000007050000}"/>
    <cellStyle name="標準 132 2 2 5" xfId="2096" xr:uid="{00000000-0005-0000-0000-000008050000}"/>
    <cellStyle name="標準 132 2 2 6" xfId="2236" xr:uid="{00000000-0005-0000-0000-000009050000}"/>
    <cellStyle name="標準 132 2 2 7" xfId="2328" xr:uid="{00000000-0005-0000-0000-00000A050000}"/>
    <cellStyle name="標準 132 2 3" xfId="1964" xr:uid="{00000000-0005-0000-0000-00000B050000}"/>
    <cellStyle name="標準 132 2 3 2" xfId="1986" xr:uid="{00000000-0005-0000-0000-00000C050000}"/>
    <cellStyle name="標準 132 2 3 2 2" xfId="2078" xr:uid="{00000000-0005-0000-0000-00000D050000}"/>
    <cellStyle name="標準 132 2 3 2 2 2" xfId="2218" xr:uid="{00000000-0005-0000-0000-00000E050000}"/>
    <cellStyle name="標準 132 2 3 2 2 3" xfId="2314" xr:uid="{00000000-0005-0000-0000-00000F050000}"/>
    <cellStyle name="標準 132 2 3 2 2 4" xfId="2450" xr:uid="{00000000-0005-0000-0000-000010050000}"/>
    <cellStyle name="標準 132 2 3 2 3" xfId="2034" xr:uid="{00000000-0005-0000-0000-000011050000}"/>
    <cellStyle name="標準 132 2 3 2 3 2" xfId="2174" xr:uid="{00000000-0005-0000-0000-000012050000}"/>
    <cellStyle name="標準 132 2 3 2 3 3" xfId="2406" xr:uid="{00000000-0005-0000-0000-000013050000}"/>
    <cellStyle name="標準 132 2 3 2 4" xfId="2126" xr:uid="{00000000-0005-0000-0000-000014050000}"/>
    <cellStyle name="標準 132 2 3 2 5" xfId="2266" xr:uid="{00000000-0005-0000-0000-000015050000}"/>
    <cellStyle name="標準 132 2 3 2 6" xfId="2358" xr:uid="{00000000-0005-0000-0000-000016050000}"/>
    <cellStyle name="標準 132 2 3 3" xfId="2056" xr:uid="{00000000-0005-0000-0000-000017050000}"/>
    <cellStyle name="標準 132 2 3 3 2" xfId="2196" xr:uid="{00000000-0005-0000-0000-000018050000}"/>
    <cellStyle name="標準 132 2 3 3 3" xfId="2292" xr:uid="{00000000-0005-0000-0000-000019050000}"/>
    <cellStyle name="標準 132 2 3 3 4" xfId="2428" xr:uid="{00000000-0005-0000-0000-00001A050000}"/>
    <cellStyle name="標準 132 2 3 4" xfId="2012" xr:uid="{00000000-0005-0000-0000-00001B050000}"/>
    <cellStyle name="標準 132 2 3 4 2" xfId="2152" xr:uid="{00000000-0005-0000-0000-00001C050000}"/>
    <cellStyle name="標準 132 2 3 4 3" xfId="2384" xr:uid="{00000000-0005-0000-0000-00001D050000}"/>
    <cellStyle name="標準 132 2 3 5" xfId="2104" xr:uid="{00000000-0005-0000-0000-00001E050000}"/>
    <cellStyle name="標準 132 2 3 6" xfId="2244" xr:uid="{00000000-0005-0000-0000-00001F050000}"/>
    <cellStyle name="標準 132 2 3 7" xfId="2336" xr:uid="{00000000-0005-0000-0000-000020050000}"/>
    <cellStyle name="標準 132 2 4" xfId="1972" xr:uid="{00000000-0005-0000-0000-000021050000}"/>
    <cellStyle name="標準 132 2 4 2" xfId="2064" xr:uid="{00000000-0005-0000-0000-000022050000}"/>
    <cellStyle name="標準 132 2 4 2 2" xfId="2204" xr:uid="{00000000-0005-0000-0000-000023050000}"/>
    <cellStyle name="標準 132 2 4 2 3" xfId="2300" xr:uid="{00000000-0005-0000-0000-000024050000}"/>
    <cellStyle name="標準 132 2 4 2 4" xfId="2436" xr:uid="{00000000-0005-0000-0000-000025050000}"/>
    <cellStyle name="標準 132 2 4 3" xfId="2020" xr:uid="{00000000-0005-0000-0000-000026050000}"/>
    <cellStyle name="標準 132 2 4 3 2" xfId="2160" xr:uid="{00000000-0005-0000-0000-000027050000}"/>
    <cellStyle name="標準 132 2 4 3 3" xfId="2392" xr:uid="{00000000-0005-0000-0000-000028050000}"/>
    <cellStyle name="標準 132 2 4 4" xfId="2112" xr:uid="{00000000-0005-0000-0000-000029050000}"/>
    <cellStyle name="標準 132 2 4 5" xfId="2252" xr:uid="{00000000-0005-0000-0000-00002A050000}"/>
    <cellStyle name="標準 132 2 4 6" xfId="2344" xr:uid="{00000000-0005-0000-0000-00002B050000}"/>
    <cellStyle name="標準 132 2 5" xfId="2042" xr:uid="{00000000-0005-0000-0000-00002C050000}"/>
    <cellStyle name="標準 132 2 5 2" xfId="2182" xr:uid="{00000000-0005-0000-0000-00002D050000}"/>
    <cellStyle name="標準 132 2 5 3" xfId="2278" xr:uid="{00000000-0005-0000-0000-00002E050000}"/>
    <cellStyle name="標準 132 2 5 4" xfId="2414" xr:uid="{00000000-0005-0000-0000-00002F050000}"/>
    <cellStyle name="標準 132 2 6" xfId="1998" xr:uid="{00000000-0005-0000-0000-000030050000}"/>
    <cellStyle name="標準 132 2 6 2" xfId="2138" xr:uid="{00000000-0005-0000-0000-000031050000}"/>
    <cellStyle name="標準 132 2 6 3" xfId="2370" xr:uid="{00000000-0005-0000-0000-000032050000}"/>
    <cellStyle name="標準 132 2 7" xfId="2090" xr:uid="{00000000-0005-0000-0000-000033050000}"/>
    <cellStyle name="標準 132 2 8" xfId="2230" xr:uid="{00000000-0005-0000-0000-000034050000}"/>
    <cellStyle name="標準 132 2 9" xfId="2322" xr:uid="{00000000-0005-0000-0000-000035050000}"/>
    <cellStyle name="標準 132 3" xfId="1954" xr:uid="{00000000-0005-0000-0000-000036050000}"/>
    <cellStyle name="標準 132 3 2" xfId="1976" xr:uid="{00000000-0005-0000-0000-000037050000}"/>
    <cellStyle name="標準 132 3 2 2" xfId="2068" xr:uid="{00000000-0005-0000-0000-000038050000}"/>
    <cellStyle name="標準 132 3 2 2 2" xfId="2208" xr:uid="{00000000-0005-0000-0000-000039050000}"/>
    <cellStyle name="標準 132 3 2 2 3" xfId="2304" xr:uid="{00000000-0005-0000-0000-00003A050000}"/>
    <cellStyle name="標準 132 3 2 2 4" xfId="2440" xr:uid="{00000000-0005-0000-0000-00003B050000}"/>
    <cellStyle name="標準 132 3 2 3" xfId="2024" xr:uid="{00000000-0005-0000-0000-00003C050000}"/>
    <cellStyle name="標準 132 3 2 3 2" xfId="2164" xr:uid="{00000000-0005-0000-0000-00003D050000}"/>
    <cellStyle name="標準 132 3 2 3 3" xfId="2396" xr:uid="{00000000-0005-0000-0000-00003E050000}"/>
    <cellStyle name="標準 132 3 2 4" xfId="2116" xr:uid="{00000000-0005-0000-0000-00003F050000}"/>
    <cellStyle name="標準 132 3 2 5" xfId="2256" xr:uid="{00000000-0005-0000-0000-000040050000}"/>
    <cellStyle name="標準 132 3 2 6" xfId="2348" xr:uid="{00000000-0005-0000-0000-000041050000}"/>
    <cellStyle name="標準 132 3 3" xfId="2046" xr:uid="{00000000-0005-0000-0000-000042050000}"/>
    <cellStyle name="標準 132 3 3 2" xfId="2186" xr:uid="{00000000-0005-0000-0000-000043050000}"/>
    <cellStyle name="標準 132 3 3 3" xfId="2282" xr:uid="{00000000-0005-0000-0000-000044050000}"/>
    <cellStyle name="標準 132 3 3 4" xfId="2418" xr:uid="{00000000-0005-0000-0000-000045050000}"/>
    <cellStyle name="標準 132 3 4" xfId="2002" xr:uid="{00000000-0005-0000-0000-000046050000}"/>
    <cellStyle name="標準 132 3 4 2" xfId="2142" xr:uid="{00000000-0005-0000-0000-000047050000}"/>
    <cellStyle name="標準 132 3 4 3" xfId="2374" xr:uid="{00000000-0005-0000-0000-000048050000}"/>
    <cellStyle name="標準 132 3 5" xfId="2094" xr:uid="{00000000-0005-0000-0000-000049050000}"/>
    <cellStyle name="標準 132 3 6" xfId="2234" xr:uid="{00000000-0005-0000-0000-00004A050000}"/>
    <cellStyle name="標準 132 3 7" xfId="2326" xr:uid="{00000000-0005-0000-0000-00004B050000}"/>
    <cellStyle name="標準 132 4" xfId="1960" xr:uid="{00000000-0005-0000-0000-00004C050000}"/>
    <cellStyle name="標準 132 4 2" xfId="1982" xr:uid="{00000000-0005-0000-0000-00004D050000}"/>
    <cellStyle name="標準 132 4 2 2" xfId="2074" xr:uid="{00000000-0005-0000-0000-00004E050000}"/>
    <cellStyle name="標準 132 4 2 2 2" xfId="2214" xr:uid="{00000000-0005-0000-0000-00004F050000}"/>
    <cellStyle name="標準 132 4 2 2 3" xfId="2310" xr:uid="{00000000-0005-0000-0000-000050050000}"/>
    <cellStyle name="標準 132 4 2 2 4" xfId="2446" xr:uid="{00000000-0005-0000-0000-000051050000}"/>
    <cellStyle name="標準 132 4 2 3" xfId="2030" xr:uid="{00000000-0005-0000-0000-000052050000}"/>
    <cellStyle name="標準 132 4 2 3 2" xfId="2170" xr:uid="{00000000-0005-0000-0000-000053050000}"/>
    <cellStyle name="標準 132 4 2 3 3" xfId="2402" xr:uid="{00000000-0005-0000-0000-000054050000}"/>
    <cellStyle name="標準 132 4 2 4" xfId="2122" xr:uid="{00000000-0005-0000-0000-000055050000}"/>
    <cellStyle name="標準 132 4 2 5" xfId="2262" xr:uid="{00000000-0005-0000-0000-000056050000}"/>
    <cellStyle name="標準 132 4 2 6" xfId="2354" xr:uid="{00000000-0005-0000-0000-000057050000}"/>
    <cellStyle name="標準 132 4 3" xfId="2052" xr:uid="{00000000-0005-0000-0000-000058050000}"/>
    <cellStyle name="標準 132 4 3 2" xfId="2192" xr:uid="{00000000-0005-0000-0000-000059050000}"/>
    <cellStyle name="標準 132 4 3 3" xfId="2288" xr:uid="{00000000-0005-0000-0000-00005A050000}"/>
    <cellStyle name="標準 132 4 3 4" xfId="2424" xr:uid="{00000000-0005-0000-0000-00005B050000}"/>
    <cellStyle name="標準 132 4 4" xfId="2008" xr:uid="{00000000-0005-0000-0000-00005C050000}"/>
    <cellStyle name="標準 132 4 4 2" xfId="2148" xr:uid="{00000000-0005-0000-0000-00005D050000}"/>
    <cellStyle name="標準 132 4 4 3" xfId="2380" xr:uid="{00000000-0005-0000-0000-00005E050000}"/>
    <cellStyle name="標準 132 4 5" xfId="2100" xr:uid="{00000000-0005-0000-0000-00005F050000}"/>
    <cellStyle name="標準 132 4 6" xfId="2240" xr:uid="{00000000-0005-0000-0000-000060050000}"/>
    <cellStyle name="標準 132 4 7" xfId="2332" xr:uid="{00000000-0005-0000-0000-000061050000}"/>
    <cellStyle name="標準 132 5" xfId="1944" xr:uid="{00000000-0005-0000-0000-000062050000}"/>
    <cellStyle name="標準 132 5 2" xfId="1970" xr:uid="{00000000-0005-0000-0000-000063050000}"/>
    <cellStyle name="標準 132 5 2 2" xfId="2062" xr:uid="{00000000-0005-0000-0000-000064050000}"/>
    <cellStyle name="標準 132 5 2 2 2" xfId="2202" xr:uid="{00000000-0005-0000-0000-000065050000}"/>
    <cellStyle name="標準 132 5 2 2 3" xfId="2298" xr:uid="{00000000-0005-0000-0000-000066050000}"/>
    <cellStyle name="標準 132 5 2 2 4" xfId="2434" xr:uid="{00000000-0005-0000-0000-000067050000}"/>
    <cellStyle name="標準 132 5 2 3" xfId="2018" xr:uid="{00000000-0005-0000-0000-000068050000}"/>
    <cellStyle name="標準 132 5 2 3 2" xfId="2158" xr:uid="{00000000-0005-0000-0000-000069050000}"/>
    <cellStyle name="標準 132 5 2 3 3" xfId="2390" xr:uid="{00000000-0005-0000-0000-00006A050000}"/>
    <cellStyle name="標準 132 5 2 4" xfId="2110" xr:uid="{00000000-0005-0000-0000-00006B050000}"/>
    <cellStyle name="標準 132 5 2 5" xfId="2250" xr:uid="{00000000-0005-0000-0000-00006C050000}"/>
    <cellStyle name="標準 132 5 2 6" xfId="2342" xr:uid="{00000000-0005-0000-0000-00006D050000}"/>
    <cellStyle name="標準 132 5 3" xfId="2040" xr:uid="{00000000-0005-0000-0000-00006E050000}"/>
    <cellStyle name="標準 132 5 3 2" xfId="2180" xr:uid="{00000000-0005-0000-0000-00006F050000}"/>
    <cellStyle name="標準 132 5 3 3" xfId="2276" xr:uid="{00000000-0005-0000-0000-000070050000}"/>
    <cellStyle name="標準 132 5 3 4" xfId="2412" xr:uid="{00000000-0005-0000-0000-000071050000}"/>
    <cellStyle name="標準 132 5 4" xfId="1996" xr:uid="{00000000-0005-0000-0000-000072050000}"/>
    <cellStyle name="標準 132 5 4 2" xfId="2136" xr:uid="{00000000-0005-0000-0000-000073050000}"/>
    <cellStyle name="標準 132 5 4 3" xfId="2368" xr:uid="{00000000-0005-0000-0000-000074050000}"/>
    <cellStyle name="標準 132 5 5" xfId="2088" xr:uid="{00000000-0005-0000-0000-000075050000}"/>
    <cellStyle name="標準 132 5 6" xfId="2228" xr:uid="{00000000-0005-0000-0000-000076050000}"/>
    <cellStyle name="標準 132 5 7" xfId="2320" xr:uid="{00000000-0005-0000-0000-000077050000}"/>
    <cellStyle name="標準 132 6" xfId="1966" xr:uid="{00000000-0005-0000-0000-000078050000}"/>
    <cellStyle name="標準 132 6 2" xfId="2058" xr:uid="{00000000-0005-0000-0000-000079050000}"/>
    <cellStyle name="標準 132 6 2 2" xfId="2198" xr:uid="{00000000-0005-0000-0000-00007A050000}"/>
    <cellStyle name="標準 132 6 2 3" xfId="2294" xr:uid="{00000000-0005-0000-0000-00007B050000}"/>
    <cellStyle name="標準 132 6 2 4" xfId="2430" xr:uid="{00000000-0005-0000-0000-00007C050000}"/>
    <cellStyle name="標準 132 6 3" xfId="2014" xr:uid="{00000000-0005-0000-0000-00007D050000}"/>
    <cellStyle name="標準 132 6 3 2" xfId="2154" xr:uid="{00000000-0005-0000-0000-00007E050000}"/>
    <cellStyle name="標準 132 6 3 3" xfId="2386" xr:uid="{00000000-0005-0000-0000-00007F050000}"/>
    <cellStyle name="標準 132 6 4" xfId="2106" xr:uid="{00000000-0005-0000-0000-000080050000}"/>
    <cellStyle name="標準 132 6 5" xfId="2246" xr:uid="{00000000-0005-0000-0000-000081050000}"/>
    <cellStyle name="標準 132 6 6" xfId="2338" xr:uid="{00000000-0005-0000-0000-000082050000}"/>
    <cellStyle name="標準 132 7" xfId="1988" xr:uid="{00000000-0005-0000-0000-000083050000}"/>
    <cellStyle name="標準 132 7 2" xfId="2080" xr:uid="{00000000-0005-0000-0000-000084050000}"/>
    <cellStyle name="標準 132 7 2 2" xfId="2220" xr:uid="{00000000-0005-0000-0000-000085050000}"/>
    <cellStyle name="標準 132 7 2 3" xfId="2452" xr:uid="{00000000-0005-0000-0000-000086050000}"/>
    <cellStyle name="標準 132 7 3" xfId="2128" xr:uid="{00000000-0005-0000-0000-000087050000}"/>
    <cellStyle name="標準 132 7 4" xfId="2268" xr:uid="{00000000-0005-0000-0000-000088050000}"/>
    <cellStyle name="標準 132 7 5" xfId="2360" xr:uid="{00000000-0005-0000-0000-000089050000}"/>
    <cellStyle name="標準 132 8" xfId="2036" xr:uid="{00000000-0005-0000-0000-00008A050000}"/>
    <cellStyle name="標準 132 8 2" xfId="2176" xr:uid="{00000000-0005-0000-0000-00008B050000}"/>
    <cellStyle name="標準 132 8 3" xfId="2272" xr:uid="{00000000-0005-0000-0000-00008C050000}"/>
    <cellStyle name="標準 132 8 4" xfId="2408" xr:uid="{00000000-0005-0000-0000-00008D050000}"/>
    <cellStyle name="標準 132 9" xfId="1992" xr:uid="{00000000-0005-0000-0000-00008E050000}"/>
    <cellStyle name="標準 132 9 2" xfId="2132" xr:uid="{00000000-0005-0000-0000-00008F050000}"/>
    <cellStyle name="標準 132 9 3" xfId="2364" xr:uid="{00000000-0005-0000-0000-000090050000}"/>
    <cellStyle name="標準 133" xfId="1938" xr:uid="{00000000-0005-0000-0000-000091050000}"/>
    <cellStyle name="標準 133 10" xfId="2225" xr:uid="{00000000-0005-0000-0000-000092050000}"/>
    <cellStyle name="標準 133 11" xfId="2317" xr:uid="{00000000-0005-0000-0000-000093050000}"/>
    <cellStyle name="標準 133 2" xfId="1957" xr:uid="{00000000-0005-0000-0000-000094050000}"/>
    <cellStyle name="標準 133 2 2" xfId="1979" xr:uid="{00000000-0005-0000-0000-000095050000}"/>
    <cellStyle name="標準 133 2 2 2" xfId="2071" xr:uid="{00000000-0005-0000-0000-000096050000}"/>
    <cellStyle name="標準 133 2 2 2 2" xfId="2211" xr:uid="{00000000-0005-0000-0000-000097050000}"/>
    <cellStyle name="標準 133 2 2 2 3" xfId="2307" xr:uid="{00000000-0005-0000-0000-000098050000}"/>
    <cellStyle name="標準 133 2 2 2 4" xfId="2443" xr:uid="{00000000-0005-0000-0000-000099050000}"/>
    <cellStyle name="標準 133 2 2 3" xfId="2027" xr:uid="{00000000-0005-0000-0000-00009A050000}"/>
    <cellStyle name="標準 133 2 2 3 2" xfId="2167" xr:uid="{00000000-0005-0000-0000-00009B050000}"/>
    <cellStyle name="標準 133 2 2 3 3" xfId="2399" xr:uid="{00000000-0005-0000-0000-00009C050000}"/>
    <cellStyle name="標準 133 2 2 4" xfId="2119" xr:uid="{00000000-0005-0000-0000-00009D050000}"/>
    <cellStyle name="標準 133 2 2 5" xfId="2259" xr:uid="{00000000-0005-0000-0000-00009E050000}"/>
    <cellStyle name="標準 133 2 2 6" xfId="2351" xr:uid="{00000000-0005-0000-0000-00009F050000}"/>
    <cellStyle name="標準 133 2 3" xfId="2049" xr:uid="{00000000-0005-0000-0000-0000A0050000}"/>
    <cellStyle name="標準 133 2 3 2" xfId="2189" xr:uid="{00000000-0005-0000-0000-0000A1050000}"/>
    <cellStyle name="標準 133 2 3 3" xfId="2285" xr:uid="{00000000-0005-0000-0000-0000A2050000}"/>
    <cellStyle name="標準 133 2 3 4" xfId="2421" xr:uid="{00000000-0005-0000-0000-0000A3050000}"/>
    <cellStyle name="標準 133 2 4" xfId="2005" xr:uid="{00000000-0005-0000-0000-0000A4050000}"/>
    <cellStyle name="標準 133 2 4 2" xfId="2145" xr:uid="{00000000-0005-0000-0000-0000A5050000}"/>
    <cellStyle name="標準 133 2 4 3" xfId="2377" xr:uid="{00000000-0005-0000-0000-0000A6050000}"/>
    <cellStyle name="標準 133 2 5" xfId="2097" xr:uid="{00000000-0005-0000-0000-0000A7050000}"/>
    <cellStyle name="標準 133 2 6" xfId="2237" xr:uid="{00000000-0005-0000-0000-0000A8050000}"/>
    <cellStyle name="標準 133 2 7" xfId="2329" xr:uid="{00000000-0005-0000-0000-0000A9050000}"/>
    <cellStyle name="標準 133 3" xfId="1961" xr:uid="{00000000-0005-0000-0000-0000AA050000}"/>
    <cellStyle name="標準 133 3 2" xfId="1983" xr:uid="{00000000-0005-0000-0000-0000AB050000}"/>
    <cellStyle name="標準 133 3 2 2" xfId="2075" xr:uid="{00000000-0005-0000-0000-0000AC050000}"/>
    <cellStyle name="標準 133 3 2 2 2" xfId="2215" xr:uid="{00000000-0005-0000-0000-0000AD050000}"/>
    <cellStyle name="標準 133 3 2 2 3" xfId="2311" xr:uid="{00000000-0005-0000-0000-0000AE050000}"/>
    <cellStyle name="標準 133 3 2 2 4" xfId="2447" xr:uid="{00000000-0005-0000-0000-0000AF050000}"/>
    <cellStyle name="標準 133 3 2 3" xfId="2031" xr:uid="{00000000-0005-0000-0000-0000B0050000}"/>
    <cellStyle name="標準 133 3 2 3 2" xfId="2171" xr:uid="{00000000-0005-0000-0000-0000B1050000}"/>
    <cellStyle name="標準 133 3 2 3 3" xfId="2403" xr:uid="{00000000-0005-0000-0000-0000B2050000}"/>
    <cellStyle name="標準 133 3 2 4" xfId="2123" xr:uid="{00000000-0005-0000-0000-0000B3050000}"/>
    <cellStyle name="標準 133 3 2 5" xfId="2263" xr:uid="{00000000-0005-0000-0000-0000B4050000}"/>
    <cellStyle name="標準 133 3 2 6" xfId="2355" xr:uid="{00000000-0005-0000-0000-0000B5050000}"/>
    <cellStyle name="標準 133 3 3" xfId="2053" xr:uid="{00000000-0005-0000-0000-0000B6050000}"/>
    <cellStyle name="標準 133 3 3 2" xfId="2193" xr:uid="{00000000-0005-0000-0000-0000B7050000}"/>
    <cellStyle name="標準 133 3 3 3" xfId="2289" xr:uid="{00000000-0005-0000-0000-0000B8050000}"/>
    <cellStyle name="標準 133 3 3 4" xfId="2425" xr:uid="{00000000-0005-0000-0000-0000B9050000}"/>
    <cellStyle name="標準 133 3 4" xfId="2009" xr:uid="{00000000-0005-0000-0000-0000BA050000}"/>
    <cellStyle name="標準 133 3 4 2" xfId="2149" xr:uid="{00000000-0005-0000-0000-0000BB050000}"/>
    <cellStyle name="標準 133 3 4 3" xfId="2381" xr:uid="{00000000-0005-0000-0000-0000BC050000}"/>
    <cellStyle name="標準 133 3 5" xfId="2101" xr:uid="{00000000-0005-0000-0000-0000BD050000}"/>
    <cellStyle name="標準 133 3 6" xfId="2241" xr:uid="{00000000-0005-0000-0000-0000BE050000}"/>
    <cellStyle name="標準 133 3 7" xfId="2333" xr:uid="{00000000-0005-0000-0000-0000BF050000}"/>
    <cellStyle name="標準 133 4" xfId="1951" xr:uid="{00000000-0005-0000-0000-0000C0050000}"/>
    <cellStyle name="標準 133 4 2" xfId="1973" xr:uid="{00000000-0005-0000-0000-0000C1050000}"/>
    <cellStyle name="標準 133 4 2 2" xfId="2065" xr:uid="{00000000-0005-0000-0000-0000C2050000}"/>
    <cellStyle name="標準 133 4 2 2 2" xfId="2205" xr:uid="{00000000-0005-0000-0000-0000C3050000}"/>
    <cellStyle name="標準 133 4 2 2 3" xfId="2301" xr:uid="{00000000-0005-0000-0000-0000C4050000}"/>
    <cellStyle name="標準 133 4 2 2 4" xfId="2437" xr:uid="{00000000-0005-0000-0000-0000C5050000}"/>
    <cellStyle name="標準 133 4 2 3" xfId="2021" xr:uid="{00000000-0005-0000-0000-0000C6050000}"/>
    <cellStyle name="標準 133 4 2 3 2" xfId="2161" xr:uid="{00000000-0005-0000-0000-0000C7050000}"/>
    <cellStyle name="標準 133 4 2 3 3" xfId="2393" xr:uid="{00000000-0005-0000-0000-0000C8050000}"/>
    <cellStyle name="標準 133 4 2 4" xfId="2113" xr:uid="{00000000-0005-0000-0000-0000C9050000}"/>
    <cellStyle name="標準 133 4 2 5" xfId="2253" xr:uid="{00000000-0005-0000-0000-0000CA050000}"/>
    <cellStyle name="標準 133 4 2 6" xfId="2345" xr:uid="{00000000-0005-0000-0000-0000CB050000}"/>
    <cellStyle name="標準 133 4 3" xfId="2043" xr:uid="{00000000-0005-0000-0000-0000CC050000}"/>
    <cellStyle name="標準 133 4 3 2" xfId="2183" xr:uid="{00000000-0005-0000-0000-0000CD050000}"/>
    <cellStyle name="標準 133 4 3 3" xfId="2279" xr:uid="{00000000-0005-0000-0000-0000CE050000}"/>
    <cellStyle name="標準 133 4 3 4" xfId="2415" xr:uid="{00000000-0005-0000-0000-0000CF050000}"/>
    <cellStyle name="標準 133 4 4" xfId="1999" xr:uid="{00000000-0005-0000-0000-0000D0050000}"/>
    <cellStyle name="標準 133 4 4 2" xfId="2139" xr:uid="{00000000-0005-0000-0000-0000D1050000}"/>
    <cellStyle name="標準 133 4 4 3" xfId="2371" xr:uid="{00000000-0005-0000-0000-0000D2050000}"/>
    <cellStyle name="標準 133 4 5" xfId="2091" xr:uid="{00000000-0005-0000-0000-0000D3050000}"/>
    <cellStyle name="標準 133 4 6" xfId="2231" xr:uid="{00000000-0005-0000-0000-0000D4050000}"/>
    <cellStyle name="標準 133 4 7" xfId="2323" xr:uid="{00000000-0005-0000-0000-0000D5050000}"/>
    <cellStyle name="標準 133 5" xfId="1967" xr:uid="{00000000-0005-0000-0000-0000D6050000}"/>
    <cellStyle name="標準 133 5 2" xfId="2059" xr:uid="{00000000-0005-0000-0000-0000D7050000}"/>
    <cellStyle name="標準 133 5 2 2" xfId="2199" xr:uid="{00000000-0005-0000-0000-0000D8050000}"/>
    <cellStyle name="標準 133 5 2 3" xfId="2295" xr:uid="{00000000-0005-0000-0000-0000D9050000}"/>
    <cellStyle name="標準 133 5 2 4" xfId="2431" xr:uid="{00000000-0005-0000-0000-0000DA050000}"/>
    <cellStyle name="標準 133 5 3" xfId="2015" xr:uid="{00000000-0005-0000-0000-0000DB050000}"/>
    <cellStyle name="標準 133 5 3 2" xfId="2155" xr:uid="{00000000-0005-0000-0000-0000DC050000}"/>
    <cellStyle name="標準 133 5 3 3" xfId="2387" xr:uid="{00000000-0005-0000-0000-0000DD050000}"/>
    <cellStyle name="標準 133 5 4" xfId="2107" xr:uid="{00000000-0005-0000-0000-0000DE050000}"/>
    <cellStyle name="標準 133 5 5" xfId="2247" xr:uid="{00000000-0005-0000-0000-0000DF050000}"/>
    <cellStyle name="標準 133 5 6" xfId="2339" xr:uid="{00000000-0005-0000-0000-0000E0050000}"/>
    <cellStyle name="標準 133 6" xfId="1989" xr:uid="{00000000-0005-0000-0000-0000E1050000}"/>
    <cellStyle name="標準 133 6 2" xfId="2081" xr:uid="{00000000-0005-0000-0000-0000E2050000}"/>
    <cellStyle name="標準 133 6 2 2" xfId="2221" xr:uid="{00000000-0005-0000-0000-0000E3050000}"/>
    <cellStyle name="標準 133 6 2 3" xfId="2453" xr:uid="{00000000-0005-0000-0000-0000E4050000}"/>
    <cellStyle name="標準 133 6 3" xfId="2129" xr:uid="{00000000-0005-0000-0000-0000E5050000}"/>
    <cellStyle name="標準 133 6 4" xfId="2269" xr:uid="{00000000-0005-0000-0000-0000E6050000}"/>
    <cellStyle name="標準 133 6 5" xfId="2361" xr:uid="{00000000-0005-0000-0000-0000E7050000}"/>
    <cellStyle name="標準 133 7" xfId="2037" xr:uid="{00000000-0005-0000-0000-0000E8050000}"/>
    <cellStyle name="標準 133 7 2" xfId="2177" xr:uid="{00000000-0005-0000-0000-0000E9050000}"/>
    <cellStyle name="標準 133 7 3" xfId="2273" xr:uid="{00000000-0005-0000-0000-0000EA050000}"/>
    <cellStyle name="標準 133 7 4" xfId="2409" xr:uid="{00000000-0005-0000-0000-0000EB050000}"/>
    <cellStyle name="標準 133 8" xfId="1993" xr:uid="{00000000-0005-0000-0000-0000EC050000}"/>
    <cellStyle name="標準 133 8 2" xfId="2133" xr:uid="{00000000-0005-0000-0000-0000ED050000}"/>
    <cellStyle name="標準 133 8 3" xfId="2365" xr:uid="{00000000-0005-0000-0000-0000EE050000}"/>
    <cellStyle name="標準 133 9" xfId="2085" xr:uid="{00000000-0005-0000-0000-0000EF050000}"/>
    <cellStyle name="標準 134" xfId="1940" xr:uid="{00000000-0005-0000-0000-0000F0050000}"/>
    <cellStyle name="標準 135" xfId="2455" xr:uid="{00000000-0005-0000-0000-0000F1050000}"/>
    <cellStyle name="標準 136" xfId="1172" xr:uid="{00000000-0005-0000-0000-0000F2050000}"/>
    <cellStyle name="標準 137" xfId="245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1943" xr:uid="{00000000-0005-0000-0000-00009C060000}"/>
    <cellStyle name="標準 4 10 2" xfId="1969" xr:uid="{00000000-0005-0000-0000-00009D060000}"/>
    <cellStyle name="標準 4 10 2 2" xfId="2061" xr:uid="{00000000-0005-0000-0000-00009E060000}"/>
    <cellStyle name="標準 4 10 2 2 2" xfId="2201" xr:uid="{00000000-0005-0000-0000-00009F060000}"/>
    <cellStyle name="標準 4 10 2 2 3" xfId="2297" xr:uid="{00000000-0005-0000-0000-0000A0060000}"/>
    <cellStyle name="標準 4 10 2 2 4" xfId="2433" xr:uid="{00000000-0005-0000-0000-0000A1060000}"/>
    <cellStyle name="標準 4 10 2 3" xfId="2017" xr:uid="{00000000-0005-0000-0000-0000A2060000}"/>
    <cellStyle name="標準 4 10 2 3 2" xfId="2157" xr:uid="{00000000-0005-0000-0000-0000A3060000}"/>
    <cellStyle name="標準 4 10 2 3 3" xfId="2389" xr:uid="{00000000-0005-0000-0000-0000A4060000}"/>
    <cellStyle name="標準 4 10 2 4" xfId="2109" xr:uid="{00000000-0005-0000-0000-0000A5060000}"/>
    <cellStyle name="標準 4 10 2 5" xfId="2249" xr:uid="{00000000-0005-0000-0000-0000A6060000}"/>
    <cellStyle name="標準 4 10 2 6" xfId="2341" xr:uid="{00000000-0005-0000-0000-0000A7060000}"/>
    <cellStyle name="標準 4 10 3" xfId="2039" xr:uid="{00000000-0005-0000-0000-0000A8060000}"/>
    <cellStyle name="標準 4 10 3 2" xfId="2179" xr:uid="{00000000-0005-0000-0000-0000A9060000}"/>
    <cellStyle name="標準 4 10 3 3" xfId="2275" xr:uid="{00000000-0005-0000-0000-0000AA060000}"/>
    <cellStyle name="標準 4 10 3 4" xfId="2411" xr:uid="{00000000-0005-0000-0000-0000AB060000}"/>
    <cellStyle name="標準 4 10 4" xfId="1995" xr:uid="{00000000-0005-0000-0000-0000AC060000}"/>
    <cellStyle name="標準 4 10 4 2" xfId="2135" xr:uid="{00000000-0005-0000-0000-0000AD060000}"/>
    <cellStyle name="標準 4 10 4 3" xfId="2367" xr:uid="{00000000-0005-0000-0000-0000AE060000}"/>
    <cellStyle name="標準 4 10 5" xfId="2087" xr:uid="{00000000-0005-0000-0000-0000AF060000}"/>
    <cellStyle name="標準 4 10 6" xfId="2227" xr:uid="{00000000-0005-0000-0000-0000B0060000}"/>
    <cellStyle name="標準 4 10 7" xfId="2319" xr:uid="{00000000-0005-0000-0000-0000B1060000}"/>
    <cellStyle name="標準 4 11" xfId="1965" xr:uid="{00000000-0005-0000-0000-0000B2060000}"/>
    <cellStyle name="標準 4 11 2" xfId="2057" xr:uid="{00000000-0005-0000-0000-0000B3060000}"/>
    <cellStyle name="標準 4 11 2 2" xfId="2197" xr:uid="{00000000-0005-0000-0000-0000B4060000}"/>
    <cellStyle name="標準 4 11 2 3" xfId="2293" xr:uid="{00000000-0005-0000-0000-0000B5060000}"/>
    <cellStyle name="標準 4 11 2 4" xfId="2429" xr:uid="{00000000-0005-0000-0000-0000B6060000}"/>
    <cellStyle name="標準 4 11 3" xfId="2013" xr:uid="{00000000-0005-0000-0000-0000B7060000}"/>
    <cellStyle name="標準 4 11 3 2" xfId="2153" xr:uid="{00000000-0005-0000-0000-0000B8060000}"/>
    <cellStyle name="標準 4 11 3 3" xfId="2385" xr:uid="{00000000-0005-0000-0000-0000B9060000}"/>
    <cellStyle name="標準 4 11 4" xfId="2105" xr:uid="{00000000-0005-0000-0000-0000BA060000}"/>
    <cellStyle name="標準 4 11 5" xfId="2245" xr:uid="{00000000-0005-0000-0000-0000BB060000}"/>
    <cellStyle name="標準 4 11 6" xfId="2337" xr:uid="{00000000-0005-0000-0000-0000BC060000}"/>
    <cellStyle name="標準 4 12" xfId="1987" xr:uid="{00000000-0005-0000-0000-0000BD060000}"/>
    <cellStyle name="標準 4 12 2" xfId="2079" xr:uid="{00000000-0005-0000-0000-0000BE060000}"/>
    <cellStyle name="標準 4 12 2 2" xfId="2219" xr:uid="{00000000-0005-0000-0000-0000BF060000}"/>
    <cellStyle name="標準 4 12 2 3" xfId="2451" xr:uid="{00000000-0005-0000-0000-0000C0060000}"/>
    <cellStyle name="標準 4 12 3" xfId="2127" xr:uid="{00000000-0005-0000-0000-0000C1060000}"/>
    <cellStyle name="標準 4 12 4" xfId="2267" xr:uid="{00000000-0005-0000-0000-0000C2060000}"/>
    <cellStyle name="標準 4 12 5" xfId="2359" xr:uid="{00000000-0005-0000-0000-0000C3060000}"/>
    <cellStyle name="標準 4 13" xfId="2035" xr:uid="{00000000-0005-0000-0000-0000C4060000}"/>
    <cellStyle name="標準 4 13 2" xfId="2175" xr:uid="{00000000-0005-0000-0000-0000C5060000}"/>
    <cellStyle name="標準 4 13 3" xfId="2271" xr:uid="{00000000-0005-0000-0000-0000C6060000}"/>
    <cellStyle name="標準 4 13 4" xfId="2407" xr:uid="{00000000-0005-0000-0000-0000C7060000}"/>
    <cellStyle name="標準 4 14" xfId="1991" xr:uid="{00000000-0005-0000-0000-0000C8060000}"/>
    <cellStyle name="標準 4 14 2" xfId="2131" xr:uid="{00000000-0005-0000-0000-0000C9060000}"/>
    <cellStyle name="標準 4 14 3" xfId="2363" xr:uid="{00000000-0005-0000-0000-0000CA060000}"/>
    <cellStyle name="標準 4 15" xfId="2083" xr:uid="{00000000-0005-0000-0000-0000CB060000}"/>
    <cellStyle name="標準 4 16" xfId="2223" xr:uid="{00000000-0005-0000-0000-0000CC060000}"/>
    <cellStyle name="標準 4 17" xfId="2315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1949" xr:uid="{00000000-0005-0000-0000-0000DB060000}"/>
    <cellStyle name="標準 4 7 2" xfId="1955" xr:uid="{00000000-0005-0000-0000-0000DC060000}"/>
    <cellStyle name="標準 4 7 2 2" xfId="1977" xr:uid="{00000000-0005-0000-0000-0000DD060000}"/>
    <cellStyle name="標準 4 7 2 2 2" xfId="2069" xr:uid="{00000000-0005-0000-0000-0000DE060000}"/>
    <cellStyle name="標準 4 7 2 2 2 2" xfId="2209" xr:uid="{00000000-0005-0000-0000-0000DF060000}"/>
    <cellStyle name="標準 4 7 2 2 2 3" xfId="2305" xr:uid="{00000000-0005-0000-0000-0000E0060000}"/>
    <cellStyle name="標準 4 7 2 2 2 4" xfId="2441" xr:uid="{00000000-0005-0000-0000-0000E1060000}"/>
    <cellStyle name="標準 4 7 2 2 3" xfId="2025" xr:uid="{00000000-0005-0000-0000-0000E2060000}"/>
    <cellStyle name="標準 4 7 2 2 3 2" xfId="2165" xr:uid="{00000000-0005-0000-0000-0000E3060000}"/>
    <cellStyle name="標準 4 7 2 2 3 3" xfId="2397" xr:uid="{00000000-0005-0000-0000-0000E4060000}"/>
    <cellStyle name="標準 4 7 2 2 4" xfId="2117" xr:uid="{00000000-0005-0000-0000-0000E5060000}"/>
    <cellStyle name="標準 4 7 2 2 5" xfId="2257" xr:uid="{00000000-0005-0000-0000-0000E6060000}"/>
    <cellStyle name="標準 4 7 2 2 6" xfId="2349" xr:uid="{00000000-0005-0000-0000-0000E7060000}"/>
    <cellStyle name="標準 4 7 2 3" xfId="2047" xr:uid="{00000000-0005-0000-0000-0000E8060000}"/>
    <cellStyle name="標準 4 7 2 3 2" xfId="2187" xr:uid="{00000000-0005-0000-0000-0000E9060000}"/>
    <cellStyle name="標準 4 7 2 3 3" xfId="2283" xr:uid="{00000000-0005-0000-0000-0000EA060000}"/>
    <cellStyle name="標準 4 7 2 3 4" xfId="2419" xr:uid="{00000000-0005-0000-0000-0000EB060000}"/>
    <cellStyle name="標準 4 7 2 4" xfId="2003" xr:uid="{00000000-0005-0000-0000-0000EC060000}"/>
    <cellStyle name="標準 4 7 2 4 2" xfId="2143" xr:uid="{00000000-0005-0000-0000-0000ED060000}"/>
    <cellStyle name="標準 4 7 2 4 3" xfId="2375" xr:uid="{00000000-0005-0000-0000-0000EE060000}"/>
    <cellStyle name="標準 4 7 2 5" xfId="2095" xr:uid="{00000000-0005-0000-0000-0000EF060000}"/>
    <cellStyle name="標準 4 7 2 6" xfId="2235" xr:uid="{00000000-0005-0000-0000-0000F0060000}"/>
    <cellStyle name="標準 4 7 2 7" xfId="2327" xr:uid="{00000000-0005-0000-0000-0000F1060000}"/>
    <cellStyle name="標準 4 7 3" xfId="1963" xr:uid="{00000000-0005-0000-0000-0000F2060000}"/>
    <cellStyle name="標準 4 7 3 2" xfId="1985" xr:uid="{00000000-0005-0000-0000-0000F3060000}"/>
    <cellStyle name="標準 4 7 3 2 2" xfId="2077" xr:uid="{00000000-0005-0000-0000-0000F4060000}"/>
    <cellStyle name="標準 4 7 3 2 2 2" xfId="2217" xr:uid="{00000000-0005-0000-0000-0000F5060000}"/>
    <cellStyle name="標準 4 7 3 2 2 3" xfId="2313" xr:uid="{00000000-0005-0000-0000-0000F6060000}"/>
    <cellStyle name="標準 4 7 3 2 2 4" xfId="2449" xr:uid="{00000000-0005-0000-0000-0000F7060000}"/>
    <cellStyle name="標準 4 7 3 2 3" xfId="2033" xr:uid="{00000000-0005-0000-0000-0000F8060000}"/>
    <cellStyle name="標準 4 7 3 2 3 2" xfId="2173" xr:uid="{00000000-0005-0000-0000-0000F9060000}"/>
    <cellStyle name="標準 4 7 3 2 3 3" xfId="2405" xr:uid="{00000000-0005-0000-0000-0000FA060000}"/>
    <cellStyle name="標準 4 7 3 2 4" xfId="2125" xr:uid="{00000000-0005-0000-0000-0000FB060000}"/>
    <cellStyle name="標準 4 7 3 2 5" xfId="2265" xr:uid="{00000000-0005-0000-0000-0000FC060000}"/>
    <cellStyle name="標準 4 7 3 2 6" xfId="2357" xr:uid="{00000000-0005-0000-0000-0000FD060000}"/>
    <cellStyle name="標準 4 7 3 3" xfId="2055" xr:uid="{00000000-0005-0000-0000-0000FE060000}"/>
    <cellStyle name="標準 4 7 3 3 2" xfId="2195" xr:uid="{00000000-0005-0000-0000-0000FF060000}"/>
    <cellStyle name="標準 4 7 3 3 3" xfId="2291" xr:uid="{00000000-0005-0000-0000-000000070000}"/>
    <cellStyle name="標準 4 7 3 3 4" xfId="2427" xr:uid="{00000000-0005-0000-0000-000001070000}"/>
    <cellStyle name="標準 4 7 3 4" xfId="2011" xr:uid="{00000000-0005-0000-0000-000002070000}"/>
    <cellStyle name="標準 4 7 3 4 2" xfId="2151" xr:uid="{00000000-0005-0000-0000-000003070000}"/>
    <cellStyle name="標準 4 7 3 4 3" xfId="2383" xr:uid="{00000000-0005-0000-0000-000004070000}"/>
    <cellStyle name="標準 4 7 3 5" xfId="2103" xr:uid="{00000000-0005-0000-0000-000005070000}"/>
    <cellStyle name="標準 4 7 3 6" xfId="2243" xr:uid="{00000000-0005-0000-0000-000006070000}"/>
    <cellStyle name="標準 4 7 3 7" xfId="2335" xr:uid="{00000000-0005-0000-0000-000007070000}"/>
    <cellStyle name="標準 4 7 4" xfId="1971" xr:uid="{00000000-0005-0000-0000-000008070000}"/>
    <cellStyle name="標準 4 7 4 2" xfId="2063" xr:uid="{00000000-0005-0000-0000-000009070000}"/>
    <cellStyle name="標準 4 7 4 2 2" xfId="2203" xr:uid="{00000000-0005-0000-0000-00000A070000}"/>
    <cellStyle name="標準 4 7 4 2 3" xfId="2299" xr:uid="{00000000-0005-0000-0000-00000B070000}"/>
    <cellStyle name="標準 4 7 4 2 4" xfId="2435" xr:uid="{00000000-0005-0000-0000-00000C070000}"/>
    <cellStyle name="標準 4 7 4 3" xfId="2019" xr:uid="{00000000-0005-0000-0000-00000D070000}"/>
    <cellStyle name="標準 4 7 4 3 2" xfId="2159" xr:uid="{00000000-0005-0000-0000-00000E070000}"/>
    <cellStyle name="標準 4 7 4 3 3" xfId="2391" xr:uid="{00000000-0005-0000-0000-00000F070000}"/>
    <cellStyle name="標準 4 7 4 4" xfId="2111" xr:uid="{00000000-0005-0000-0000-000010070000}"/>
    <cellStyle name="標準 4 7 4 5" xfId="2251" xr:uid="{00000000-0005-0000-0000-000011070000}"/>
    <cellStyle name="標準 4 7 4 6" xfId="2343" xr:uid="{00000000-0005-0000-0000-000012070000}"/>
    <cellStyle name="標準 4 7 5" xfId="2041" xr:uid="{00000000-0005-0000-0000-000013070000}"/>
    <cellStyle name="標準 4 7 5 2" xfId="2181" xr:uid="{00000000-0005-0000-0000-000014070000}"/>
    <cellStyle name="標準 4 7 5 3" xfId="2277" xr:uid="{00000000-0005-0000-0000-000015070000}"/>
    <cellStyle name="標準 4 7 5 4" xfId="2413" xr:uid="{00000000-0005-0000-0000-000016070000}"/>
    <cellStyle name="標準 4 7 6" xfId="1997" xr:uid="{00000000-0005-0000-0000-000017070000}"/>
    <cellStyle name="標準 4 7 6 2" xfId="2137" xr:uid="{00000000-0005-0000-0000-000018070000}"/>
    <cellStyle name="標準 4 7 6 3" xfId="2369" xr:uid="{00000000-0005-0000-0000-000019070000}"/>
    <cellStyle name="標準 4 7 7" xfId="2089" xr:uid="{00000000-0005-0000-0000-00001A070000}"/>
    <cellStyle name="標準 4 7 8" xfId="2229" xr:uid="{00000000-0005-0000-0000-00001B070000}"/>
    <cellStyle name="標準 4 7 9" xfId="2321" xr:uid="{00000000-0005-0000-0000-00001C070000}"/>
    <cellStyle name="標準 4 8" xfId="1953" xr:uid="{00000000-0005-0000-0000-00001D070000}"/>
    <cellStyle name="標準 4 8 2" xfId="1975" xr:uid="{00000000-0005-0000-0000-00001E070000}"/>
    <cellStyle name="標準 4 8 2 2" xfId="2067" xr:uid="{00000000-0005-0000-0000-00001F070000}"/>
    <cellStyle name="標準 4 8 2 2 2" xfId="2207" xr:uid="{00000000-0005-0000-0000-000020070000}"/>
    <cellStyle name="標準 4 8 2 2 3" xfId="2303" xr:uid="{00000000-0005-0000-0000-000021070000}"/>
    <cellStyle name="標準 4 8 2 2 4" xfId="2439" xr:uid="{00000000-0005-0000-0000-000022070000}"/>
    <cellStyle name="標準 4 8 2 3" xfId="2023" xr:uid="{00000000-0005-0000-0000-000023070000}"/>
    <cellStyle name="標準 4 8 2 3 2" xfId="2163" xr:uid="{00000000-0005-0000-0000-000024070000}"/>
    <cellStyle name="標準 4 8 2 3 3" xfId="2395" xr:uid="{00000000-0005-0000-0000-000025070000}"/>
    <cellStyle name="標準 4 8 2 4" xfId="2115" xr:uid="{00000000-0005-0000-0000-000026070000}"/>
    <cellStyle name="標準 4 8 2 5" xfId="2255" xr:uid="{00000000-0005-0000-0000-000027070000}"/>
    <cellStyle name="標準 4 8 2 6" xfId="2347" xr:uid="{00000000-0005-0000-0000-000028070000}"/>
    <cellStyle name="標準 4 8 3" xfId="2045" xr:uid="{00000000-0005-0000-0000-000029070000}"/>
    <cellStyle name="標準 4 8 3 2" xfId="2185" xr:uid="{00000000-0005-0000-0000-00002A070000}"/>
    <cellStyle name="標準 4 8 3 3" xfId="2281" xr:uid="{00000000-0005-0000-0000-00002B070000}"/>
    <cellStyle name="標準 4 8 3 4" xfId="2417" xr:uid="{00000000-0005-0000-0000-00002C070000}"/>
    <cellStyle name="標準 4 8 4" xfId="2001" xr:uid="{00000000-0005-0000-0000-00002D070000}"/>
    <cellStyle name="標準 4 8 4 2" xfId="2141" xr:uid="{00000000-0005-0000-0000-00002E070000}"/>
    <cellStyle name="標準 4 8 4 3" xfId="2373" xr:uid="{00000000-0005-0000-0000-00002F070000}"/>
    <cellStyle name="標準 4 8 5" xfId="2093" xr:uid="{00000000-0005-0000-0000-000030070000}"/>
    <cellStyle name="標準 4 8 6" xfId="2233" xr:uid="{00000000-0005-0000-0000-000031070000}"/>
    <cellStyle name="標準 4 8 7" xfId="2325" xr:uid="{00000000-0005-0000-0000-000032070000}"/>
    <cellStyle name="標準 4 9" xfId="1959" xr:uid="{00000000-0005-0000-0000-000033070000}"/>
    <cellStyle name="標準 4 9 2" xfId="1981" xr:uid="{00000000-0005-0000-0000-000034070000}"/>
    <cellStyle name="標準 4 9 2 2" xfId="2073" xr:uid="{00000000-0005-0000-0000-000035070000}"/>
    <cellStyle name="標準 4 9 2 2 2" xfId="2213" xr:uid="{00000000-0005-0000-0000-000036070000}"/>
    <cellStyle name="標準 4 9 2 2 3" xfId="2309" xr:uid="{00000000-0005-0000-0000-000037070000}"/>
    <cellStyle name="標準 4 9 2 2 4" xfId="2445" xr:uid="{00000000-0005-0000-0000-000038070000}"/>
    <cellStyle name="標準 4 9 2 3" xfId="2029" xr:uid="{00000000-0005-0000-0000-000039070000}"/>
    <cellStyle name="標準 4 9 2 3 2" xfId="2169" xr:uid="{00000000-0005-0000-0000-00003A070000}"/>
    <cellStyle name="標準 4 9 2 3 3" xfId="2401" xr:uid="{00000000-0005-0000-0000-00003B070000}"/>
    <cellStyle name="標準 4 9 2 4" xfId="2121" xr:uid="{00000000-0005-0000-0000-00003C070000}"/>
    <cellStyle name="標準 4 9 2 5" xfId="2261" xr:uid="{00000000-0005-0000-0000-00003D070000}"/>
    <cellStyle name="標準 4 9 2 6" xfId="2353" xr:uid="{00000000-0005-0000-0000-00003E070000}"/>
    <cellStyle name="標準 4 9 3" xfId="2051" xr:uid="{00000000-0005-0000-0000-00003F070000}"/>
    <cellStyle name="標準 4 9 3 2" xfId="2191" xr:uid="{00000000-0005-0000-0000-000040070000}"/>
    <cellStyle name="標準 4 9 3 3" xfId="2287" xr:uid="{00000000-0005-0000-0000-000041070000}"/>
    <cellStyle name="標準 4 9 3 4" xfId="2423" xr:uid="{00000000-0005-0000-0000-000042070000}"/>
    <cellStyle name="標準 4 9 4" xfId="2007" xr:uid="{00000000-0005-0000-0000-000043070000}"/>
    <cellStyle name="標準 4 9 4 2" xfId="2147" xr:uid="{00000000-0005-0000-0000-000044070000}"/>
    <cellStyle name="標準 4 9 4 3" xfId="2379" xr:uid="{00000000-0005-0000-0000-000045070000}"/>
    <cellStyle name="標準 4 9 5" xfId="2099" xr:uid="{00000000-0005-0000-0000-000046070000}"/>
    <cellStyle name="標準 4 9 6" xfId="2239" xr:uid="{00000000-0005-0000-0000-000047070000}"/>
    <cellStyle name="標準 4 9 7" xfId="2331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8090000}"/>
    <cellStyle name="標準_建玉残高情報資料作成sakimono" xfId="1942" xr:uid="{00000000-0005-0000-0000-000089090000}"/>
    <cellStyle name="標準１" xfId="1921" xr:uid="{00000000-0005-0000-0000-00008E090000}"/>
    <cellStyle name="標準10" xfId="1922" xr:uid="{00000000-0005-0000-0000-00008F090000}"/>
    <cellStyle name="標準12" xfId="1923" xr:uid="{00000000-0005-0000-0000-000090090000}"/>
    <cellStyle name="文字列" xfId="1924" xr:uid="{00000000-0005-0000-0000-000091090000}"/>
    <cellStyle name="未定義" xfId="12" xr:uid="{00000000-0005-0000-0000-000092090000}"/>
    <cellStyle name="未定義 2" xfId="1925" xr:uid="{00000000-0005-0000-0000-000093090000}"/>
    <cellStyle name="未定義 3" xfId="1926" xr:uid="{00000000-0005-0000-0000-000094090000}"/>
    <cellStyle name="未定義_030_上場有価証券総括表_詳細設計書_府令改正対応" xfId="1927" xr:uid="{00000000-0005-0000-0000-000095090000}"/>
    <cellStyle name="良い 2" xfId="1928" xr:uid="{00000000-0005-0000-0000-000096090000}"/>
    <cellStyle name="良い 3" xfId="1929" xr:uid="{00000000-0005-0000-0000-000097090000}"/>
    <cellStyle name="良い 4" xfId="1930" xr:uid="{00000000-0005-0000-0000-000098090000}"/>
    <cellStyle name="良い 5" xfId="1931" xr:uid="{00000000-0005-0000-0000-000099090000}"/>
    <cellStyle name="良い 6" xfId="1932" xr:uid="{00000000-0005-0000-0000-00009A090000}"/>
    <cellStyle name="良い 7" xfId="1933" xr:uid="{00000000-0005-0000-0000-00009B090000}"/>
    <cellStyle name="良い 8" xfId="1934" xr:uid="{00000000-0005-0000-0000-00009C090000}"/>
    <cellStyle name="良い 9" xfId="1935" xr:uid="{00000000-0005-0000-0000-00009D090000}"/>
    <cellStyle name="표준_4.3.1_取引処理（取引処理制御１－１）" xfId="1936" xr:uid="{00000000-0005-0000-0000-00009E090000}"/>
  </cellStyles>
  <dxfs count="0"/>
  <tableStyles count="0" defaultPivotStyle="PivotStyleLight16" defaultTableStyle="TableStyleMedium2"/>
  <colors>
    <mruColors>
      <color rgb="FFCCFFFF"/>
      <color rgb="FFFF5050"/>
      <color rgb="FFFFCC99"/>
      <color rgb="FF66FFFF"/>
      <color rgb="FFFFCCFF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 anchor="t" horzOverflow="clip" rtlCol="0" vertOverflow="clip"/>
      <a:lstStyle>
        <a:defPPr algn="l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customProperty1.bin" Type="http://schemas.openxmlformats.org/officeDocument/2006/relationships/customProperty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5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2" width="20.5" collapsed="true"/>
    <col min="2" max="2" bestFit="true" customWidth="true" style="2" width="10.5" collapsed="true"/>
    <col min="3" max="3" customWidth="true" style="2" width="40.625" collapsed="true"/>
    <col min="4" max="4" bestFit="true" customWidth="true" style="2" width="5.5" collapsed="true"/>
    <col min="5" max="5" customWidth="true" style="2" width="10.625" collapsed="true"/>
    <col min="6" max="7" customWidth="true" style="2" width="38.625" collapsed="true"/>
    <col min="8" max="8" customWidth="true" style="2" width="14.625" collapsed="true"/>
    <col min="9" max="9" style="2" width="9.0" collapsed="true"/>
    <col min="10" max="32" style="2" width="9.0" collapsed="true"/>
    <col min="33" max="33" style="2" width="9.0" collapsed="true"/>
    <col min="34" max="41" style="2" width="9.0" collapsed="true"/>
    <col min="42" max="16384" style="2" width="9.0" collapsed="true"/>
  </cols>
  <sheetData>
    <row customFormat="1" r="1" s="1" spans="1:8">
      <c r="A1" s="9" t="s">
        <v>7</v>
      </c>
      <c r="B1" s="9"/>
      <c r="C1" s="9"/>
      <c r="D1" s="9"/>
      <c r="E1" s="9"/>
      <c r="F1" s="9"/>
      <c r="G1" s="9"/>
      <c r="H1" s="9"/>
    </row>
    <row customFormat="1" r="2" s="1" spans="1:8">
      <c r="A2" s="9" t="s">
        <v>8</v>
      </c>
      <c r="B2" s="9"/>
      <c r="C2" s="9"/>
      <c r="D2" s="9"/>
      <c r="E2" s="9"/>
      <c r="F2" s="9"/>
      <c r="G2" s="9"/>
      <c r="H2" s="9"/>
    </row>
    <row customHeight="1" ht="13.5" r="3" spans="1:8">
      <c r="A3" s="6"/>
      <c r="B3" s="6"/>
      <c r="C3" s="6"/>
      <c r="D3" s="6"/>
      <c r="E3" s="6"/>
      <c r="F3" s="6"/>
      <c r="G3" s="6"/>
      <c r="H3" s="6"/>
    </row>
    <row customHeight="1" ht="13.5" r="4" spans="1:8">
      <c r="A4" s="6"/>
      <c r="B4" s="6"/>
      <c r="C4" s="6"/>
      <c r="D4" s="6"/>
      <c r="E4" s="6"/>
      <c r="F4" s="6"/>
      <c r="G4" s="6"/>
      <c r="H4" s="6"/>
    </row>
    <row customHeight="1" ht="13.5" r="5" spans="1:8">
      <c r="A5" s="6"/>
      <c r="B5" s="7" t="s">
        <v>5</v>
      </c>
      <c r="C5" s="6" t="s">
        <v>9</v>
      </c>
      <c r="D5" s="6"/>
      <c r="E5" s="6"/>
      <c r="F5" s="6"/>
      <c r="G5" s="6"/>
      <c r="H5" s="8"/>
    </row>
    <row r="6" spans="1:8">
      <c r="A6" s="25" t="s">
        <v>2</v>
      </c>
      <c r="B6" s="25" t="s">
        <v>3</v>
      </c>
      <c r="C6" s="25" t="s">
        <v>4</v>
      </c>
      <c r="D6" s="10" t="s">
        <v>6</v>
      </c>
      <c r="E6" s="13" t="s">
        <v>0</v>
      </c>
      <c r="F6" s="14"/>
      <c r="G6" s="15"/>
      <c r="H6" s="22" t="s">
        <v>1</v>
      </c>
    </row>
    <row customHeight="1" ht="13.5" r="7" spans="1:8">
      <c r="A7" s="26"/>
      <c r="B7" s="26"/>
      <c r="C7" s="26"/>
      <c r="D7" s="11"/>
      <c r="E7" s="16"/>
      <c r="F7" s="17"/>
      <c r="G7" s="18"/>
      <c r="H7" s="23"/>
    </row>
    <row r="8" spans="1:8">
      <c r="A8" s="27"/>
      <c r="B8" s="27"/>
      <c r="C8" s="27"/>
      <c r="D8" s="12"/>
      <c r="E8" s="19"/>
      <c r="F8" s="20"/>
      <c r="G8" s="21"/>
      <c r="H8" s="24"/>
    </row>
    <row r="9" spans="1:8">
      <c r="A9" s="3" t="s">
        <v>10</v>
      </c>
      <c r="B9" s="4" t="s">
        <v>11</v>
      </c>
      <c r="C9" s="4" t="s">
        <v>12</v>
      </c>
      <c r="D9" s="3" t="n">
        <v>1.0</v>
      </c>
      <c r="E9" s="4" t="s">
        <v>13</v>
      </c>
      <c r="F9" s="4" t="s">
        <v>14</v>
      </c>
      <c r="G9" s="4" t="s">
        <v>15</v>
      </c>
      <c r="H9" s="5" t="n">
        <f>42998.0</f>
        <v>42998.0</v>
      </c>
    </row>
    <row r="10">
      <c r="A10" s="3" t="s">
        <v>10</v>
      </c>
      <c r="B10" s="4" t="s">
        <v>11</v>
      </c>
      <c r="C10" s="4" t="s">
        <v>12</v>
      </c>
      <c r="D10" s="3" t="n">
        <v>2.0</v>
      </c>
      <c r="E10" s="4" t="s">
        <v>16</v>
      </c>
      <c r="F10" s="4" t="s">
        <v>17</v>
      </c>
      <c r="G10" s="4" t="s">
        <v>18</v>
      </c>
      <c r="H10" s="5" t="n">
        <f>26538.0</f>
        <v>26538.0</v>
      </c>
    </row>
    <row r="11">
      <c r="A11" s="3" t="s">
        <v>10</v>
      </c>
      <c r="B11" s="4" t="s">
        <v>11</v>
      </c>
      <c r="C11" s="4" t="s">
        <v>12</v>
      </c>
      <c r="D11" s="3" t="n">
        <v>3.0</v>
      </c>
      <c r="E11" s="4" t="s">
        <v>19</v>
      </c>
      <c r="F11" s="4" t="s">
        <v>20</v>
      </c>
      <c r="G11" s="4" t="s">
        <v>21</v>
      </c>
      <c r="H11" s="5" t="n">
        <f>9956.0</f>
        <v>9956.0</v>
      </c>
    </row>
    <row r="12">
      <c r="A12" s="3" t="s">
        <v>10</v>
      </c>
      <c r="B12" s="4" t="s">
        <v>11</v>
      </c>
      <c r="C12" s="4" t="s">
        <v>12</v>
      </c>
      <c r="D12" s="3" t="n">
        <v>4.0</v>
      </c>
      <c r="E12" s="4" t="s">
        <v>22</v>
      </c>
      <c r="F12" s="4" t="s">
        <v>23</v>
      </c>
      <c r="G12" s="4" t="s">
        <v>24</v>
      </c>
      <c r="H12" s="5" t="n">
        <f>4488.0</f>
        <v>4488.0</v>
      </c>
    </row>
    <row r="13">
      <c r="A13" s="3" t="s">
        <v>10</v>
      </c>
      <c r="B13" s="4" t="s">
        <v>11</v>
      </c>
      <c r="C13" s="4" t="s">
        <v>12</v>
      </c>
      <c r="D13" s="3" t="n">
        <v>5.0</v>
      </c>
      <c r="E13" s="4" t="s">
        <v>25</v>
      </c>
      <c r="F13" s="4" t="s">
        <v>26</v>
      </c>
      <c r="G13" s="4" t="s">
        <v>27</v>
      </c>
      <c r="H13" s="5" t="n">
        <f>4080.0</f>
        <v>4080.0</v>
      </c>
    </row>
    <row r="14">
      <c r="A14" s="3" t="s">
        <v>10</v>
      </c>
      <c r="B14" s="4" t="s">
        <v>11</v>
      </c>
      <c r="C14" s="4" t="s">
        <v>12</v>
      </c>
      <c r="D14" s="3" t="n">
        <v>6.0</v>
      </c>
      <c r="E14" s="4" t="s">
        <v>28</v>
      </c>
      <c r="F14" s="4" t="s">
        <v>29</v>
      </c>
      <c r="G14" s="4" t="s">
        <v>30</v>
      </c>
      <c r="H14" s="5" t="n">
        <f>2951.0</f>
        <v>2951.0</v>
      </c>
    </row>
    <row r="15">
      <c r="A15" s="3" t="s">
        <v>10</v>
      </c>
      <c r="B15" s="4" t="s">
        <v>11</v>
      </c>
      <c r="C15" s="4" t="s">
        <v>12</v>
      </c>
      <c r="D15" s="3" t="n">
        <v>7.0</v>
      </c>
      <c r="E15" s="4" t="s">
        <v>31</v>
      </c>
      <c r="F15" s="4" t="s">
        <v>32</v>
      </c>
      <c r="G15" s="4" t="s">
        <v>33</v>
      </c>
      <c r="H15" s="5" t="n">
        <f>2920.0</f>
        <v>2920.0</v>
      </c>
    </row>
    <row r="16">
      <c r="A16" s="3" t="s">
        <v>10</v>
      </c>
      <c r="B16" s="4" t="s">
        <v>11</v>
      </c>
      <c r="C16" s="4" t="s">
        <v>12</v>
      </c>
      <c r="D16" s="3" t="n">
        <v>8.0</v>
      </c>
      <c r="E16" s="4" t="s">
        <v>34</v>
      </c>
      <c r="F16" s="4" t="s">
        <v>35</v>
      </c>
      <c r="G16" s="4" t="s">
        <v>36</v>
      </c>
      <c r="H16" s="5" t="n">
        <f>2675.0</f>
        <v>2675.0</v>
      </c>
    </row>
    <row r="17">
      <c r="A17" s="3" t="s">
        <v>10</v>
      </c>
      <c r="B17" s="4" t="s">
        <v>11</v>
      </c>
      <c r="C17" s="4" t="s">
        <v>12</v>
      </c>
      <c r="D17" s="3" t="n">
        <v>9.0</v>
      </c>
      <c r="E17" s="4" t="s">
        <v>37</v>
      </c>
      <c r="F17" s="4" t="s">
        <v>38</v>
      </c>
      <c r="G17" s="4" t="s">
        <v>39</v>
      </c>
      <c r="H17" s="5" t="n">
        <f>2644.0</f>
        <v>2644.0</v>
      </c>
    </row>
    <row r="18">
      <c r="A18" s="3" t="s">
        <v>10</v>
      </c>
      <c r="B18" s="4" t="s">
        <v>11</v>
      </c>
      <c r="C18" s="4" t="s">
        <v>12</v>
      </c>
      <c r="D18" s="3" t="n">
        <v>10.0</v>
      </c>
      <c r="E18" s="4" t="s">
        <v>40</v>
      </c>
      <c r="F18" s="4" t="s">
        <v>41</v>
      </c>
      <c r="G18" s="4" t="s">
        <v>42</v>
      </c>
      <c r="H18" s="5" t="n">
        <f>2613.0</f>
        <v>2613.0</v>
      </c>
    </row>
    <row r="19">
      <c r="A19" s="3" t="s">
        <v>10</v>
      </c>
      <c r="B19" s="4" t="s">
        <v>11</v>
      </c>
      <c r="C19" s="4" t="s">
        <v>12</v>
      </c>
      <c r="D19" s="3" t="n">
        <v>11.0</v>
      </c>
      <c r="E19" s="4" t="s">
        <v>43</v>
      </c>
      <c r="F19" s="4" t="s">
        <v>44</v>
      </c>
      <c r="G19" s="4" t="s">
        <v>45</v>
      </c>
      <c r="H19" s="5" t="n">
        <f>2059.0</f>
        <v>2059.0</v>
      </c>
    </row>
    <row r="20">
      <c r="A20" s="3" t="s">
        <v>10</v>
      </c>
      <c r="B20" s="4" t="s">
        <v>11</v>
      </c>
      <c r="C20" s="4" t="s">
        <v>12</v>
      </c>
      <c r="D20" s="3" t="n">
        <v>12.0</v>
      </c>
      <c r="E20" s="4" t="s">
        <v>46</v>
      </c>
      <c r="F20" s="4" t="s">
        <v>47</v>
      </c>
      <c r="G20" s="4" t="s">
        <v>48</v>
      </c>
      <c r="H20" s="5" t="n">
        <f>2013.0</f>
        <v>2013.0</v>
      </c>
    </row>
    <row r="21">
      <c r="A21" s="3" t="s">
        <v>10</v>
      </c>
      <c r="B21" s="4" t="s">
        <v>11</v>
      </c>
      <c r="C21" s="4" t="s">
        <v>12</v>
      </c>
      <c r="D21" s="3" t="n">
        <v>13.0</v>
      </c>
      <c r="E21" s="4" t="s">
        <v>49</v>
      </c>
      <c r="F21" s="4" t="s">
        <v>50</v>
      </c>
      <c r="G21" s="4" t="s">
        <v>51</v>
      </c>
      <c r="H21" s="5" t="n">
        <f>1767.0</f>
        <v>1767.0</v>
      </c>
    </row>
    <row r="22">
      <c r="A22" s="3" t="s">
        <v>10</v>
      </c>
      <c r="B22" s="4" t="s">
        <v>11</v>
      </c>
      <c r="C22" s="4" t="s">
        <v>12</v>
      </c>
      <c r="D22" s="3" t="n">
        <v>14.0</v>
      </c>
      <c r="E22" s="4" t="s">
        <v>52</v>
      </c>
      <c r="F22" s="4" t="s">
        <v>53</v>
      </c>
      <c r="G22" s="4" t="s">
        <v>54</v>
      </c>
      <c r="H22" s="5" t="n">
        <f>1702.0</f>
        <v>1702.0</v>
      </c>
    </row>
    <row r="23">
      <c r="A23" s="3" t="s">
        <v>10</v>
      </c>
      <c r="B23" s="4" t="s">
        <v>11</v>
      </c>
      <c r="C23" s="4" t="s">
        <v>12</v>
      </c>
      <c r="D23" s="3" t="n">
        <v>15.0</v>
      </c>
      <c r="E23" s="4" t="s">
        <v>55</v>
      </c>
      <c r="F23" s="4" t="s">
        <v>56</v>
      </c>
      <c r="G23" s="4" t="s">
        <v>57</v>
      </c>
      <c r="H23" s="5" t="n">
        <f>1527.0</f>
        <v>1527.0</v>
      </c>
    </row>
    <row r="24">
      <c r="A24" s="3" t="s">
        <v>10</v>
      </c>
      <c r="B24" s="4" t="s">
        <v>11</v>
      </c>
      <c r="C24" s="4" t="s">
        <v>12</v>
      </c>
      <c r="D24" s="3" t="n">
        <v>16.0</v>
      </c>
      <c r="E24" s="4" t="s">
        <v>58</v>
      </c>
      <c r="F24" s="4" t="s">
        <v>59</v>
      </c>
      <c r="G24" s="4" t="s">
        <v>60</v>
      </c>
      <c r="H24" s="5" t="n">
        <f>1070.0</f>
        <v>1070.0</v>
      </c>
    </row>
    <row r="25">
      <c r="A25" s="3" t="s">
        <v>10</v>
      </c>
      <c r="B25" s="4" t="s">
        <v>11</v>
      </c>
      <c r="C25" s="4" t="s">
        <v>12</v>
      </c>
      <c r="D25" s="3" t="n">
        <v>17.0</v>
      </c>
      <c r="E25" s="4" t="s">
        <v>61</v>
      </c>
      <c r="F25" s="4" t="s">
        <v>62</v>
      </c>
      <c r="G25" s="4" t="s">
        <v>63</v>
      </c>
      <c r="H25" s="5" t="n">
        <f>699.0</f>
        <v>699.0</v>
      </c>
    </row>
    <row r="26">
      <c r="A26" s="3" t="s">
        <v>10</v>
      </c>
      <c r="B26" s="4" t="s">
        <v>11</v>
      </c>
      <c r="C26" s="4" t="s">
        <v>12</v>
      </c>
      <c r="D26" s="3" t="n">
        <v>17.0</v>
      </c>
      <c r="E26" s="4" t="s">
        <v>64</v>
      </c>
      <c r="F26" s="4" t="s">
        <v>65</v>
      </c>
      <c r="G26" s="4" t="s">
        <v>66</v>
      </c>
      <c r="H26" s="5" t="n">
        <f>699.0</f>
        <v>699.0</v>
      </c>
    </row>
    <row r="27">
      <c r="A27" s="3" t="s">
        <v>10</v>
      </c>
      <c r="B27" s="4" t="s">
        <v>11</v>
      </c>
      <c r="C27" s="4" t="s">
        <v>12</v>
      </c>
      <c r="D27" s="3" t="n">
        <v>19.0</v>
      </c>
      <c r="E27" s="4" t="s">
        <v>67</v>
      </c>
      <c r="F27" s="4" t="s">
        <v>68</v>
      </c>
      <c r="G27" s="4" t="s">
        <v>69</v>
      </c>
      <c r="H27" s="5" t="n">
        <f>575.0</f>
        <v>575.0</v>
      </c>
    </row>
    <row r="28">
      <c r="A28" s="3" t="s">
        <v>10</v>
      </c>
      <c r="B28" s="4" t="s">
        <v>11</v>
      </c>
      <c r="C28" s="4" t="s">
        <v>12</v>
      </c>
      <c r="D28" s="3" t="n">
        <v>20.0</v>
      </c>
      <c r="E28" s="4" t="s">
        <v>70</v>
      </c>
      <c r="F28" s="4" t="s">
        <v>71</v>
      </c>
      <c r="G28" s="4" t="s">
        <v>72</v>
      </c>
      <c r="H28" s="5" t="n">
        <f>483.0</f>
        <v>483.0</v>
      </c>
    </row>
    <row r="29">
      <c r="A29" s="3" t="s">
        <v>10</v>
      </c>
      <c r="B29" s="4" t="s">
        <v>73</v>
      </c>
      <c r="C29" s="4" t="s">
        <v>74</v>
      </c>
      <c r="D29" s="3" t="n">
        <v>1.0</v>
      </c>
      <c r="E29" s="4" t="s">
        <v>16</v>
      </c>
      <c r="F29" s="4" t="s">
        <v>17</v>
      </c>
      <c r="G29" s="4" t="s">
        <v>18</v>
      </c>
      <c r="H29" s="5" t="n">
        <f>77.0</f>
        <v>77.0</v>
      </c>
    </row>
    <row r="30">
      <c r="A30" s="3" t="s">
        <v>10</v>
      </c>
      <c r="B30" s="4" t="s">
        <v>73</v>
      </c>
      <c r="C30" s="4" t="s">
        <v>74</v>
      </c>
      <c r="D30" s="3" t="n">
        <v>2.0</v>
      </c>
      <c r="E30" s="4" t="s">
        <v>28</v>
      </c>
      <c r="F30" s="4" t="s">
        <v>29</v>
      </c>
      <c r="G30" s="4" t="s">
        <v>30</v>
      </c>
      <c r="H30" s="5" t="n">
        <f>52.0</f>
        <v>52.0</v>
      </c>
    </row>
    <row r="31">
      <c r="A31" s="3" t="s">
        <v>10</v>
      </c>
      <c r="B31" s="4" t="s">
        <v>73</v>
      </c>
      <c r="C31" s="4" t="s">
        <v>74</v>
      </c>
      <c r="D31" s="3" t="n">
        <v>3.0</v>
      </c>
      <c r="E31" s="4" t="s">
        <v>13</v>
      </c>
      <c r="F31" s="4" t="s">
        <v>14</v>
      </c>
      <c r="G31" s="4" t="s">
        <v>15</v>
      </c>
      <c r="H31" s="5" t="n">
        <f>37.0</f>
        <v>37.0</v>
      </c>
    </row>
    <row r="32">
      <c r="A32" s="3" t="s">
        <v>10</v>
      </c>
      <c r="B32" s="4" t="s">
        <v>73</v>
      </c>
      <c r="C32" s="4" t="s">
        <v>74</v>
      </c>
      <c r="D32" s="3" t="n">
        <v>4.0</v>
      </c>
      <c r="E32" s="4" t="s">
        <v>34</v>
      </c>
      <c r="F32" s="4" t="s">
        <v>35</v>
      </c>
      <c r="G32" s="4" t="s">
        <v>36</v>
      </c>
      <c r="H32" s="5" t="n">
        <f>15.0</f>
        <v>15.0</v>
      </c>
    </row>
    <row r="33">
      <c r="A33" s="3" t="s">
        <v>10</v>
      </c>
      <c r="B33" s="4" t="s">
        <v>73</v>
      </c>
      <c r="C33" s="4" t="s">
        <v>74</v>
      </c>
      <c r="D33" s="3" t="n">
        <v>5.0</v>
      </c>
      <c r="E33" s="4" t="s">
        <v>43</v>
      </c>
      <c r="F33" s="4" t="s">
        <v>44</v>
      </c>
      <c r="G33" s="4" t="s">
        <v>45</v>
      </c>
      <c r="H33" s="5" t="n">
        <f>11.0</f>
        <v>11.0</v>
      </c>
    </row>
    <row r="34">
      <c r="A34" s="3" t="s">
        <v>10</v>
      </c>
      <c r="B34" s="4" t="s">
        <v>73</v>
      </c>
      <c r="C34" s="4" t="s">
        <v>74</v>
      </c>
      <c r="D34" s="3" t="n">
        <v>6.0</v>
      </c>
      <c r="E34" s="4" t="s">
        <v>31</v>
      </c>
      <c r="F34" s="4" t="s">
        <v>32</v>
      </c>
      <c r="G34" s="4" t="s">
        <v>33</v>
      </c>
      <c r="H34" s="5" t="n">
        <f>9.0</f>
        <v>9.0</v>
      </c>
    </row>
    <row r="35">
      <c r="A35" s="3" t="s">
        <v>10</v>
      </c>
      <c r="B35" s="4" t="s">
        <v>73</v>
      </c>
      <c r="C35" s="4" t="s">
        <v>74</v>
      </c>
      <c r="D35" s="3" t="n">
        <v>7.0</v>
      </c>
      <c r="E35" s="4" t="s">
        <v>49</v>
      </c>
      <c r="F35" s="4" t="s">
        <v>50</v>
      </c>
      <c r="G35" s="4" t="s">
        <v>51</v>
      </c>
      <c r="H35" s="5" t="n">
        <f>7.0</f>
        <v>7.0</v>
      </c>
    </row>
    <row r="36">
      <c r="A36" s="3" t="s">
        <v>10</v>
      </c>
      <c r="B36" s="4" t="s">
        <v>73</v>
      </c>
      <c r="C36" s="4" t="s">
        <v>74</v>
      </c>
      <c r="D36" s="3" t="n">
        <v>8.0</v>
      </c>
      <c r="E36" s="4" t="s">
        <v>75</v>
      </c>
      <c r="F36" s="4" t="s">
        <v>76</v>
      </c>
      <c r="G36" s="4" t="s">
        <v>77</v>
      </c>
      <c r="H36" s="5" t="n">
        <f>3.0</f>
        <v>3.0</v>
      </c>
    </row>
    <row r="37">
      <c r="A37" s="3" t="s">
        <v>10</v>
      </c>
      <c r="B37" s="4" t="s">
        <v>73</v>
      </c>
      <c r="C37" s="4" t="s">
        <v>74</v>
      </c>
      <c r="D37" s="3" t="n">
        <v>9.0</v>
      </c>
      <c r="E37" s="4" t="s">
        <v>78</v>
      </c>
      <c r="F37" s="4" t="s">
        <v>79</v>
      </c>
      <c r="G37" s="4" t="s">
        <v>80</v>
      </c>
      <c r="H37" s="5" t="n">
        <f>2.0</f>
        <v>2.0</v>
      </c>
    </row>
    <row r="38">
      <c r="A38" s="3" t="s">
        <v>10</v>
      </c>
      <c r="B38" s="4" t="s">
        <v>73</v>
      </c>
      <c r="C38" s="4" t="s">
        <v>74</v>
      </c>
      <c r="D38" s="3" t="n">
        <v>10.0</v>
      </c>
      <c r="E38" s="4" t="s">
        <v>81</v>
      </c>
      <c r="F38" s="4" t="s">
        <v>82</v>
      </c>
      <c r="G38" s="4" t="s">
        <v>83</v>
      </c>
      <c r="H38" s="5" t="n">
        <f>1.0</f>
        <v>1.0</v>
      </c>
    </row>
    <row r="39">
      <c r="A39" s="3" t="s">
        <v>84</v>
      </c>
      <c r="B39" s="4" t="s">
        <v>85</v>
      </c>
      <c r="C39" s="4" t="s">
        <v>86</v>
      </c>
      <c r="D39" s="3" t="n">
        <v>1.0</v>
      </c>
      <c r="E39" s="4" t="s">
        <v>13</v>
      </c>
      <c r="F39" s="4" t="s">
        <v>14</v>
      </c>
      <c r="G39" s="4" t="s">
        <v>15</v>
      </c>
      <c r="H39" s="5" t="n">
        <f>53888.0</f>
        <v>53888.0</v>
      </c>
    </row>
    <row r="40">
      <c r="A40" s="3" t="s">
        <v>84</v>
      </c>
      <c r="B40" s="4" t="s">
        <v>85</v>
      </c>
      <c r="C40" s="4" t="s">
        <v>86</v>
      </c>
      <c r="D40" s="3" t="n">
        <v>2.0</v>
      </c>
      <c r="E40" s="4" t="s">
        <v>16</v>
      </c>
      <c r="F40" s="4" t="s">
        <v>17</v>
      </c>
      <c r="G40" s="4" t="s">
        <v>18</v>
      </c>
      <c r="H40" s="5" t="n">
        <f>15557.0</f>
        <v>15557.0</v>
      </c>
    </row>
    <row r="41">
      <c r="A41" s="3" t="s">
        <v>84</v>
      </c>
      <c r="B41" s="4" t="s">
        <v>85</v>
      </c>
      <c r="C41" s="4" t="s">
        <v>86</v>
      </c>
      <c r="D41" s="3" t="n">
        <v>3.0</v>
      </c>
      <c r="E41" s="4" t="s">
        <v>28</v>
      </c>
      <c r="F41" s="4" t="s">
        <v>29</v>
      </c>
      <c r="G41" s="4" t="s">
        <v>30</v>
      </c>
      <c r="H41" s="5" t="n">
        <f>6217.0</f>
        <v>6217.0</v>
      </c>
    </row>
    <row r="42">
      <c r="A42" s="3" t="s">
        <v>84</v>
      </c>
      <c r="B42" s="4" t="s">
        <v>85</v>
      </c>
      <c r="C42" s="4" t="s">
        <v>86</v>
      </c>
      <c r="D42" s="3" t="n">
        <v>4.0</v>
      </c>
      <c r="E42" s="4" t="s">
        <v>31</v>
      </c>
      <c r="F42" s="4" t="s">
        <v>32</v>
      </c>
      <c r="G42" s="4" t="s">
        <v>33</v>
      </c>
      <c r="H42" s="5" t="n">
        <f>5017.0</f>
        <v>5017.0</v>
      </c>
    </row>
    <row r="43">
      <c r="A43" s="3" t="s">
        <v>84</v>
      </c>
      <c r="B43" s="4" t="s">
        <v>85</v>
      </c>
      <c r="C43" s="4" t="s">
        <v>86</v>
      </c>
      <c r="D43" s="3" t="n">
        <v>5.0</v>
      </c>
      <c r="E43" s="4" t="s">
        <v>34</v>
      </c>
      <c r="F43" s="4" t="s">
        <v>35</v>
      </c>
      <c r="G43" s="4" t="s">
        <v>36</v>
      </c>
      <c r="H43" s="5" t="n">
        <f>1413.0</f>
        <v>1413.0</v>
      </c>
    </row>
    <row r="44">
      <c r="A44" s="3" t="s">
        <v>84</v>
      </c>
      <c r="B44" s="4" t="s">
        <v>85</v>
      </c>
      <c r="C44" s="4" t="s">
        <v>86</v>
      </c>
      <c r="D44" s="3" t="n">
        <v>6.0</v>
      </c>
      <c r="E44" s="4" t="s">
        <v>49</v>
      </c>
      <c r="F44" s="4" t="s">
        <v>50</v>
      </c>
      <c r="G44" s="4" t="s">
        <v>51</v>
      </c>
      <c r="H44" s="5" t="n">
        <f>1189.0</f>
        <v>1189.0</v>
      </c>
    </row>
    <row r="45">
      <c r="A45" s="3" t="s">
        <v>84</v>
      </c>
      <c r="B45" s="4" t="s">
        <v>85</v>
      </c>
      <c r="C45" s="4" t="s">
        <v>86</v>
      </c>
      <c r="D45" s="3" t="n">
        <v>7.0</v>
      </c>
      <c r="E45" s="4" t="s">
        <v>81</v>
      </c>
      <c r="F45" s="4" t="s">
        <v>82</v>
      </c>
      <c r="G45" s="4" t="s">
        <v>83</v>
      </c>
      <c r="H45" s="5" t="n">
        <f>1035.0</f>
        <v>1035.0</v>
      </c>
    </row>
    <row r="46">
      <c r="A46" s="3" t="s">
        <v>84</v>
      </c>
      <c r="B46" s="4" t="s">
        <v>85</v>
      </c>
      <c r="C46" s="4" t="s">
        <v>86</v>
      </c>
      <c r="D46" s="3" t="n">
        <v>8.0</v>
      </c>
      <c r="E46" s="4" t="s">
        <v>75</v>
      </c>
      <c r="F46" s="4" t="s">
        <v>76</v>
      </c>
      <c r="G46" s="4" t="s">
        <v>77</v>
      </c>
      <c r="H46" s="5" t="n">
        <f>258.0</f>
        <v>258.0</v>
      </c>
    </row>
    <row r="47">
      <c r="A47" s="3" t="s">
        <v>84</v>
      </c>
      <c r="B47" s="4" t="s">
        <v>85</v>
      </c>
      <c r="C47" s="4" t="s">
        <v>86</v>
      </c>
      <c r="D47" s="3" t="n">
        <v>9.0</v>
      </c>
      <c r="E47" s="4" t="s">
        <v>25</v>
      </c>
      <c r="F47" s="4" t="s">
        <v>26</v>
      </c>
      <c r="G47" s="4" t="s">
        <v>27</v>
      </c>
      <c r="H47" s="5" t="n">
        <f>196.0</f>
        <v>196.0</v>
      </c>
    </row>
    <row r="48">
      <c r="A48" s="3" t="s">
        <v>84</v>
      </c>
      <c r="B48" s="4" t="s">
        <v>85</v>
      </c>
      <c r="C48" s="4" t="s">
        <v>86</v>
      </c>
      <c r="D48" s="3" t="n">
        <v>10.0</v>
      </c>
      <c r="E48" s="4" t="s">
        <v>87</v>
      </c>
      <c r="F48" s="4" t="s">
        <v>88</v>
      </c>
      <c r="G48" s="4" t="s">
        <v>89</v>
      </c>
      <c r="H48" s="5" t="n">
        <f>192.0</f>
        <v>192.0</v>
      </c>
    </row>
    <row r="49">
      <c r="A49" s="3" t="s">
        <v>84</v>
      </c>
      <c r="B49" s="4" t="s">
        <v>85</v>
      </c>
      <c r="C49" s="4" t="s">
        <v>86</v>
      </c>
      <c r="D49" s="3" t="n">
        <v>11.0</v>
      </c>
      <c r="E49" s="4" t="s">
        <v>43</v>
      </c>
      <c r="F49" s="4" t="s">
        <v>44</v>
      </c>
      <c r="G49" s="4" t="s">
        <v>45</v>
      </c>
      <c r="H49" s="5" t="n">
        <f>180.0</f>
        <v>180.0</v>
      </c>
    </row>
    <row r="50">
      <c r="A50" s="3" t="s">
        <v>84</v>
      </c>
      <c r="B50" s="4" t="s">
        <v>85</v>
      </c>
      <c r="C50" s="4" t="s">
        <v>86</v>
      </c>
      <c r="D50" s="3" t="n">
        <v>12.0</v>
      </c>
      <c r="E50" s="4" t="s">
        <v>90</v>
      </c>
      <c r="F50" s="4" t="s">
        <v>91</v>
      </c>
      <c r="G50" s="4" t="s">
        <v>92</v>
      </c>
      <c r="H50" s="5" t="n">
        <f>171.0</f>
        <v>171.0</v>
      </c>
    </row>
    <row r="51">
      <c r="A51" s="3" t="s">
        <v>84</v>
      </c>
      <c r="B51" s="4" t="s">
        <v>85</v>
      </c>
      <c r="C51" s="4" t="s">
        <v>86</v>
      </c>
      <c r="D51" s="3" t="n">
        <v>13.0</v>
      </c>
      <c r="E51" s="4" t="s">
        <v>78</v>
      </c>
      <c r="F51" s="4" t="s">
        <v>79</v>
      </c>
      <c r="G51" s="4" t="s">
        <v>80</v>
      </c>
      <c r="H51" s="5" t="n">
        <f>43.0</f>
        <v>43.0</v>
      </c>
    </row>
    <row r="52">
      <c r="A52" s="3" t="s">
        <v>84</v>
      </c>
      <c r="B52" s="4" t="s">
        <v>85</v>
      </c>
      <c r="C52" s="4" t="s">
        <v>86</v>
      </c>
      <c r="D52" s="3" t="n">
        <v>14.0</v>
      </c>
      <c r="E52" s="4" t="s">
        <v>70</v>
      </c>
      <c r="F52" s="4" t="s">
        <v>71</v>
      </c>
      <c r="G52" s="4" t="s">
        <v>72</v>
      </c>
      <c r="H52" s="5" t="n">
        <f>34.0</f>
        <v>34.0</v>
      </c>
    </row>
    <row r="53">
      <c r="A53" s="3" t="s">
        <v>84</v>
      </c>
      <c r="B53" s="4" t="s">
        <v>85</v>
      </c>
      <c r="C53" s="4" t="s">
        <v>86</v>
      </c>
      <c r="D53" s="3" t="n">
        <v>15.0</v>
      </c>
      <c r="E53" s="4" t="s">
        <v>93</v>
      </c>
      <c r="F53" s="4" t="s">
        <v>94</v>
      </c>
      <c r="G53" s="4" t="s">
        <v>95</v>
      </c>
      <c r="H53" s="5" t="n">
        <f>12.0</f>
        <v>12.0</v>
      </c>
    </row>
    <row r="54">
      <c r="A54" s="3" t="s">
        <v>84</v>
      </c>
      <c r="B54" s="4" t="s">
        <v>85</v>
      </c>
      <c r="C54" s="4" t="s">
        <v>86</v>
      </c>
      <c r="D54" s="3" t="n">
        <v>16.0</v>
      </c>
      <c r="E54" s="4" t="s">
        <v>96</v>
      </c>
      <c r="F54" s="4" t="s">
        <v>97</v>
      </c>
      <c r="G54" s="4" t="s">
        <v>98</v>
      </c>
      <c r="H54" s="5" t="n">
        <f>6.0</f>
        <v>6.0</v>
      </c>
    </row>
    <row r="55">
      <c r="A55" s="3" t="s">
        <v>84</v>
      </c>
      <c r="B55" s="4" t="s">
        <v>85</v>
      </c>
      <c r="C55" s="4" t="s">
        <v>86</v>
      </c>
      <c r="D55" s="3" t="n">
        <v>16.0</v>
      </c>
      <c r="E55" s="4" t="s">
        <v>99</v>
      </c>
      <c r="F55" s="4" t="s">
        <v>100</v>
      </c>
      <c r="G55" s="4" t="s">
        <v>101</v>
      </c>
      <c r="H55" s="5" t="n">
        <f>6.0</f>
        <v>6.0</v>
      </c>
    </row>
    <row r="56">
      <c r="A56" s="3" t="s">
        <v>84</v>
      </c>
      <c r="B56" s="4" t="s">
        <v>85</v>
      </c>
      <c r="C56" s="4" t="s">
        <v>86</v>
      </c>
      <c r="D56" s="3" t="n">
        <v>18.0</v>
      </c>
      <c r="E56" s="4" t="s">
        <v>102</v>
      </c>
      <c r="F56" s="4" t="s">
        <v>103</v>
      </c>
      <c r="G56" s="4" t="s">
        <v>104</v>
      </c>
      <c r="H56" s="5" t="n">
        <f>5.0</f>
        <v>5.0</v>
      </c>
    </row>
    <row r="57">
      <c r="A57" s="3" t="s">
        <v>84</v>
      </c>
      <c r="B57" s="4" t="s">
        <v>85</v>
      </c>
      <c r="C57" s="4" t="s">
        <v>86</v>
      </c>
      <c r="D57" s="3" t="n">
        <v>19.0</v>
      </c>
      <c r="E57" s="4" t="s">
        <v>105</v>
      </c>
      <c r="F57" s="4" t="s">
        <v>106</v>
      </c>
      <c r="G57" s="4" t="s">
        <v>107</v>
      </c>
      <c r="H57" s="5" t="n">
        <f>3.0</f>
        <v>3.0</v>
      </c>
    </row>
    <row r="58">
      <c r="A58" s="3" t="s">
        <v>84</v>
      </c>
      <c r="B58" s="4" t="s">
        <v>85</v>
      </c>
      <c r="C58" s="4" t="s">
        <v>86</v>
      </c>
      <c r="D58" s="3" t="n">
        <v>19.0</v>
      </c>
      <c r="E58" s="4" t="s">
        <v>52</v>
      </c>
      <c r="F58" s="4" t="s">
        <v>53</v>
      </c>
      <c r="G58" s="4" t="s">
        <v>54</v>
      </c>
      <c r="H58" s="5" t="n">
        <f>3.0</f>
        <v>3.0</v>
      </c>
    </row>
    <row r="59">
      <c r="A59" s="3" t="s">
        <v>84</v>
      </c>
      <c r="B59" s="4" t="s">
        <v>108</v>
      </c>
      <c r="C59" s="4" t="s">
        <v>109</v>
      </c>
      <c r="D59" s="3" t="n">
        <v>1.0</v>
      </c>
      <c r="E59" s="4" t="s">
        <v>13</v>
      </c>
      <c r="F59" s="4" t="s">
        <v>14</v>
      </c>
      <c r="G59" s="4" t="s">
        <v>15</v>
      </c>
      <c r="H59" s="5" t="n">
        <f>2151.0</f>
        <v>2151.0</v>
      </c>
    </row>
    <row r="60">
      <c r="A60" s="3" t="s">
        <v>84</v>
      </c>
      <c r="B60" s="4" t="s">
        <v>108</v>
      </c>
      <c r="C60" s="4" t="s">
        <v>109</v>
      </c>
      <c r="D60" s="3" t="n">
        <v>2.0</v>
      </c>
      <c r="E60" s="4" t="s">
        <v>16</v>
      </c>
      <c r="F60" s="4" t="s">
        <v>17</v>
      </c>
      <c r="G60" s="4" t="s">
        <v>18</v>
      </c>
      <c r="H60" s="5" t="n">
        <f>263.0</f>
        <v>263.0</v>
      </c>
    </row>
    <row r="61">
      <c r="A61" s="3" t="s">
        <v>84</v>
      </c>
      <c r="B61" s="4" t="s">
        <v>108</v>
      </c>
      <c r="C61" s="4" t="s">
        <v>109</v>
      </c>
      <c r="D61" s="3" t="n">
        <v>3.0</v>
      </c>
      <c r="E61" s="4" t="s">
        <v>28</v>
      </c>
      <c r="F61" s="4" t="s">
        <v>29</v>
      </c>
      <c r="G61" s="4" t="s">
        <v>30</v>
      </c>
      <c r="H61" s="5" t="n">
        <f>258.0</f>
        <v>258.0</v>
      </c>
    </row>
    <row r="62">
      <c r="A62" s="3" t="s">
        <v>84</v>
      </c>
      <c r="B62" s="4" t="s">
        <v>108</v>
      </c>
      <c r="C62" s="4" t="s">
        <v>109</v>
      </c>
      <c r="D62" s="3" t="n">
        <v>4.0</v>
      </c>
      <c r="E62" s="4" t="s">
        <v>31</v>
      </c>
      <c r="F62" s="4" t="s">
        <v>32</v>
      </c>
      <c r="G62" s="4" t="s">
        <v>33</v>
      </c>
      <c r="H62" s="5" t="n">
        <f>199.0</f>
        <v>199.0</v>
      </c>
    </row>
    <row r="63">
      <c r="A63" s="3" t="s">
        <v>84</v>
      </c>
      <c r="B63" s="4" t="s">
        <v>108</v>
      </c>
      <c r="C63" s="4" t="s">
        <v>109</v>
      </c>
      <c r="D63" s="3" t="n">
        <v>5.0</v>
      </c>
      <c r="E63" s="4" t="s">
        <v>75</v>
      </c>
      <c r="F63" s="4" t="s">
        <v>76</v>
      </c>
      <c r="G63" s="4" t="s">
        <v>77</v>
      </c>
      <c r="H63" s="5" t="n">
        <f>85.0</f>
        <v>85.0</v>
      </c>
    </row>
    <row r="64">
      <c r="A64" s="3" t="s">
        <v>84</v>
      </c>
      <c r="B64" s="4" t="s">
        <v>108</v>
      </c>
      <c r="C64" s="4" t="s">
        <v>109</v>
      </c>
      <c r="D64" s="3" t="n">
        <v>6.0</v>
      </c>
      <c r="E64" s="4" t="s">
        <v>49</v>
      </c>
      <c r="F64" s="4" t="s">
        <v>50</v>
      </c>
      <c r="G64" s="4" t="s">
        <v>51</v>
      </c>
      <c r="H64" s="5" t="n">
        <f>80.0</f>
        <v>80.0</v>
      </c>
    </row>
    <row r="65">
      <c r="A65" s="3" t="s">
        <v>84</v>
      </c>
      <c r="B65" s="4" t="s">
        <v>108</v>
      </c>
      <c r="C65" s="4" t="s">
        <v>109</v>
      </c>
      <c r="D65" s="3" t="n">
        <v>7.0</v>
      </c>
      <c r="E65" s="4" t="s">
        <v>81</v>
      </c>
      <c r="F65" s="4" t="s">
        <v>82</v>
      </c>
      <c r="G65" s="4" t="s">
        <v>83</v>
      </c>
      <c r="H65" s="5" t="n">
        <f>70.0</f>
        <v>70.0</v>
      </c>
    </row>
    <row r="66">
      <c r="A66" s="3" t="s">
        <v>84</v>
      </c>
      <c r="B66" s="4" t="s">
        <v>108</v>
      </c>
      <c r="C66" s="4" t="s">
        <v>109</v>
      </c>
      <c r="D66" s="3" t="n">
        <v>8.0</v>
      </c>
      <c r="E66" s="4" t="s">
        <v>34</v>
      </c>
      <c r="F66" s="4" t="s">
        <v>35</v>
      </c>
      <c r="G66" s="4" t="s">
        <v>36</v>
      </c>
      <c r="H66" s="5" t="n">
        <f>46.0</f>
        <v>46.0</v>
      </c>
    </row>
    <row r="67">
      <c r="A67" s="3" t="s">
        <v>84</v>
      </c>
      <c r="B67" s="4" t="s">
        <v>108</v>
      </c>
      <c r="C67" s="4" t="s">
        <v>109</v>
      </c>
      <c r="D67" s="3" t="n">
        <v>9.0</v>
      </c>
      <c r="E67" s="4" t="s">
        <v>110</v>
      </c>
      <c r="F67" s="4" t="s">
        <v>111</v>
      </c>
      <c r="G67" s="4" t="s">
        <v>112</v>
      </c>
      <c r="H67" s="5" t="n">
        <f>6.0</f>
        <v>6.0</v>
      </c>
    </row>
    <row r="68">
      <c r="A68" s="3" t="s">
        <v>84</v>
      </c>
      <c r="B68" s="4" t="s">
        <v>108</v>
      </c>
      <c r="C68" s="4" t="s">
        <v>109</v>
      </c>
      <c r="D68" s="3" t="n">
        <v>10.0</v>
      </c>
      <c r="E68" s="4" t="s">
        <v>43</v>
      </c>
      <c r="F68" s="4" t="s">
        <v>44</v>
      </c>
      <c r="G68" s="4" t="s">
        <v>45</v>
      </c>
      <c r="H68" s="5" t="n">
        <f>3.0</f>
        <v>3.0</v>
      </c>
    </row>
    <row r="69">
      <c r="A69" s="3" t="s">
        <v>84</v>
      </c>
      <c r="B69" s="4" t="s">
        <v>108</v>
      </c>
      <c r="C69" s="4" t="s">
        <v>109</v>
      </c>
      <c r="D69" s="3" t="n">
        <v>11.0</v>
      </c>
      <c r="E69" s="4" t="s">
        <v>93</v>
      </c>
      <c r="F69" s="4" t="s">
        <v>94</v>
      </c>
      <c r="G69" s="4" t="s">
        <v>95</v>
      </c>
      <c r="H69" s="5" t="n">
        <f>1.0</f>
        <v>1.0</v>
      </c>
    </row>
    <row r="70">
      <c r="A70" s="3" t="s">
        <v>84</v>
      </c>
      <c r="B70" s="4" t="s">
        <v>113</v>
      </c>
      <c r="C70" s="4" t="s">
        <v>114</v>
      </c>
      <c r="D70" s="3" t="n">
        <v>1.0</v>
      </c>
      <c r="E70" s="4" t="s">
        <v>13</v>
      </c>
      <c r="F70" s="4" t="s">
        <v>14</v>
      </c>
      <c r="G70" s="4" t="s">
        <v>15</v>
      </c>
      <c r="H70" s="5" t="n">
        <f>725217.0</f>
        <v>725217.0</v>
      </c>
    </row>
    <row r="71">
      <c r="A71" s="3" t="s">
        <v>84</v>
      </c>
      <c r="B71" s="4" t="s">
        <v>113</v>
      </c>
      <c r="C71" s="4" t="s">
        <v>114</v>
      </c>
      <c r="D71" s="3" t="n">
        <v>2.0</v>
      </c>
      <c r="E71" s="4" t="s">
        <v>16</v>
      </c>
      <c r="F71" s="4" t="s">
        <v>17</v>
      </c>
      <c r="G71" s="4" t="s">
        <v>18</v>
      </c>
      <c r="H71" s="5" t="n">
        <f>219710.0</f>
        <v>219710.0</v>
      </c>
    </row>
    <row r="72">
      <c r="A72" s="3" t="s">
        <v>84</v>
      </c>
      <c r="B72" s="4" t="s">
        <v>113</v>
      </c>
      <c r="C72" s="4" t="s">
        <v>114</v>
      </c>
      <c r="D72" s="3" t="n">
        <v>3.0</v>
      </c>
      <c r="E72" s="4" t="s">
        <v>19</v>
      </c>
      <c r="F72" s="4" t="s">
        <v>20</v>
      </c>
      <c r="G72" s="4" t="s">
        <v>21</v>
      </c>
      <c r="H72" s="5" t="n">
        <f>81784.0</f>
        <v>81784.0</v>
      </c>
    </row>
    <row r="73">
      <c r="A73" s="3" t="s">
        <v>84</v>
      </c>
      <c r="B73" s="4" t="s">
        <v>113</v>
      </c>
      <c r="C73" s="4" t="s">
        <v>114</v>
      </c>
      <c r="D73" s="3" t="n">
        <v>4.0</v>
      </c>
      <c r="E73" s="4" t="s">
        <v>28</v>
      </c>
      <c r="F73" s="4" t="s">
        <v>29</v>
      </c>
      <c r="G73" s="4" t="s">
        <v>30</v>
      </c>
      <c r="H73" s="5" t="n">
        <f>75817.0</f>
        <v>75817.0</v>
      </c>
    </row>
    <row r="74">
      <c r="A74" s="3" t="s">
        <v>84</v>
      </c>
      <c r="B74" s="4" t="s">
        <v>113</v>
      </c>
      <c r="C74" s="4" t="s">
        <v>114</v>
      </c>
      <c r="D74" s="3" t="n">
        <v>5.0</v>
      </c>
      <c r="E74" s="4" t="s">
        <v>25</v>
      </c>
      <c r="F74" s="4" t="s">
        <v>26</v>
      </c>
      <c r="G74" s="4" t="s">
        <v>27</v>
      </c>
      <c r="H74" s="5" t="n">
        <f>73272.0</f>
        <v>73272.0</v>
      </c>
    </row>
    <row r="75">
      <c r="A75" s="3" t="s">
        <v>84</v>
      </c>
      <c r="B75" s="4" t="s">
        <v>113</v>
      </c>
      <c r="C75" s="4" t="s">
        <v>114</v>
      </c>
      <c r="D75" s="3" t="n">
        <v>6.0</v>
      </c>
      <c r="E75" s="4" t="s">
        <v>31</v>
      </c>
      <c r="F75" s="4" t="s">
        <v>32</v>
      </c>
      <c r="G75" s="4" t="s">
        <v>33</v>
      </c>
      <c r="H75" s="5" t="n">
        <f>50827.0</f>
        <v>50827.0</v>
      </c>
    </row>
    <row r="76">
      <c r="A76" s="3" t="s">
        <v>84</v>
      </c>
      <c r="B76" s="4" t="s">
        <v>113</v>
      </c>
      <c r="C76" s="4" t="s">
        <v>114</v>
      </c>
      <c r="D76" s="3" t="n">
        <v>7.0</v>
      </c>
      <c r="E76" s="4" t="s">
        <v>34</v>
      </c>
      <c r="F76" s="4" t="s">
        <v>35</v>
      </c>
      <c r="G76" s="4" t="s">
        <v>36</v>
      </c>
      <c r="H76" s="5" t="n">
        <f>45351.0</f>
        <v>45351.0</v>
      </c>
    </row>
    <row r="77">
      <c r="A77" s="3" t="s">
        <v>84</v>
      </c>
      <c r="B77" s="4" t="s">
        <v>113</v>
      </c>
      <c r="C77" s="4" t="s">
        <v>114</v>
      </c>
      <c r="D77" s="3" t="n">
        <v>8.0</v>
      </c>
      <c r="E77" s="4" t="s">
        <v>43</v>
      </c>
      <c r="F77" s="4" t="s">
        <v>44</v>
      </c>
      <c r="G77" s="4" t="s">
        <v>45</v>
      </c>
      <c r="H77" s="5" t="n">
        <f>22536.0</f>
        <v>22536.0</v>
      </c>
    </row>
    <row r="78">
      <c r="A78" s="3" t="s">
        <v>84</v>
      </c>
      <c r="B78" s="4" t="s">
        <v>113</v>
      </c>
      <c r="C78" s="4" t="s">
        <v>114</v>
      </c>
      <c r="D78" s="3" t="n">
        <v>9.0</v>
      </c>
      <c r="E78" s="4" t="s">
        <v>37</v>
      </c>
      <c r="F78" s="4" t="s">
        <v>38</v>
      </c>
      <c r="G78" s="4" t="s">
        <v>39</v>
      </c>
      <c r="H78" s="5" t="n">
        <f>19825.0</f>
        <v>19825.0</v>
      </c>
    </row>
    <row r="79">
      <c r="A79" s="3" t="s">
        <v>84</v>
      </c>
      <c r="B79" s="4" t="s">
        <v>113</v>
      </c>
      <c r="C79" s="4" t="s">
        <v>114</v>
      </c>
      <c r="D79" s="3" t="n">
        <v>10.0</v>
      </c>
      <c r="E79" s="4" t="s">
        <v>58</v>
      </c>
      <c r="F79" s="4" t="s">
        <v>59</v>
      </c>
      <c r="G79" s="4" t="s">
        <v>60</v>
      </c>
      <c r="H79" s="5" t="n">
        <f>16082.0</f>
        <v>16082.0</v>
      </c>
    </row>
    <row r="80">
      <c r="A80" s="3" t="s">
        <v>84</v>
      </c>
      <c r="B80" s="4" t="s">
        <v>113</v>
      </c>
      <c r="C80" s="4" t="s">
        <v>114</v>
      </c>
      <c r="D80" s="3" t="n">
        <v>11.0</v>
      </c>
      <c r="E80" s="4" t="s">
        <v>49</v>
      </c>
      <c r="F80" s="4" t="s">
        <v>50</v>
      </c>
      <c r="G80" s="4" t="s">
        <v>51</v>
      </c>
      <c r="H80" s="5" t="n">
        <f>15823.0</f>
        <v>15823.0</v>
      </c>
    </row>
    <row r="81">
      <c r="A81" s="3" t="s">
        <v>84</v>
      </c>
      <c r="B81" s="4" t="s">
        <v>113</v>
      </c>
      <c r="C81" s="4" t="s">
        <v>114</v>
      </c>
      <c r="D81" s="3" t="n">
        <v>12.0</v>
      </c>
      <c r="E81" s="4" t="s">
        <v>46</v>
      </c>
      <c r="F81" s="4" t="s">
        <v>47</v>
      </c>
      <c r="G81" s="4" t="s">
        <v>48</v>
      </c>
      <c r="H81" s="5" t="n">
        <f>14191.0</f>
        <v>14191.0</v>
      </c>
    </row>
    <row r="82">
      <c r="A82" s="3" t="s">
        <v>84</v>
      </c>
      <c r="B82" s="4" t="s">
        <v>113</v>
      </c>
      <c r="C82" s="4" t="s">
        <v>114</v>
      </c>
      <c r="D82" s="3" t="n">
        <v>13.0</v>
      </c>
      <c r="E82" s="4" t="s">
        <v>52</v>
      </c>
      <c r="F82" s="4" t="s">
        <v>53</v>
      </c>
      <c r="G82" s="4" t="s">
        <v>54</v>
      </c>
      <c r="H82" s="5" t="n">
        <f>12819.0</f>
        <v>12819.0</v>
      </c>
    </row>
    <row r="83">
      <c r="A83" s="3" t="s">
        <v>84</v>
      </c>
      <c r="B83" s="4" t="s">
        <v>113</v>
      </c>
      <c r="C83" s="4" t="s">
        <v>114</v>
      </c>
      <c r="D83" s="3" t="n">
        <v>14.0</v>
      </c>
      <c r="E83" s="4" t="s">
        <v>22</v>
      </c>
      <c r="F83" s="4" t="s">
        <v>23</v>
      </c>
      <c r="G83" s="4" t="s">
        <v>24</v>
      </c>
      <c r="H83" s="5" t="n">
        <f>8707.0</f>
        <v>8707.0</v>
      </c>
    </row>
    <row r="84">
      <c r="A84" s="3" t="s">
        <v>84</v>
      </c>
      <c r="B84" s="4" t="s">
        <v>113</v>
      </c>
      <c r="C84" s="4" t="s">
        <v>114</v>
      </c>
      <c r="D84" s="3" t="n">
        <v>15.0</v>
      </c>
      <c r="E84" s="4" t="s">
        <v>81</v>
      </c>
      <c r="F84" s="4" t="s">
        <v>82</v>
      </c>
      <c r="G84" s="4" t="s">
        <v>83</v>
      </c>
      <c r="H84" s="5" t="n">
        <f>8006.0</f>
        <v>8006.0</v>
      </c>
    </row>
    <row r="85">
      <c r="A85" s="3" t="s">
        <v>84</v>
      </c>
      <c r="B85" s="4" t="s">
        <v>113</v>
      </c>
      <c r="C85" s="4" t="s">
        <v>114</v>
      </c>
      <c r="D85" s="3" t="n">
        <v>16.0</v>
      </c>
      <c r="E85" s="4" t="s">
        <v>40</v>
      </c>
      <c r="F85" s="4" t="s">
        <v>41</v>
      </c>
      <c r="G85" s="4" t="s">
        <v>42</v>
      </c>
      <c r="H85" s="5" t="n">
        <f>6316.0</f>
        <v>6316.0</v>
      </c>
    </row>
    <row r="86">
      <c r="A86" s="3" t="s">
        <v>84</v>
      </c>
      <c r="B86" s="4" t="s">
        <v>113</v>
      </c>
      <c r="C86" s="4" t="s">
        <v>114</v>
      </c>
      <c r="D86" s="3" t="n">
        <v>17.0</v>
      </c>
      <c r="E86" s="4" t="s">
        <v>61</v>
      </c>
      <c r="F86" s="4" t="s">
        <v>62</v>
      </c>
      <c r="G86" s="4" t="s">
        <v>63</v>
      </c>
      <c r="H86" s="5" t="n">
        <f>5291.0</f>
        <v>5291.0</v>
      </c>
    </row>
    <row r="87">
      <c r="A87" s="3" t="s">
        <v>84</v>
      </c>
      <c r="B87" s="4" t="s">
        <v>113</v>
      </c>
      <c r="C87" s="4" t="s">
        <v>114</v>
      </c>
      <c r="D87" s="3" t="n">
        <v>18.0</v>
      </c>
      <c r="E87" s="4" t="s">
        <v>99</v>
      </c>
      <c r="F87" s="4" t="s">
        <v>100</v>
      </c>
      <c r="G87" s="4" t="s">
        <v>101</v>
      </c>
      <c r="H87" s="5" t="n">
        <f>3644.0</f>
        <v>3644.0</v>
      </c>
    </row>
    <row r="88">
      <c r="A88" s="3" t="s">
        <v>84</v>
      </c>
      <c r="B88" s="4" t="s">
        <v>113</v>
      </c>
      <c r="C88" s="4" t="s">
        <v>114</v>
      </c>
      <c r="D88" s="3" t="n">
        <v>19.0</v>
      </c>
      <c r="E88" s="4" t="s">
        <v>90</v>
      </c>
      <c r="F88" s="4" t="s">
        <v>91</v>
      </c>
      <c r="G88" s="4" t="s">
        <v>92</v>
      </c>
      <c r="H88" s="5" t="n">
        <f>2933.0</f>
        <v>2933.0</v>
      </c>
    </row>
    <row r="89">
      <c r="A89" s="3" t="s">
        <v>84</v>
      </c>
      <c r="B89" s="4" t="s">
        <v>113</v>
      </c>
      <c r="C89" s="4" t="s">
        <v>114</v>
      </c>
      <c r="D89" s="3" t="n">
        <v>20.0</v>
      </c>
      <c r="E89" s="4" t="s">
        <v>87</v>
      </c>
      <c r="F89" s="4" t="s">
        <v>88</v>
      </c>
      <c r="G89" s="4" t="s">
        <v>89</v>
      </c>
      <c r="H89" s="5" t="n">
        <f>2517.0</f>
        <v>2517.0</v>
      </c>
    </row>
    <row r="90">
      <c r="A90" s="3" t="s">
        <v>115</v>
      </c>
      <c r="B90" s="4" t="s">
        <v>116</v>
      </c>
      <c r="C90" s="4" t="s">
        <v>117</v>
      </c>
      <c r="D90" s="3" t="n">
        <v>1.0</v>
      </c>
      <c r="E90" s="4" t="s">
        <v>13</v>
      </c>
      <c r="F90" s="4" t="s">
        <v>14</v>
      </c>
      <c r="G90" s="4" t="s">
        <v>15</v>
      </c>
      <c r="H90" s="5" t="n">
        <f>45291.0</f>
        <v>45291.0</v>
      </c>
    </row>
    <row r="91">
      <c r="A91" s="3" t="s">
        <v>115</v>
      </c>
      <c r="B91" s="4" t="s">
        <v>116</v>
      </c>
      <c r="C91" s="4" t="s">
        <v>117</v>
      </c>
      <c r="D91" s="3" t="n">
        <v>2.0</v>
      </c>
      <c r="E91" s="4" t="s">
        <v>16</v>
      </c>
      <c r="F91" s="4" t="s">
        <v>17</v>
      </c>
      <c r="G91" s="4" t="s">
        <v>18</v>
      </c>
      <c r="H91" s="5" t="n">
        <f>27110.0</f>
        <v>27110.0</v>
      </c>
    </row>
    <row r="92">
      <c r="A92" s="3" t="s">
        <v>115</v>
      </c>
      <c r="B92" s="4" t="s">
        <v>116</v>
      </c>
      <c r="C92" s="4" t="s">
        <v>117</v>
      </c>
      <c r="D92" s="3" t="n">
        <v>3.0</v>
      </c>
      <c r="E92" s="4" t="s">
        <v>37</v>
      </c>
      <c r="F92" s="4" t="s">
        <v>38</v>
      </c>
      <c r="G92" s="4" t="s">
        <v>39</v>
      </c>
      <c r="H92" s="5" t="n">
        <f>8143.0</f>
        <v>8143.0</v>
      </c>
    </row>
    <row r="93">
      <c r="A93" s="3" t="s">
        <v>115</v>
      </c>
      <c r="B93" s="4" t="s">
        <v>116</v>
      </c>
      <c r="C93" s="4" t="s">
        <v>117</v>
      </c>
      <c r="D93" s="3" t="n">
        <v>4.0</v>
      </c>
      <c r="E93" s="4" t="s">
        <v>19</v>
      </c>
      <c r="F93" s="4" t="s">
        <v>20</v>
      </c>
      <c r="G93" s="4" t="s">
        <v>21</v>
      </c>
      <c r="H93" s="5" t="n">
        <f>7492.0</f>
        <v>7492.0</v>
      </c>
    </row>
    <row r="94">
      <c r="A94" s="3" t="s">
        <v>115</v>
      </c>
      <c r="B94" s="4" t="s">
        <v>116</v>
      </c>
      <c r="C94" s="4" t="s">
        <v>117</v>
      </c>
      <c r="D94" s="3" t="n">
        <v>5.0</v>
      </c>
      <c r="E94" s="4" t="s">
        <v>25</v>
      </c>
      <c r="F94" s="4" t="s">
        <v>26</v>
      </c>
      <c r="G94" s="4" t="s">
        <v>27</v>
      </c>
      <c r="H94" s="5" t="n">
        <f>7129.0</f>
        <v>7129.0</v>
      </c>
    </row>
    <row r="95">
      <c r="A95" s="3" t="s">
        <v>115</v>
      </c>
      <c r="B95" s="4" t="s">
        <v>116</v>
      </c>
      <c r="C95" s="4" t="s">
        <v>117</v>
      </c>
      <c r="D95" s="3" t="n">
        <v>6.0</v>
      </c>
      <c r="E95" s="4" t="s">
        <v>22</v>
      </c>
      <c r="F95" s="4" t="s">
        <v>23</v>
      </c>
      <c r="G95" s="4" t="s">
        <v>24</v>
      </c>
      <c r="H95" s="5" t="n">
        <f>5332.0</f>
        <v>5332.0</v>
      </c>
    </row>
    <row r="96">
      <c r="A96" s="3" t="s">
        <v>115</v>
      </c>
      <c r="B96" s="4" t="s">
        <v>116</v>
      </c>
      <c r="C96" s="4" t="s">
        <v>117</v>
      </c>
      <c r="D96" s="3" t="n">
        <v>7.0</v>
      </c>
      <c r="E96" s="4" t="s">
        <v>58</v>
      </c>
      <c r="F96" s="4" t="s">
        <v>59</v>
      </c>
      <c r="G96" s="4" t="s">
        <v>60</v>
      </c>
      <c r="H96" s="5" t="n">
        <f>3714.0</f>
        <v>3714.0</v>
      </c>
    </row>
    <row r="97">
      <c r="A97" s="3" t="s">
        <v>115</v>
      </c>
      <c r="B97" s="4" t="s">
        <v>116</v>
      </c>
      <c r="C97" s="4" t="s">
        <v>117</v>
      </c>
      <c r="D97" s="3" t="n">
        <v>8.0</v>
      </c>
      <c r="E97" s="4" t="s">
        <v>40</v>
      </c>
      <c r="F97" s="4" t="s">
        <v>41</v>
      </c>
      <c r="G97" s="4" t="s">
        <v>42</v>
      </c>
      <c r="H97" s="5" t="n">
        <f>3543.0</f>
        <v>3543.0</v>
      </c>
    </row>
    <row r="98">
      <c r="A98" s="3" t="s">
        <v>115</v>
      </c>
      <c r="B98" s="4" t="s">
        <v>116</v>
      </c>
      <c r="C98" s="4" t="s">
        <v>117</v>
      </c>
      <c r="D98" s="3" t="n">
        <v>9.0</v>
      </c>
      <c r="E98" s="4" t="s">
        <v>46</v>
      </c>
      <c r="F98" s="4" t="s">
        <v>47</v>
      </c>
      <c r="G98" s="4" t="s">
        <v>48</v>
      </c>
      <c r="H98" s="5" t="n">
        <f>2869.0</f>
        <v>2869.0</v>
      </c>
    </row>
    <row r="99">
      <c r="A99" s="3" t="s">
        <v>115</v>
      </c>
      <c r="B99" s="4" t="s">
        <v>116</v>
      </c>
      <c r="C99" s="4" t="s">
        <v>117</v>
      </c>
      <c r="D99" s="3" t="n">
        <v>10.0</v>
      </c>
      <c r="E99" s="4" t="s">
        <v>52</v>
      </c>
      <c r="F99" s="4" t="s">
        <v>53</v>
      </c>
      <c r="G99" s="4" t="s">
        <v>54</v>
      </c>
      <c r="H99" s="5" t="n">
        <f>2819.0</f>
        <v>2819.0</v>
      </c>
    </row>
    <row r="100">
      <c r="A100" s="3" t="s">
        <v>115</v>
      </c>
      <c r="B100" s="4" t="s">
        <v>116</v>
      </c>
      <c r="C100" s="4" t="s">
        <v>117</v>
      </c>
      <c r="D100" s="3" t="n">
        <v>11.0</v>
      </c>
      <c r="E100" s="4" t="s">
        <v>43</v>
      </c>
      <c r="F100" s="4" t="s">
        <v>44</v>
      </c>
      <c r="G100" s="4" t="s">
        <v>45</v>
      </c>
      <c r="H100" s="5" t="n">
        <f>1945.0</f>
        <v>1945.0</v>
      </c>
    </row>
    <row r="101">
      <c r="A101" s="3" t="s">
        <v>115</v>
      </c>
      <c r="B101" s="4" t="s">
        <v>116</v>
      </c>
      <c r="C101" s="4" t="s">
        <v>117</v>
      </c>
      <c r="D101" s="3" t="n">
        <v>12.0</v>
      </c>
      <c r="E101" s="4" t="s">
        <v>55</v>
      </c>
      <c r="F101" s="4" t="s">
        <v>56</v>
      </c>
      <c r="G101" s="4" t="s">
        <v>57</v>
      </c>
      <c r="H101" s="5" t="n">
        <f>1241.0</f>
        <v>1241.0</v>
      </c>
    </row>
    <row r="102">
      <c r="A102" s="3" t="s">
        <v>115</v>
      </c>
      <c r="B102" s="4" t="s">
        <v>116</v>
      </c>
      <c r="C102" s="4" t="s">
        <v>117</v>
      </c>
      <c r="D102" s="3" t="n">
        <v>13.0</v>
      </c>
      <c r="E102" s="4" t="s">
        <v>87</v>
      </c>
      <c r="F102" s="4" t="s">
        <v>88</v>
      </c>
      <c r="G102" s="4" t="s">
        <v>89</v>
      </c>
      <c r="H102" s="5" t="n">
        <f>990.0</f>
        <v>990.0</v>
      </c>
    </row>
    <row r="103">
      <c r="A103" s="3" t="s">
        <v>115</v>
      </c>
      <c r="B103" s="4" t="s">
        <v>116</v>
      </c>
      <c r="C103" s="4" t="s">
        <v>117</v>
      </c>
      <c r="D103" s="3" t="n">
        <v>14.0</v>
      </c>
      <c r="E103" s="4" t="s">
        <v>118</v>
      </c>
      <c r="F103" s="4" t="s">
        <v>119</v>
      </c>
      <c r="G103" s="4" t="s">
        <v>120</v>
      </c>
      <c r="H103" s="5" t="n">
        <f>986.0</f>
        <v>986.0</v>
      </c>
    </row>
    <row r="104">
      <c r="A104" s="3" t="s">
        <v>115</v>
      </c>
      <c r="B104" s="4" t="s">
        <v>116</v>
      </c>
      <c r="C104" s="4" t="s">
        <v>117</v>
      </c>
      <c r="D104" s="3" t="n">
        <v>15.0</v>
      </c>
      <c r="E104" s="4" t="s">
        <v>70</v>
      </c>
      <c r="F104" s="4" t="s">
        <v>71</v>
      </c>
      <c r="G104" s="4" t="s">
        <v>72</v>
      </c>
      <c r="H104" s="5" t="n">
        <f>899.0</f>
        <v>899.0</v>
      </c>
    </row>
    <row r="105">
      <c r="A105" s="3" t="s">
        <v>115</v>
      </c>
      <c r="B105" s="4" t="s">
        <v>116</v>
      </c>
      <c r="C105" s="4" t="s">
        <v>117</v>
      </c>
      <c r="D105" s="3" t="n">
        <v>16.0</v>
      </c>
      <c r="E105" s="4" t="s">
        <v>61</v>
      </c>
      <c r="F105" s="4" t="s">
        <v>62</v>
      </c>
      <c r="G105" s="4" t="s">
        <v>63</v>
      </c>
      <c r="H105" s="5" t="n">
        <f>856.0</f>
        <v>856.0</v>
      </c>
    </row>
    <row r="106">
      <c r="A106" s="3" t="s">
        <v>115</v>
      </c>
      <c r="B106" s="4" t="s">
        <v>116</v>
      </c>
      <c r="C106" s="4" t="s">
        <v>117</v>
      </c>
      <c r="D106" s="3" t="n">
        <v>17.0</v>
      </c>
      <c r="E106" s="4" t="s">
        <v>64</v>
      </c>
      <c r="F106" s="4" t="s">
        <v>65</v>
      </c>
      <c r="G106" s="4" t="s">
        <v>66</v>
      </c>
      <c r="H106" s="5" t="n">
        <f>485.0</f>
        <v>485.0</v>
      </c>
    </row>
    <row r="107">
      <c r="A107" s="3" t="s">
        <v>115</v>
      </c>
      <c r="B107" s="4" t="s">
        <v>116</v>
      </c>
      <c r="C107" s="4" t="s">
        <v>117</v>
      </c>
      <c r="D107" s="3" t="n">
        <v>18.0</v>
      </c>
      <c r="E107" s="4" t="s">
        <v>67</v>
      </c>
      <c r="F107" s="4" t="s">
        <v>68</v>
      </c>
      <c r="G107" s="4" t="s">
        <v>69</v>
      </c>
      <c r="H107" s="5" t="n">
        <f>446.0</f>
        <v>446.0</v>
      </c>
    </row>
    <row r="108">
      <c r="A108" s="3" t="s">
        <v>115</v>
      </c>
      <c r="B108" s="4" t="s">
        <v>116</v>
      </c>
      <c r="C108" s="4" t="s">
        <v>117</v>
      </c>
      <c r="D108" s="3" t="n">
        <v>19.0</v>
      </c>
      <c r="E108" s="4" t="s">
        <v>99</v>
      </c>
      <c r="F108" s="4" t="s">
        <v>100</v>
      </c>
      <c r="G108" s="4" t="s">
        <v>101</v>
      </c>
      <c r="H108" s="5" t="n">
        <f>265.0</f>
        <v>265.0</v>
      </c>
    </row>
    <row r="109">
      <c r="A109" s="3" t="s">
        <v>115</v>
      </c>
      <c r="B109" s="4" t="s">
        <v>116</v>
      </c>
      <c r="C109" s="4" t="s">
        <v>117</v>
      </c>
      <c r="D109" s="3" t="n">
        <v>20.0</v>
      </c>
      <c r="E109" s="4" t="s">
        <v>28</v>
      </c>
      <c r="F109" s="4" t="s">
        <v>29</v>
      </c>
      <c r="G109" s="4" t="s">
        <v>30</v>
      </c>
      <c r="H109" s="5" t="n">
        <f>201.0</f>
        <v>201.0</v>
      </c>
    </row>
    <row r="110">
      <c r="A110" s="3" t="s">
        <v>121</v>
      </c>
      <c r="B110" s="4" t="s">
        <v>122</v>
      </c>
      <c r="C110" s="4" t="s">
        <v>123</v>
      </c>
      <c r="D110" s="3" t="n">
        <v>1.0</v>
      </c>
      <c r="E110" s="4" t="s">
        <v>13</v>
      </c>
      <c r="F110" s="4" t="s">
        <v>14</v>
      </c>
      <c r="G110" s="4" t="s">
        <v>15</v>
      </c>
      <c r="H110" s="5" t="n">
        <f>348.0</f>
        <v>348.0</v>
      </c>
    </row>
    <row r="111">
      <c r="A111" s="3" t="s">
        <v>121</v>
      </c>
      <c r="B111" s="4" t="s">
        <v>122</v>
      </c>
      <c r="C111" s="4" t="s">
        <v>123</v>
      </c>
      <c r="D111" s="3" t="n">
        <v>2.0</v>
      </c>
      <c r="E111" s="4" t="s">
        <v>22</v>
      </c>
      <c r="F111" s="4" t="s">
        <v>23</v>
      </c>
      <c r="G111" s="4" t="s">
        <v>24</v>
      </c>
      <c r="H111" s="5" t="n">
        <f>80.0</f>
        <v>80.0</v>
      </c>
    </row>
    <row r="112">
      <c r="A112" s="3" t="s">
        <v>121</v>
      </c>
      <c r="B112" s="4" t="s">
        <v>122</v>
      </c>
      <c r="C112" s="4" t="s">
        <v>123</v>
      </c>
      <c r="D112" s="3" t="n">
        <v>3.0</v>
      </c>
      <c r="E112" s="4" t="s">
        <v>37</v>
      </c>
      <c r="F112" s="4" t="s">
        <v>38</v>
      </c>
      <c r="G112" s="4" t="s">
        <v>39</v>
      </c>
      <c r="H112" s="5" t="n">
        <f>46.0</f>
        <v>46.0</v>
      </c>
    </row>
    <row r="113">
      <c r="A113" s="3" t="s">
        <v>121</v>
      </c>
      <c r="B113" s="4" t="s">
        <v>122</v>
      </c>
      <c r="C113" s="4" t="s">
        <v>123</v>
      </c>
      <c r="D113" s="3" t="n">
        <v>4.0</v>
      </c>
      <c r="E113" s="4" t="s">
        <v>52</v>
      </c>
      <c r="F113" s="4" t="s">
        <v>53</v>
      </c>
      <c r="G113" s="4" t="s">
        <v>54</v>
      </c>
      <c r="H113" s="5" t="n">
        <f>45.0</f>
        <v>45.0</v>
      </c>
    </row>
    <row r="114">
      <c r="A114" s="3" t="s">
        <v>121</v>
      </c>
      <c r="B114" s="4" t="s">
        <v>122</v>
      </c>
      <c r="C114" s="4" t="s">
        <v>123</v>
      </c>
      <c r="D114" s="3" t="n">
        <v>5.0</v>
      </c>
      <c r="E114" s="4" t="s">
        <v>28</v>
      </c>
      <c r="F114" s="4" t="s">
        <v>29</v>
      </c>
      <c r="G114" s="4" t="s">
        <v>30</v>
      </c>
      <c r="H114" s="5" t="n">
        <f>32.0</f>
        <v>32.0</v>
      </c>
    </row>
    <row r="115">
      <c r="A115" s="3" t="s">
        <v>121</v>
      </c>
      <c r="B115" s="4" t="s">
        <v>122</v>
      </c>
      <c r="C115" s="4" t="s">
        <v>123</v>
      </c>
      <c r="D115" s="3" t="n">
        <v>6.0</v>
      </c>
      <c r="E115" s="4" t="s">
        <v>16</v>
      </c>
      <c r="F115" s="4" t="s">
        <v>17</v>
      </c>
      <c r="G115" s="4" t="s">
        <v>18</v>
      </c>
      <c r="H115" s="5" t="n">
        <f>25.0</f>
        <v>25.0</v>
      </c>
    </row>
    <row r="116">
      <c r="A116" s="3" t="s">
        <v>121</v>
      </c>
      <c r="B116" s="4" t="s">
        <v>122</v>
      </c>
      <c r="C116" s="4" t="s">
        <v>123</v>
      </c>
      <c r="D116" s="3" t="n">
        <v>7.0</v>
      </c>
      <c r="E116" s="4" t="s">
        <v>31</v>
      </c>
      <c r="F116" s="4" t="s">
        <v>32</v>
      </c>
      <c r="G116" s="4" t="s">
        <v>33</v>
      </c>
      <c r="H116" s="5" t="n">
        <f>11.0</f>
        <v>11.0</v>
      </c>
    </row>
    <row r="117">
      <c r="A117" s="3" t="s">
        <v>121</v>
      </c>
      <c r="B117" s="4" t="s">
        <v>122</v>
      </c>
      <c r="C117" s="4" t="s">
        <v>123</v>
      </c>
      <c r="D117" s="3" t="n">
        <v>8.0</v>
      </c>
      <c r="E117" s="4" t="s">
        <v>34</v>
      </c>
      <c r="F117" s="4" t="s">
        <v>35</v>
      </c>
      <c r="G117" s="4" t="s">
        <v>36</v>
      </c>
      <c r="H117" s="5" t="n">
        <f>7.0</f>
        <v>7.0</v>
      </c>
    </row>
    <row r="118">
      <c r="A118" s="3" t="s">
        <v>121</v>
      </c>
      <c r="B118" s="4" t="s">
        <v>122</v>
      </c>
      <c r="C118" s="4" t="s">
        <v>123</v>
      </c>
      <c r="D118" s="3" t="n">
        <v>9.0</v>
      </c>
      <c r="E118" s="4" t="s">
        <v>49</v>
      </c>
      <c r="F118" s="4" t="s">
        <v>50</v>
      </c>
      <c r="G118" s="4" t="s">
        <v>51</v>
      </c>
      <c r="H118" s="5" t="n">
        <f>6.0</f>
        <v>6.0</v>
      </c>
    </row>
    <row r="119">
      <c r="A119" s="3" t="s">
        <v>121</v>
      </c>
      <c r="B119" s="4" t="s">
        <v>122</v>
      </c>
      <c r="C119" s="4" t="s">
        <v>123</v>
      </c>
      <c r="D119" s="3" t="n">
        <v>10.0</v>
      </c>
      <c r="E119" s="4" t="s">
        <v>75</v>
      </c>
      <c r="F119" s="4" t="s">
        <v>76</v>
      </c>
      <c r="G119" s="4" t="s">
        <v>77</v>
      </c>
      <c r="H119" s="5" t="n">
        <f>2.0</f>
        <v>2.0</v>
      </c>
    </row>
    <row r="120">
      <c r="A120" s="3" t="s">
        <v>121</v>
      </c>
      <c r="B120" s="4" t="s">
        <v>122</v>
      </c>
      <c r="C120" s="4" t="s">
        <v>123</v>
      </c>
      <c r="D120" s="3" t="n">
        <v>10.0</v>
      </c>
      <c r="E120" s="4" t="s">
        <v>102</v>
      </c>
      <c r="F120" s="4" t="s">
        <v>103</v>
      </c>
      <c r="G120" s="4" t="s">
        <v>104</v>
      </c>
      <c r="H120" s="5" t="n">
        <f>2.0</f>
        <v>2.0</v>
      </c>
    </row>
    <row r="121">
      <c r="A121" s="3" t="s">
        <v>121</v>
      </c>
      <c r="B121" s="4" t="s">
        <v>124</v>
      </c>
      <c r="C121" s="4" t="s">
        <v>125</v>
      </c>
      <c r="D121" s="3" t="n">
        <v>1.0</v>
      </c>
      <c r="E121" s="4" t="s">
        <v>13</v>
      </c>
      <c r="F121" s="4" t="s">
        <v>14</v>
      </c>
      <c r="G121" s="4" t="s">
        <v>15</v>
      </c>
      <c r="H121" s="5" t="n">
        <f>145.0</f>
        <v>145.0</v>
      </c>
    </row>
    <row r="122">
      <c r="A122" s="3" t="s">
        <v>121</v>
      </c>
      <c r="B122" s="4" t="s">
        <v>124</v>
      </c>
      <c r="C122" s="4" t="s">
        <v>125</v>
      </c>
      <c r="D122" s="3" t="n">
        <v>2.0</v>
      </c>
      <c r="E122" s="4" t="s">
        <v>37</v>
      </c>
      <c r="F122" s="4" t="s">
        <v>38</v>
      </c>
      <c r="G122" s="4" t="s">
        <v>39</v>
      </c>
      <c r="H122" s="5" t="n">
        <f>64.0</f>
        <v>64.0</v>
      </c>
    </row>
    <row r="123">
      <c r="A123" s="3" t="s">
        <v>121</v>
      </c>
      <c r="B123" s="4" t="s">
        <v>124</v>
      </c>
      <c r="C123" s="4" t="s">
        <v>125</v>
      </c>
      <c r="D123" s="3" t="n">
        <v>3.0</v>
      </c>
      <c r="E123" s="4" t="s">
        <v>52</v>
      </c>
      <c r="F123" s="4" t="s">
        <v>53</v>
      </c>
      <c r="G123" s="4" t="s">
        <v>54</v>
      </c>
      <c r="H123" s="5" t="n">
        <f>15.0</f>
        <v>15.0</v>
      </c>
    </row>
    <row r="124">
      <c r="A124" s="3" t="s">
        <v>121</v>
      </c>
      <c r="B124" s="4" t="s">
        <v>124</v>
      </c>
      <c r="C124" s="4" t="s">
        <v>125</v>
      </c>
      <c r="D124" s="3" t="n">
        <v>4.0</v>
      </c>
      <c r="E124" s="4" t="s">
        <v>16</v>
      </c>
      <c r="F124" s="4" t="s">
        <v>17</v>
      </c>
      <c r="G124" s="4" t="s">
        <v>18</v>
      </c>
      <c r="H124" s="5" t="n">
        <f>4.0</f>
        <v>4.0</v>
      </c>
    </row>
    <row r="125">
      <c r="A125" s="3" t="s">
        <v>121</v>
      </c>
      <c r="B125" s="4" t="s">
        <v>124</v>
      </c>
      <c r="C125" s="4" t="s">
        <v>125</v>
      </c>
      <c r="D125" s="3" t="n">
        <v>5.0</v>
      </c>
      <c r="E125" s="4" t="s">
        <v>25</v>
      </c>
      <c r="F125" s="4" t="s">
        <v>26</v>
      </c>
      <c r="G125" s="4" t="s">
        <v>27</v>
      </c>
      <c r="H125" s="5" t="n">
        <f>2.0</f>
        <v>2.0</v>
      </c>
    </row>
    <row r="126">
      <c r="A126" s="3" t="s">
        <v>121</v>
      </c>
      <c r="B126" s="4" t="s">
        <v>126</v>
      </c>
      <c r="C126" s="4" t="s">
        <v>127</v>
      </c>
      <c r="D126" s="3" t="n">
        <v>1.0</v>
      </c>
      <c r="E126" s="4" t="s">
        <v>13</v>
      </c>
      <c r="F126" s="4" t="s">
        <v>14</v>
      </c>
      <c r="G126" s="4" t="s">
        <v>15</v>
      </c>
      <c r="H126" s="5" t="n">
        <f>864.0</f>
        <v>864.0</v>
      </c>
    </row>
    <row r="127">
      <c r="A127" s="3" t="s">
        <v>121</v>
      </c>
      <c r="B127" s="4" t="s">
        <v>126</v>
      </c>
      <c r="C127" s="4" t="s">
        <v>127</v>
      </c>
      <c r="D127" s="3" t="n">
        <v>2.0</v>
      </c>
      <c r="E127" s="4" t="s">
        <v>37</v>
      </c>
      <c r="F127" s="4" t="s">
        <v>38</v>
      </c>
      <c r="G127" s="4" t="s">
        <v>39</v>
      </c>
      <c r="H127" s="5" t="n">
        <f>206.0</f>
        <v>206.0</v>
      </c>
    </row>
    <row r="128">
      <c r="A128" s="3" t="s">
        <v>121</v>
      </c>
      <c r="B128" s="4" t="s">
        <v>126</v>
      </c>
      <c r="C128" s="4" t="s">
        <v>127</v>
      </c>
      <c r="D128" s="3" t="n">
        <v>3.0</v>
      </c>
      <c r="E128" s="4" t="s">
        <v>75</v>
      </c>
      <c r="F128" s="4" t="s">
        <v>76</v>
      </c>
      <c r="G128" s="4" t="s">
        <v>77</v>
      </c>
      <c r="H128" s="5" t="n">
        <f>140.0</f>
        <v>140.0</v>
      </c>
    </row>
    <row r="129">
      <c r="A129" s="3" t="s">
        <v>121</v>
      </c>
      <c r="B129" s="4" t="s">
        <v>126</v>
      </c>
      <c r="C129" s="4" t="s">
        <v>127</v>
      </c>
      <c r="D129" s="3" t="n">
        <v>4.0</v>
      </c>
      <c r="E129" s="4" t="s">
        <v>52</v>
      </c>
      <c r="F129" s="4" t="s">
        <v>53</v>
      </c>
      <c r="G129" s="4" t="s">
        <v>54</v>
      </c>
      <c r="H129" s="5" t="n">
        <f>77.0</f>
        <v>77.0</v>
      </c>
    </row>
    <row r="130">
      <c r="A130" s="3" t="s">
        <v>121</v>
      </c>
      <c r="B130" s="4" t="s">
        <v>126</v>
      </c>
      <c r="C130" s="4" t="s">
        <v>127</v>
      </c>
      <c r="D130" s="3" t="n">
        <v>5.0</v>
      </c>
      <c r="E130" s="4" t="s">
        <v>22</v>
      </c>
      <c r="F130" s="4" t="s">
        <v>23</v>
      </c>
      <c r="G130" s="4" t="s">
        <v>24</v>
      </c>
      <c r="H130" s="5" t="n">
        <f>70.0</f>
        <v>70.0</v>
      </c>
    </row>
    <row r="131">
      <c r="A131" s="3" t="s">
        <v>121</v>
      </c>
      <c r="B131" s="4" t="s">
        <v>126</v>
      </c>
      <c r="C131" s="4" t="s">
        <v>127</v>
      </c>
      <c r="D131" s="3" t="n">
        <v>6.0</v>
      </c>
      <c r="E131" s="4" t="s">
        <v>28</v>
      </c>
      <c r="F131" s="4" t="s">
        <v>29</v>
      </c>
      <c r="G131" s="4" t="s">
        <v>30</v>
      </c>
      <c r="H131" s="5" t="n">
        <f>65.0</f>
        <v>65.0</v>
      </c>
    </row>
    <row r="132">
      <c r="A132" s="3" t="s">
        <v>121</v>
      </c>
      <c r="B132" s="4" t="s">
        <v>126</v>
      </c>
      <c r="C132" s="4" t="s">
        <v>127</v>
      </c>
      <c r="D132" s="3" t="n">
        <v>7.0</v>
      </c>
      <c r="E132" s="4" t="s">
        <v>58</v>
      </c>
      <c r="F132" s="4" t="s">
        <v>59</v>
      </c>
      <c r="G132" s="4" t="s">
        <v>60</v>
      </c>
      <c r="H132" s="5" t="n">
        <f>50.0</f>
        <v>50.0</v>
      </c>
    </row>
    <row r="133">
      <c r="A133" s="3" t="s">
        <v>121</v>
      </c>
      <c r="B133" s="4" t="s">
        <v>126</v>
      </c>
      <c r="C133" s="4" t="s">
        <v>127</v>
      </c>
      <c r="D133" s="3" t="n">
        <v>8.0</v>
      </c>
      <c r="E133" s="4" t="s">
        <v>31</v>
      </c>
      <c r="F133" s="4" t="s">
        <v>32</v>
      </c>
      <c r="G133" s="4" t="s">
        <v>33</v>
      </c>
      <c r="H133" s="5" t="n">
        <f>49.0</f>
        <v>49.0</v>
      </c>
    </row>
    <row r="134">
      <c r="A134" s="3" t="s">
        <v>121</v>
      </c>
      <c r="B134" s="4" t="s">
        <v>126</v>
      </c>
      <c r="C134" s="4" t="s">
        <v>127</v>
      </c>
      <c r="D134" s="3" t="n">
        <v>9.0</v>
      </c>
      <c r="E134" s="4" t="s">
        <v>40</v>
      </c>
      <c r="F134" s="4" t="s">
        <v>41</v>
      </c>
      <c r="G134" s="4" t="s">
        <v>42</v>
      </c>
      <c r="H134" s="5" t="n">
        <f>45.0</f>
        <v>45.0</v>
      </c>
    </row>
    <row r="135">
      <c r="A135" s="3" t="s">
        <v>121</v>
      </c>
      <c r="B135" s="4" t="s">
        <v>126</v>
      </c>
      <c r="C135" s="4" t="s">
        <v>127</v>
      </c>
      <c r="D135" s="3" t="n">
        <v>10.0</v>
      </c>
      <c r="E135" s="4" t="s">
        <v>16</v>
      </c>
      <c r="F135" s="4" t="s">
        <v>17</v>
      </c>
      <c r="G135" s="4" t="s">
        <v>18</v>
      </c>
      <c r="H135" s="5" t="n">
        <f>25.0</f>
        <v>25.0</v>
      </c>
    </row>
    <row r="136">
      <c r="A136" s="3" t="s">
        <v>121</v>
      </c>
      <c r="B136" s="4" t="s">
        <v>126</v>
      </c>
      <c r="C136" s="4" t="s">
        <v>127</v>
      </c>
      <c r="D136" s="3" t="n">
        <v>10.0</v>
      </c>
      <c r="E136" s="4" t="s">
        <v>128</v>
      </c>
      <c r="F136" s="4" t="s">
        <v>129</v>
      </c>
      <c r="G136" s="4" t="s">
        <v>130</v>
      </c>
      <c r="H136" s="5" t="n">
        <f>25.0</f>
        <v>25.0</v>
      </c>
    </row>
    <row r="137">
      <c r="A137" s="3" t="s">
        <v>121</v>
      </c>
      <c r="B137" s="4" t="s">
        <v>126</v>
      </c>
      <c r="C137" s="4" t="s">
        <v>127</v>
      </c>
      <c r="D137" s="3" t="n">
        <v>12.0</v>
      </c>
      <c r="E137" s="4" t="s">
        <v>34</v>
      </c>
      <c r="F137" s="4" t="s">
        <v>35</v>
      </c>
      <c r="G137" s="4" t="s">
        <v>36</v>
      </c>
      <c r="H137" s="5" t="n">
        <f>23.0</f>
        <v>23.0</v>
      </c>
    </row>
    <row r="138">
      <c r="A138" s="3" t="s">
        <v>121</v>
      </c>
      <c r="B138" s="4" t="s">
        <v>126</v>
      </c>
      <c r="C138" s="4" t="s">
        <v>127</v>
      </c>
      <c r="D138" s="3" t="n">
        <v>13.0</v>
      </c>
      <c r="E138" s="4" t="s">
        <v>49</v>
      </c>
      <c r="F138" s="4" t="s">
        <v>50</v>
      </c>
      <c r="G138" s="4" t="s">
        <v>51</v>
      </c>
      <c r="H138" s="5" t="n">
        <f>20.0</f>
        <v>20.0</v>
      </c>
    </row>
    <row r="139">
      <c r="A139" s="3" t="s">
        <v>121</v>
      </c>
      <c r="B139" s="4" t="s">
        <v>126</v>
      </c>
      <c r="C139" s="4" t="s">
        <v>127</v>
      </c>
      <c r="D139" s="3" t="n">
        <v>14.0</v>
      </c>
      <c r="E139" s="4" t="s">
        <v>131</v>
      </c>
      <c r="F139" s="4" t="s">
        <v>132</v>
      </c>
      <c r="G139" s="4" t="s">
        <v>133</v>
      </c>
      <c r="H139" s="5" t="n">
        <f>10.0</f>
        <v>10.0</v>
      </c>
    </row>
    <row r="140">
      <c r="A140" s="3" t="s">
        <v>121</v>
      </c>
      <c r="B140" s="4" t="s">
        <v>126</v>
      </c>
      <c r="C140" s="4" t="s">
        <v>127</v>
      </c>
      <c r="D140" s="3" t="n">
        <v>15.0</v>
      </c>
      <c r="E140" s="4" t="s">
        <v>25</v>
      </c>
      <c r="F140" s="4" t="s">
        <v>26</v>
      </c>
      <c r="G140" s="4" t="s">
        <v>27</v>
      </c>
      <c r="H140" s="5" t="n">
        <f>9.0</f>
        <v>9.0</v>
      </c>
    </row>
    <row r="141">
      <c r="A141" s="3" t="s">
        <v>121</v>
      </c>
      <c r="B141" s="4" t="s">
        <v>126</v>
      </c>
      <c r="C141" s="4" t="s">
        <v>127</v>
      </c>
      <c r="D141" s="3" t="n">
        <v>16.0</v>
      </c>
      <c r="E141" s="4" t="s">
        <v>99</v>
      </c>
      <c r="F141" s="4" t="s">
        <v>100</v>
      </c>
      <c r="G141" s="4" t="s">
        <v>101</v>
      </c>
      <c r="H141" s="5" t="n">
        <f>4.0</f>
        <v>4.0</v>
      </c>
    </row>
    <row r="142">
      <c r="A142" s="3" t="s">
        <v>121</v>
      </c>
      <c r="B142" s="4" t="s">
        <v>126</v>
      </c>
      <c r="C142" s="4" t="s">
        <v>127</v>
      </c>
      <c r="D142" s="3" t="n">
        <v>17.0</v>
      </c>
      <c r="E142" s="4" t="s">
        <v>102</v>
      </c>
      <c r="F142" s="4" t="s">
        <v>103</v>
      </c>
      <c r="G142" s="4" t="s">
        <v>104</v>
      </c>
      <c r="H142" s="5" t="n">
        <f>3.0</f>
        <v>3.0</v>
      </c>
    </row>
    <row r="143">
      <c r="A143" s="3" t="s">
        <v>121</v>
      </c>
      <c r="B143" s="4" t="s">
        <v>126</v>
      </c>
      <c r="C143" s="4" t="s">
        <v>127</v>
      </c>
      <c r="D143" s="3" t="n">
        <v>18.0</v>
      </c>
      <c r="E143" s="4" t="s">
        <v>105</v>
      </c>
      <c r="F143" s="4" t="s">
        <v>106</v>
      </c>
      <c r="G143" s="4" t="s">
        <v>107</v>
      </c>
      <c r="H143" s="5" t="n">
        <f>2.0</f>
        <v>2.0</v>
      </c>
    </row>
    <row r="144">
      <c r="A144" s="3" t="s">
        <v>121</v>
      </c>
      <c r="B144" s="4" t="s">
        <v>126</v>
      </c>
      <c r="C144" s="4" t="s">
        <v>127</v>
      </c>
      <c r="D144" s="3" t="n">
        <v>19.0</v>
      </c>
      <c r="E144" s="4" t="s">
        <v>134</v>
      </c>
      <c r="F144" s="4" t="s">
        <v>135</v>
      </c>
      <c r="G144" s="4" t="s">
        <v>136</v>
      </c>
      <c r="H144" s="5" t="n">
        <f>1.0</f>
        <v>1.0</v>
      </c>
    </row>
    <row r="145">
      <c r="A145" s="3" t="s">
        <v>121</v>
      </c>
      <c r="B145" s="4" t="s">
        <v>126</v>
      </c>
      <c r="C145" s="4" t="s">
        <v>127</v>
      </c>
      <c r="D145" s="3" t="n">
        <v>19.0</v>
      </c>
      <c r="E145" s="4" t="s">
        <v>81</v>
      </c>
      <c r="F145" s="4" t="s">
        <v>82</v>
      </c>
      <c r="G145" s="4" t="s">
        <v>83</v>
      </c>
      <c r="H145" s="5" t="n">
        <f>1.0</f>
        <v>1.0</v>
      </c>
    </row>
    <row r="146">
      <c r="A146" s="3" t="s">
        <v>121</v>
      </c>
      <c r="B146" s="4" t="s">
        <v>126</v>
      </c>
      <c r="C146" s="4" t="s">
        <v>127</v>
      </c>
      <c r="D146" s="3" t="n">
        <v>19.0</v>
      </c>
      <c r="E146" s="4" t="s">
        <v>90</v>
      </c>
      <c r="F146" s="4" t="s">
        <v>91</v>
      </c>
      <c r="G146" s="4" t="s">
        <v>92</v>
      </c>
      <c r="H146" s="5" t="n">
        <f>1.0</f>
        <v>1.0</v>
      </c>
    </row>
    <row r="147">
      <c r="A147" s="3" t="s">
        <v>121</v>
      </c>
      <c r="B147" s="4" t="s">
        <v>137</v>
      </c>
      <c r="C147" s="4" t="s">
        <v>138</v>
      </c>
      <c r="D147" s="3" t="n">
        <v>1.0</v>
      </c>
      <c r="E147" s="4" t="s">
        <v>13</v>
      </c>
      <c r="F147" s="4" t="s">
        <v>14</v>
      </c>
      <c r="G147" s="4" t="s">
        <v>15</v>
      </c>
      <c r="H147" s="5" t="n">
        <f>124.0</f>
        <v>124.0</v>
      </c>
    </row>
    <row r="148">
      <c r="A148" s="3" t="s">
        <v>121</v>
      </c>
      <c r="B148" s="4" t="s">
        <v>137</v>
      </c>
      <c r="C148" s="4" t="s">
        <v>138</v>
      </c>
      <c r="D148" s="3" t="n">
        <v>2.0</v>
      </c>
      <c r="E148" s="4" t="s">
        <v>37</v>
      </c>
      <c r="F148" s="4" t="s">
        <v>38</v>
      </c>
      <c r="G148" s="4" t="s">
        <v>39</v>
      </c>
      <c r="H148" s="5" t="n">
        <f>24.0</f>
        <v>24.0</v>
      </c>
    </row>
    <row r="149">
      <c r="A149" s="3" t="s">
        <v>121</v>
      </c>
      <c r="B149" s="4" t="s">
        <v>137</v>
      </c>
      <c r="C149" s="4" t="s">
        <v>138</v>
      </c>
      <c r="D149" s="3" t="n">
        <v>3.0</v>
      </c>
      <c r="E149" s="4" t="s">
        <v>28</v>
      </c>
      <c r="F149" s="4" t="s">
        <v>29</v>
      </c>
      <c r="G149" s="4" t="s">
        <v>30</v>
      </c>
      <c r="H149" s="5" t="n">
        <f>4.0</f>
        <v>4.0</v>
      </c>
    </row>
    <row r="150">
      <c r="A150" s="3" t="s">
        <v>121</v>
      </c>
      <c r="B150" s="4" t="s">
        <v>137</v>
      </c>
      <c r="C150" s="4" t="s">
        <v>138</v>
      </c>
      <c r="D150" s="3" t="n">
        <v>4.0</v>
      </c>
      <c r="E150" s="4" t="s">
        <v>52</v>
      </c>
      <c r="F150" s="4" t="s">
        <v>53</v>
      </c>
      <c r="G150" s="4" t="s">
        <v>54</v>
      </c>
      <c r="H150" s="5" t="n">
        <f>2.0</f>
        <v>2.0</v>
      </c>
    </row>
    <row r="151">
      <c r="A151" s="3" t="s">
        <v>121</v>
      </c>
      <c r="B151" s="4" t="s">
        <v>137</v>
      </c>
      <c r="C151" s="4" t="s">
        <v>138</v>
      </c>
      <c r="D151" s="3" t="n">
        <v>4.0</v>
      </c>
      <c r="E151" s="4" t="s">
        <v>34</v>
      </c>
      <c r="F151" s="4" t="s">
        <v>35</v>
      </c>
      <c r="G151" s="4" t="s">
        <v>36</v>
      </c>
      <c r="H151" s="5" t="n">
        <f>2.0</f>
        <v>2.0</v>
      </c>
    </row>
    <row r="152">
      <c r="A152" s="3" t="s">
        <v>121</v>
      </c>
      <c r="B152" s="4" t="s">
        <v>137</v>
      </c>
      <c r="C152" s="4" t="s">
        <v>138</v>
      </c>
      <c r="D152" s="3" t="n">
        <v>6.0</v>
      </c>
      <c r="E152" s="4" t="s">
        <v>49</v>
      </c>
      <c r="F152" s="4" t="s">
        <v>50</v>
      </c>
      <c r="G152" s="4" t="s">
        <v>51</v>
      </c>
      <c r="H152" s="5" t="n">
        <f>1.0</f>
        <v>1.0</v>
      </c>
    </row>
    <row r="153">
      <c r="A153" s="3" t="s">
        <v>121</v>
      </c>
      <c r="B153" s="4" t="s">
        <v>137</v>
      </c>
      <c r="C153" s="4" t="s">
        <v>138</v>
      </c>
      <c r="D153" s="3" t="n">
        <v>6.0</v>
      </c>
      <c r="E153" s="4" t="s">
        <v>31</v>
      </c>
      <c r="F153" s="4" t="s">
        <v>32</v>
      </c>
      <c r="G153" s="4" t="s">
        <v>33</v>
      </c>
      <c r="H153" s="5" t="n">
        <f>1.0</f>
        <v>1.0</v>
      </c>
    </row>
    <row r="154">
      <c r="A154" s="3" t="s">
        <v>121</v>
      </c>
      <c r="B154" s="4" t="s">
        <v>139</v>
      </c>
      <c r="C154" s="4" t="s">
        <v>140</v>
      </c>
      <c r="D154" s="3" t="n">
        <v>1.0</v>
      </c>
      <c r="E154" s="4" t="s">
        <v>13</v>
      </c>
      <c r="F154" s="4" t="s">
        <v>14</v>
      </c>
      <c r="G154" s="4" t="s">
        <v>15</v>
      </c>
      <c r="H154" s="5" t="n">
        <f>528.0</f>
        <v>528.0</v>
      </c>
    </row>
    <row r="155">
      <c r="A155" s="3" t="s">
        <v>121</v>
      </c>
      <c r="B155" s="4" t="s">
        <v>139</v>
      </c>
      <c r="C155" s="4" t="s">
        <v>140</v>
      </c>
      <c r="D155" s="3" t="n">
        <v>2.0</v>
      </c>
      <c r="E155" s="4" t="s">
        <v>16</v>
      </c>
      <c r="F155" s="4" t="s">
        <v>17</v>
      </c>
      <c r="G155" s="4" t="s">
        <v>18</v>
      </c>
      <c r="H155" s="5" t="n">
        <f>209.0</f>
        <v>209.0</v>
      </c>
    </row>
    <row r="156">
      <c r="A156" s="3" t="s">
        <v>121</v>
      </c>
      <c r="B156" s="4" t="s">
        <v>139</v>
      </c>
      <c r="C156" s="4" t="s">
        <v>140</v>
      </c>
      <c r="D156" s="3" t="n">
        <v>3.0</v>
      </c>
      <c r="E156" s="4" t="s">
        <v>37</v>
      </c>
      <c r="F156" s="4" t="s">
        <v>38</v>
      </c>
      <c r="G156" s="4" t="s">
        <v>39</v>
      </c>
      <c r="H156" s="5" t="n">
        <f>91.0</f>
        <v>91.0</v>
      </c>
    </row>
    <row r="157">
      <c r="A157" s="3" t="s">
        <v>121</v>
      </c>
      <c r="B157" s="4" t="s">
        <v>139</v>
      </c>
      <c r="C157" s="4" t="s">
        <v>140</v>
      </c>
      <c r="D157" s="3" t="n">
        <v>4.0</v>
      </c>
      <c r="E157" s="4" t="s">
        <v>22</v>
      </c>
      <c r="F157" s="4" t="s">
        <v>23</v>
      </c>
      <c r="G157" s="4" t="s">
        <v>24</v>
      </c>
      <c r="H157" s="5" t="n">
        <f>75.0</f>
        <v>75.0</v>
      </c>
    </row>
    <row r="158">
      <c r="A158" s="3" t="s">
        <v>121</v>
      </c>
      <c r="B158" s="4" t="s">
        <v>139</v>
      </c>
      <c r="C158" s="4" t="s">
        <v>140</v>
      </c>
      <c r="D158" s="3" t="n">
        <v>5.0</v>
      </c>
      <c r="E158" s="4" t="s">
        <v>52</v>
      </c>
      <c r="F158" s="4" t="s">
        <v>53</v>
      </c>
      <c r="G158" s="4" t="s">
        <v>54</v>
      </c>
      <c r="H158" s="5" t="n">
        <f>54.0</f>
        <v>54.0</v>
      </c>
    </row>
    <row r="159">
      <c r="A159" s="3" t="s">
        <v>121</v>
      </c>
      <c r="B159" s="4" t="s">
        <v>139</v>
      </c>
      <c r="C159" s="4" t="s">
        <v>140</v>
      </c>
      <c r="D159" s="3" t="n">
        <v>6.0</v>
      </c>
      <c r="E159" s="4" t="s">
        <v>28</v>
      </c>
      <c r="F159" s="4" t="s">
        <v>29</v>
      </c>
      <c r="G159" s="4" t="s">
        <v>30</v>
      </c>
      <c r="H159" s="5" t="n">
        <f>16.0</f>
        <v>16.0</v>
      </c>
    </row>
    <row r="160">
      <c r="A160" s="3" t="s">
        <v>121</v>
      </c>
      <c r="B160" s="4" t="s">
        <v>139</v>
      </c>
      <c r="C160" s="4" t="s">
        <v>140</v>
      </c>
      <c r="D160" s="3" t="n">
        <v>7.0</v>
      </c>
      <c r="E160" s="4" t="s">
        <v>34</v>
      </c>
      <c r="F160" s="4" t="s">
        <v>35</v>
      </c>
      <c r="G160" s="4" t="s">
        <v>36</v>
      </c>
      <c r="H160" s="5" t="n">
        <f>7.0</f>
        <v>7.0</v>
      </c>
    </row>
    <row r="161">
      <c r="A161" s="3" t="s">
        <v>121</v>
      </c>
      <c r="B161" s="4" t="s">
        <v>139</v>
      </c>
      <c r="C161" s="4" t="s">
        <v>140</v>
      </c>
      <c r="D161" s="3" t="n">
        <v>8.0</v>
      </c>
      <c r="E161" s="4" t="s">
        <v>49</v>
      </c>
      <c r="F161" s="4" t="s">
        <v>50</v>
      </c>
      <c r="G161" s="4" t="s">
        <v>51</v>
      </c>
      <c r="H161" s="5" t="n">
        <f>6.0</f>
        <v>6.0</v>
      </c>
    </row>
    <row r="162">
      <c r="A162" s="3" t="s">
        <v>121</v>
      </c>
      <c r="B162" s="4" t="s">
        <v>139</v>
      </c>
      <c r="C162" s="4" t="s">
        <v>140</v>
      </c>
      <c r="D162" s="3" t="n">
        <v>8.0</v>
      </c>
      <c r="E162" s="4" t="s">
        <v>31</v>
      </c>
      <c r="F162" s="4" t="s">
        <v>32</v>
      </c>
      <c r="G162" s="4" t="s">
        <v>33</v>
      </c>
      <c r="H162" s="5" t="n">
        <f>6.0</f>
        <v>6.0</v>
      </c>
    </row>
    <row r="163">
      <c r="A163" s="3" t="s">
        <v>121</v>
      </c>
      <c r="B163" s="4" t="s">
        <v>139</v>
      </c>
      <c r="C163" s="4" t="s">
        <v>140</v>
      </c>
      <c r="D163" s="3" t="n">
        <v>10.0</v>
      </c>
      <c r="E163" s="4" t="s">
        <v>75</v>
      </c>
      <c r="F163" s="4" t="s">
        <v>76</v>
      </c>
      <c r="G163" s="4" t="s">
        <v>77</v>
      </c>
      <c r="H163" s="5" t="n">
        <f>1.0</f>
        <v>1.0</v>
      </c>
    </row>
    <row r="164">
      <c r="A164" s="3" t="s">
        <v>121</v>
      </c>
      <c r="B164" s="4" t="s">
        <v>139</v>
      </c>
      <c r="C164" s="4" t="s">
        <v>140</v>
      </c>
      <c r="D164" s="3" t="n">
        <v>10.0</v>
      </c>
      <c r="E164" s="4" t="s">
        <v>81</v>
      </c>
      <c r="F164" s="4" t="s">
        <v>82</v>
      </c>
      <c r="G164" s="4" t="s">
        <v>83</v>
      </c>
      <c r="H164" s="5" t="n">
        <f>1.0</f>
        <v>1.0</v>
      </c>
    </row>
    <row r="165">
      <c r="A165" s="3" t="s">
        <v>121</v>
      </c>
      <c r="B165" s="4" t="s">
        <v>139</v>
      </c>
      <c r="C165" s="4" t="s">
        <v>140</v>
      </c>
      <c r="D165" s="3" t="n">
        <v>10.0</v>
      </c>
      <c r="E165" s="4" t="s">
        <v>25</v>
      </c>
      <c r="F165" s="4" t="s">
        <v>26</v>
      </c>
      <c r="G165" s="4" t="s">
        <v>27</v>
      </c>
      <c r="H165" s="5" t="n">
        <f>1.0</f>
        <v>1.0</v>
      </c>
    </row>
    <row r="166">
      <c r="A166" s="3" t="s">
        <v>121</v>
      </c>
      <c r="B166" s="4" t="s">
        <v>139</v>
      </c>
      <c r="C166" s="4" t="s">
        <v>140</v>
      </c>
      <c r="D166" s="3" t="n">
        <v>10.0</v>
      </c>
      <c r="E166" s="4" t="s">
        <v>99</v>
      </c>
      <c r="F166" s="4" t="s">
        <v>100</v>
      </c>
      <c r="G166" s="4" t="s">
        <v>101</v>
      </c>
      <c r="H166" s="5" t="n">
        <f>1.0</f>
        <v>1.0</v>
      </c>
    </row>
    <row r="167">
      <c r="A167" s="3" t="s">
        <v>121</v>
      </c>
      <c r="B167" s="4" t="s">
        <v>141</v>
      </c>
      <c r="C167" s="4" t="s">
        <v>142</v>
      </c>
      <c r="D167" s="3" t="n">
        <v>1.0</v>
      </c>
      <c r="E167" s="4" t="s">
        <v>13</v>
      </c>
      <c r="F167" s="4" t="s">
        <v>14</v>
      </c>
      <c r="G167" s="4" t="s">
        <v>15</v>
      </c>
      <c r="H167" s="5" t="n">
        <f>230.0</f>
        <v>230.0</v>
      </c>
    </row>
    <row r="168">
      <c r="A168" s="3" t="s">
        <v>121</v>
      </c>
      <c r="B168" s="4" t="s">
        <v>141</v>
      </c>
      <c r="C168" s="4" t="s">
        <v>142</v>
      </c>
      <c r="D168" s="3" t="n">
        <v>2.0</v>
      </c>
      <c r="E168" s="4" t="s">
        <v>16</v>
      </c>
      <c r="F168" s="4" t="s">
        <v>17</v>
      </c>
      <c r="G168" s="4" t="s">
        <v>18</v>
      </c>
      <c r="H168" s="5" t="n">
        <f>35.0</f>
        <v>35.0</v>
      </c>
    </row>
    <row r="169">
      <c r="A169" s="3" t="s">
        <v>121</v>
      </c>
      <c r="B169" s="4" t="s">
        <v>141</v>
      </c>
      <c r="C169" s="4" t="s">
        <v>142</v>
      </c>
      <c r="D169" s="3" t="n">
        <v>3.0</v>
      </c>
      <c r="E169" s="4" t="s">
        <v>37</v>
      </c>
      <c r="F169" s="4" t="s">
        <v>38</v>
      </c>
      <c r="G169" s="4" t="s">
        <v>39</v>
      </c>
      <c r="H169" s="5" t="n">
        <f>24.0</f>
        <v>24.0</v>
      </c>
    </row>
    <row r="170">
      <c r="A170" s="3" t="s">
        <v>121</v>
      </c>
      <c r="B170" s="4" t="s">
        <v>141</v>
      </c>
      <c r="C170" s="4" t="s">
        <v>142</v>
      </c>
      <c r="D170" s="3" t="n">
        <v>4.0</v>
      </c>
      <c r="E170" s="4" t="s">
        <v>28</v>
      </c>
      <c r="F170" s="4" t="s">
        <v>29</v>
      </c>
      <c r="G170" s="4" t="s">
        <v>30</v>
      </c>
      <c r="H170" s="5" t="n">
        <f>8.0</f>
        <v>8.0</v>
      </c>
    </row>
    <row r="171">
      <c r="A171" s="3" t="s">
        <v>121</v>
      </c>
      <c r="B171" s="4" t="s">
        <v>141</v>
      </c>
      <c r="C171" s="4" t="s">
        <v>142</v>
      </c>
      <c r="D171" s="3" t="n">
        <v>5.0</v>
      </c>
      <c r="E171" s="4" t="s">
        <v>34</v>
      </c>
      <c r="F171" s="4" t="s">
        <v>35</v>
      </c>
      <c r="G171" s="4" t="s">
        <v>36</v>
      </c>
      <c r="H171" s="5" t="n">
        <f>5.0</f>
        <v>5.0</v>
      </c>
    </row>
    <row r="172">
      <c r="A172" s="3" t="s">
        <v>121</v>
      </c>
      <c r="B172" s="4" t="s">
        <v>141</v>
      </c>
      <c r="C172" s="4" t="s">
        <v>142</v>
      </c>
      <c r="D172" s="3" t="n">
        <v>6.0</v>
      </c>
      <c r="E172" s="4" t="s">
        <v>49</v>
      </c>
      <c r="F172" s="4" t="s">
        <v>50</v>
      </c>
      <c r="G172" s="4" t="s">
        <v>51</v>
      </c>
      <c r="H172" s="5" t="n">
        <f>3.0</f>
        <v>3.0</v>
      </c>
    </row>
    <row r="173">
      <c r="A173" s="3" t="s">
        <v>121</v>
      </c>
      <c r="B173" s="4" t="s">
        <v>141</v>
      </c>
      <c r="C173" s="4" t="s">
        <v>142</v>
      </c>
      <c r="D173" s="3" t="n">
        <v>7.0</v>
      </c>
      <c r="E173" s="4" t="s">
        <v>52</v>
      </c>
      <c r="F173" s="4" t="s">
        <v>53</v>
      </c>
      <c r="G173" s="4" t="s">
        <v>54</v>
      </c>
      <c r="H173" s="5" t="n">
        <f>2.0</f>
        <v>2.0</v>
      </c>
    </row>
    <row r="174">
      <c r="A174" s="3" t="s">
        <v>121</v>
      </c>
      <c r="B174" s="4" t="s">
        <v>141</v>
      </c>
      <c r="C174" s="4" t="s">
        <v>142</v>
      </c>
      <c r="D174" s="3" t="n">
        <v>8.0</v>
      </c>
      <c r="E174" s="4" t="s">
        <v>31</v>
      </c>
      <c r="F174" s="4" t="s">
        <v>32</v>
      </c>
      <c r="G174" s="4" t="s">
        <v>33</v>
      </c>
      <c r="H174" s="5" t="n">
        <f>1.0</f>
        <v>1.0</v>
      </c>
    </row>
    <row r="175">
      <c r="A175" s="3" t="s">
        <v>121</v>
      </c>
      <c r="B175" s="4" t="s">
        <v>143</v>
      </c>
      <c r="C175" s="4" t="s">
        <v>144</v>
      </c>
      <c r="D175" s="3" t="n">
        <v>1.0</v>
      </c>
      <c r="E175" s="4" t="s">
        <v>13</v>
      </c>
      <c r="F175" s="4" t="s">
        <v>14</v>
      </c>
      <c r="G175" s="4" t="s">
        <v>15</v>
      </c>
      <c r="H175" s="5" t="n">
        <f>855.0</f>
        <v>855.0</v>
      </c>
    </row>
    <row r="176">
      <c r="A176" s="3" t="s">
        <v>121</v>
      </c>
      <c r="B176" s="4" t="s">
        <v>143</v>
      </c>
      <c r="C176" s="4" t="s">
        <v>144</v>
      </c>
      <c r="D176" s="3" t="n">
        <v>2.0</v>
      </c>
      <c r="E176" s="4" t="s">
        <v>22</v>
      </c>
      <c r="F176" s="4" t="s">
        <v>23</v>
      </c>
      <c r="G176" s="4" t="s">
        <v>24</v>
      </c>
      <c r="H176" s="5" t="n">
        <f>175.0</f>
        <v>175.0</v>
      </c>
    </row>
    <row r="177">
      <c r="A177" s="3" t="s">
        <v>121</v>
      </c>
      <c r="B177" s="4" t="s">
        <v>143</v>
      </c>
      <c r="C177" s="4" t="s">
        <v>144</v>
      </c>
      <c r="D177" s="3" t="n">
        <v>3.0</v>
      </c>
      <c r="E177" s="4" t="s">
        <v>16</v>
      </c>
      <c r="F177" s="4" t="s">
        <v>17</v>
      </c>
      <c r="G177" s="4" t="s">
        <v>18</v>
      </c>
      <c r="H177" s="5" t="n">
        <f>125.0</f>
        <v>125.0</v>
      </c>
    </row>
    <row r="178">
      <c r="A178" s="3" t="s">
        <v>121</v>
      </c>
      <c r="B178" s="4" t="s">
        <v>143</v>
      </c>
      <c r="C178" s="4" t="s">
        <v>144</v>
      </c>
      <c r="D178" s="3" t="n">
        <v>4.0</v>
      </c>
      <c r="E178" s="4" t="s">
        <v>46</v>
      </c>
      <c r="F178" s="4" t="s">
        <v>47</v>
      </c>
      <c r="G178" s="4" t="s">
        <v>48</v>
      </c>
      <c r="H178" s="5" t="n">
        <f>120.0</f>
        <v>120.0</v>
      </c>
    </row>
    <row r="179">
      <c r="A179" s="3" t="s">
        <v>121</v>
      </c>
      <c r="B179" s="4" t="s">
        <v>143</v>
      </c>
      <c r="C179" s="4" t="s">
        <v>144</v>
      </c>
      <c r="D179" s="3" t="n">
        <v>5.0</v>
      </c>
      <c r="E179" s="4" t="s">
        <v>61</v>
      </c>
      <c r="F179" s="4" t="s">
        <v>62</v>
      </c>
      <c r="G179" s="4" t="s">
        <v>63</v>
      </c>
      <c r="H179" s="5" t="n">
        <f>118.0</f>
        <v>118.0</v>
      </c>
    </row>
    <row r="180">
      <c r="A180" s="3" t="s">
        <v>121</v>
      </c>
      <c r="B180" s="4" t="s">
        <v>143</v>
      </c>
      <c r="C180" s="4" t="s">
        <v>144</v>
      </c>
      <c r="D180" s="3" t="n">
        <v>6.0</v>
      </c>
      <c r="E180" s="4" t="s">
        <v>37</v>
      </c>
      <c r="F180" s="4" t="s">
        <v>38</v>
      </c>
      <c r="G180" s="4" t="s">
        <v>39</v>
      </c>
      <c r="H180" s="5" t="n">
        <f>72.0</f>
        <v>72.0</v>
      </c>
    </row>
    <row r="181">
      <c r="A181" s="3" t="s">
        <v>121</v>
      </c>
      <c r="B181" s="4" t="s">
        <v>143</v>
      </c>
      <c r="C181" s="4" t="s">
        <v>144</v>
      </c>
      <c r="D181" s="3" t="n">
        <v>7.0</v>
      </c>
      <c r="E181" s="4" t="s">
        <v>52</v>
      </c>
      <c r="F181" s="4" t="s">
        <v>53</v>
      </c>
      <c r="G181" s="4" t="s">
        <v>54</v>
      </c>
      <c r="H181" s="5" t="n">
        <f>70.0</f>
        <v>70.0</v>
      </c>
    </row>
    <row r="182">
      <c r="A182" s="3" t="s">
        <v>121</v>
      </c>
      <c r="B182" s="4" t="s">
        <v>143</v>
      </c>
      <c r="C182" s="4" t="s">
        <v>144</v>
      </c>
      <c r="D182" s="3" t="n">
        <v>8.0</v>
      </c>
      <c r="E182" s="4" t="s">
        <v>28</v>
      </c>
      <c r="F182" s="4" t="s">
        <v>29</v>
      </c>
      <c r="G182" s="4" t="s">
        <v>30</v>
      </c>
      <c r="H182" s="5" t="n">
        <f>62.0</f>
        <v>62.0</v>
      </c>
    </row>
    <row r="183">
      <c r="A183" s="3" t="s">
        <v>121</v>
      </c>
      <c r="B183" s="4" t="s">
        <v>143</v>
      </c>
      <c r="C183" s="4" t="s">
        <v>144</v>
      </c>
      <c r="D183" s="3" t="n">
        <v>9.0</v>
      </c>
      <c r="E183" s="4" t="s">
        <v>58</v>
      </c>
      <c r="F183" s="4" t="s">
        <v>59</v>
      </c>
      <c r="G183" s="4" t="s">
        <v>60</v>
      </c>
      <c r="H183" s="5" t="n">
        <f>37.0</f>
        <v>37.0</v>
      </c>
    </row>
    <row r="184">
      <c r="A184" s="3" t="s">
        <v>121</v>
      </c>
      <c r="B184" s="4" t="s">
        <v>143</v>
      </c>
      <c r="C184" s="4" t="s">
        <v>144</v>
      </c>
      <c r="D184" s="3" t="n">
        <v>10.0</v>
      </c>
      <c r="E184" s="4" t="s">
        <v>31</v>
      </c>
      <c r="F184" s="4" t="s">
        <v>32</v>
      </c>
      <c r="G184" s="4" t="s">
        <v>33</v>
      </c>
      <c r="H184" s="5" t="n">
        <f>30.0</f>
        <v>30.0</v>
      </c>
    </row>
    <row r="185">
      <c r="A185" s="3" t="s">
        <v>121</v>
      </c>
      <c r="B185" s="4" t="s">
        <v>143</v>
      </c>
      <c r="C185" s="4" t="s">
        <v>144</v>
      </c>
      <c r="D185" s="3" t="n">
        <v>10.0</v>
      </c>
      <c r="E185" s="4" t="s">
        <v>128</v>
      </c>
      <c r="F185" s="4" t="s">
        <v>129</v>
      </c>
      <c r="G185" s="4" t="s">
        <v>130</v>
      </c>
      <c r="H185" s="5" t="n">
        <f>30.0</f>
        <v>30.0</v>
      </c>
    </row>
    <row r="186">
      <c r="A186" s="3" t="s">
        <v>121</v>
      </c>
      <c r="B186" s="4" t="s">
        <v>143</v>
      </c>
      <c r="C186" s="4" t="s">
        <v>144</v>
      </c>
      <c r="D186" s="3" t="n">
        <v>12.0</v>
      </c>
      <c r="E186" s="4" t="s">
        <v>25</v>
      </c>
      <c r="F186" s="4" t="s">
        <v>26</v>
      </c>
      <c r="G186" s="4" t="s">
        <v>27</v>
      </c>
      <c r="H186" s="5" t="n">
        <f>27.0</f>
        <v>27.0</v>
      </c>
    </row>
    <row r="187">
      <c r="A187" s="3" t="s">
        <v>121</v>
      </c>
      <c r="B187" s="4" t="s">
        <v>143</v>
      </c>
      <c r="C187" s="4" t="s">
        <v>144</v>
      </c>
      <c r="D187" s="3" t="n">
        <v>13.0</v>
      </c>
      <c r="E187" s="4" t="s">
        <v>34</v>
      </c>
      <c r="F187" s="4" t="s">
        <v>35</v>
      </c>
      <c r="G187" s="4" t="s">
        <v>36</v>
      </c>
      <c r="H187" s="5" t="n">
        <f>15.0</f>
        <v>15.0</v>
      </c>
    </row>
    <row r="188">
      <c r="A188" s="3" t="s">
        <v>121</v>
      </c>
      <c r="B188" s="4" t="s">
        <v>143</v>
      </c>
      <c r="C188" s="4" t="s">
        <v>144</v>
      </c>
      <c r="D188" s="3" t="n">
        <v>14.0</v>
      </c>
      <c r="E188" s="4" t="s">
        <v>49</v>
      </c>
      <c r="F188" s="4" t="s">
        <v>50</v>
      </c>
      <c r="G188" s="4" t="s">
        <v>51</v>
      </c>
      <c r="H188" s="5" t="n">
        <f>12.0</f>
        <v>12.0</v>
      </c>
    </row>
    <row r="189">
      <c r="A189" s="3" t="s">
        <v>121</v>
      </c>
      <c r="B189" s="4" t="s">
        <v>143</v>
      </c>
      <c r="C189" s="4" t="s">
        <v>144</v>
      </c>
      <c r="D189" s="3" t="n">
        <v>15.0</v>
      </c>
      <c r="E189" s="4" t="s">
        <v>145</v>
      </c>
      <c r="F189" s="4" t="s">
        <v>146</v>
      </c>
      <c r="G189" s="4" t="s">
        <v>147</v>
      </c>
      <c r="H189" s="5" t="n">
        <f>10.0</f>
        <v>10.0</v>
      </c>
    </row>
    <row r="190">
      <c r="A190" s="3" t="s">
        <v>121</v>
      </c>
      <c r="B190" s="4" t="s">
        <v>143</v>
      </c>
      <c r="C190" s="4" t="s">
        <v>144</v>
      </c>
      <c r="D190" s="3" t="n">
        <v>15.0</v>
      </c>
      <c r="E190" s="4" t="s">
        <v>40</v>
      </c>
      <c r="F190" s="4" t="s">
        <v>41</v>
      </c>
      <c r="G190" s="4" t="s">
        <v>42</v>
      </c>
      <c r="H190" s="5" t="n">
        <f>10.0</f>
        <v>10.0</v>
      </c>
    </row>
    <row r="191">
      <c r="A191" s="3" t="s">
        <v>121</v>
      </c>
      <c r="B191" s="4" t="s">
        <v>143</v>
      </c>
      <c r="C191" s="4" t="s">
        <v>144</v>
      </c>
      <c r="D191" s="3" t="n">
        <v>17.0</v>
      </c>
      <c r="E191" s="4" t="s">
        <v>81</v>
      </c>
      <c r="F191" s="4" t="s">
        <v>82</v>
      </c>
      <c r="G191" s="4" t="s">
        <v>83</v>
      </c>
      <c r="H191" s="5" t="n">
        <f>3.0</f>
        <v>3.0</v>
      </c>
    </row>
    <row r="192">
      <c r="A192" s="3" t="s">
        <v>121</v>
      </c>
      <c r="B192" s="4" t="s">
        <v>143</v>
      </c>
      <c r="C192" s="4" t="s">
        <v>144</v>
      </c>
      <c r="D192" s="3" t="n">
        <v>18.0</v>
      </c>
      <c r="E192" s="4" t="s">
        <v>134</v>
      </c>
      <c r="F192" s="4" t="s">
        <v>135</v>
      </c>
      <c r="G192" s="4" t="s">
        <v>136</v>
      </c>
      <c r="H192" s="5" t="n">
        <f>1.0</f>
        <v>1.0</v>
      </c>
    </row>
    <row r="193">
      <c r="A193" s="3" t="s">
        <v>121</v>
      </c>
      <c r="B193" s="4" t="s">
        <v>143</v>
      </c>
      <c r="C193" s="4" t="s">
        <v>144</v>
      </c>
      <c r="D193" s="3" t="n">
        <v>18.0</v>
      </c>
      <c r="E193" s="4" t="s">
        <v>105</v>
      </c>
      <c r="F193" s="4" t="s">
        <v>106</v>
      </c>
      <c r="G193" s="4" t="s">
        <v>107</v>
      </c>
      <c r="H193" s="5" t="n">
        <f>1.0</f>
        <v>1.0</v>
      </c>
    </row>
    <row r="194">
      <c r="A194" s="3" t="s">
        <v>121</v>
      </c>
      <c r="B194" s="4" t="s">
        <v>143</v>
      </c>
      <c r="C194" s="4" t="s">
        <v>144</v>
      </c>
      <c r="D194" s="3" t="n">
        <v>18.0</v>
      </c>
      <c r="E194" s="4" t="s">
        <v>148</v>
      </c>
      <c r="F194" s="4" t="s">
        <v>149</v>
      </c>
      <c r="G194" s="4" t="s">
        <v>150</v>
      </c>
      <c r="H194" s="5" t="n">
        <f>1.0</f>
        <v>1.0</v>
      </c>
    </row>
    <row r="195">
      <c r="A195" s="3" t="s">
        <v>121</v>
      </c>
      <c r="B195" s="4" t="s">
        <v>151</v>
      </c>
      <c r="C195" s="4" t="s">
        <v>152</v>
      </c>
      <c r="D195" s="3" t="n">
        <v>1.0</v>
      </c>
      <c r="E195" s="4" t="s">
        <v>13</v>
      </c>
      <c r="F195" s="4" t="s">
        <v>14</v>
      </c>
      <c r="G195" s="4" t="s">
        <v>15</v>
      </c>
      <c r="H195" s="5" t="n">
        <f>259.0</f>
        <v>259.0</v>
      </c>
    </row>
    <row r="196">
      <c r="A196" s="3" t="s">
        <v>121</v>
      </c>
      <c r="B196" s="4" t="s">
        <v>151</v>
      </c>
      <c r="C196" s="4" t="s">
        <v>152</v>
      </c>
      <c r="D196" s="3" t="n">
        <v>2.0</v>
      </c>
      <c r="E196" s="4" t="s">
        <v>37</v>
      </c>
      <c r="F196" s="4" t="s">
        <v>38</v>
      </c>
      <c r="G196" s="4" t="s">
        <v>39</v>
      </c>
      <c r="H196" s="5" t="n">
        <f>39.0</f>
        <v>39.0</v>
      </c>
    </row>
    <row r="197">
      <c r="A197" s="3" t="s">
        <v>121</v>
      </c>
      <c r="B197" s="4" t="s">
        <v>151</v>
      </c>
      <c r="C197" s="4" t="s">
        <v>152</v>
      </c>
      <c r="D197" s="3" t="n">
        <v>3.0</v>
      </c>
      <c r="E197" s="4" t="s">
        <v>16</v>
      </c>
      <c r="F197" s="4" t="s">
        <v>17</v>
      </c>
      <c r="G197" s="4" t="s">
        <v>18</v>
      </c>
      <c r="H197" s="5" t="n">
        <f>19.0</f>
        <v>19.0</v>
      </c>
    </row>
    <row r="198">
      <c r="A198" s="3" t="s">
        <v>121</v>
      </c>
      <c r="B198" s="4" t="s">
        <v>151</v>
      </c>
      <c r="C198" s="4" t="s">
        <v>152</v>
      </c>
      <c r="D198" s="3" t="n">
        <v>4.0</v>
      </c>
      <c r="E198" s="4" t="s">
        <v>28</v>
      </c>
      <c r="F198" s="4" t="s">
        <v>29</v>
      </c>
      <c r="G198" s="4" t="s">
        <v>30</v>
      </c>
      <c r="H198" s="5" t="n">
        <f>4.0</f>
        <v>4.0</v>
      </c>
    </row>
    <row r="199">
      <c r="A199" s="3" t="s">
        <v>121</v>
      </c>
      <c r="B199" s="4" t="s">
        <v>151</v>
      </c>
      <c r="C199" s="4" t="s">
        <v>152</v>
      </c>
      <c r="D199" s="3" t="n">
        <v>5.0</v>
      </c>
      <c r="E199" s="4" t="s">
        <v>34</v>
      </c>
      <c r="F199" s="4" t="s">
        <v>35</v>
      </c>
      <c r="G199" s="4" t="s">
        <v>36</v>
      </c>
      <c r="H199" s="5" t="n">
        <f>2.0</f>
        <v>2.0</v>
      </c>
    </row>
    <row r="200">
      <c r="A200" s="3" t="s">
        <v>121</v>
      </c>
      <c r="B200" s="4" t="s">
        <v>151</v>
      </c>
      <c r="C200" s="4" t="s">
        <v>152</v>
      </c>
      <c r="D200" s="3" t="n">
        <v>6.0</v>
      </c>
      <c r="E200" s="4" t="s">
        <v>31</v>
      </c>
      <c r="F200" s="4" t="s">
        <v>32</v>
      </c>
      <c r="G200" s="4" t="s">
        <v>33</v>
      </c>
      <c r="H200" s="5" t="n">
        <f>1.0</f>
        <v>1.0</v>
      </c>
    </row>
    <row r="201">
      <c r="A201" s="3" t="s">
        <v>121</v>
      </c>
      <c r="B201" s="4" t="s">
        <v>153</v>
      </c>
      <c r="C201" s="4" t="s">
        <v>154</v>
      </c>
      <c r="D201" s="3" t="n">
        <v>1.0</v>
      </c>
      <c r="E201" s="4" t="s">
        <v>13</v>
      </c>
      <c r="F201" s="4" t="s">
        <v>14</v>
      </c>
      <c r="G201" s="4" t="s">
        <v>15</v>
      </c>
      <c r="H201" s="5" t="n">
        <f>425.0</f>
        <v>425.0</v>
      </c>
    </row>
    <row r="202">
      <c r="A202" s="3" t="s">
        <v>121</v>
      </c>
      <c r="B202" s="4" t="s">
        <v>153</v>
      </c>
      <c r="C202" s="4" t="s">
        <v>154</v>
      </c>
      <c r="D202" s="3" t="n">
        <v>2.0</v>
      </c>
      <c r="E202" s="4" t="s">
        <v>58</v>
      </c>
      <c r="F202" s="4" t="s">
        <v>59</v>
      </c>
      <c r="G202" s="4" t="s">
        <v>60</v>
      </c>
      <c r="H202" s="5" t="n">
        <f>86.0</f>
        <v>86.0</v>
      </c>
    </row>
    <row r="203">
      <c r="A203" s="3" t="s">
        <v>121</v>
      </c>
      <c r="B203" s="4" t="s">
        <v>153</v>
      </c>
      <c r="C203" s="4" t="s">
        <v>154</v>
      </c>
      <c r="D203" s="3" t="n">
        <v>3.0</v>
      </c>
      <c r="E203" s="4" t="s">
        <v>61</v>
      </c>
      <c r="F203" s="4" t="s">
        <v>62</v>
      </c>
      <c r="G203" s="4" t="s">
        <v>63</v>
      </c>
      <c r="H203" s="5" t="n">
        <f>74.0</f>
        <v>74.0</v>
      </c>
    </row>
    <row r="204">
      <c r="A204" s="3" t="s">
        <v>121</v>
      </c>
      <c r="B204" s="4" t="s">
        <v>153</v>
      </c>
      <c r="C204" s="4" t="s">
        <v>154</v>
      </c>
      <c r="D204" s="3" t="n">
        <v>4.0</v>
      </c>
      <c r="E204" s="4" t="s">
        <v>37</v>
      </c>
      <c r="F204" s="4" t="s">
        <v>38</v>
      </c>
      <c r="G204" s="4" t="s">
        <v>39</v>
      </c>
      <c r="H204" s="5" t="n">
        <f>55.0</f>
        <v>55.0</v>
      </c>
    </row>
    <row r="205">
      <c r="A205" s="3" t="s">
        <v>121</v>
      </c>
      <c r="B205" s="4" t="s">
        <v>153</v>
      </c>
      <c r="C205" s="4" t="s">
        <v>154</v>
      </c>
      <c r="D205" s="3" t="n">
        <v>5.0</v>
      </c>
      <c r="E205" s="4" t="s">
        <v>22</v>
      </c>
      <c r="F205" s="4" t="s">
        <v>23</v>
      </c>
      <c r="G205" s="4" t="s">
        <v>24</v>
      </c>
      <c r="H205" s="5" t="n">
        <f>50.0</f>
        <v>50.0</v>
      </c>
    </row>
    <row r="206">
      <c r="A206" s="3" t="s">
        <v>121</v>
      </c>
      <c r="B206" s="4" t="s">
        <v>153</v>
      </c>
      <c r="C206" s="4" t="s">
        <v>154</v>
      </c>
      <c r="D206" s="3" t="n">
        <v>6.0</v>
      </c>
      <c r="E206" s="4" t="s">
        <v>16</v>
      </c>
      <c r="F206" s="4" t="s">
        <v>17</v>
      </c>
      <c r="G206" s="4" t="s">
        <v>18</v>
      </c>
      <c r="H206" s="5" t="n">
        <f>37.0</f>
        <v>37.0</v>
      </c>
    </row>
    <row r="207">
      <c r="A207" s="3" t="s">
        <v>121</v>
      </c>
      <c r="B207" s="4" t="s">
        <v>153</v>
      </c>
      <c r="C207" s="4" t="s">
        <v>154</v>
      </c>
      <c r="D207" s="3" t="n">
        <v>7.0</v>
      </c>
      <c r="E207" s="4" t="s">
        <v>28</v>
      </c>
      <c r="F207" s="4" t="s">
        <v>29</v>
      </c>
      <c r="G207" s="4" t="s">
        <v>30</v>
      </c>
      <c r="H207" s="5" t="n">
        <f>19.0</f>
        <v>19.0</v>
      </c>
    </row>
    <row r="208">
      <c r="A208" s="3" t="s">
        <v>121</v>
      </c>
      <c r="B208" s="4" t="s">
        <v>153</v>
      </c>
      <c r="C208" s="4" t="s">
        <v>154</v>
      </c>
      <c r="D208" s="3" t="n">
        <v>7.0</v>
      </c>
      <c r="E208" s="4" t="s">
        <v>52</v>
      </c>
      <c r="F208" s="4" t="s">
        <v>53</v>
      </c>
      <c r="G208" s="4" t="s">
        <v>54</v>
      </c>
      <c r="H208" s="5" t="n">
        <f>19.0</f>
        <v>19.0</v>
      </c>
    </row>
    <row r="209">
      <c r="A209" s="3" t="s">
        <v>121</v>
      </c>
      <c r="B209" s="4" t="s">
        <v>153</v>
      </c>
      <c r="C209" s="4" t="s">
        <v>154</v>
      </c>
      <c r="D209" s="3" t="n">
        <v>9.0</v>
      </c>
      <c r="E209" s="4" t="s">
        <v>31</v>
      </c>
      <c r="F209" s="4" t="s">
        <v>32</v>
      </c>
      <c r="G209" s="4" t="s">
        <v>33</v>
      </c>
      <c r="H209" s="5" t="n">
        <f>11.0</f>
        <v>11.0</v>
      </c>
    </row>
    <row r="210">
      <c r="A210" s="3" t="s">
        <v>121</v>
      </c>
      <c r="B210" s="4" t="s">
        <v>153</v>
      </c>
      <c r="C210" s="4" t="s">
        <v>154</v>
      </c>
      <c r="D210" s="3" t="n">
        <v>10.0</v>
      </c>
      <c r="E210" s="4" t="s">
        <v>34</v>
      </c>
      <c r="F210" s="4" t="s">
        <v>35</v>
      </c>
      <c r="G210" s="4" t="s">
        <v>36</v>
      </c>
      <c r="H210" s="5" t="n">
        <f>6.0</f>
        <v>6.0</v>
      </c>
    </row>
    <row r="211">
      <c r="A211" s="3" t="s">
        <v>121</v>
      </c>
      <c r="B211" s="4" t="s">
        <v>153</v>
      </c>
      <c r="C211" s="4" t="s">
        <v>154</v>
      </c>
      <c r="D211" s="3" t="n">
        <v>11.0</v>
      </c>
      <c r="E211" s="4" t="s">
        <v>81</v>
      </c>
      <c r="F211" s="4" t="s">
        <v>82</v>
      </c>
      <c r="G211" s="4" t="s">
        <v>83</v>
      </c>
      <c r="H211" s="5" t="n">
        <f>4.0</f>
        <v>4.0</v>
      </c>
    </row>
    <row r="212">
      <c r="A212" s="3" t="s">
        <v>121</v>
      </c>
      <c r="B212" s="4" t="s">
        <v>153</v>
      </c>
      <c r="C212" s="4" t="s">
        <v>154</v>
      </c>
      <c r="D212" s="3" t="n">
        <v>11.0</v>
      </c>
      <c r="E212" s="4" t="s">
        <v>43</v>
      </c>
      <c r="F212" s="4" t="s">
        <v>44</v>
      </c>
      <c r="G212" s="4" t="s">
        <v>45</v>
      </c>
      <c r="H212" s="5" t="n">
        <f>4.0</f>
        <v>4.0</v>
      </c>
    </row>
    <row r="213">
      <c r="A213" s="3" t="s">
        <v>121</v>
      </c>
      <c r="B213" s="4" t="s">
        <v>153</v>
      </c>
      <c r="C213" s="4" t="s">
        <v>154</v>
      </c>
      <c r="D213" s="3" t="n">
        <v>13.0</v>
      </c>
      <c r="E213" s="4" t="s">
        <v>49</v>
      </c>
      <c r="F213" s="4" t="s">
        <v>50</v>
      </c>
      <c r="G213" s="4" t="s">
        <v>51</v>
      </c>
      <c r="H213" s="5" t="n">
        <f>3.0</f>
        <v>3.0</v>
      </c>
    </row>
    <row r="214">
      <c r="A214" s="3" t="s">
        <v>121</v>
      </c>
      <c r="B214" s="4" t="s">
        <v>153</v>
      </c>
      <c r="C214" s="4" t="s">
        <v>154</v>
      </c>
      <c r="D214" s="3" t="n">
        <v>14.0</v>
      </c>
      <c r="E214" s="4" t="s">
        <v>75</v>
      </c>
      <c r="F214" s="4" t="s">
        <v>76</v>
      </c>
      <c r="G214" s="4" t="s">
        <v>77</v>
      </c>
      <c r="H214" s="5" t="n">
        <f>1.0</f>
        <v>1.0</v>
      </c>
    </row>
    <row r="215">
      <c r="A215" s="3" t="s">
        <v>121</v>
      </c>
      <c r="B215" s="4" t="s">
        <v>155</v>
      </c>
      <c r="C215" s="4" t="s">
        <v>156</v>
      </c>
      <c r="D215" s="3" t="n">
        <v>1.0</v>
      </c>
      <c r="E215" s="4" t="s">
        <v>13</v>
      </c>
      <c r="F215" s="4" t="s">
        <v>14</v>
      </c>
      <c r="G215" s="4" t="s">
        <v>15</v>
      </c>
      <c r="H215" s="5" t="n">
        <f>77.0</f>
        <v>77.0</v>
      </c>
    </row>
    <row r="216">
      <c r="A216" s="3" t="s">
        <v>121</v>
      </c>
      <c r="B216" s="4" t="s">
        <v>155</v>
      </c>
      <c r="C216" s="4" t="s">
        <v>156</v>
      </c>
      <c r="D216" s="3" t="n">
        <v>2.0</v>
      </c>
      <c r="E216" s="4" t="s">
        <v>28</v>
      </c>
      <c r="F216" s="4" t="s">
        <v>29</v>
      </c>
      <c r="G216" s="4" t="s">
        <v>30</v>
      </c>
      <c r="H216" s="5" t="n">
        <f>14.0</f>
        <v>14.0</v>
      </c>
    </row>
    <row r="217">
      <c r="A217" s="3" t="s">
        <v>121</v>
      </c>
      <c r="B217" s="4" t="s">
        <v>155</v>
      </c>
      <c r="C217" s="4" t="s">
        <v>156</v>
      </c>
      <c r="D217" s="3" t="n">
        <v>3.0</v>
      </c>
      <c r="E217" s="4" t="s">
        <v>16</v>
      </c>
      <c r="F217" s="4" t="s">
        <v>17</v>
      </c>
      <c r="G217" s="4" t="s">
        <v>18</v>
      </c>
      <c r="H217" s="5" t="n">
        <f>3.0</f>
        <v>3.0</v>
      </c>
    </row>
    <row r="218">
      <c r="A218" s="3" t="s">
        <v>121</v>
      </c>
      <c r="B218" s="4" t="s">
        <v>155</v>
      </c>
      <c r="C218" s="4" t="s">
        <v>156</v>
      </c>
      <c r="D218" s="3" t="n">
        <v>4.0</v>
      </c>
      <c r="E218" s="4" t="s">
        <v>37</v>
      </c>
      <c r="F218" s="4" t="s">
        <v>38</v>
      </c>
      <c r="G218" s="4" t="s">
        <v>39</v>
      </c>
      <c r="H218" s="5" t="n">
        <f>2.0</f>
        <v>2.0</v>
      </c>
    </row>
    <row r="219">
      <c r="A219" s="3" t="s">
        <v>121</v>
      </c>
      <c r="B219" s="4" t="s">
        <v>155</v>
      </c>
      <c r="C219" s="4" t="s">
        <v>156</v>
      </c>
      <c r="D219" s="3" t="n">
        <v>5.0</v>
      </c>
      <c r="E219" s="4" t="s">
        <v>81</v>
      </c>
      <c r="F219" s="4" t="s">
        <v>82</v>
      </c>
      <c r="G219" s="4" t="s">
        <v>83</v>
      </c>
      <c r="H219" s="5" t="n">
        <f>1.0</f>
        <v>1.0</v>
      </c>
    </row>
    <row r="220">
      <c r="A220" s="3" t="s">
        <v>121</v>
      </c>
      <c r="B220" s="4" t="s">
        <v>155</v>
      </c>
      <c r="C220" s="4" t="s">
        <v>156</v>
      </c>
      <c r="D220" s="3" t="n">
        <v>5.0</v>
      </c>
      <c r="E220" s="4" t="s">
        <v>52</v>
      </c>
      <c r="F220" s="4" t="s">
        <v>53</v>
      </c>
      <c r="G220" s="4" t="s">
        <v>54</v>
      </c>
      <c r="H220" s="5" t="n">
        <f>1.0</f>
        <v>1.0</v>
      </c>
    </row>
    <row r="221">
      <c r="A221" s="3" t="s">
        <v>121</v>
      </c>
      <c r="B221" s="4" t="s">
        <v>157</v>
      </c>
      <c r="C221" s="4" t="s">
        <v>158</v>
      </c>
      <c r="D221" s="3" t="n">
        <v>1.0</v>
      </c>
      <c r="E221" s="4" t="s">
        <v>13</v>
      </c>
      <c r="F221" s="4" t="s">
        <v>14</v>
      </c>
      <c r="G221" s="4" t="s">
        <v>15</v>
      </c>
      <c r="H221" s="5" t="n">
        <f>159.0</f>
        <v>159.0</v>
      </c>
    </row>
    <row r="222">
      <c r="A222" s="3" t="s">
        <v>121</v>
      </c>
      <c r="B222" s="4" t="s">
        <v>157</v>
      </c>
      <c r="C222" s="4" t="s">
        <v>158</v>
      </c>
      <c r="D222" s="3" t="n">
        <v>2.0</v>
      </c>
      <c r="E222" s="4" t="s">
        <v>37</v>
      </c>
      <c r="F222" s="4" t="s">
        <v>38</v>
      </c>
      <c r="G222" s="4" t="s">
        <v>39</v>
      </c>
      <c r="H222" s="5" t="n">
        <f>50.0</f>
        <v>50.0</v>
      </c>
    </row>
    <row r="223">
      <c r="A223" s="3" t="s">
        <v>121</v>
      </c>
      <c r="B223" s="4" t="s">
        <v>157</v>
      </c>
      <c r="C223" s="4" t="s">
        <v>158</v>
      </c>
      <c r="D223" s="3" t="n">
        <v>3.0</v>
      </c>
      <c r="E223" s="4" t="s">
        <v>16</v>
      </c>
      <c r="F223" s="4" t="s">
        <v>17</v>
      </c>
      <c r="G223" s="4" t="s">
        <v>18</v>
      </c>
      <c r="H223" s="5" t="n">
        <f>31.0</f>
        <v>31.0</v>
      </c>
    </row>
    <row r="224">
      <c r="A224" s="3" t="s">
        <v>121</v>
      </c>
      <c r="B224" s="4" t="s">
        <v>157</v>
      </c>
      <c r="C224" s="4" t="s">
        <v>158</v>
      </c>
      <c r="D224" s="3" t="n">
        <v>4.0</v>
      </c>
      <c r="E224" s="4" t="s">
        <v>58</v>
      </c>
      <c r="F224" s="4" t="s">
        <v>59</v>
      </c>
      <c r="G224" s="4" t="s">
        <v>60</v>
      </c>
      <c r="H224" s="5" t="n">
        <f>30.0</f>
        <v>30.0</v>
      </c>
    </row>
    <row r="225">
      <c r="A225" s="3" t="s">
        <v>121</v>
      </c>
      <c r="B225" s="4" t="s">
        <v>157</v>
      </c>
      <c r="C225" s="4" t="s">
        <v>158</v>
      </c>
      <c r="D225" s="3" t="n">
        <v>5.0</v>
      </c>
      <c r="E225" s="4" t="s">
        <v>31</v>
      </c>
      <c r="F225" s="4" t="s">
        <v>32</v>
      </c>
      <c r="G225" s="4" t="s">
        <v>33</v>
      </c>
      <c r="H225" s="5" t="n">
        <f>24.0</f>
        <v>24.0</v>
      </c>
    </row>
    <row r="226">
      <c r="A226" s="3" t="s">
        <v>121</v>
      </c>
      <c r="B226" s="4" t="s">
        <v>157</v>
      </c>
      <c r="C226" s="4" t="s">
        <v>158</v>
      </c>
      <c r="D226" s="3" t="n">
        <v>6.0</v>
      </c>
      <c r="E226" s="4" t="s">
        <v>34</v>
      </c>
      <c r="F226" s="4" t="s">
        <v>35</v>
      </c>
      <c r="G226" s="4" t="s">
        <v>36</v>
      </c>
      <c r="H226" s="5" t="n">
        <f>20.0</f>
        <v>20.0</v>
      </c>
    </row>
    <row r="227">
      <c r="A227" s="3" t="s">
        <v>121</v>
      </c>
      <c r="B227" s="4" t="s">
        <v>157</v>
      </c>
      <c r="C227" s="4" t="s">
        <v>158</v>
      </c>
      <c r="D227" s="3" t="n">
        <v>7.0</v>
      </c>
      <c r="E227" s="4" t="s">
        <v>28</v>
      </c>
      <c r="F227" s="4" t="s">
        <v>29</v>
      </c>
      <c r="G227" s="4" t="s">
        <v>30</v>
      </c>
      <c r="H227" s="5" t="n">
        <f>18.0</f>
        <v>18.0</v>
      </c>
    </row>
    <row r="228">
      <c r="A228" s="3" t="s">
        <v>121</v>
      </c>
      <c r="B228" s="4" t="s">
        <v>157</v>
      </c>
      <c r="C228" s="4" t="s">
        <v>158</v>
      </c>
      <c r="D228" s="3" t="n">
        <v>8.0</v>
      </c>
      <c r="E228" s="4" t="s">
        <v>52</v>
      </c>
      <c r="F228" s="4" t="s">
        <v>53</v>
      </c>
      <c r="G228" s="4" t="s">
        <v>54</v>
      </c>
      <c r="H228" s="5" t="n">
        <f>5.0</f>
        <v>5.0</v>
      </c>
    </row>
    <row r="229">
      <c r="A229" s="3" t="s">
        <v>121</v>
      </c>
      <c r="B229" s="4" t="s">
        <v>157</v>
      </c>
      <c r="C229" s="4" t="s">
        <v>158</v>
      </c>
      <c r="D229" s="3" t="n">
        <v>9.0</v>
      </c>
      <c r="E229" s="4" t="s">
        <v>49</v>
      </c>
      <c r="F229" s="4" t="s">
        <v>50</v>
      </c>
      <c r="G229" s="4" t="s">
        <v>51</v>
      </c>
      <c r="H229" s="5" t="n">
        <f>2.0</f>
        <v>2.0</v>
      </c>
    </row>
    <row r="230">
      <c r="A230" s="3" t="s">
        <v>121</v>
      </c>
      <c r="B230" s="4" t="s">
        <v>157</v>
      </c>
      <c r="C230" s="4" t="s">
        <v>158</v>
      </c>
      <c r="D230" s="3" t="n">
        <v>10.0</v>
      </c>
      <c r="E230" s="4" t="s">
        <v>81</v>
      </c>
      <c r="F230" s="4" t="s">
        <v>82</v>
      </c>
      <c r="G230" s="4" t="s">
        <v>83</v>
      </c>
      <c r="H230" s="5" t="n">
        <f>1.0</f>
        <v>1.0</v>
      </c>
    </row>
    <row r="231">
      <c r="A231" s="3" t="s">
        <v>121</v>
      </c>
      <c r="B231" s="4" t="s">
        <v>159</v>
      </c>
      <c r="C231" s="4" t="s">
        <v>160</v>
      </c>
      <c r="D231" s="3" t="n">
        <v>1.0</v>
      </c>
      <c r="E231" s="4" t="s">
        <v>13</v>
      </c>
      <c r="F231" s="4" t="s">
        <v>14</v>
      </c>
      <c r="G231" s="4" t="s">
        <v>15</v>
      </c>
      <c r="H231" s="5" t="n">
        <f>212.0</f>
        <v>212.0</v>
      </c>
    </row>
    <row r="232">
      <c r="A232" s="3" t="s">
        <v>121</v>
      </c>
      <c r="B232" s="4" t="s">
        <v>159</v>
      </c>
      <c r="C232" s="4" t="s">
        <v>160</v>
      </c>
      <c r="D232" s="3" t="n">
        <v>2.0</v>
      </c>
      <c r="E232" s="4" t="s">
        <v>52</v>
      </c>
      <c r="F232" s="4" t="s">
        <v>53</v>
      </c>
      <c r="G232" s="4" t="s">
        <v>54</v>
      </c>
      <c r="H232" s="5" t="n">
        <f>44.0</f>
        <v>44.0</v>
      </c>
    </row>
    <row r="233">
      <c r="A233" s="3" t="s">
        <v>121</v>
      </c>
      <c r="B233" s="4" t="s">
        <v>159</v>
      </c>
      <c r="C233" s="4" t="s">
        <v>160</v>
      </c>
      <c r="D233" s="3" t="n">
        <v>3.0</v>
      </c>
      <c r="E233" s="4" t="s">
        <v>28</v>
      </c>
      <c r="F233" s="4" t="s">
        <v>29</v>
      </c>
      <c r="G233" s="4" t="s">
        <v>30</v>
      </c>
      <c r="H233" s="5" t="n">
        <f>39.0</f>
        <v>39.0</v>
      </c>
    </row>
    <row r="234">
      <c r="A234" s="3" t="s">
        <v>121</v>
      </c>
      <c r="B234" s="4" t="s">
        <v>159</v>
      </c>
      <c r="C234" s="4" t="s">
        <v>160</v>
      </c>
      <c r="D234" s="3" t="n">
        <v>4.0</v>
      </c>
      <c r="E234" s="4" t="s">
        <v>58</v>
      </c>
      <c r="F234" s="4" t="s">
        <v>59</v>
      </c>
      <c r="G234" s="4" t="s">
        <v>60</v>
      </c>
      <c r="H234" s="5" t="n">
        <f>35.0</f>
        <v>35.0</v>
      </c>
    </row>
    <row r="235">
      <c r="A235" s="3" t="s">
        <v>121</v>
      </c>
      <c r="B235" s="4" t="s">
        <v>159</v>
      </c>
      <c r="C235" s="4" t="s">
        <v>160</v>
      </c>
      <c r="D235" s="3" t="n">
        <v>5.0</v>
      </c>
      <c r="E235" s="4" t="s">
        <v>16</v>
      </c>
      <c r="F235" s="4" t="s">
        <v>17</v>
      </c>
      <c r="G235" s="4" t="s">
        <v>18</v>
      </c>
      <c r="H235" s="5" t="n">
        <f>17.0</f>
        <v>17.0</v>
      </c>
    </row>
    <row r="236">
      <c r="A236" s="3" t="s">
        <v>121</v>
      </c>
      <c r="B236" s="4" t="s">
        <v>159</v>
      </c>
      <c r="C236" s="4" t="s">
        <v>160</v>
      </c>
      <c r="D236" s="3" t="n">
        <v>6.0</v>
      </c>
      <c r="E236" s="4" t="s">
        <v>49</v>
      </c>
      <c r="F236" s="4" t="s">
        <v>50</v>
      </c>
      <c r="G236" s="4" t="s">
        <v>51</v>
      </c>
      <c r="H236" s="5" t="n">
        <f>15.0</f>
        <v>15.0</v>
      </c>
    </row>
    <row r="237">
      <c r="A237" s="3" t="s">
        <v>121</v>
      </c>
      <c r="B237" s="4" t="s">
        <v>159</v>
      </c>
      <c r="C237" s="4" t="s">
        <v>160</v>
      </c>
      <c r="D237" s="3" t="n">
        <v>7.0</v>
      </c>
      <c r="E237" s="4" t="s">
        <v>31</v>
      </c>
      <c r="F237" s="4" t="s">
        <v>32</v>
      </c>
      <c r="G237" s="4" t="s">
        <v>33</v>
      </c>
      <c r="H237" s="5" t="n">
        <f>12.0</f>
        <v>12.0</v>
      </c>
    </row>
    <row r="238">
      <c r="A238" s="3" t="s">
        <v>121</v>
      </c>
      <c r="B238" s="4" t="s">
        <v>159</v>
      </c>
      <c r="C238" s="4" t="s">
        <v>160</v>
      </c>
      <c r="D238" s="3" t="n">
        <v>8.0</v>
      </c>
      <c r="E238" s="4" t="s">
        <v>99</v>
      </c>
      <c r="F238" s="4" t="s">
        <v>100</v>
      </c>
      <c r="G238" s="4" t="s">
        <v>101</v>
      </c>
      <c r="H238" s="5" t="n">
        <f>9.0</f>
        <v>9.0</v>
      </c>
    </row>
    <row r="239">
      <c r="A239" s="3" t="s">
        <v>121</v>
      </c>
      <c r="B239" s="4" t="s">
        <v>159</v>
      </c>
      <c r="C239" s="4" t="s">
        <v>160</v>
      </c>
      <c r="D239" s="3" t="n">
        <v>9.0</v>
      </c>
      <c r="E239" s="4" t="s">
        <v>145</v>
      </c>
      <c r="F239" s="4" t="s">
        <v>146</v>
      </c>
      <c r="G239" s="4" t="s">
        <v>147</v>
      </c>
      <c r="H239" s="5" t="n">
        <f>5.0</f>
        <v>5.0</v>
      </c>
    </row>
    <row r="240">
      <c r="A240" s="3" t="s">
        <v>121</v>
      </c>
      <c r="B240" s="4" t="s">
        <v>159</v>
      </c>
      <c r="C240" s="4" t="s">
        <v>160</v>
      </c>
      <c r="D240" s="3" t="n">
        <v>10.0</v>
      </c>
      <c r="E240" s="4" t="s">
        <v>75</v>
      </c>
      <c r="F240" s="4" t="s">
        <v>76</v>
      </c>
      <c r="G240" s="4" t="s">
        <v>77</v>
      </c>
      <c r="H240" s="5" t="n">
        <f>3.0</f>
        <v>3.0</v>
      </c>
    </row>
    <row r="241">
      <c r="A241" s="3" t="s">
        <v>121</v>
      </c>
      <c r="B241" s="4" t="s">
        <v>159</v>
      </c>
      <c r="C241" s="4" t="s">
        <v>160</v>
      </c>
      <c r="D241" s="3" t="n">
        <v>10.0</v>
      </c>
      <c r="E241" s="4" t="s">
        <v>34</v>
      </c>
      <c r="F241" s="4" t="s">
        <v>35</v>
      </c>
      <c r="G241" s="4" t="s">
        <v>36</v>
      </c>
      <c r="H241" s="5" t="n">
        <f>3.0</f>
        <v>3.0</v>
      </c>
    </row>
    <row r="242">
      <c r="A242" s="3" t="s">
        <v>121</v>
      </c>
      <c r="B242" s="4" t="s">
        <v>159</v>
      </c>
      <c r="C242" s="4" t="s">
        <v>160</v>
      </c>
      <c r="D242" s="3" t="n">
        <v>12.0</v>
      </c>
      <c r="E242" s="4" t="s">
        <v>37</v>
      </c>
      <c r="F242" s="4" t="s">
        <v>38</v>
      </c>
      <c r="G242" s="4" t="s">
        <v>39</v>
      </c>
      <c r="H242" s="5" t="n">
        <f>1.0</f>
        <v>1.0</v>
      </c>
    </row>
    <row r="243">
      <c r="A243" s="3" t="s">
        <v>121</v>
      </c>
      <c r="B243" s="4" t="s">
        <v>159</v>
      </c>
      <c r="C243" s="4" t="s">
        <v>160</v>
      </c>
      <c r="D243" s="3" t="n">
        <v>12.0</v>
      </c>
      <c r="E243" s="4" t="s">
        <v>90</v>
      </c>
      <c r="F243" s="4" t="s">
        <v>91</v>
      </c>
      <c r="G243" s="4" t="s">
        <v>92</v>
      </c>
      <c r="H243" s="5" t="n">
        <f>1.0</f>
        <v>1.0</v>
      </c>
    </row>
    <row r="244">
      <c r="A244" s="3" t="s">
        <v>121</v>
      </c>
      <c r="B244" s="4" t="s">
        <v>161</v>
      </c>
      <c r="C244" s="4" t="s">
        <v>162</v>
      </c>
      <c r="D244" s="3" t="n">
        <v>1.0</v>
      </c>
      <c r="E244" s="4" t="s">
        <v>13</v>
      </c>
      <c r="F244" s="4" t="s">
        <v>14</v>
      </c>
      <c r="G244" s="4" t="s">
        <v>15</v>
      </c>
      <c r="H244" s="5" t="n">
        <f>81.0</f>
        <v>81.0</v>
      </c>
    </row>
    <row r="245">
      <c r="A245" s="3" t="s">
        <v>121</v>
      </c>
      <c r="B245" s="4" t="s">
        <v>161</v>
      </c>
      <c r="C245" s="4" t="s">
        <v>162</v>
      </c>
      <c r="D245" s="3" t="n">
        <v>2.0</v>
      </c>
      <c r="E245" s="4" t="s">
        <v>52</v>
      </c>
      <c r="F245" s="4" t="s">
        <v>53</v>
      </c>
      <c r="G245" s="4" t="s">
        <v>54</v>
      </c>
      <c r="H245" s="5" t="n">
        <f>5.0</f>
        <v>5.0</v>
      </c>
    </row>
    <row r="246">
      <c r="A246" s="3" t="s">
        <v>121</v>
      </c>
      <c r="B246" s="4" t="s">
        <v>161</v>
      </c>
      <c r="C246" s="4" t="s">
        <v>162</v>
      </c>
      <c r="D246" s="3" t="n">
        <v>3.0</v>
      </c>
      <c r="E246" s="4" t="s">
        <v>16</v>
      </c>
      <c r="F246" s="4" t="s">
        <v>17</v>
      </c>
      <c r="G246" s="4" t="s">
        <v>18</v>
      </c>
      <c r="H246" s="5" t="n">
        <f>4.0</f>
        <v>4.0</v>
      </c>
    </row>
    <row r="247">
      <c r="A247" s="3" t="s">
        <v>121</v>
      </c>
      <c r="B247" s="4" t="s">
        <v>161</v>
      </c>
      <c r="C247" s="4" t="s">
        <v>162</v>
      </c>
      <c r="D247" s="3" t="n">
        <v>3.0</v>
      </c>
      <c r="E247" s="4" t="s">
        <v>31</v>
      </c>
      <c r="F247" s="4" t="s">
        <v>32</v>
      </c>
      <c r="G247" s="4" t="s">
        <v>33</v>
      </c>
      <c r="H247" s="5" t="n">
        <f>4.0</f>
        <v>4.0</v>
      </c>
    </row>
    <row r="248">
      <c r="A248" s="3" t="s">
        <v>121</v>
      </c>
      <c r="B248" s="4" t="s">
        <v>161</v>
      </c>
      <c r="C248" s="4" t="s">
        <v>162</v>
      </c>
      <c r="D248" s="3" t="n">
        <v>5.0</v>
      </c>
      <c r="E248" s="4" t="s">
        <v>49</v>
      </c>
      <c r="F248" s="4" t="s">
        <v>50</v>
      </c>
      <c r="G248" s="4" t="s">
        <v>51</v>
      </c>
      <c r="H248" s="5" t="n">
        <f>2.0</f>
        <v>2.0</v>
      </c>
    </row>
    <row r="249">
      <c r="A249" s="3" t="s">
        <v>121</v>
      </c>
      <c r="B249" s="4" t="s">
        <v>161</v>
      </c>
      <c r="C249" s="4" t="s">
        <v>162</v>
      </c>
      <c r="D249" s="3" t="n">
        <v>5.0</v>
      </c>
      <c r="E249" s="4" t="s">
        <v>81</v>
      </c>
      <c r="F249" s="4" t="s">
        <v>82</v>
      </c>
      <c r="G249" s="4" t="s">
        <v>83</v>
      </c>
      <c r="H249" s="5" t="n">
        <f>2.0</f>
        <v>2.0</v>
      </c>
    </row>
    <row r="250">
      <c r="A250" s="3" t="s">
        <v>121</v>
      </c>
      <c r="B250" s="4" t="s">
        <v>163</v>
      </c>
      <c r="C250" s="4" t="s">
        <v>164</v>
      </c>
      <c r="D250" s="3" t="n">
        <v>1.0</v>
      </c>
      <c r="E250" s="4" t="s">
        <v>13</v>
      </c>
      <c r="F250" s="4" t="s">
        <v>14</v>
      </c>
      <c r="G250" s="4" t="s">
        <v>15</v>
      </c>
      <c r="H250" s="5" t="n">
        <f>475.0</f>
        <v>475.0</v>
      </c>
    </row>
    <row r="251">
      <c r="A251" s="3" t="s">
        <v>121</v>
      </c>
      <c r="B251" s="4" t="s">
        <v>163</v>
      </c>
      <c r="C251" s="4" t="s">
        <v>164</v>
      </c>
      <c r="D251" s="3" t="n">
        <v>2.0</v>
      </c>
      <c r="E251" s="4" t="s">
        <v>28</v>
      </c>
      <c r="F251" s="4" t="s">
        <v>29</v>
      </c>
      <c r="G251" s="4" t="s">
        <v>30</v>
      </c>
      <c r="H251" s="5" t="n">
        <f>156.0</f>
        <v>156.0</v>
      </c>
    </row>
    <row r="252">
      <c r="A252" s="3" t="s">
        <v>121</v>
      </c>
      <c r="B252" s="4" t="s">
        <v>163</v>
      </c>
      <c r="C252" s="4" t="s">
        <v>164</v>
      </c>
      <c r="D252" s="3" t="n">
        <v>3.0</v>
      </c>
      <c r="E252" s="4" t="s">
        <v>52</v>
      </c>
      <c r="F252" s="4" t="s">
        <v>53</v>
      </c>
      <c r="G252" s="4" t="s">
        <v>54</v>
      </c>
      <c r="H252" s="5" t="n">
        <f>91.0</f>
        <v>91.0</v>
      </c>
    </row>
    <row r="253">
      <c r="A253" s="3" t="s">
        <v>121</v>
      </c>
      <c r="B253" s="4" t="s">
        <v>163</v>
      </c>
      <c r="C253" s="4" t="s">
        <v>164</v>
      </c>
      <c r="D253" s="3" t="n">
        <v>4.0</v>
      </c>
      <c r="E253" s="4" t="s">
        <v>61</v>
      </c>
      <c r="F253" s="4" t="s">
        <v>62</v>
      </c>
      <c r="G253" s="4" t="s">
        <v>63</v>
      </c>
      <c r="H253" s="5" t="n">
        <f>44.0</f>
        <v>44.0</v>
      </c>
    </row>
    <row r="254">
      <c r="A254" s="3" t="s">
        <v>121</v>
      </c>
      <c r="B254" s="4" t="s">
        <v>163</v>
      </c>
      <c r="C254" s="4" t="s">
        <v>164</v>
      </c>
      <c r="D254" s="3" t="n">
        <v>5.0</v>
      </c>
      <c r="E254" s="4" t="s">
        <v>31</v>
      </c>
      <c r="F254" s="4" t="s">
        <v>32</v>
      </c>
      <c r="G254" s="4" t="s">
        <v>33</v>
      </c>
      <c r="H254" s="5" t="n">
        <f>42.0</f>
        <v>42.0</v>
      </c>
    </row>
    <row r="255">
      <c r="A255" s="3" t="s">
        <v>121</v>
      </c>
      <c r="B255" s="4" t="s">
        <v>163</v>
      </c>
      <c r="C255" s="4" t="s">
        <v>164</v>
      </c>
      <c r="D255" s="3" t="n">
        <v>6.0</v>
      </c>
      <c r="E255" s="4" t="s">
        <v>34</v>
      </c>
      <c r="F255" s="4" t="s">
        <v>35</v>
      </c>
      <c r="G255" s="4" t="s">
        <v>36</v>
      </c>
      <c r="H255" s="5" t="n">
        <f>35.0</f>
        <v>35.0</v>
      </c>
    </row>
    <row r="256">
      <c r="A256" s="3" t="s">
        <v>121</v>
      </c>
      <c r="B256" s="4" t="s">
        <v>163</v>
      </c>
      <c r="C256" s="4" t="s">
        <v>164</v>
      </c>
      <c r="D256" s="3" t="n">
        <v>7.0</v>
      </c>
      <c r="E256" s="4" t="s">
        <v>22</v>
      </c>
      <c r="F256" s="4" t="s">
        <v>23</v>
      </c>
      <c r="G256" s="4" t="s">
        <v>24</v>
      </c>
      <c r="H256" s="5" t="n">
        <f>30.0</f>
        <v>30.0</v>
      </c>
    </row>
    <row r="257">
      <c r="A257" s="3" t="s">
        <v>121</v>
      </c>
      <c r="B257" s="4" t="s">
        <v>163</v>
      </c>
      <c r="C257" s="4" t="s">
        <v>164</v>
      </c>
      <c r="D257" s="3" t="n">
        <v>8.0</v>
      </c>
      <c r="E257" s="4" t="s">
        <v>49</v>
      </c>
      <c r="F257" s="4" t="s">
        <v>50</v>
      </c>
      <c r="G257" s="4" t="s">
        <v>51</v>
      </c>
      <c r="H257" s="5" t="n">
        <f>20.0</f>
        <v>20.0</v>
      </c>
    </row>
    <row r="258">
      <c r="A258" s="3" t="s">
        <v>121</v>
      </c>
      <c r="B258" s="4" t="s">
        <v>163</v>
      </c>
      <c r="C258" s="4" t="s">
        <v>164</v>
      </c>
      <c r="D258" s="3" t="n">
        <v>9.0</v>
      </c>
      <c r="E258" s="4" t="s">
        <v>16</v>
      </c>
      <c r="F258" s="4" t="s">
        <v>17</v>
      </c>
      <c r="G258" s="4" t="s">
        <v>18</v>
      </c>
      <c r="H258" s="5" t="n">
        <f>19.0</f>
        <v>19.0</v>
      </c>
    </row>
    <row r="259">
      <c r="A259" s="3" t="s">
        <v>121</v>
      </c>
      <c r="B259" s="4" t="s">
        <v>163</v>
      </c>
      <c r="C259" s="4" t="s">
        <v>164</v>
      </c>
      <c r="D259" s="3" t="n">
        <v>10.0</v>
      </c>
      <c r="E259" s="4" t="s">
        <v>37</v>
      </c>
      <c r="F259" s="4" t="s">
        <v>38</v>
      </c>
      <c r="G259" s="4" t="s">
        <v>39</v>
      </c>
      <c r="H259" s="5" t="n">
        <f>6.0</f>
        <v>6.0</v>
      </c>
    </row>
    <row r="260">
      <c r="A260" s="3" t="s">
        <v>121</v>
      </c>
      <c r="B260" s="4" t="s">
        <v>163</v>
      </c>
      <c r="C260" s="4" t="s">
        <v>164</v>
      </c>
      <c r="D260" s="3" t="n">
        <v>11.0</v>
      </c>
      <c r="E260" s="4" t="s">
        <v>81</v>
      </c>
      <c r="F260" s="4" t="s">
        <v>82</v>
      </c>
      <c r="G260" s="4" t="s">
        <v>83</v>
      </c>
      <c r="H260" s="5" t="n">
        <f>5.0</f>
        <v>5.0</v>
      </c>
    </row>
    <row r="261">
      <c r="A261" s="3" t="s">
        <v>121</v>
      </c>
      <c r="B261" s="4" t="s">
        <v>163</v>
      </c>
      <c r="C261" s="4" t="s">
        <v>164</v>
      </c>
      <c r="D261" s="3" t="n">
        <v>12.0</v>
      </c>
      <c r="E261" s="4" t="s">
        <v>145</v>
      </c>
      <c r="F261" s="4" t="s">
        <v>146</v>
      </c>
      <c r="G261" s="4" t="s">
        <v>147</v>
      </c>
      <c r="H261" s="5" t="n">
        <f>3.0</f>
        <v>3.0</v>
      </c>
    </row>
    <row r="262">
      <c r="A262" s="3" t="s">
        <v>121</v>
      </c>
      <c r="B262" s="4" t="s">
        <v>163</v>
      </c>
      <c r="C262" s="4" t="s">
        <v>164</v>
      </c>
      <c r="D262" s="3" t="n">
        <v>13.0</v>
      </c>
      <c r="E262" s="4" t="s">
        <v>165</v>
      </c>
      <c r="F262" s="4" t="s">
        <v>166</v>
      </c>
      <c r="G262" s="4" t="s">
        <v>167</v>
      </c>
      <c r="H262" s="5" t="n">
        <f>2.0</f>
        <v>2.0</v>
      </c>
    </row>
    <row r="263">
      <c r="A263" s="3" t="s">
        <v>121</v>
      </c>
      <c r="B263" s="4" t="s">
        <v>163</v>
      </c>
      <c r="C263" s="4" t="s">
        <v>164</v>
      </c>
      <c r="D263" s="3" t="n">
        <v>13.0</v>
      </c>
      <c r="E263" s="4" t="s">
        <v>75</v>
      </c>
      <c r="F263" s="4" t="s">
        <v>76</v>
      </c>
      <c r="G263" s="4" t="s">
        <v>77</v>
      </c>
      <c r="H263" s="5" t="n">
        <f>2.0</f>
        <v>2.0</v>
      </c>
    </row>
    <row r="264">
      <c r="A264" s="3" t="s">
        <v>121</v>
      </c>
      <c r="B264" s="4" t="s">
        <v>163</v>
      </c>
      <c r="C264" s="4" t="s">
        <v>164</v>
      </c>
      <c r="D264" s="3" t="n">
        <v>13.0</v>
      </c>
      <c r="E264" s="4" t="s">
        <v>90</v>
      </c>
      <c r="F264" s="4" t="s">
        <v>91</v>
      </c>
      <c r="G264" s="4" t="s">
        <v>92</v>
      </c>
      <c r="H264" s="5" t="n">
        <f>2.0</f>
        <v>2.0</v>
      </c>
    </row>
    <row r="265">
      <c r="A265" s="3" t="s">
        <v>121</v>
      </c>
      <c r="B265" s="4" t="s">
        <v>163</v>
      </c>
      <c r="C265" s="4" t="s">
        <v>164</v>
      </c>
      <c r="D265" s="3" t="n">
        <v>16.0</v>
      </c>
      <c r="E265" s="4" t="s">
        <v>110</v>
      </c>
      <c r="F265" s="4" t="s">
        <v>111</v>
      </c>
      <c r="G265" s="4" t="s">
        <v>112</v>
      </c>
      <c r="H265" s="5" t="n">
        <f>1.0</f>
        <v>1.0</v>
      </c>
    </row>
    <row r="266">
      <c r="A266" s="3" t="s">
        <v>121</v>
      </c>
      <c r="B266" s="4" t="s">
        <v>163</v>
      </c>
      <c r="C266" s="4" t="s">
        <v>164</v>
      </c>
      <c r="D266" s="3" t="n">
        <v>16.0</v>
      </c>
      <c r="E266" s="4" t="s">
        <v>168</v>
      </c>
      <c r="F266" s="4" t="s">
        <v>169</v>
      </c>
      <c r="G266" s="4" t="s">
        <v>170</v>
      </c>
      <c r="H266" s="5" t="n">
        <f>1.0</f>
        <v>1.0</v>
      </c>
    </row>
    <row r="267">
      <c r="A267" s="3" t="s">
        <v>121</v>
      </c>
      <c r="B267" s="4" t="s">
        <v>171</v>
      </c>
      <c r="C267" s="4" t="s">
        <v>172</v>
      </c>
      <c r="D267" s="3" t="n">
        <v>1.0</v>
      </c>
      <c r="E267" s="4" t="s">
        <v>13</v>
      </c>
      <c r="F267" s="4" t="s">
        <v>14</v>
      </c>
      <c r="G267" s="4" t="s">
        <v>15</v>
      </c>
      <c r="H267" s="5" t="n">
        <f>311.0</f>
        <v>311.0</v>
      </c>
    </row>
    <row r="268">
      <c r="A268" s="3" t="s">
        <v>121</v>
      </c>
      <c r="B268" s="4" t="s">
        <v>171</v>
      </c>
      <c r="C268" s="4" t="s">
        <v>172</v>
      </c>
      <c r="D268" s="3" t="n">
        <v>2.0</v>
      </c>
      <c r="E268" s="4" t="s">
        <v>58</v>
      </c>
      <c r="F268" s="4" t="s">
        <v>59</v>
      </c>
      <c r="G268" s="4" t="s">
        <v>60</v>
      </c>
      <c r="H268" s="5" t="n">
        <f>207.0</f>
        <v>207.0</v>
      </c>
    </row>
    <row r="269">
      <c r="A269" s="3" t="s">
        <v>121</v>
      </c>
      <c r="B269" s="4" t="s">
        <v>171</v>
      </c>
      <c r="C269" s="4" t="s">
        <v>172</v>
      </c>
      <c r="D269" s="3" t="n">
        <v>3.0</v>
      </c>
      <c r="E269" s="4" t="s">
        <v>46</v>
      </c>
      <c r="F269" s="4" t="s">
        <v>47</v>
      </c>
      <c r="G269" s="4" t="s">
        <v>48</v>
      </c>
      <c r="H269" s="5" t="n">
        <f>40.0</f>
        <v>40.0</v>
      </c>
    </row>
    <row r="270">
      <c r="A270" s="3" t="s">
        <v>121</v>
      </c>
      <c r="B270" s="4" t="s">
        <v>171</v>
      </c>
      <c r="C270" s="4" t="s">
        <v>172</v>
      </c>
      <c r="D270" s="3" t="n">
        <v>4.0</v>
      </c>
      <c r="E270" s="4" t="s">
        <v>22</v>
      </c>
      <c r="F270" s="4" t="s">
        <v>23</v>
      </c>
      <c r="G270" s="4" t="s">
        <v>24</v>
      </c>
      <c r="H270" s="5" t="n">
        <f>29.0</f>
        <v>29.0</v>
      </c>
    </row>
    <row r="271">
      <c r="A271" s="3" t="s">
        <v>121</v>
      </c>
      <c r="B271" s="4" t="s">
        <v>171</v>
      </c>
      <c r="C271" s="4" t="s">
        <v>172</v>
      </c>
      <c r="D271" s="3" t="n">
        <v>5.0</v>
      </c>
      <c r="E271" s="4" t="s">
        <v>16</v>
      </c>
      <c r="F271" s="4" t="s">
        <v>17</v>
      </c>
      <c r="G271" s="4" t="s">
        <v>18</v>
      </c>
      <c r="H271" s="5" t="n">
        <f>28.0</f>
        <v>28.0</v>
      </c>
    </row>
    <row r="272">
      <c r="A272" s="3" t="s">
        <v>121</v>
      </c>
      <c r="B272" s="4" t="s">
        <v>171</v>
      </c>
      <c r="C272" s="4" t="s">
        <v>172</v>
      </c>
      <c r="D272" s="3" t="n">
        <v>6.0</v>
      </c>
      <c r="E272" s="4" t="s">
        <v>64</v>
      </c>
      <c r="F272" s="4" t="s">
        <v>65</v>
      </c>
      <c r="G272" s="4" t="s">
        <v>66</v>
      </c>
      <c r="H272" s="5" t="n">
        <f>5.0</f>
        <v>5.0</v>
      </c>
    </row>
    <row r="273">
      <c r="A273" s="3" t="s">
        <v>121</v>
      </c>
      <c r="B273" s="4" t="s">
        <v>171</v>
      </c>
      <c r="C273" s="4" t="s">
        <v>172</v>
      </c>
      <c r="D273" s="3" t="n">
        <v>7.0</v>
      </c>
      <c r="E273" s="4" t="s">
        <v>52</v>
      </c>
      <c r="F273" s="4" t="s">
        <v>53</v>
      </c>
      <c r="G273" s="4" t="s">
        <v>54</v>
      </c>
      <c r="H273" s="5" t="n">
        <f>4.0</f>
        <v>4.0</v>
      </c>
    </row>
    <row r="274">
      <c r="A274" s="3" t="s">
        <v>121</v>
      </c>
      <c r="B274" s="4" t="s">
        <v>171</v>
      </c>
      <c r="C274" s="4" t="s">
        <v>172</v>
      </c>
      <c r="D274" s="3" t="n">
        <v>8.0</v>
      </c>
      <c r="E274" s="4" t="s">
        <v>28</v>
      </c>
      <c r="F274" s="4" t="s">
        <v>29</v>
      </c>
      <c r="G274" s="4" t="s">
        <v>30</v>
      </c>
      <c r="H274" s="5" t="n">
        <f>2.0</f>
        <v>2.0</v>
      </c>
    </row>
    <row r="275">
      <c r="A275" s="3" t="s">
        <v>121</v>
      </c>
      <c r="B275" s="4" t="s">
        <v>171</v>
      </c>
      <c r="C275" s="4" t="s">
        <v>172</v>
      </c>
      <c r="D275" s="3" t="n">
        <v>8.0</v>
      </c>
      <c r="E275" s="4" t="s">
        <v>31</v>
      </c>
      <c r="F275" s="4" t="s">
        <v>32</v>
      </c>
      <c r="G275" s="4" t="s">
        <v>33</v>
      </c>
      <c r="H275" s="5" t="n">
        <f>2.0</f>
        <v>2.0</v>
      </c>
    </row>
    <row r="276">
      <c r="A276" s="3" t="s">
        <v>121</v>
      </c>
      <c r="B276" s="4" t="s">
        <v>171</v>
      </c>
      <c r="C276" s="4" t="s">
        <v>172</v>
      </c>
      <c r="D276" s="3" t="n">
        <v>10.0</v>
      </c>
      <c r="E276" s="4" t="s">
        <v>49</v>
      </c>
      <c r="F276" s="4" t="s">
        <v>50</v>
      </c>
      <c r="G276" s="4" t="s">
        <v>51</v>
      </c>
      <c r="H276" s="5" t="n">
        <f>1.0</f>
        <v>1.0</v>
      </c>
    </row>
    <row r="277">
      <c r="A277" s="3" t="s">
        <v>121</v>
      </c>
      <c r="B277" s="4" t="s">
        <v>171</v>
      </c>
      <c r="C277" s="4" t="s">
        <v>172</v>
      </c>
      <c r="D277" s="3" t="n">
        <v>10.0</v>
      </c>
      <c r="E277" s="4" t="s">
        <v>134</v>
      </c>
      <c r="F277" s="4" t="s">
        <v>135</v>
      </c>
      <c r="G277" s="4" t="s">
        <v>136</v>
      </c>
      <c r="H277" s="5" t="n">
        <f>1.0</f>
        <v>1.0</v>
      </c>
    </row>
    <row r="278">
      <c r="A278" s="3" t="s">
        <v>121</v>
      </c>
      <c r="B278" s="4" t="s">
        <v>171</v>
      </c>
      <c r="C278" s="4" t="s">
        <v>172</v>
      </c>
      <c r="D278" s="3" t="n">
        <v>10.0</v>
      </c>
      <c r="E278" s="4" t="s">
        <v>37</v>
      </c>
      <c r="F278" s="4" t="s">
        <v>38</v>
      </c>
      <c r="G278" s="4" t="s">
        <v>39</v>
      </c>
      <c r="H278" s="5" t="n">
        <f>1.0</f>
        <v>1.0</v>
      </c>
    </row>
    <row r="279">
      <c r="A279" s="3" t="s">
        <v>121</v>
      </c>
      <c r="B279" s="4" t="s">
        <v>171</v>
      </c>
      <c r="C279" s="4" t="s">
        <v>172</v>
      </c>
      <c r="D279" s="3" t="n">
        <v>10.0</v>
      </c>
      <c r="E279" s="4" t="s">
        <v>34</v>
      </c>
      <c r="F279" s="4" t="s">
        <v>35</v>
      </c>
      <c r="G279" s="4" t="s">
        <v>36</v>
      </c>
      <c r="H279" s="5" t="n">
        <f>1.0</f>
        <v>1.0</v>
      </c>
    </row>
    <row r="280">
      <c r="A280" s="3" t="s">
        <v>121</v>
      </c>
      <c r="B280" s="4" t="s">
        <v>173</v>
      </c>
      <c r="C280" s="4" t="s">
        <v>174</v>
      </c>
      <c r="D280" s="3" t="n">
        <v>1.0</v>
      </c>
      <c r="E280" s="4" t="s">
        <v>13</v>
      </c>
      <c r="F280" s="4" t="s">
        <v>14</v>
      </c>
      <c r="G280" s="4" t="s">
        <v>15</v>
      </c>
      <c r="H280" s="5" t="n">
        <f>175.0</f>
        <v>175.0</v>
      </c>
    </row>
    <row r="281">
      <c r="A281" s="3" t="s">
        <v>121</v>
      </c>
      <c r="B281" s="4" t="s">
        <v>173</v>
      </c>
      <c r="C281" s="4" t="s">
        <v>174</v>
      </c>
      <c r="D281" s="3" t="n">
        <v>2.0</v>
      </c>
      <c r="E281" s="4" t="s">
        <v>52</v>
      </c>
      <c r="F281" s="4" t="s">
        <v>53</v>
      </c>
      <c r="G281" s="4" t="s">
        <v>54</v>
      </c>
      <c r="H281" s="5" t="n">
        <f>40.0</f>
        <v>40.0</v>
      </c>
    </row>
    <row r="282">
      <c r="A282" s="3" t="s">
        <v>121</v>
      </c>
      <c r="B282" s="4" t="s">
        <v>173</v>
      </c>
      <c r="C282" s="4" t="s">
        <v>174</v>
      </c>
      <c r="D282" s="3" t="n">
        <v>3.0</v>
      </c>
      <c r="E282" s="4" t="s">
        <v>61</v>
      </c>
      <c r="F282" s="4" t="s">
        <v>62</v>
      </c>
      <c r="G282" s="4" t="s">
        <v>63</v>
      </c>
      <c r="H282" s="5" t="n">
        <f>27.0</f>
        <v>27.0</v>
      </c>
    </row>
    <row r="283">
      <c r="A283" s="3" t="s">
        <v>121</v>
      </c>
      <c r="B283" s="4" t="s">
        <v>173</v>
      </c>
      <c r="C283" s="4" t="s">
        <v>174</v>
      </c>
      <c r="D283" s="3" t="n">
        <v>4.0</v>
      </c>
      <c r="E283" s="4" t="s">
        <v>22</v>
      </c>
      <c r="F283" s="4" t="s">
        <v>23</v>
      </c>
      <c r="G283" s="4" t="s">
        <v>24</v>
      </c>
      <c r="H283" s="5" t="n">
        <f>25.0</f>
        <v>25.0</v>
      </c>
    </row>
    <row r="284">
      <c r="A284" s="3" t="s">
        <v>121</v>
      </c>
      <c r="B284" s="4" t="s">
        <v>173</v>
      </c>
      <c r="C284" s="4" t="s">
        <v>174</v>
      </c>
      <c r="D284" s="3" t="n">
        <v>5.0</v>
      </c>
      <c r="E284" s="4" t="s">
        <v>28</v>
      </c>
      <c r="F284" s="4" t="s">
        <v>29</v>
      </c>
      <c r="G284" s="4" t="s">
        <v>30</v>
      </c>
      <c r="H284" s="5" t="n">
        <f>18.0</f>
        <v>18.0</v>
      </c>
    </row>
    <row r="285">
      <c r="A285" s="3" t="s">
        <v>121</v>
      </c>
      <c r="B285" s="4" t="s">
        <v>173</v>
      </c>
      <c r="C285" s="4" t="s">
        <v>174</v>
      </c>
      <c r="D285" s="3" t="n">
        <v>6.0</v>
      </c>
      <c r="E285" s="4" t="s">
        <v>37</v>
      </c>
      <c r="F285" s="4" t="s">
        <v>38</v>
      </c>
      <c r="G285" s="4" t="s">
        <v>39</v>
      </c>
      <c r="H285" s="5" t="n">
        <f>12.0</f>
        <v>12.0</v>
      </c>
    </row>
    <row r="286">
      <c r="A286" s="3" t="s">
        <v>121</v>
      </c>
      <c r="B286" s="4" t="s">
        <v>173</v>
      </c>
      <c r="C286" s="4" t="s">
        <v>174</v>
      </c>
      <c r="D286" s="3" t="n">
        <v>6.0</v>
      </c>
      <c r="E286" s="4" t="s">
        <v>16</v>
      </c>
      <c r="F286" s="4" t="s">
        <v>17</v>
      </c>
      <c r="G286" s="4" t="s">
        <v>18</v>
      </c>
      <c r="H286" s="5" t="n">
        <f>12.0</f>
        <v>12.0</v>
      </c>
    </row>
    <row r="287">
      <c r="A287" s="3" t="s">
        <v>121</v>
      </c>
      <c r="B287" s="4" t="s">
        <v>173</v>
      </c>
      <c r="C287" s="4" t="s">
        <v>174</v>
      </c>
      <c r="D287" s="3" t="n">
        <v>8.0</v>
      </c>
      <c r="E287" s="4" t="s">
        <v>90</v>
      </c>
      <c r="F287" s="4" t="s">
        <v>91</v>
      </c>
      <c r="G287" s="4" t="s">
        <v>92</v>
      </c>
      <c r="H287" s="5" t="n">
        <f>7.0</f>
        <v>7.0</v>
      </c>
    </row>
    <row r="288">
      <c r="A288" s="3" t="s">
        <v>121</v>
      </c>
      <c r="B288" s="4" t="s">
        <v>173</v>
      </c>
      <c r="C288" s="4" t="s">
        <v>174</v>
      </c>
      <c r="D288" s="3" t="n">
        <v>9.0</v>
      </c>
      <c r="E288" s="4" t="s">
        <v>34</v>
      </c>
      <c r="F288" s="4" t="s">
        <v>35</v>
      </c>
      <c r="G288" s="4" t="s">
        <v>36</v>
      </c>
      <c r="H288" s="5" t="n">
        <f>5.0</f>
        <v>5.0</v>
      </c>
    </row>
    <row r="289">
      <c r="A289" s="3" t="s">
        <v>121</v>
      </c>
      <c r="B289" s="4" t="s">
        <v>173</v>
      </c>
      <c r="C289" s="4" t="s">
        <v>174</v>
      </c>
      <c r="D289" s="3" t="n">
        <v>10.0</v>
      </c>
      <c r="E289" s="4" t="s">
        <v>31</v>
      </c>
      <c r="F289" s="4" t="s">
        <v>32</v>
      </c>
      <c r="G289" s="4" t="s">
        <v>33</v>
      </c>
      <c r="H289" s="5" t="n">
        <f>3.0</f>
        <v>3.0</v>
      </c>
    </row>
    <row r="290">
      <c r="A290" s="3" t="s">
        <v>121</v>
      </c>
      <c r="B290" s="4" t="s">
        <v>173</v>
      </c>
      <c r="C290" s="4" t="s">
        <v>174</v>
      </c>
      <c r="D290" s="3" t="n">
        <v>11.0</v>
      </c>
      <c r="E290" s="4" t="s">
        <v>49</v>
      </c>
      <c r="F290" s="4" t="s">
        <v>50</v>
      </c>
      <c r="G290" s="4" t="s">
        <v>51</v>
      </c>
      <c r="H290" s="5" t="n">
        <f>1.0</f>
        <v>1.0</v>
      </c>
    </row>
    <row r="291">
      <c r="A291" s="3" t="s">
        <v>121</v>
      </c>
      <c r="B291" s="4" t="s">
        <v>173</v>
      </c>
      <c r="C291" s="4" t="s">
        <v>174</v>
      </c>
      <c r="D291" s="3" t="n">
        <v>11.0</v>
      </c>
      <c r="E291" s="4" t="s">
        <v>25</v>
      </c>
      <c r="F291" s="4" t="s">
        <v>26</v>
      </c>
      <c r="G291" s="4" t="s">
        <v>27</v>
      </c>
      <c r="H291" s="5" t="n">
        <f>1.0</f>
        <v>1.0</v>
      </c>
    </row>
    <row r="292">
      <c r="A292" s="3" t="s">
        <v>121</v>
      </c>
      <c r="B292" s="4" t="s">
        <v>175</v>
      </c>
      <c r="C292" s="4" t="s">
        <v>176</v>
      </c>
      <c r="D292" s="3" t="n">
        <v>1.0</v>
      </c>
      <c r="E292" s="4" t="s">
        <v>13</v>
      </c>
      <c r="F292" s="4" t="s">
        <v>14</v>
      </c>
      <c r="G292" s="4" t="s">
        <v>15</v>
      </c>
      <c r="H292" s="5" t="n">
        <f>88.0</f>
        <v>88.0</v>
      </c>
    </row>
    <row r="293">
      <c r="A293" s="3" t="s">
        <v>121</v>
      </c>
      <c r="B293" s="4" t="s">
        <v>175</v>
      </c>
      <c r="C293" s="4" t="s">
        <v>176</v>
      </c>
      <c r="D293" s="3" t="n">
        <v>2.0</v>
      </c>
      <c r="E293" s="4" t="s">
        <v>16</v>
      </c>
      <c r="F293" s="4" t="s">
        <v>17</v>
      </c>
      <c r="G293" s="4" t="s">
        <v>18</v>
      </c>
      <c r="H293" s="5" t="n">
        <f>12.0</f>
        <v>12.0</v>
      </c>
    </row>
    <row r="294">
      <c r="A294" s="3" t="s">
        <v>121</v>
      </c>
      <c r="B294" s="4" t="s">
        <v>175</v>
      </c>
      <c r="C294" s="4" t="s">
        <v>176</v>
      </c>
      <c r="D294" s="3" t="n">
        <v>3.0</v>
      </c>
      <c r="E294" s="4" t="s">
        <v>37</v>
      </c>
      <c r="F294" s="4" t="s">
        <v>38</v>
      </c>
      <c r="G294" s="4" t="s">
        <v>39</v>
      </c>
      <c r="H294" s="5" t="n">
        <f>11.0</f>
        <v>11.0</v>
      </c>
    </row>
    <row r="295">
      <c r="A295" s="3" t="s">
        <v>121</v>
      </c>
      <c r="B295" s="4" t="s">
        <v>175</v>
      </c>
      <c r="C295" s="4" t="s">
        <v>176</v>
      </c>
      <c r="D295" s="3" t="n">
        <v>4.0</v>
      </c>
      <c r="E295" s="4" t="s">
        <v>28</v>
      </c>
      <c r="F295" s="4" t="s">
        <v>29</v>
      </c>
      <c r="G295" s="4" t="s">
        <v>30</v>
      </c>
      <c r="H295" s="5" t="n">
        <f>3.0</f>
        <v>3.0</v>
      </c>
    </row>
    <row r="296">
      <c r="A296" s="3" t="s">
        <v>121</v>
      </c>
      <c r="B296" s="4" t="s">
        <v>175</v>
      </c>
      <c r="C296" s="4" t="s">
        <v>176</v>
      </c>
      <c r="D296" s="3" t="n">
        <v>4.0</v>
      </c>
      <c r="E296" s="4" t="s">
        <v>52</v>
      </c>
      <c r="F296" s="4" t="s">
        <v>53</v>
      </c>
      <c r="G296" s="4" t="s">
        <v>54</v>
      </c>
      <c r="H296" s="5" t="n">
        <f>3.0</f>
        <v>3.0</v>
      </c>
    </row>
    <row r="297">
      <c r="A297" s="3" t="s">
        <v>121</v>
      </c>
      <c r="B297" s="4" t="s">
        <v>175</v>
      </c>
      <c r="C297" s="4" t="s">
        <v>176</v>
      </c>
      <c r="D297" s="3" t="n">
        <v>4.0</v>
      </c>
      <c r="E297" s="4" t="s">
        <v>34</v>
      </c>
      <c r="F297" s="4" t="s">
        <v>35</v>
      </c>
      <c r="G297" s="4" t="s">
        <v>36</v>
      </c>
      <c r="H297" s="5" t="n">
        <f>3.0</f>
        <v>3.0</v>
      </c>
    </row>
    <row r="298">
      <c r="A298" s="3" t="s">
        <v>121</v>
      </c>
      <c r="B298" s="4" t="s">
        <v>175</v>
      </c>
      <c r="C298" s="4" t="s">
        <v>176</v>
      </c>
      <c r="D298" s="3" t="n">
        <v>7.0</v>
      </c>
      <c r="E298" s="4" t="s">
        <v>31</v>
      </c>
      <c r="F298" s="4" t="s">
        <v>32</v>
      </c>
      <c r="G298" s="4" t="s">
        <v>33</v>
      </c>
      <c r="H298" s="5" t="n">
        <f>2.0</f>
        <v>2.0</v>
      </c>
    </row>
    <row r="299">
      <c r="A299" s="3" t="s">
        <v>121</v>
      </c>
      <c r="B299" s="4" t="s">
        <v>175</v>
      </c>
      <c r="C299" s="4" t="s">
        <v>176</v>
      </c>
      <c r="D299" s="3" t="n">
        <v>8.0</v>
      </c>
      <c r="E299" s="4" t="s">
        <v>43</v>
      </c>
      <c r="F299" s="4" t="s">
        <v>44</v>
      </c>
      <c r="G299" s="4" t="s">
        <v>45</v>
      </c>
      <c r="H299" s="5" t="n">
        <f>1.0</f>
        <v>1.0</v>
      </c>
    </row>
    <row r="300">
      <c r="A300" s="3" t="s">
        <v>121</v>
      </c>
      <c r="B300" s="4" t="s">
        <v>175</v>
      </c>
      <c r="C300" s="4" t="s">
        <v>176</v>
      </c>
      <c r="D300" s="3" t="n">
        <v>8.0</v>
      </c>
      <c r="E300" s="4" t="s">
        <v>25</v>
      </c>
      <c r="F300" s="4" t="s">
        <v>26</v>
      </c>
      <c r="G300" s="4" t="s">
        <v>27</v>
      </c>
      <c r="H300" s="5" t="n">
        <f>1.0</f>
        <v>1.0</v>
      </c>
    </row>
    <row r="301">
      <c r="A301" s="3" t="s">
        <v>121</v>
      </c>
      <c r="B301" s="4" t="s">
        <v>177</v>
      </c>
      <c r="C301" s="4" t="s">
        <v>178</v>
      </c>
      <c r="D301" s="3" t="n">
        <v>1.0</v>
      </c>
      <c r="E301" s="4" t="s">
        <v>13</v>
      </c>
      <c r="F301" s="4" t="s">
        <v>14</v>
      </c>
      <c r="G301" s="4" t="s">
        <v>15</v>
      </c>
      <c r="H301" s="5" t="n">
        <f>420.0</f>
        <v>420.0</v>
      </c>
    </row>
    <row r="302">
      <c r="A302" s="3" t="s">
        <v>121</v>
      </c>
      <c r="B302" s="4" t="s">
        <v>177</v>
      </c>
      <c r="C302" s="4" t="s">
        <v>178</v>
      </c>
      <c r="D302" s="3" t="n">
        <v>2.0</v>
      </c>
      <c r="E302" s="4" t="s">
        <v>46</v>
      </c>
      <c r="F302" s="4" t="s">
        <v>47</v>
      </c>
      <c r="G302" s="4" t="s">
        <v>48</v>
      </c>
      <c r="H302" s="5" t="n">
        <f>150.0</f>
        <v>150.0</v>
      </c>
    </row>
    <row r="303">
      <c r="A303" s="3" t="s">
        <v>121</v>
      </c>
      <c r="B303" s="4" t="s">
        <v>177</v>
      </c>
      <c r="C303" s="4" t="s">
        <v>178</v>
      </c>
      <c r="D303" s="3" t="n">
        <v>3.0</v>
      </c>
      <c r="E303" s="4" t="s">
        <v>28</v>
      </c>
      <c r="F303" s="4" t="s">
        <v>29</v>
      </c>
      <c r="G303" s="4" t="s">
        <v>30</v>
      </c>
      <c r="H303" s="5" t="n">
        <f>57.0</f>
        <v>57.0</v>
      </c>
    </row>
    <row r="304">
      <c r="A304" s="3" t="s">
        <v>121</v>
      </c>
      <c r="B304" s="4" t="s">
        <v>177</v>
      </c>
      <c r="C304" s="4" t="s">
        <v>178</v>
      </c>
      <c r="D304" s="3" t="n">
        <v>4.0</v>
      </c>
      <c r="E304" s="4" t="s">
        <v>22</v>
      </c>
      <c r="F304" s="4" t="s">
        <v>23</v>
      </c>
      <c r="G304" s="4" t="s">
        <v>24</v>
      </c>
      <c r="H304" s="5" t="n">
        <f>50.0</f>
        <v>50.0</v>
      </c>
    </row>
    <row r="305">
      <c r="A305" s="3" t="s">
        <v>121</v>
      </c>
      <c r="B305" s="4" t="s">
        <v>177</v>
      </c>
      <c r="C305" s="4" t="s">
        <v>178</v>
      </c>
      <c r="D305" s="3" t="n">
        <v>5.0</v>
      </c>
      <c r="E305" s="4" t="s">
        <v>52</v>
      </c>
      <c r="F305" s="4" t="s">
        <v>53</v>
      </c>
      <c r="G305" s="4" t="s">
        <v>54</v>
      </c>
      <c r="H305" s="5" t="n">
        <f>31.0</f>
        <v>31.0</v>
      </c>
    </row>
    <row r="306">
      <c r="A306" s="3" t="s">
        <v>121</v>
      </c>
      <c r="B306" s="4" t="s">
        <v>177</v>
      </c>
      <c r="C306" s="4" t="s">
        <v>178</v>
      </c>
      <c r="D306" s="3" t="n">
        <v>6.0</v>
      </c>
      <c r="E306" s="4" t="s">
        <v>16</v>
      </c>
      <c r="F306" s="4" t="s">
        <v>17</v>
      </c>
      <c r="G306" s="4" t="s">
        <v>18</v>
      </c>
      <c r="H306" s="5" t="n">
        <f>30.0</f>
        <v>30.0</v>
      </c>
    </row>
    <row r="307">
      <c r="A307" s="3" t="s">
        <v>121</v>
      </c>
      <c r="B307" s="4" t="s">
        <v>177</v>
      </c>
      <c r="C307" s="4" t="s">
        <v>178</v>
      </c>
      <c r="D307" s="3" t="n">
        <v>7.0</v>
      </c>
      <c r="E307" s="4" t="s">
        <v>37</v>
      </c>
      <c r="F307" s="4" t="s">
        <v>38</v>
      </c>
      <c r="G307" s="4" t="s">
        <v>39</v>
      </c>
      <c r="H307" s="5" t="n">
        <f>24.0</f>
        <v>24.0</v>
      </c>
    </row>
    <row r="308">
      <c r="A308" s="3" t="s">
        <v>121</v>
      </c>
      <c r="B308" s="4" t="s">
        <v>177</v>
      </c>
      <c r="C308" s="4" t="s">
        <v>178</v>
      </c>
      <c r="D308" s="3" t="n">
        <v>8.0</v>
      </c>
      <c r="E308" s="4" t="s">
        <v>34</v>
      </c>
      <c r="F308" s="4" t="s">
        <v>35</v>
      </c>
      <c r="G308" s="4" t="s">
        <v>36</v>
      </c>
      <c r="H308" s="5" t="n">
        <f>16.0</f>
        <v>16.0</v>
      </c>
    </row>
    <row r="309">
      <c r="A309" s="3" t="s">
        <v>121</v>
      </c>
      <c r="B309" s="4" t="s">
        <v>177</v>
      </c>
      <c r="C309" s="4" t="s">
        <v>178</v>
      </c>
      <c r="D309" s="3" t="n">
        <v>9.0</v>
      </c>
      <c r="E309" s="4" t="s">
        <v>49</v>
      </c>
      <c r="F309" s="4" t="s">
        <v>50</v>
      </c>
      <c r="G309" s="4" t="s">
        <v>51</v>
      </c>
      <c r="H309" s="5" t="n">
        <f>9.0</f>
        <v>9.0</v>
      </c>
    </row>
    <row r="310">
      <c r="A310" s="3" t="s">
        <v>121</v>
      </c>
      <c r="B310" s="4" t="s">
        <v>177</v>
      </c>
      <c r="C310" s="4" t="s">
        <v>178</v>
      </c>
      <c r="D310" s="3" t="n">
        <v>10.0</v>
      </c>
      <c r="E310" s="4" t="s">
        <v>81</v>
      </c>
      <c r="F310" s="4" t="s">
        <v>82</v>
      </c>
      <c r="G310" s="4" t="s">
        <v>83</v>
      </c>
      <c r="H310" s="5" t="n">
        <f>4.0</f>
        <v>4.0</v>
      </c>
    </row>
    <row r="311">
      <c r="A311" s="3" t="s">
        <v>121</v>
      </c>
      <c r="B311" s="4" t="s">
        <v>177</v>
      </c>
      <c r="C311" s="4" t="s">
        <v>178</v>
      </c>
      <c r="D311" s="3" t="n">
        <v>11.0</v>
      </c>
      <c r="E311" s="4" t="s">
        <v>31</v>
      </c>
      <c r="F311" s="4" t="s">
        <v>32</v>
      </c>
      <c r="G311" s="4" t="s">
        <v>33</v>
      </c>
      <c r="H311" s="5" t="n">
        <f>2.0</f>
        <v>2.0</v>
      </c>
    </row>
    <row r="312">
      <c r="A312" s="3" t="s">
        <v>121</v>
      </c>
      <c r="B312" s="4" t="s">
        <v>177</v>
      </c>
      <c r="C312" s="4" t="s">
        <v>178</v>
      </c>
      <c r="D312" s="3" t="n">
        <v>11.0</v>
      </c>
      <c r="E312" s="4" t="s">
        <v>25</v>
      </c>
      <c r="F312" s="4" t="s">
        <v>26</v>
      </c>
      <c r="G312" s="4" t="s">
        <v>27</v>
      </c>
      <c r="H312" s="5" t="n">
        <f>2.0</f>
        <v>2.0</v>
      </c>
    </row>
    <row r="313">
      <c r="A313" s="3" t="s">
        <v>121</v>
      </c>
      <c r="B313" s="4" t="s">
        <v>177</v>
      </c>
      <c r="C313" s="4" t="s">
        <v>178</v>
      </c>
      <c r="D313" s="3" t="n">
        <v>13.0</v>
      </c>
      <c r="E313" s="4" t="s">
        <v>75</v>
      </c>
      <c r="F313" s="4" t="s">
        <v>76</v>
      </c>
      <c r="G313" s="4" t="s">
        <v>77</v>
      </c>
      <c r="H313" s="5" t="n">
        <f>1.0</f>
        <v>1.0</v>
      </c>
    </row>
    <row r="314">
      <c r="A314" s="3" t="s">
        <v>121</v>
      </c>
      <c r="B314" s="4" t="s">
        <v>179</v>
      </c>
      <c r="C314" s="4" t="s">
        <v>180</v>
      </c>
      <c r="D314" s="3" t="n">
        <v>1.0</v>
      </c>
      <c r="E314" s="4" t="s">
        <v>13</v>
      </c>
      <c r="F314" s="4" t="s">
        <v>14</v>
      </c>
      <c r="G314" s="4" t="s">
        <v>15</v>
      </c>
      <c r="H314" s="5" t="n">
        <f>162.0</f>
        <v>162.0</v>
      </c>
    </row>
    <row r="315">
      <c r="A315" s="3" t="s">
        <v>121</v>
      </c>
      <c r="B315" s="4" t="s">
        <v>179</v>
      </c>
      <c r="C315" s="4" t="s">
        <v>180</v>
      </c>
      <c r="D315" s="3" t="n">
        <v>2.0</v>
      </c>
      <c r="E315" s="4" t="s">
        <v>37</v>
      </c>
      <c r="F315" s="4" t="s">
        <v>38</v>
      </c>
      <c r="G315" s="4" t="s">
        <v>39</v>
      </c>
      <c r="H315" s="5" t="n">
        <f>29.0</f>
        <v>29.0</v>
      </c>
    </row>
    <row r="316">
      <c r="A316" s="3" t="s">
        <v>121</v>
      </c>
      <c r="B316" s="4" t="s">
        <v>179</v>
      </c>
      <c r="C316" s="4" t="s">
        <v>180</v>
      </c>
      <c r="D316" s="3" t="n">
        <v>3.0</v>
      </c>
      <c r="E316" s="4" t="s">
        <v>16</v>
      </c>
      <c r="F316" s="4" t="s">
        <v>17</v>
      </c>
      <c r="G316" s="4" t="s">
        <v>18</v>
      </c>
      <c r="H316" s="5" t="n">
        <f>14.0</f>
        <v>14.0</v>
      </c>
    </row>
    <row r="317">
      <c r="A317" s="3" t="s">
        <v>121</v>
      </c>
      <c r="B317" s="4" t="s">
        <v>179</v>
      </c>
      <c r="C317" s="4" t="s">
        <v>180</v>
      </c>
      <c r="D317" s="3" t="n">
        <v>4.0</v>
      </c>
      <c r="E317" s="4" t="s">
        <v>31</v>
      </c>
      <c r="F317" s="4" t="s">
        <v>32</v>
      </c>
      <c r="G317" s="4" t="s">
        <v>33</v>
      </c>
      <c r="H317" s="5" t="n">
        <f>7.0</f>
        <v>7.0</v>
      </c>
    </row>
    <row r="318">
      <c r="A318" s="3" t="s">
        <v>121</v>
      </c>
      <c r="B318" s="4" t="s">
        <v>179</v>
      </c>
      <c r="C318" s="4" t="s">
        <v>180</v>
      </c>
      <c r="D318" s="3" t="n">
        <v>5.0</v>
      </c>
      <c r="E318" s="4" t="s">
        <v>28</v>
      </c>
      <c r="F318" s="4" t="s">
        <v>29</v>
      </c>
      <c r="G318" s="4" t="s">
        <v>30</v>
      </c>
      <c r="H318" s="5" t="n">
        <f>6.0</f>
        <v>6.0</v>
      </c>
    </row>
    <row r="319">
      <c r="A319" s="3" t="s">
        <v>121</v>
      </c>
      <c r="B319" s="4" t="s">
        <v>179</v>
      </c>
      <c r="C319" s="4" t="s">
        <v>180</v>
      </c>
      <c r="D319" s="3" t="n">
        <v>6.0</v>
      </c>
      <c r="E319" s="4" t="s">
        <v>52</v>
      </c>
      <c r="F319" s="4" t="s">
        <v>53</v>
      </c>
      <c r="G319" s="4" t="s">
        <v>54</v>
      </c>
      <c r="H319" s="5" t="n">
        <f>2.0</f>
        <v>2.0</v>
      </c>
    </row>
    <row r="320">
      <c r="A320" s="3" t="s">
        <v>121</v>
      </c>
      <c r="B320" s="4" t="s">
        <v>179</v>
      </c>
      <c r="C320" s="4" t="s">
        <v>180</v>
      </c>
      <c r="D320" s="3" t="n">
        <v>7.0</v>
      </c>
      <c r="E320" s="4" t="s">
        <v>81</v>
      </c>
      <c r="F320" s="4" t="s">
        <v>82</v>
      </c>
      <c r="G320" s="4" t="s">
        <v>83</v>
      </c>
      <c r="H320" s="5" t="n">
        <f>1.0</f>
        <v>1.0</v>
      </c>
    </row>
    <row r="321">
      <c r="A321" s="3" t="s">
        <v>121</v>
      </c>
      <c r="B321" s="4" t="s">
        <v>179</v>
      </c>
      <c r="C321" s="4" t="s">
        <v>180</v>
      </c>
      <c r="D321" s="3" t="n">
        <v>7.0</v>
      </c>
      <c r="E321" s="4" t="s">
        <v>34</v>
      </c>
      <c r="F321" s="4" t="s">
        <v>35</v>
      </c>
      <c r="G321" s="4" t="s">
        <v>36</v>
      </c>
      <c r="H321" s="5" t="n">
        <f>1.0</f>
        <v>1.0</v>
      </c>
    </row>
    <row r="322">
      <c r="A322" s="3" t="s">
        <v>121</v>
      </c>
      <c r="B322" s="4" t="s">
        <v>181</v>
      </c>
      <c r="C322" s="4" t="s">
        <v>182</v>
      </c>
      <c r="D322" s="3" t="n">
        <v>1.0</v>
      </c>
      <c r="E322" s="4" t="s">
        <v>13</v>
      </c>
      <c r="F322" s="4" t="s">
        <v>14</v>
      </c>
      <c r="G322" s="4" t="s">
        <v>15</v>
      </c>
      <c r="H322" s="5" t="n">
        <f>103.0</f>
        <v>103.0</v>
      </c>
    </row>
    <row r="323">
      <c r="A323" s="3" t="s">
        <v>121</v>
      </c>
      <c r="B323" s="4" t="s">
        <v>181</v>
      </c>
      <c r="C323" s="4" t="s">
        <v>182</v>
      </c>
      <c r="D323" s="3" t="n">
        <v>2.0</v>
      </c>
      <c r="E323" s="4" t="s">
        <v>37</v>
      </c>
      <c r="F323" s="4" t="s">
        <v>38</v>
      </c>
      <c r="G323" s="4" t="s">
        <v>39</v>
      </c>
      <c r="H323" s="5" t="n">
        <f>29.0</f>
        <v>29.0</v>
      </c>
    </row>
    <row r="324">
      <c r="A324" s="3" t="s">
        <v>121</v>
      </c>
      <c r="B324" s="4" t="s">
        <v>181</v>
      </c>
      <c r="C324" s="4" t="s">
        <v>182</v>
      </c>
      <c r="D324" s="3" t="n">
        <v>3.0</v>
      </c>
      <c r="E324" s="4" t="s">
        <v>22</v>
      </c>
      <c r="F324" s="4" t="s">
        <v>23</v>
      </c>
      <c r="G324" s="4" t="s">
        <v>24</v>
      </c>
      <c r="H324" s="5" t="n">
        <f>25.0</f>
        <v>25.0</v>
      </c>
    </row>
    <row r="325">
      <c r="A325" s="3" t="s">
        <v>121</v>
      </c>
      <c r="B325" s="4" t="s">
        <v>181</v>
      </c>
      <c r="C325" s="4" t="s">
        <v>182</v>
      </c>
      <c r="D325" s="3" t="n">
        <v>4.0</v>
      </c>
      <c r="E325" s="4" t="s">
        <v>28</v>
      </c>
      <c r="F325" s="4" t="s">
        <v>29</v>
      </c>
      <c r="G325" s="4" t="s">
        <v>30</v>
      </c>
      <c r="H325" s="5" t="n">
        <f>21.0</f>
        <v>21.0</v>
      </c>
    </row>
    <row r="326">
      <c r="A326" s="3" t="s">
        <v>121</v>
      </c>
      <c r="B326" s="4" t="s">
        <v>181</v>
      </c>
      <c r="C326" s="4" t="s">
        <v>182</v>
      </c>
      <c r="D326" s="3" t="n">
        <v>5.0</v>
      </c>
      <c r="E326" s="4" t="s">
        <v>16</v>
      </c>
      <c r="F326" s="4" t="s">
        <v>17</v>
      </c>
      <c r="G326" s="4" t="s">
        <v>18</v>
      </c>
      <c r="H326" s="5" t="n">
        <f>16.0</f>
        <v>16.0</v>
      </c>
    </row>
    <row r="327">
      <c r="A327" s="3" t="s">
        <v>121</v>
      </c>
      <c r="B327" s="4" t="s">
        <v>181</v>
      </c>
      <c r="C327" s="4" t="s">
        <v>182</v>
      </c>
      <c r="D327" s="3" t="n">
        <v>6.0</v>
      </c>
      <c r="E327" s="4" t="s">
        <v>34</v>
      </c>
      <c r="F327" s="4" t="s">
        <v>35</v>
      </c>
      <c r="G327" s="4" t="s">
        <v>36</v>
      </c>
      <c r="H327" s="5" t="n">
        <f>9.0</f>
        <v>9.0</v>
      </c>
    </row>
    <row r="328">
      <c r="A328" s="3" t="s">
        <v>121</v>
      </c>
      <c r="B328" s="4" t="s">
        <v>181</v>
      </c>
      <c r="C328" s="4" t="s">
        <v>182</v>
      </c>
      <c r="D328" s="3" t="n">
        <v>7.0</v>
      </c>
      <c r="E328" s="4" t="s">
        <v>52</v>
      </c>
      <c r="F328" s="4" t="s">
        <v>53</v>
      </c>
      <c r="G328" s="4" t="s">
        <v>54</v>
      </c>
      <c r="H328" s="5" t="n">
        <f>8.0</f>
        <v>8.0</v>
      </c>
    </row>
    <row r="329">
      <c r="A329" s="3" t="s">
        <v>121</v>
      </c>
      <c r="B329" s="4" t="s">
        <v>181</v>
      </c>
      <c r="C329" s="4" t="s">
        <v>182</v>
      </c>
      <c r="D329" s="3" t="n">
        <v>8.0</v>
      </c>
      <c r="E329" s="4" t="s">
        <v>49</v>
      </c>
      <c r="F329" s="4" t="s">
        <v>50</v>
      </c>
      <c r="G329" s="4" t="s">
        <v>51</v>
      </c>
      <c r="H329" s="5" t="n">
        <f>6.0</f>
        <v>6.0</v>
      </c>
    </row>
    <row r="330">
      <c r="A330" s="3" t="s">
        <v>121</v>
      </c>
      <c r="B330" s="4" t="s">
        <v>181</v>
      </c>
      <c r="C330" s="4" t="s">
        <v>182</v>
      </c>
      <c r="D330" s="3" t="n">
        <v>8.0</v>
      </c>
      <c r="E330" s="4" t="s">
        <v>134</v>
      </c>
      <c r="F330" s="4" t="s">
        <v>135</v>
      </c>
      <c r="G330" s="4" t="s">
        <v>136</v>
      </c>
      <c r="H330" s="5" t="n">
        <f>6.0</f>
        <v>6.0</v>
      </c>
    </row>
    <row r="331">
      <c r="A331" s="3" t="s">
        <v>121</v>
      </c>
      <c r="B331" s="4" t="s">
        <v>181</v>
      </c>
      <c r="C331" s="4" t="s">
        <v>182</v>
      </c>
      <c r="D331" s="3" t="n">
        <v>10.0</v>
      </c>
      <c r="E331" s="4" t="s">
        <v>31</v>
      </c>
      <c r="F331" s="4" t="s">
        <v>32</v>
      </c>
      <c r="G331" s="4" t="s">
        <v>33</v>
      </c>
      <c r="H331" s="5" t="n">
        <f>4.0</f>
        <v>4.0</v>
      </c>
    </row>
    <row r="332">
      <c r="A332" s="3" t="s">
        <v>121</v>
      </c>
      <c r="B332" s="4" t="s">
        <v>181</v>
      </c>
      <c r="C332" s="4" t="s">
        <v>182</v>
      </c>
      <c r="D332" s="3" t="n">
        <v>11.0</v>
      </c>
      <c r="E332" s="4" t="s">
        <v>25</v>
      </c>
      <c r="F332" s="4" t="s">
        <v>26</v>
      </c>
      <c r="G332" s="4" t="s">
        <v>27</v>
      </c>
      <c r="H332" s="5" t="n">
        <f>3.0</f>
        <v>3.0</v>
      </c>
    </row>
    <row r="333">
      <c r="A333" s="3" t="s">
        <v>121</v>
      </c>
      <c r="B333" s="4" t="s">
        <v>181</v>
      </c>
      <c r="C333" s="4" t="s">
        <v>182</v>
      </c>
      <c r="D333" s="3" t="n">
        <v>12.0</v>
      </c>
      <c r="E333" s="4" t="s">
        <v>43</v>
      </c>
      <c r="F333" s="4" t="s">
        <v>44</v>
      </c>
      <c r="G333" s="4" t="s">
        <v>45</v>
      </c>
      <c r="H333" s="5" t="n">
        <f>1.0</f>
        <v>1.0</v>
      </c>
    </row>
    <row r="334">
      <c r="A334" s="3" t="s">
        <v>121</v>
      </c>
      <c r="B334" s="4" t="s">
        <v>181</v>
      </c>
      <c r="C334" s="4" t="s">
        <v>182</v>
      </c>
      <c r="D334" s="3" t="n">
        <v>12.0</v>
      </c>
      <c r="E334" s="4" t="s">
        <v>148</v>
      </c>
      <c r="F334" s="4" t="s">
        <v>149</v>
      </c>
      <c r="G334" s="4" t="s">
        <v>150</v>
      </c>
      <c r="H334" s="5" t="n">
        <f>1.0</f>
        <v>1.0</v>
      </c>
    </row>
    <row r="335">
      <c r="A335" s="3" t="s">
        <v>121</v>
      </c>
      <c r="B335" s="4" t="s">
        <v>183</v>
      </c>
      <c r="C335" s="4" t="s">
        <v>184</v>
      </c>
      <c r="D335" s="3" t="n">
        <v>1.0</v>
      </c>
      <c r="E335" s="4" t="s">
        <v>13</v>
      </c>
      <c r="F335" s="4" t="s">
        <v>14</v>
      </c>
      <c r="G335" s="4" t="s">
        <v>15</v>
      </c>
      <c r="H335" s="5" t="n">
        <f>43.0</f>
        <v>43.0</v>
      </c>
    </row>
    <row r="336">
      <c r="A336" s="3" t="s">
        <v>121</v>
      </c>
      <c r="B336" s="4" t="s">
        <v>183</v>
      </c>
      <c r="C336" s="4" t="s">
        <v>184</v>
      </c>
      <c r="D336" s="3" t="n">
        <v>2.0</v>
      </c>
      <c r="E336" s="4" t="s">
        <v>37</v>
      </c>
      <c r="F336" s="4" t="s">
        <v>38</v>
      </c>
      <c r="G336" s="4" t="s">
        <v>39</v>
      </c>
      <c r="H336" s="5" t="n">
        <f>23.0</f>
        <v>23.0</v>
      </c>
    </row>
    <row r="337">
      <c r="A337" s="3" t="s">
        <v>121</v>
      </c>
      <c r="B337" s="4" t="s">
        <v>183</v>
      </c>
      <c r="C337" s="4" t="s">
        <v>184</v>
      </c>
      <c r="D337" s="3" t="n">
        <v>3.0</v>
      </c>
      <c r="E337" s="4" t="s">
        <v>16</v>
      </c>
      <c r="F337" s="4" t="s">
        <v>17</v>
      </c>
      <c r="G337" s="4" t="s">
        <v>18</v>
      </c>
      <c r="H337" s="5" t="n">
        <f>3.0</f>
        <v>3.0</v>
      </c>
    </row>
    <row r="338">
      <c r="A338" s="3" t="s">
        <v>121</v>
      </c>
      <c r="B338" s="4" t="s">
        <v>183</v>
      </c>
      <c r="C338" s="4" t="s">
        <v>184</v>
      </c>
      <c r="D338" s="3" t="n">
        <v>4.0</v>
      </c>
      <c r="E338" s="4" t="s">
        <v>34</v>
      </c>
      <c r="F338" s="4" t="s">
        <v>35</v>
      </c>
      <c r="G338" s="4" t="s">
        <v>36</v>
      </c>
      <c r="H338" s="5" t="n">
        <f>2.0</f>
        <v>2.0</v>
      </c>
    </row>
    <row r="339">
      <c r="A339" s="3" t="s">
        <v>121</v>
      </c>
      <c r="B339" s="4" t="s">
        <v>183</v>
      </c>
      <c r="C339" s="4" t="s">
        <v>184</v>
      </c>
      <c r="D339" s="3" t="n">
        <v>5.0</v>
      </c>
      <c r="E339" s="4" t="s">
        <v>52</v>
      </c>
      <c r="F339" s="4" t="s">
        <v>53</v>
      </c>
      <c r="G339" s="4" t="s">
        <v>54</v>
      </c>
      <c r="H339" s="5" t="n">
        <f>1.0</f>
        <v>1.0</v>
      </c>
    </row>
    <row r="340">
      <c r="A340" s="3" t="s">
        <v>121</v>
      </c>
      <c r="B340" s="4" t="s">
        <v>185</v>
      </c>
      <c r="C340" s="4" t="s">
        <v>186</v>
      </c>
      <c r="D340" s="3" t="n">
        <v>1.0</v>
      </c>
      <c r="E340" s="4" t="s">
        <v>13</v>
      </c>
      <c r="F340" s="4" t="s">
        <v>14</v>
      </c>
      <c r="G340" s="4" t="s">
        <v>15</v>
      </c>
      <c r="H340" s="5" t="n">
        <f>82.0</f>
        <v>82.0</v>
      </c>
    </row>
    <row r="341">
      <c r="A341" s="3" t="s">
        <v>121</v>
      </c>
      <c r="B341" s="4" t="s">
        <v>185</v>
      </c>
      <c r="C341" s="4" t="s">
        <v>186</v>
      </c>
      <c r="D341" s="3" t="n">
        <v>2.0</v>
      </c>
      <c r="E341" s="4" t="s">
        <v>28</v>
      </c>
      <c r="F341" s="4" t="s">
        <v>29</v>
      </c>
      <c r="G341" s="4" t="s">
        <v>30</v>
      </c>
      <c r="H341" s="5" t="n">
        <f>4.0</f>
        <v>4.0</v>
      </c>
    </row>
    <row r="342">
      <c r="A342" s="3" t="s">
        <v>121</v>
      </c>
      <c r="B342" s="4" t="s">
        <v>185</v>
      </c>
      <c r="C342" s="4" t="s">
        <v>186</v>
      </c>
      <c r="D342" s="3" t="n">
        <v>3.0</v>
      </c>
      <c r="E342" s="4" t="s">
        <v>25</v>
      </c>
      <c r="F342" s="4" t="s">
        <v>26</v>
      </c>
      <c r="G342" s="4" t="s">
        <v>27</v>
      </c>
      <c r="H342" s="5" t="n">
        <f>2.0</f>
        <v>2.0</v>
      </c>
    </row>
    <row r="343">
      <c r="A343" s="3" t="s">
        <v>121</v>
      </c>
      <c r="B343" s="4" t="s">
        <v>185</v>
      </c>
      <c r="C343" s="4" t="s">
        <v>186</v>
      </c>
      <c r="D343" s="3" t="n">
        <v>3.0</v>
      </c>
      <c r="E343" s="4" t="s">
        <v>34</v>
      </c>
      <c r="F343" s="4" t="s">
        <v>35</v>
      </c>
      <c r="G343" s="4" t="s">
        <v>36</v>
      </c>
      <c r="H343" s="5" t="n">
        <f>2.0</f>
        <v>2.0</v>
      </c>
    </row>
    <row r="344">
      <c r="A344" s="3" t="s">
        <v>121</v>
      </c>
      <c r="B344" s="4" t="s">
        <v>185</v>
      </c>
      <c r="C344" s="4" t="s">
        <v>186</v>
      </c>
      <c r="D344" s="3" t="n">
        <v>5.0</v>
      </c>
      <c r="E344" s="4" t="s">
        <v>49</v>
      </c>
      <c r="F344" s="4" t="s">
        <v>50</v>
      </c>
      <c r="G344" s="4" t="s">
        <v>51</v>
      </c>
      <c r="H344" s="5" t="n">
        <f>1.0</f>
        <v>1.0</v>
      </c>
    </row>
    <row r="345">
      <c r="A345" s="3" t="s">
        <v>121</v>
      </c>
      <c r="B345" s="4" t="s">
        <v>185</v>
      </c>
      <c r="C345" s="4" t="s">
        <v>186</v>
      </c>
      <c r="D345" s="3" t="n">
        <v>5.0</v>
      </c>
      <c r="E345" s="4" t="s">
        <v>16</v>
      </c>
      <c r="F345" s="4" t="s">
        <v>17</v>
      </c>
      <c r="G345" s="4" t="s">
        <v>18</v>
      </c>
      <c r="H345" s="5" t="n">
        <f>1.0</f>
        <v>1.0</v>
      </c>
    </row>
    <row r="346">
      <c r="A346" s="3" t="s">
        <v>187</v>
      </c>
      <c r="B346" s="4" t="s">
        <v>188</v>
      </c>
      <c r="C346" s="4" t="s">
        <v>189</v>
      </c>
      <c r="D346" s="3" t="n">
        <v>1.0</v>
      </c>
      <c r="E346" s="4" t="s">
        <v>78</v>
      </c>
      <c r="F346" s="4" t="s">
        <v>79</v>
      </c>
      <c r="G346" s="4" t="s">
        <v>80</v>
      </c>
      <c r="H346" s="5" t="n">
        <f>2040.0</f>
        <v>2040.0</v>
      </c>
    </row>
    <row r="347">
      <c r="A347" s="3" t="s">
        <v>187</v>
      </c>
      <c r="B347" s="4" t="s">
        <v>188</v>
      </c>
      <c r="C347" s="4" t="s">
        <v>189</v>
      </c>
      <c r="D347" s="3" t="n">
        <v>1.0</v>
      </c>
      <c r="E347" s="4" t="s">
        <v>13</v>
      </c>
      <c r="F347" s="4" t="s">
        <v>14</v>
      </c>
      <c r="G347" s="4" t="s">
        <v>15</v>
      </c>
      <c r="H347" s="5" t="n">
        <f>2040.0</f>
        <v>2040.0</v>
      </c>
    </row>
    <row r="348">
      <c r="A348" s="3" t="s">
        <v>187</v>
      </c>
      <c r="B348" s="4" t="s">
        <v>190</v>
      </c>
      <c r="C348" s="4" t="s">
        <v>191</v>
      </c>
      <c r="D348" s="3" t="n">
        <v>1.0</v>
      </c>
      <c r="E348" s="4" t="s">
        <v>78</v>
      </c>
      <c r="F348" s="4" t="s">
        <v>79</v>
      </c>
      <c r="G348" s="4" t="s">
        <v>80</v>
      </c>
      <c r="H348" s="5" t="n">
        <f>2000.0</f>
        <v>2000.0</v>
      </c>
    </row>
    <row r="349">
      <c r="A349" s="3" t="s">
        <v>187</v>
      </c>
      <c r="B349" s="4" t="s">
        <v>190</v>
      </c>
      <c r="C349" s="4" t="s">
        <v>191</v>
      </c>
      <c r="D349" s="3" t="n">
        <v>1.0</v>
      </c>
      <c r="E349" s="4" t="s">
        <v>13</v>
      </c>
      <c r="F349" s="4" t="s">
        <v>14</v>
      </c>
      <c r="G349" s="4" t="s">
        <v>15</v>
      </c>
      <c r="H349" s="5" t="n">
        <f>2000.0</f>
        <v>2000.0</v>
      </c>
    </row>
    <row r="350">
      <c r="A350" s="3" t="s">
        <v>187</v>
      </c>
      <c r="B350" s="4" t="s">
        <v>192</v>
      </c>
      <c r="C350" s="4" t="s">
        <v>193</v>
      </c>
      <c r="D350" s="3" t="n">
        <v>1.0</v>
      </c>
      <c r="E350" s="4" t="s">
        <v>13</v>
      </c>
      <c r="F350" s="4" t="s">
        <v>14</v>
      </c>
      <c r="G350" s="4" t="s">
        <v>15</v>
      </c>
      <c r="H350" s="5" t="n">
        <f>526.0</f>
        <v>526.0</v>
      </c>
    </row>
    <row r="351">
      <c r="A351" s="3" t="s">
        <v>187</v>
      </c>
      <c r="B351" s="4" t="s">
        <v>192</v>
      </c>
      <c r="C351" s="4" t="s">
        <v>193</v>
      </c>
      <c r="D351" s="3" t="n">
        <v>2.0</v>
      </c>
      <c r="E351" s="4" t="s">
        <v>78</v>
      </c>
      <c r="F351" s="4" t="s">
        <v>79</v>
      </c>
      <c r="G351" s="4" t="s">
        <v>80</v>
      </c>
      <c r="H351" s="5" t="n">
        <f>516.0</f>
        <v>516.0</v>
      </c>
    </row>
    <row r="352">
      <c r="A352" s="3" t="s">
        <v>187</v>
      </c>
      <c r="B352" s="4" t="s">
        <v>192</v>
      </c>
      <c r="C352" s="4" t="s">
        <v>193</v>
      </c>
      <c r="D352" s="3" t="n">
        <v>3.0</v>
      </c>
      <c r="E352" s="4" t="s">
        <v>90</v>
      </c>
      <c r="F352" s="4" t="s">
        <v>91</v>
      </c>
      <c r="G352" s="4" t="s">
        <v>92</v>
      </c>
      <c r="H352" s="5" t="n">
        <f>10.0</f>
        <v>10.0</v>
      </c>
    </row>
    <row r="353">
      <c r="A353" s="3" t="s">
        <v>187</v>
      </c>
      <c r="B353" s="4" t="s">
        <v>194</v>
      </c>
      <c r="C353" s="4" t="s">
        <v>195</v>
      </c>
      <c r="D353" s="3" t="n">
        <v>1.0</v>
      </c>
      <c r="E353" s="4" t="s">
        <v>78</v>
      </c>
      <c r="F353" s="4" t="s">
        <v>79</v>
      </c>
      <c r="G353" s="4" t="s">
        <v>80</v>
      </c>
      <c r="H353" s="5" t="n">
        <f>254.0</f>
        <v>254.0</v>
      </c>
    </row>
    <row r="354">
      <c r="A354" s="3" t="s">
        <v>187</v>
      </c>
      <c r="B354" s="4" t="s">
        <v>194</v>
      </c>
      <c r="C354" s="4" t="s">
        <v>195</v>
      </c>
      <c r="D354" s="3" t="n">
        <v>1.0</v>
      </c>
      <c r="E354" s="4" t="s">
        <v>13</v>
      </c>
      <c r="F354" s="4" t="s">
        <v>14</v>
      </c>
      <c r="G354" s="4" t="s">
        <v>15</v>
      </c>
      <c r="H354" s="5" t="n">
        <f>254.0</f>
        <v>254.0</v>
      </c>
    </row>
  </sheetData>
  <mergeCells count="8">
    <mergeCell ref="A1:H1"/>
    <mergeCell ref="A2:H2"/>
    <mergeCell ref="D6:D8"/>
    <mergeCell ref="E6:G8"/>
    <mergeCell ref="H6:H8"/>
    <mergeCell ref="C6:C8"/>
    <mergeCell ref="B6:B8"/>
    <mergeCell ref="A6:A8"/>
  </mergeCells>
  <phoneticPr fontId="12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56"/>
  <headerFooter alignWithMargins="0">
    <oddFooter>&amp;C&amp;P/&amp;N</oddFooter>
  </headerFooter>
  <customProperties>
    <customPr name="layoutContexts" r:id="rId2"/>
  </customProperties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2022-09-21T02:34:12Z</dcterms:created>
  <cp:lastPrinted>2022-10-03T04:54:45Z</cp:lastPrinted>
  <dcterms:modified xsi:type="dcterms:W3CDTF">2022-11-18T00:55:34Z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hecksum" pid="2">
    <vt:filetime>2022-09-21T07:57:23Z</vt:filetime>
  </property>
</Properties>
</file>