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30" firstSheet="1" activeTab="2"/>
  </bookViews>
  <sheets>
    <sheet name="Sheet1" sheetId="15" state="hidden" r:id="rId1"/>
    <sheet name="part-1" sheetId="16" r:id="rId2"/>
    <sheet name="part-2" sheetId="17" r:id="rId3"/>
    <sheet name="Summary" sheetId="18" r:id="rId4"/>
  </sheets>
  <calcPr calcId="144525"/>
</workbook>
</file>

<file path=xl/sharedStrings.xml><?xml version="1.0" encoding="utf-8"?>
<sst xmlns="http://schemas.openxmlformats.org/spreadsheetml/2006/main" count="183" uniqueCount="63">
  <si>
    <t>WATER LINE - 25</t>
  </si>
  <si>
    <t>STATIONS</t>
  </si>
  <si>
    <t>S.M</t>
  </si>
  <si>
    <t>H.B</t>
  </si>
  <si>
    <t>S.A</t>
  </si>
  <si>
    <t>LEVER</t>
  </si>
  <si>
    <t>F.A</t>
  </si>
  <si>
    <t>f(l)</t>
  </si>
  <si>
    <t>f(VM)</t>
  </si>
  <si>
    <t>f(LM)</t>
  </si>
  <si>
    <t>Volume displacement :</t>
  </si>
  <si>
    <t>Displacement :</t>
  </si>
  <si>
    <t>Cb:</t>
  </si>
  <si>
    <t>Vertical moment :</t>
  </si>
  <si>
    <t>VCB :</t>
  </si>
  <si>
    <t>Cm:</t>
  </si>
  <si>
    <t>Longitudinal moment :</t>
  </si>
  <si>
    <t>LCB :</t>
  </si>
  <si>
    <t>Cp:</t>
  </si>
  <si>
    <t>WATER LINE - 50</t>
  </si>
  <si>
    <t>WATER LINE - 75</t>
  </si>
  <si>
    <t>WATER LINE - 100</t>
  </si>
  <si>
    <t>WATER LINE - 0.25</t>
  </si>
  <si>
    <t>STATION</t>
  </si>
  <si>
    <t>SM</t>
  </si>
  <si>
    <t>Y</t>
  </si>
  <si>
    <r>
      <rPr>
        <sz val="11"/>
        <color rgb="FF000000"/>
        <rFont val="Calibri"/>
        <charset val="134"/>
      </rPr>
      <t>f(A</t>
    </r>
    <r>
      <rPr>
        <vertAlign val="subscript"/>
        <sz val="11"/>
        <color rgb="FF000000"/>
        <rFont val="Calibri"/>
        <charset val="134"/>
      </rPr>
      <t>W</t>
    </r>
    <r>
      <rPr>
        <sz val="11"/>
        <color rgb="FF000000"/>
        <rFont val="Calibri"/>
        <charset val="134"/>
      </rPr>
      <t>)</t>
    </r>
  </si>
  <si>
    <t>LEVER FROM AP</t>
  </si>
  <si>
    <r>
      <rPr>
        <sz val="11"/>
        <color rgb="FF000000"/>
        <rFont val="Calibri"/>
        <charset val="134"/>
      </rPr>
      <t>f(LM</t>
    </r>
    <r>
      <rPr>
        <vertAlign val="subscript"/>
        <sz val="11"/>
        <color rgb="FF000000"/>
        <rFont val="Calibri"/>
        <charset val="134"/>
      </rPr>
      <t>W</t>
    </r>
    <r>
      <rPr>
        <sz val="11"/>
        <color rgb="FF000000"/>
        <rFont val="Calibri"/>
        <charset val="134"/>
      </rPr>
      <t>)</t>
    </r>
  </si>
  <si>
    <r>
      <rPr>
        <sz val="11"/>
        <color rgb="FF000000"/>
        <rFont val="Calibri"/>
        <charset val="134"/>
      </rPr>
      <t>f(LMI</t>
    </r>
    <r>
      <rPr>
        <vertAlign val="subscript"/>
        <sz val="11"/>
        <color rgb="FF000000"/>
        <rFont val="Calibri"/>
        <charset val="134"/>
      </rPr>
      <t>W</t>
    </r>
    <r>
      <rPr>
        <sz val="11"/>
        <color rgb="FF000000"/>
        <rFont val="Calibri"/>
        <charset val="134"/>
      </rPr>
      <t>)</t>
    </r>
  </si>
  <si>
    <t>y^2</t>
  </si>
  <si>
    <r>
      <rPr>
        <sz val="11"/>
        <color rgb="FF000000"/>
        <rFont val="Calibri"/>
        <charset val="134"/>
      </rPr>
      <t>f(TMI</t>
    </r>
    <r>
      <rPr>
        <vertAlign val="subscript"/>
        <sz val="11"/>
        <color rgb="FF000000"/>
        <rFont val="Calibri"/>
        <charset val="134"/>
      </rPr>
      <t>W</t>
    </r>
    <r>
      <rPr>
        <sz val="11"/>
        <color rgb="FF000000"/>
        <rFont val="Calibri"/>
        <charset val="134"/>
      </rPr>
      <t>)</t>
    </r>
  </si>
  <si>
    <t>water palne area:</t>
  </si>
  <si>
    <r>
      <rPr>
        <sz val="11"/>
        <rFont val="Calibri"/>
        <charset val="134"/>
      </rPr>
      <t>BM</t>
    </r>
    <r>
      <rPr>
        <vertAlign val="subscript"/>
        <sz val="11"/>
        <color rgb="FF000000"/>
        <rFont val="Calibri"/>
        <charset val="134"/>
      </rPr>
      <t>L</t>
    </r>
  </si>
  <si>
    <t xml:space="preserve"> water plane longitudinal moment about AP:</t>
  </si>
  <si>
    <t>MCT</t>
  </si>
  <si>
    <t>LCF:</t>
  </si>
  <si>
    <r>
      <rPr>
        <sz val="11"/>
        <rFont val="Calibri"/>
        <charset val="134"/>
      </rPr>
      <t>BM</t>
    </r>
    <r>
      <rPr>
        <vertAlign val="subscript"/>
        <sz val="11"/>
        <color rgb="FF000000"/>
        <rFont val="Calibri"/>
        <charset val="134"/>
      </rPr>
      <t>T</t>
    </r>
  </si>
  <si>
    <t xml:space="preserve"> water plane Longitudinal moment of inertia(AP):</t>
  </si>
  <si>
    <t>TPC</t>
  </si>
  <si>
    <t>water plane longitudinal moment of inertia(LCF):</t>
  </si>
  <si>
    <r>
      <rPr>
        <sz val="11"/>
        <rFont val="Calibri"/>
        <charset val="134"/>
      </rPr>
      <t>C</t>
    </r>
    <r>
      <rPr>
        <vertAlign val="subscript"/>
        <sz val="11"/>
        <color rgb="FF000000"/>
        <rFont val="Calibri"/>
        <charset val="134"/>
      </rPr>
      <t>W</t>
    </r>
  </si>
  <si>
    <t>water plane transverse moment  of inertia:</t>
  </si>
  <si>
    <t>WATER LINE -0. 75</t>
  </si>
  <si>
    <t>WATER LINE - 1</t>
  </si>
  <si>
    <t>SUMMARY</t>
  </si>
  <si>
    <t xml:space="preserve"> </t>
  </si>
  <si>
    <t>S.No</t>
  </si>
  <si>
    <t>PARTICULARS</t>
  </si>
  <si>
    <t>WATER LINES in m</t>
  </si>
  <si>
    <t>Volume displacement</t>
  </si>
  <si>
    <t>Displacement</t>
  </si>
  <si>
    <t>VCB</t>
  </si>
  <si>
    <t>LCB</t>
  </si>
  <si>
    <t>Cb</t>
  </si>
  <si>
    <t>Waterplane area</t>
  </si>
  <si>
    <t>Waterplane longitudinal moment about AP</t>
  </si>
  <si>
    <t>LCF</t>
  </si>
  <si>
    <t>Waterplane longitudinal moment of inertia AP</t>
  </si>
  <si>
    <t>Waterplane longitudinal moment of inertia LCF</t>
  </si>
  <si>
    <t>Water plane transverse moment  of inertia</t>
  </si>
  <si>
    <t>Cm</t>
  </si>
  <si>
    <t>Cp</t>
  </si>
</sst>
</file>

<file path=xl/styles.xml><?xml version="1.0" encoding="utf-8"?>
<styleSheet xmlns="http://schemas.openxmlformats.org/spreadsheetml/2006/main">
  <numFmts count="11">
    <numFmt numFmtId="176" formatCode="0.0"/>
    <numFmt numFmtId="44" formatCode="_(&quot;$&quot;* #,##0.00_);_(&quot;$&quot;* \(#,##0.00\);_(&quot;$&quot;* &quot;-&quot;??_);_(@_)"/>
    <numFmt numFmtId="177" formatCode="0.000"/>
    <numFmt numFmtId="178" formatCode="_ * #,##0.00_ ;_ * \-#,##0.00_ ;_ * &quot;-&quot;??_ ;_ @_ "/>
    <numFmt numFmtId="179" formatCode="0.00000E+00"/>
    <numFmt numFmtId="42" formatCode="_(&quot;$&quot;* #,##0_);_(&quot;$&quot;* \(#,##0\);_(&quot;$&quot;* &quot;-&quot;_);_(@_)"/>
    <numFmt numFmtId="180" formatCode="_ * #,##0_ ;_ * \-#,##0_ ;_ * &quot;-&quot;_ ;_ @_ "/>
    <numFmt numFmtId="181" formatCode="0.000000"/>
    <numFmt numFmtId="182" formatCode="0.0000000000_);[Red]\(0.0000000000\)"/>
    <numFmt numFmtId="183" formatCode="0.00_ "/>
    <numFmt numFmtId="184" formatCode="#\ ?/?"/>
  </numFmts>
  <fonts count="29">
    <font>
      <sz val="11"/>
      <name val="Calibri"/>
      <charset val="134"/>
    </font>
    <font>
      <b/>
      <sz val="11"/>
      <name val="Calibri"/>
      <charset val="134"/>
    </font>
    <font>
      <sz val="11"/>
      <color theme="1" tint="0.0499893185216834"/>
      <name val="Franklin Gothic Medium"/>
      <charset val="134"/>
    </font>
    <font>
      <sz val="11"/>
      <color rgb="FF000000"/>
      <name val="Calibri"/>
      <charset val="134"/>
    </font>
    <font>
      <sz val="11"/>
      <color rgb="FF000000"/>
      <name val="Franklin Gothic Medium"/>
      <charset val="134"/>
    </font>
    <font>
      <sz val="11"/>
      <name val="Franklin Gothic Medium"/>
      <charset val="134"/>
    </font>
    <font>
      <u/>
      <sz val="11"/>
      <name val="Franklin Gothic Medium"/>
      <charset val="134"/>
    </font>
    <font>
      <u/>
      <sz val="11"/>
      <name val="Calibri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vertAlign val="subscript"/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9" fillId="2" borderId="1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8" borderId="21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27" borderId="23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27" borderId="21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 applyAlignment="1">
      <alignment horizontal="centerContinuous" vertical="center"/>
    </xf>
    <xf numFmtId="0" fontId="0" fillId="0" borderId="0" xfId="0" applyFont="1" applyAlignment="1">
      <alignment horizontal="centerContinuous" vertic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Continuous" vertical="center"/>
    </xf>
    <xf numFmtId="177" fontId="0" fillId="0" borderId="0" xfId="0" applyNumberFormat="1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5" xfId="0" applyBorder="1">
      <alignment vertical="center"/>
    </xf>
    <xf numFmtId="2" fontId="0" fillId="0" borderId="5" xfId="0" applyNumberFormat="1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Border="1" applyAlignment="1">
      <alignment vertical="center"/>
    </xf>
    <xf numFmtId="1" fontId="0" fillId="0" borderId="0" xfId="0" applyNumberFormat="1" applyBorder="1">
      <alignment vertical="center"/>
    </xf>
    <xf numFmtId="182" fontId="0" fillId="0" borderId="5" xfId="0" applyNumberFormat="1" applyBorder="1">
      <alignment vertical="center"/>
    </xf>
    <xf numFmtId="182" fontId="0" fillId="0" borderId="5" xfId="0" applyNumberFormat="1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5" xfId="0" applyFont="1" applyBorder="1" applyAlignment="1"/>
    <xf numFmtId="181" fontId="0" fillId="0" borderId="5" xfId="0" applyNumberFormat="1" applyBorder="1">
      <alignment vertical="center"/>
    </xf>
    <xf numFmtId="183" fontId="0" fillId="0" borderId="5" xfId="0" applyNumberFormat="1" applyBorder="1">
      <alignment vertical="center"/>
    </xf>
    <xf numFmtId="2" fontId="3" fillId="0" borderId="0" xfId="0" applyNumberFormat="1" applyFont="1" applyAlignment="1"/>
    <xf numFmtId="0" fontId="0" fillId="0" borderId="0" xfId="0" applyAlignment="1">
      <alignment horizontal="center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176" fontId="3" fillId="0" borderId="0" xfId="0" applyNumberFormat="1" applyFont="1" applyAlignment="1"/>
    <xf numFmtId="176" fontId="3" fillId="0" borderId="5" xfId="0" applyNumberFormat="1" applyFont="1" applyBorder="1" applyAlignment="1"/>
    <xf numFmtId="176" fontId="3" fillId="0" borderId="0" xfId="0" applyNumberFormat="1" applyFont="1" applyBorder="1" applyAlignment="1"/>
    <xf numFmtId="2" fontId="5" fillId="0" borderId="0" xfId="0" applyNumberFormat="1" applyFont="1" applyBorder="1">
      <alignment vertical="center"/>
    </xf>
    <xf numFmtId="0" fontId="5" fillId="0" borderId="0" xfId="0" applyFont="1" applyBorder="1">
      <alignment vertical="center"/>
    </xf>
    <xf numFmtId="181" fontId="0" fillId="0" borderId="0" xfId="0" applyNumberFormat="1">
      <alignment vertical="center"/>
    </xf>
    <xf numFmtId="2" fontId="3" fillId="0" borderId="0" xfId="0" applyNumberFormat="1" applyFont="1" applyBorder="1" applyAlignment="1"/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0" fontId="0" fillId="0" borderId="5" xfId="0" applyFont="1" applyBorder="1">
      <alignment vertical="center"/>
    </xf>
    <xf numFmtId="184" fontId="0" fillId="0" borderId="5" xfId="0" applyNumberFormat="1" applyBorder="1">
      <alignment vertical="center"/>
    </xf>
    <xf numFmtId="0" fontId="0" fillId="0" borderId="0" xfId="0" applyFont="1">
      <alignment vertical="center"/>
    </xf>
    <xf numFmtId="177" fontId="0" fillId="0" borderId="0" xfId="0" applyNumberFormat="1" applyBorder="1">
      <alignment vertical="center"/>
    </xf>
    <xf numFmtId="0" fontId="6" fillId="0" borderId="0" xfId="0" applyFont="1" applyBorder="1">
      <alignment vertical="center"/>
    </xf>
    <xf numFmtId="177" fontId="7" fillId="0" borderId="0" xfId="0" applyNumberFormat="1" applyFont="1" applyBorder="1">
      <alignment vertical="center"/>
    </xf>
    <xf numFmtId="177" fontId="0" fillId="0" borderId="5" xfId="0" applyNumberFormat="1" applyBorder="1">
      <alignment vertical="center"/>
    </xf>
    <xf numFmtId="0" fontId="0" fillId="0" borderId="0" xfId="0" applyFont="1" applyBorder="1" applyAlignment="1">
      <alignment horizontal="center" vertical="center"/>
    </xf>
    <xf numFmtId="177" fontId="0" fillId="0" borderId="0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160020</xdr:colOff>
      <xdr:row>50</xdr:row>
      <xdr:rowOff>30480</xdr:rowOff>
    </xdr:from>
    <xdr:ext cx="967188" cy="213360"/>
    <xdr:sp>
      <xdr:nvSpPr>
        <xdr:cNvPr id="4" name="TextBox 3"/>
        <xdr:cNvSpPr txBox="1"/>
      </xdr:nvSpPr>
      <xdr:spPr>
        <a:xfrm>
          <a:off x="6916420" y="9717405"/>
          <a:ext cx="967105" cy="213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1</xdr:col>
      <xdr:colOff>91440</xdr:colOff>
      <xdr:row>42</xdr:row>
      <xdr:rowOff>82585</xdr:rowOff>
    </xdr:from>
    <xdr:ext cx="198119" cy="899490"/>
    <xdr:sp>
      <xdr:nvSpPr>
        <xdr:cNvPr id="5" name="TextBox 4"/>
        <xdr:cNvSpPr txBox="1"/>
      </xdr:nvSpPr>
      <xdr:spPr>
        <a:xfrm rot="16200000">
          <a:off x="340360" y="8595995"/>
          <a:ext cx="899795" cy="198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5:K11"/>
  <sheetViews>
    <sheetView workbookViewId="0">
      <selection activeCell="J18" sqref="J18"/>
    </sheetView>
  </sheetViews>
  <sheetFormatPr defaultColWidth="9" defaultRowHeight="15"/>
  <sheetData>
    <row r="5" spans="9:11">
      <c r="I5" s="3"/>
      <c r="J5" s="3"/>
      <c r="K5" s="3"/>
    </row>
    <row r="6" spans="9:11">
      <c r="I6" s="63"/>
      <c r="J6" s="63"/>
      <c r="K6" s="63"/>
    </row>
    <row r="7" spans="9:11">
      <c r="I7" s="3"/>
      <c r="J7" s="3"/>
      <c r="K7" s="3"/>
    </row>
    <row r="8" spans="8:11">
      <c r="H8" s="58"/>
      <c r="I8" s="27"/>
      <c r="J8" s="3"/>
      <c r="K8" s="64"/>
    </row>
    <row r="9" spans="9:11">
      <c r="I9" s="27"/>
      <c r="J9" s="3"/>
      <c r="K9" s="64"/>
    </row>
    <row r="10" spans="9:11">
      <c r="I10" s="27"/>
      <c r="J10" s="3"/>
      <c r="K10" s="64"/>
    </row>
    <row r="11" spans="9:11">
      <c r="I11" s="27"/>
      <c r="J11" s="3"/>
      <c r="K11" s="64"/>
    </row>
  </sheetData>
  <mergeCells count="1">
    <mergeCell ref="I6:K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Q195"/>
  <sheetViews>
    <sheetView workbookViewId="0">
      <selection activeCell="N13" sqref="N13"/>
    </sheetView>
  </sheetViews>
  <sheetFormatPr defaultColWidth="9" defaultRowHeight="15"/>
  <cols>
    <col min="7" max="7" width="13.6666666666667" customWidth="1"/>
    <col min="8" max="8" width="12.8857142857143"/>
    <col min="9" max="9" width="10.5714285714286"/>
    <col min="10" max="10" width="12" customWidth="1"/>
    <col min="11" max="11" width="10.1047619047619" customWidth="1"/>
    <col min="12" max="12" width="11.6666666666667" customWidth="1"/>
    <col min="13" max="14" width="12.8857142857143"/>
  </cols>
  <sheetData>
    <row r="2" ht="15.75" spans="8:8">
      <c r="H2" s="55" t="s">
        <v>0</v>
      </c>
    </row>
    <row r="4" spans="4:12">
      <c r="D4" s="56" t="s">
        <v>1</v>
      </c>
      <c r="E4" s="56" t="s">
        <v>2</v>
      </c>
      <c r="F4" s="56" t="s">
        <v>3</v>
      </c>
      <c r="G4" s="56" t="s">
        <v>4</v>
      </c>
      <c r="H4" s="56" t="s">
        <v>5</v>
      </c>
      <c r="I4" s="56" t="s">
        <v>6</v>
      </c>
      <c r="J4" s="56" t="s">
        <v>7</v>
      </c>
      <c r="K4" s="56" t="s">
        <v>8</v>
      </c>
      <c r="L4" s="56" t="s">
        <v>9</v>
      </c>
    </row>
    <row r="5" spans="4:12">
      <c r="D5" s="28"/>
      <c r="E5" s="28"/>
      <c r="F5" s="28"/>
      <c r="G5" s="28"/>
      <c r="H5" s="28"/>
      <c r="I5" s="28"/>
      <c r="J5" s="28"/>
      <c r="K5" s="28"/>
      <c r="L5" s="28"/>
    </row>
    <row r="6" spans="4:12">
      <c r="D6" s="28">
        <v>0</v>
      </c>
      <c r="E6" s="28">
        <v>1</v>
      </c>
      <c r="F6" s="28">
        <v>0</v>
      </c>
      <c r="G6" s="28">
        <v>0</v>
      </c>
      <c r="H6" s="28">
        <v>0</v>
      </c>
      <c r="I6" s="28">
        <f t="shared" ref="I6:I18" si="0">(F6*E6)/1000</f>
        <v>0</v>
      </c>
      <c r="J6" s="62">
        <f>G6*E6</f>
        <v>0</v>
      </c>
      <c r="K6" s="62">
        <f>I6*H6*E6</f>
        <v>0</v>
      </c>
      <c r="L6" s="62">
        <f>J6*H6</f>
        <v>0</v>
      </c>
    </row>
    <row r="7" spans="4:12">
      <c r="D7" s="28">
        <v>0.5</v>
      </c>
      <c r="E7" s="28">
        <v>4</v>
      </c>
      <c r="F7" s="28">
        <v>0</v>
      </c>
      <c r="G7" s="28">
        <v>0</v>
      </c>
      <c r="H7" s="28">
        <v>0.5</v>
      </c>
      <c r="I7" s="28">
        <f t="shared" si="0"/>
        <v>0</v>
      </c>
      <c r="J7" s="62">
        <f t="shared" ref="J7:J18" si="1">G7*E7</f>
        <v>0</v>
      </c>
      <c r="K7" s="62">
        <f>I7*H7*E7</f>
        <v>0</v>
      </c>
      <c r="L7" s="62">
        <f t="shared" ref="L7:L18" si="2">J7*H7</f>
        <v>0</v>
      </c>
    </row>
    <row r="8" spans="4:12">
      <c r="D8" s="28">
        <v>1</v>
      </c>
      <c r="E8" s="28">
        <v>2</v>
      </c>
      <c r="F8" s="28">
        <v>0.0295</v>
      </c>
      <c r="G8" s="28">
        <v>0.00049162</v>
      </c>
      <c r="H8" s="28">
        <v>1</v>
      </c>
      <c r="I8" s="28">
        <f t="shared" si="0"/>
        <v>5.9e-5</v>
      </c>
      <c r="J8" s="62">
        <f t="shared" si="1"/>
        <v>0.00098324</v>
      </c>
      <c r="K8" s="62">
        <f t="shared" ref="K8:K18" si="3">I8*H8*E8</f>
        <v>0.000118</v>
      </c>
      <c r="L8" s="62">
        <f t="shared" si="2"/>
        <v>0.00098324</v>
      </c>
    </row>
    <row r="9" spans="4:12">
      <c r="D9" s="57">
        <v>1.5</v>
      </c>
      <c r="E9" s="28">
        <v>4</v>
      </c>
      <c r="F9" s="28">
        <v>0.0545</v>
      </c>
      <c r="G9" s="28">
        <v>0.0013625</v>
      </c>
      <c r="H9" s="57">
        <v>1.5</v>
      </c>
      <c r="I9" s="28">
        <f t="shared" si="0"/>
        <v>0.000218</v>
      </c>
      <c r="J9" s="62">
        <f t="shared" si="1"/>
        <v>0.00545</v>
      </c>
      <c r="K9" s="62">
        <f t="shared" si="3"/>
        <v>0.001308</v>
      </c>
      <c r="L9" s="62">
        <f t="shared" si="2"/>
        <v>0.008175</v>
      </c>
    </row>
    <row r="10" spans="4:12">
      <c r="D10" s="28">
        <v>2</v>
      </c>
      <c r="E10" s="28">
        <v>2</v>
      </c>
      <c r="F10" s="28">
        <v>0.0735</v>
      </c>
      <c r="G10" s="28">
        <v>0.00164882</v>
      </c>
      <c r="H10" s="28">
        <v>2</v>
      </c>
      <c r="I10" s="28">
        <f t="shared" si="0"/>
        <v>0.000147</v>
      </c>
      <c r="J10" s="62">
        <f t="shared" si="1"/>
        <v>0.00329764</v>
      </c>
      <c r="K10" s="62">
        <f t="shared" si="3"/>
        <v>0.000588</v>
      </c>
      <c r="L10" s="62">
        <f t="shared" si="2"/>
        <v>0.00659528</v>
      </c>
    </row>
    <row r="11" spans="4:12">
      <c r="D11" s="28">
        <v>3</v>
      </c>
      <c r="E11" s="28">
        <v>4</v>
      </c>
      <c r="F11" s="28">
        <v>0.095</v>
      </c>
      <c r="G11" s="28">
        <v>0.00194149</v>
      </c>
      <c r="H11" s="28">
        <v>3</v>
      </c>
      <c r="I11" s="28">
        <f t="shared" si="0"/>
        <v>0.00038</v>
      </c>
      <c r="J11" s="62">
        <f t="shared" si="1"/>
        <v>0.00776596</v>
      </c>
      <c r="K11" s="62">
        <f t="shared" si="3"/>
        <v>0.00456</v>
      </c>
      <c r="L11" s="62">
        <f t="shared" si="2"/>
        <v>0.02329788</v>
      </c>
    </row>
    <row r="12" spans="4:12">
      <c r="D12" s="28">
        <v>4</v>
      </c>
      <c r="E12" s="28">
        <v>2</v>
      </c>
      <c r="F12" s="28">
        <v>0.105</v>
      </c>
      <c r="G12" s="28">
        <v>0.00234177</v>
      </c>
      <c r="H12" s="28">
        <v>4</v>
      </c>
      <c r="I12" s="28">
        <f t="shared" si="0"/>
        <v>0.00021</v>
      </c>
      <c r="J12" s="62">
        <f t="shared" si="1"/>
        <v>0.00468354</v>
      </c>
      <c r="K12" s="62">
        <f t="shared" si="3"/>
        <v>0.00168</v>
      </c>
      <c r="L12" s="62">
        <f t="shared" si="2"/>
        <v>0.01873416</v>
      </c>
    </row>
    <row r="13" spans="4:12">
      <c r="D13" s="28">
        <v>5</v>
      </c>
      <c r="E13" s="28">
        <v>4</v>
      </c>
      <c r="F13" s="28">
        <v>0.1095</v>
      </c>
      <c r="G13" s="28">
        <v>0.0027375</v>
      </c>
      <c r="H13" s="28">
        <v>5</v>
      </c>
      <c r="I13" s="28">
        <f t="shared" si="0"/>
        <v>0.000438</v>
      </c>
      <c r="J13" s="62">
        <f t="shared" si="1"/>
        <v>0.01095</v>
      </c>
      <c r="K13" s="62">
        <f t="shared" si="3"/>
        <v>0.00876</v>
      </c>
      <c r="L13" s="62">
        <f t="shared" si="2"/>
        <v>0.05475</v>
      </c>
    </row>
    <row r="14" spans="4:12">
      <c r="D14" s="28">
        <v>6</v>
      </c>
      <c r="E14" s="28">
        <v>2</v>
      </c>
      <c r="F14" s="28">
        <v>0</v>
      </c>
      <c r="G14" s="28">
        <v>0</v>
      </c>
      <c r="H14" s="28">
        <v>6</v>
      </c>
      <c r="I14" s="28">
        <f t="shared" si="0"/>
        <v>0</v>
      </c>
      <c r="J14" s="62">
        <f t="shared" si="1"/>
        <v>0</v>
      </c>
      <c r="K14" s="62">
        <f t="shared" si="3"/>
        <v>0</v>
      </c>
      <c r="L14" s="62">
        <f t="shared" si="2"/>
        <v>0</v>
      </c>
    </row>
    <row r="15" spans="4:12">
      <c r="D15" s="28">
        <v>7</v>
      </c>
      <c r="E15" s="28">
        <v>4</v>
      </c>
      <c r="F15" s="28">
        <v>0</v>
      </c>
      <c r="G15" s="28">
        <v>0</v>
      </c>
      <c r="H15" s="28">
        <v>7</v>
      </c>
      <c r="I15" s="28">
        <f t="shared" si="0"/>
        <v>0</v>
      </c>
      <c r="J15" s="62">
        <f t="shared" si="1"/>
        <v>0</v>
      </c>
      <c r="K15" s="62">
        <f t="shared" si="3"/>
        <v>0</v>
      </c>
      <c r="L15" s="62">
        <f t="shared" si="2"/>
        <v>0</v>
      </c>
    </row>
    <row r="16" spans="4:12">
      <c r="D16" s="28">
        <v>8</v>
      </c>
      <c r="E16" s="28">
        <v>2</v>
      </c>
      <c r="F16" s="28">
        <v>0</v>
      </c>
      <c r="G16" s="28">
        <v>0</v>
      </c>
      <c r="H16" s="28">
        <v>8</v>
      </c>
      <c r="I16" s="28">
        <f t="shared" si="0"/>
        <v>0</v>
      </c>
      <c r="J16" s="62">
        <f t="shared" si="1"/>
        <v>0</v>
      </c>
      <c r="K16" s="62">
        <f t="shared" si="3"/>
        <v>0</v>
      </c>
      <c r="L16" s="62">
        <f t="shared" si="2"/>
        <v>0</v>
      </c>
    </row>
    <row r="17" spans="4:12">
      <c r="D17" s="28">
        <v>9</v>
      </c>
      <c r="E17" s="28">
        <v>4</v>
      </c>
      <c r="F17" s="28">
        <v>0.107</v>
      </c>
      <c r="G17" s="28">
        <v>0.00280053</v>
      </c>
      <c r="H17" s="28">
        <v>9</v>
      </c>
      <c r="I17" s="28">
        <f t="shared" si="0"/>
        <v>0.000428</v>
      </c>
      <c r="J17" s="62">
        <f t="shared" si="1"/>
        <v>0.01120212</v>
      </c>
      <c r="K17" s="62">
        <f t="shared" si="3"/>
        <v>0.015408</v>
      </c>
      <c r="L17" s="62">
        <f t="shared" si="2"/>
        <v>0.10081908</v>
      </c>
    </row>
    <row r="18" spans="4:12">
      <c r="D18" s="28">
        <v>10</v>
      </c>
      <c r="E18" s="28">
        <v>1</v>
      </c>
      <c r="F18" s="28">
        <v>0.0956</v>
      </c>
      <c r="G18" s="28">
        <v>0.00274145</v>
      </c>
      <c r="H18" s="28">
        <v>10</v>
      </c>
      <c r="I18" s="28">
        <f t="shared" si="0"/>
        <v>9.56e-5</v>
      </c>
      <c r="J18" s="62">
        <f t="shared" si="1"/>
        <v>0.00274145</v>
      </c>
      <c r="K18" s="62">
        <f t="shared" si="3"/>
        <v>0.000956</v>
      </c>
      <c r="L18" s="62">
        <f t="shared" si="2"/>
        <v>0.0274145</v>
      </c>
    </row>
    <row r="19" spans="4:12">
      <c r="D19" s="28"/>
      <c r="E19" s="28"/>
      <c r="F19" s="28"/>
      <c r="G19" s="28"/>
      <c r="H19" s="28"/>
      <c r="I19" s="28"/>
      <c r="J19" s="62">
        <f>SUM(J6:J18)</f>
        <v>0.04707395</v>
      </c>
      <c r="K19" s="62">
        <f>SUM(K6:K18)</f>
        <v>0.033378</v>
      </c>
      <c r="L19" s="62">
        <f>SUM(L6:L18)</f>
        <v>0.24076914</v>
      </c>
    </row>
    <row r="22" spans="4:12">
      <c r="D22" s="58" t="s">
        <v>10</v>
      </c>
      <c r="G22">
        <f>(1/3*121.92*J19)/1000</f>
        <v>0.001913085328</v>
      </c>
      <c r="H22" s="58" t="s">
        <v>11</v>
      </c>
      <c r="J22">
        <f>1.025*G22</f>
        <v>0.0019609124612</v>
      </c>
      <c r="K22" s="58" t="s">
        <v>12</v>
      </c>
      <c r="L22">
        <f>(G22/(114.9606*22.1795*2.5*1000))*1000000000</f>
        <v>0.30011904722911</v>
      </c>
    </row>
    <row r="23" spans="4:12">
      <c r="D23" s="58" t="s">
        <v>13</v>
      </c>
      <c r="G23">
        <f>(1/3*121.92*K19)/1000</f>
        <v>0.00135648192</v>
      </c>
      <c r="H23" s="58" t="s">
        <v>14</v>
      </c>
      <c r="J23">
        <f>G23/G22</f>
        <v>0.709054583267391</v>
      </c>
      <c r="K23" t="s">
        <v>15</v>
      </c>
      <c r="L23">
        <f>(G17/(222.795*25))*1000000</f>
        <v>0.502799434457685</v>
      </c>
    </row>
    <row r="24" spans="4:12">
      <c r="D24" s="58" t="s">
        <v>16</v>
      </c>
      <c r="G24">
        <f>(1/3*121.92*121.92*L19)/1000000</f>
        <v>0.00119296986902323</v>
      </c>
      <c r="H24" s="58" t="s">
        <v>17</v>
      </c>
      <c r="J24">
        <f>G24/G22</f>
        <v>0.623584244551392</v>
      </c>
      <c r="K24" t="s">
        <v>18</v>
      </c>
      <c r="L24">
        <f>L22/L23</f>
        <v>0.596896151151832</v>
      </c>
    </row>
    <row r="25" spans="3:12"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12">
      <c r="C30" s="3"/>
      <c r="D30" s="3"/>
      <c r="E30" s="3"/>
      <c r="F30" s="30"/>
      <c r="G30" s="59"/>
      <c r="H30" s="3"/>
      <c r="I30" s="59"/>
      <c r="J30" s="59"/>
      <c r="K30" s="59"/>
      <c r="L30" s="59"/>
    </row>
    <row r="31" spans="3:12">
      <c r="C31" s="3"/>
      <c r="D31" s="3"/>
      <c r="E31" s="3"/>
      <c r="F31" s="30"/>
      <c r="G31" s="59"/>
      <c r="H31" s="3"/>
      <c r="I31" s="59"/>
      <c r="J31" s="59"/>
      <c r="K31" s="59"/>
      <c r="L31" s="59"/>
    </row>
    <row r="32" spans="3:12">
      <c r="C32" s="3"/>
      <c r="D32" s="3"/>
      <c r="E32" s="3"/>
      <c r="F32" s="30"/>
      <c r="G32" s="59"/>
      <c r="H32" s="3"/>
      <c r="I32" s="59"/>
      <c r="J32" s="59"/>
      <c r="K32" s="59"/>
      <c r="L32" s="59"/>
    </row>
    <row r="33" ht="15.75" spans="3:11">
      <c r="C33" s="3"/>
      <c r="D33" s="3"/>
      <c r="E33" s="30"/>
      <c r="F33" s="59"/>
      <c r="G33" s="60" t="s">
        <v>19</v>
      </c>
      <c r="H33" s="59"/>
      <c r="I33" s="59"/>
      <c r="J33" s="59"/>
      <c r="K33" s="59"/>
    </row>
    <row r="34" spans="3:11">
      <c r="C34" s="3"/>
      <c r="D34" s="3"/>
      <c r="E34" s="30"/>
      <c r="F34" s="59"/>
      <c r="G34" s="3"/>
      <c r="H34" s="59"/>
      <c r="I34" s="59"/>
      <c r="J34" s="59"/>
      <c r="K34" s="59"/>
    </row>
    <row r="35" spans="3:3">
      <c r="C35" s="3"/>
    </row>
    <row r="36" spans="3:12">
      <c r="C36" s="3"/>
      <c r="D36" s="56" t="s">
        <v>1</v>
      </c>
      <c r="E36" s="56" t="s">
        <v>2</v>
      </c>
      <c r="F36" s="56" t="s">
        <v>3</v>
      </c>
      <c r="G36" s="56" t="s">
        <v>4</v>
      </c>
      <c r="H36" s="56" t="s">
        <v>5</v>
      </c>
      <c r="I36" s="56" t="s">
        <v>6</v>
      </c>
      <c r="J36" s="56" t="s">
        <v>7</v>
      </c>
      <c r="K36" s="56" t="s">
        <v>8</v>
      </c>
      <c r="L36" s="56" t="s">
        <v>9</v>
      </c>
    </row>
    <row r="37" spans="3:12">
      <c r="C37" s="3"/>
      <c r="D37" s="28"/>
      <c r="E37" s="28"/>
      <c r="F37" s="28"/>
      <c r="G37" s="28"/>
      <c r="H37" s="28"/>
      <c r="I37" s="28"/>
      <c r="J37" s="28"/>
      <c r="K37" s="28"/>
      <c r="L37" s="28"/>
    </row>
    <row r="38" spans="3:12">
      <c r="C38" s="3"/>
      <c r="D38" s="28">
        <v>0</v>
      </c>
      <c r="E38" s="28">
        <v>1</v>
      </c>
      <c r="F38" s="28">
        <v>0</v>
      </c>
      <c r="G38" s="28">
        <v>0</v>
      </c>
      <c r="H38" s="28">
        <v>0</v>
      </c>
      <c r="I38" s="28">
        <f t="shared" ref="I38:I50" si="4">(F38*E38)/1000</f>
        <v>0</v>
      </c>
      <c r="J38" s="62">
        <f t="shared" ref="J38:J50" si="5">G38*E38</f>
        <v>0</v>
      </c>
      <c r="K38" s="62">
        <f t="shared" ref="K38:K50" si="6">I38*H38*E38</f>
        <v>0</v>
      </c>
      <c r="L38" s="62">
        <f t="shared" ref="L38:L50" si="7">J38*H38</f>
        <v>0</v>
      </c>
    </row>
    <row r="39" spans="3:12">
      <c r="C39" s="3"/>
      <c r="D39" s="28">
        <v>0.5</v>
      </c>
      <c r="E39" s="28">
        <v>4</v>
      </c>
      <c r="F39" s="28">
        <v>0.025</v>
      </c>
      <c r="G39" s="28">
        <v>0.00061371</v>
      </c>
      <c r="H39" s="28">
        <v>0.5</v>
      </c>
      <c r="I39" s="28">
        <f t="shared" si="4"/>
        <v>0.0001</v>
      </c>
      <c r="J39" s="62">
        <f t="shared" si="5"/>
        <v>0.00245484</v>
      </c>
      <c r="K39" s="62">
        <f t="shared" si="6"/>
        <v>0.0002</v>
      </c>
      <c r="L39" s="62">
        <f t="shared" si="7"/>
        <v>0.00122742</v>
      </c>
    </row>
    <row r="40" spans="3:12">
      <c r="C40" s="3"/>
      <c r="D40" s="28">
        <v>1</v>
      </c>
      <c r="E40" s="28">
        <v>2</v>
      </c>
      <c r="F40" s="28">
        <v>0.0655</v>
      </c>
      <c r="G40" s="28">
        <v>0.00286445</v>
      </c>
      <c r="H40" s="28">
        <v>1</v>
      </c>
      <c r="I40" s="28">
        <f t="shared" si="4"/>
        <v>0.000131</v>
      </c>
      <c r="J40" s="62">
        <f t="shared" si="5"/>
        <v>0.0057289</v>
      </c>
      <c r="K40" s="62">
        <f t="shared" si="6"/>
        <v>0.000262</v>
      </c>
      <c r="L40" s="62">
        <f t="shared" si="7"/>
        <v>0.0057289</v>
      </c>
    </row>
    <row r="41" spans="3:12">
      <c r="C41" s="3"/>
      <c r="D41" s="57">
        <v>1.5</v>
      </c>
      <c r="E41" s="28">
        <v>4</v>
      </c>
      <c r="F41" s="28">
        <v>0.0975</v>
      </c>
      <c r="G41" s="28">
        <v>0.00520768</v>
      </c>
      <c r="H41" s="57">
        <v>1.5</v>
      </c>
      <c r="I41" s="28">
        <f t="shared" si="4"/>
        <v>0.00039</v>
      </c>
      <c r="J41" s="62">
        <f t="shared" si="5"/>
        <v>0.02083072</v>
      </c>
      <c r="K41" s="62">
        <f t="shared" si="6"/>
        <v>0.00234</v>
      </c>
      <c r="L41" s="62">
        <f t="shared" si="7"/>
        <v>0.03124608</v>
      </c>
    </row>
    <row r="42" spans="3:12">
      <c r="C42" s="3"/>
      <c r="D42" s="28">
        <v>2</v>
      </c>
      <c r="E42" s="28">
        <v>2</v>
      </c>
      <c r="F42" s="28">
        <v>0.12</v>
      </c>
      <c r="G42" s="28">
        <v>0.00623895</v>
      </c>
      <c r="H42" s="28">
        <v>2</v>
      </c>
      <c r="I42" s="28">
        <f t="shared" si="4"/>
        <v>0.00024</v>
      </c>
      <c r="J42" s="62">
        <f t="shared" si="5"/>
        <v>0.0124779</v>
      </c>
      <c r="K42" s="62">
        <f t="shared" si="6"/>
        <v>0.00096</v>
      </c>
      <c r="L42" s="62">
        <f t="shared" si="7"/>
        <v>0.0249558</v>
      </c>
    </row>
    <row r="43" spans="3:12">
      <c r="C43" s="3"/>
      <c r="D43" s="28">
        <v>3</v>
      </c>
      <c r="E43" s="28">
        <v>4</v>
      </c>
      <c r="F43" s="28">
        <v>0.147</v>
      </c>
      <c r="G43" s="28">
        <v>0.007741</v>
      </c>
      <c r="H43" s="28">
        <v>3</v>
      </c>
      <c r="I43" s="28">
        <f t="shared" si="4"/>
        <v>0.000588</v>
      </c>
      <c r="J43" s="62">
        <f t="shared" si="5"/>
        <v>0.030964</v>
      </c>
      <c r="K43" s="62">
        <f t="shared" si="6"/>
        <v>0.007056</v>
      </c>
      <c r="L43" s="62">
        <f t="shared" si="7"/>
        <v>0.092892</v>
      </c>
    </row>
    <row r="44" spans="3:12">
      <c r="C44" s="3"/>
      <c r="D44" s="28">
        <v>4</v>
      </c>
      <c r="E44" s="28">
        <v>2</v>
      </c>
      <c r="F44" s="28">
        <v>0.151</v>
      </c>
      <c r="G44" s="28">
        <v>0.0089855</v>
      </c>
      <c r="H44" s="28">
        <v>4</v>
      </c>
      <c r="I44" s="28">
        <f t="shared" si="4"/>
        <v>0.000302</v>
      </c>
      <c r="J44" s="62">
        <f t="shared" si="5"/>
        <v>0.017971</v>
      </c>
      <c r="K44" s="62">
        <f t="shared" si="6"/>
        <v>0.002416</v>
      </c>
      <c r="L44" s="62">
        <f t="shared" si="7"/>
        <v>0.071884</v>
      </c>
    </row>
    <row r="45" spans="3:12">
      <c r="C45" s="3"/>
      <c r="D45" s="28">
        <v>5</v>
      </c>
      <c r="E45" s="28">
        <v>4</v>
      </c>
      <c r="F45" s="28">
        <v>0.1485</v>
      </c>
      <c r="G45" s="28">
        <v>0.009699</v>
      </c>
      <c r="H45" s="28">
        <v>5</v>
      </c>
      <c r="I45" s="28">
        <f t="shared" si="4"/>
        <v>0.000594</v>
      </c>
      <c r="J45" s="62">
        <f t="shared" si="5"/>
        <v>0.038796</v>
      </c>
      <c r="K45" s="62">
        <f t="shared" si="6"/>
        <v>0.01188</v>
      </c>
      <c r="L45" s="62">
        <f t="shared" si="7"/>
        <v>0.19398</v>
      </c>
    </row>
    <row r="46" spans="3:12">
      <c r="C46" s="3"/>
      <c r="D46" s="28">
        <v>6</v>
      </c>
      <c r="E46" s="28">
        <v>2</v>
      </c>
      <c r="F46" s="28">
        <v>0.1425</v>
      </c>
      <c r="G46" s="28">
        <v>0.00963365</v>
      </c>
      <c r="H46" s="28">
        <v>6</v>
      </c>
      <c r="I46" s="28">
        <f t="shared" si="4"/>
        <v>0.000285</v>
      </c>
      <c r="J46" s="62">
        <f t="shared" si="5"/>
        <v>0.0192673</v>
      </c>
      <c r="K46" s="62">
        <f t="shared" si="6"/>
        <v>0.00342</v>
      </c>
      <c r="L46" s="62">
        <f t="shared" si="7"/>
        <v>0.1156038</v>
      </c>
    </row>
    <row r="47" spans="3:12">
      <c r="C47" s="3"/>
      <c r="D47" s="28">
        <v>7</v>
      </c>
      <c r="E47" s="28">
        <v>4</v>
      </c>
      <c r="F47" s="28">
        <v>0.1345</v>
      </c>
      <c r="G47" s="28">
        <v>0.00928577</v>
      </c>
      <c r="H47" s="28">
        <v>7</v>
      </c>
      <c r="I47" s="28">
        <f t="shared" si="4"/>
        <v>0.000538</v>
      </c>
      <c r="J47" s="62">
        <f t="shared" si="5"/>
        <v>0.03714308</v>
      </c>
      <c r="K47" s="62">
        <f t="shared" si="6"/>
        <v>0.015064</v>
      </c>
      <c r="L47" s="62">
        <f t="shared" si="7"/>
        <v>0.26000156</v>
      </c>
    </row>
    <row r="48" spans="3:12">
      <c r="C48" s="3"/>
      <c r="D48" s="28">
        <v>8</v>
      </c>
      <c r="E48" s="28">
        <v>2</v>
      </c>
      <c r="F48" s="28">
        <v>0.1235</v>
      </c>
      <c r="G48" s="28">
        <v>0.00881466</v>
      </c>
      <c r="H48" s="28">
        <v>8</v>
      </c>
      <c r="I48" s="28">
        <f t="shared" si="4"/>
        <v>0.000247</v>
      </c>
      <c r="J48" s="62">
        <f t="shared" si="5"/>
        <v>0.01762932</v>
      </c>
      <c r="K48" s="62">
        <f t="shared" si="6"/>
        <v>0.003952</v>
      </c>
      <c r="L48" s="62">
        <f t="shared" si="7"/>
        <v>0.14103456</v>
      </c>
    </row>
    <row r="49" spans="3:12">
      <c r="C49" s="3"/>
      <c r="D49" s="28">
        <v>9</v>
      </c>
      <c r="E49" s="28">
        <v>4</v>
      </c>
      <c r="F49" s="28">
        <v>0.114</v>
      </c>
      <c r="G49" s="28">
        <v>0.00832302</v>
      </c>
      <c r="H49" s="28">
        <v>9</v>
      </c>
      <c r="I49" s="28">
        <f t="shared" si="4"/>
        <v>0.000456</v>
      </c>
      <c r="J49" s="62">
        <f t="shared" si="5"/>
        <v>0.03329208</v>
      </c>
      <c r="K49" s="62">
        <f t="shared" si="6"/>
        <v>0.016416</v>
      </c>
      <c r="L49" s="62">
        <f t="shared" si="7"/>
        <v>0.29962872</v>
      </c>
    </row>
    <row r="50" spans="3:12">
      <c r="C50" s="3"/>
      <c r="D50" s="28">
        <v>10</v>
      </c>
      <c r="E50" s="28">
        <v>1</v>
      </c>
      <c r="F50" s="28">
        <v>0.103</v>
      </c>
      <c r="G50" s="28">
        <v>0.00770216</v>
      </c>
      <c r="H50" s="28">
        <v>10</v>
      </c>
      <c r="I50" s="28">
        <f t="shared" si="4"/>
        <v>0.000103</v>
      </c>
      <c r="J50" s="62">
        <f t="shared" si="5"/>
        <v>0.00770216</v>
      </c>
      <c r="K50" s="62">
        <f t="shared" si="6"/>
        <v>0.00103</v>
      </c>
      <c r="L50" s="62">
        <f t="shared" si="7"/>
        <v>0.0770216</v>
      </c>
    </row>
    <row r="51" spans="3:12">
      <c r="C51" s="3"/>
      <c r="D51" s="28"/>
      <c r="E51" s="28"/>
      <c r="F51" s="28"/>
      <c r="G51" s="28"/>
      <c r="H51" s="28"/>
      <c r="I51" s="28"/>
      <c r="J51" s="62">
        <f>SUM(J38:J50)</f>
        <v>0.2442573</v>
      </c>
      <c r="K51" s="62">
        <f>SUM(K38:K50)</f>
        <v>0.064996</v>
      </c>
      <c r="L51" s="62">
        <f>SUM(L38:L50)</f>
        <v>1.31520444</v>
      </c>
    </row>
    <row r="52" spans="3:3">
      <c r="C52" s="3"/>
    </row>
    <row r="53" spans="3:12">
      <c r="C53" s="3"/>
      <c r="D53" s="58" t="s">
        <v>10</v>
      </c>
      <c r="G53">
        <f>(1/3*121.92*J51)/1000</f>
        <v>0.009926616672</v>
      </c>
      <c r="H53" s="58" t="s">
        <v>11</v>
      </c>
      <c r="J53">
        <f>1.025*G53</f>
        <v>0.0101747820888</v>
      </c>
      <c r="K53" s="58" t="s">
        <v>12</v>
      </c>
      <c r="L53">
        <f>(G53/(118.8361*29.3751*5*1000))*1000000000</f>
        <v>0.568726549728464</v>
      </c>
    </row>
    <row r="54" spans="3:12">
      <c r="C54" s="3"/>
      <c r="D54" s="58" t="s">
        <v>13</v>
      </c>
      <c r="G54">
        <f>(1/3*121.92*K51)/1000</f>
        <v>0.00264143744</v>
      </c>
      <c r="H54" s="58" t="s">
        <v>14</v>
      </c>
      <c r="J54">
        <f>G54/G53</f>
        <v>0.266096448294483</v>
      </c>
      <c r="K54" t="s">
        <v>15</v>
      </c>
      <c r="L54">
        <f>(G45/(293.751*50))*1000000</f>
        <v>0.660355198790813</v>
      </c>
    </row>
    <row r="55" spans="3:12">
      <c r="C55" s="3"/>
      <c r="D55" s="58" t="s">
        <v>16</v>
      </c>
      <c r="G55">
        <f>(1/3*121.92*121.92*L51)/1000000</f>
        <v>0.00651661283719987</v>
      </c>
      <c r="H55" s="58" t="s">
        <v>17</v>
      </c>
      <c r="J55">
        <f>G55/G53</f>
        <v>0.656478743213816</v>
      </c>
      <c r="K55" t="s">
        <v>18</v>
      </c>
      <c r="L55">
        <f>L53/L54</f>
        <v>0.861243389572565</v>
      </c>
    </row>
    <row r="56" spans="3:4">
      <c r="C56" s="3"/>
      <c r="D56" s="3"/>
    </row>
    <row r="57" spans="3:4">
      <c r="C57" s="3"/>
      <c r="D57" s="3"/>
    </row>
    <row r="58" spans="3:12">
      <c r="C58" s="3"/>
      <c r="D58" s="3"/>
      <c r="E58" s="3"/>
      <c r="F58" s="30"/>
      <c r="G58" s="59"/>
      <c r="H58" s="3"/>
      <c r="I58" s="59"/>
      <c r="J58" s="59"/>
      <c r="K58" s="59"/>
      <c r="L58" s="59"/>
    </row>
    <row r="59" spans="3:12">
      <c r="C59" s="3"/>
      <c r="D59" s="3"/>
      <c r="E59" s="3"/>
      <c r="F59" s="30"/>
      <c r="G59" s="59"/>
      <c r="H59" s="3"/>
      <c r="I59" s="59"/>
      <c r="J59" s="59"/>
      <c r="K59" s="59"/>
      <c r="L59" s="59"/>
    </row>
    <row r="60" spans="3:12">
      <c r="C60" s="3"/>
      <c r="D60" s="3"/>
      <c r="E60" s="3"/>
      <c r="F60" s="30"/>
      <c r="G60" s="59"/>
      <c r="H60" s="3"/>
      <c r="I60" s="59"/>
      <c r="J60" s="59"/>
      <c r="K60" s="59"/>
      <c r="L60" s="59"/>
    </row>
    <row r="61" ht="15.75" spans="3:11">
      <c r="C61" s="3"/>
      <c r="D61" s="3"/>
      <c r="E61" s="30"/>
      <c r="F61" s="59"/>
      <c r="G61" s="60" t="s">
        <v>20</v>
      </c>
      <c r="H61" s="61"/>
      <c r="I61" s="59"/>
      <c r="J61" s="59"/>
      <c r="K61" s="59"/>
    </row>
    <row r="62" spans="3:11">
      <c r="C62" s="3"/>
      <c r="D62" s="3"/>
      <c r="E62" s="30"/>
      <c r="F62" s="59"/>
      <c r="G62" s="3"/>
      <c r="H62" s="59"/>
      <c r="I62" s="59"/>
      <c r="J62" s="59"/>
      <c r="K62" s="59"/>
    </row>
    <row r="63" spans="3:3">
      <c r="C63" s="3"/>
    </row>
    <row r="64" spans="3:12">
      <c r="C64" s="3"/>
      <c r="D64" s="56" t="s">
        <v>1</v>
      </c>
      <c r="E64" s="56" t="s">
        <v>2</v>
      </c>
      <c r="F64" s="56" t="s">
        <v>3</v>
      </c>
      <c r="G64" s="56" t="s">
        <v>4</v>
      </c>
      <c r="H64" s="56" t="s">
        <v>5</v>
      </c>
      <c r="I64" s="56" t="s">
        <v>6</v>
      </c>
      <c r="J64" s="56" t="s">
        <v>7</v>
      </c>
      <c r="K64" s="56" t="s">
        <v>8</v>
      </c>
      <c r="L64" s="56" t="s">
        <v>9</v>
      </c>
    </row>
    <row r="65" spans="3:12">
      <c r="C65" s="3"/>
      <c r="D65" s="28"/>
      <c r="E65" s="28"/>
      <c r="F65" s="28"/>
      <c r="G65" s="28"/>
      <c r="H65" s="28"/>
      <c r="I65" s="28"/>
      <c r="J65" s="28"/>
      <c r="K65" s="28"/>
      <c r="L65" s="28"/>
    </row>
    <row r="66" spans="3:12">
      <c r="C66" s="3"/>
      <c r="D66" s="28">
        <v>0</v>
      </c>
      <c r="E66" s="28">
        <v>1</v>
      </c>
      <c r="F66" s="28">
        <v>0</v>
      </c>
      <c r="G66" s="28">
        <v>0</v>
      </c>
      <c r="H66" s="28">
        <v>0</v>
      </c>
      <c r="I66" s="28">
        <f t="shared" ref="I66:I78" si="8">(F66*E66)/1000</f>
        <v>0</v>
      </c>
      <c r="J66" s="62">
        <f t="shared" ref="J66:J78" si="9">G66*E66</f>
        <v>0</v>
      </c>
      <c r="K66" s="62">
        <f t="shared" ref="K66:K78" si="10">I66*H66*E66</f>
        <v>0</v>
      </c>
      <c r="L66" s="62">
        <f t="shared" ref="L66:L78" si="11">J66*H66</f>
        <v>0</v>
      </c>
    </row>
    <row r="67" spans="3:12">
      <c r="C67" s="3"/>
      <c r="D67" s="28">
        <v>0.5</v>
      </c>
      <c r="E67" s="28">
        <v>4</v>
      </c>
      <c r="F67" s="28">
        <v>0.0515</v>
      </c>
      <c r="G67" s="28">
        <v>0.00254319</v>
      </c>
      <c r="H67" s="28">
        <v>0.5</v>
      </c>
      <c r="I67" s="28">
        <f t="shared" si="8"/>
        <v>0.000206</v>
      </c>
      <c r="J67" s="62">
        <f t="shared" si="9"/>
        <v>0.01017276</v>
      </c>
      <c r="K67" s="62">
        <f t="shared" si="10"/>
        <v>0.000412</v>
      </c>
      <c r="L67" s="62">
        <f t="shared" si="11"/>
        <v>0.00508638</v>
      </c>
    </row>
    <row r="68" spans="3:12">
      <c r="C68" s="3"/>
      <c r="D68" s="28">
        <v>1</v>
      </c>
      <c r="E68" s="28">
        <v>2</v>
      </c>
      <c r="F68" s="28">
        <v>0.0955</v>
      </c>
      <c r="G68" s="28">
        <v>0.00692638</v>
      </c>
      <c r="H68" s="28">
        <v>1</v>
      </c>
      <c r="I68" s="28">
        <f t="shared" si="8"/>
        <v>0.000191</v>
      </c>
      <c r="J68" s="62">
        <f t="shared" si="9"/>
        <v>0.01385276</v>
      </c>
      <c r="K68" s="62">
        <f t="shared" si="10"/>
        <v>0.000382</v>
      </c>
      <c r="L68" s="62">
        <f t="shared" si="11"/>
        <v>0.01385276</v>
      </c>
    </row>
    <row r="69" spans="3:12">
      <c r="C69" s="3"/>
      <c r="D69" s="57">
        <v>1.5</v>
      </c>
      <c r="E69" s="28">
        <v>4</v>
      </c>
      <c r="F69" s="28">
        <v>0.123</v>
      </c>
      <c r="G69" s="28">
        <v>0.01084523</v>
      </c>
      <c r="H69" s="57">
        <v>1.5</v>
      </c>
      <c r="I69" s="28">
        <f t="shared" si="8"/>
        <v>0.000492</v>
      </c>
      <c r="J69" s="62">
        <f t="shared" si="9"/>
        <v>0.04338092</v>
      </c>
      <c r="K69" s="62">
        <f t="shared" si="10"/>
        <v>0.002952</v>
      </c>
      <c r="L69" s="62">
        <f t="shared" si="11"/>
        <v>0.06507138</v>
      </c>
    </row>
    <row r="70" spans="3:12">
      <c r="C70" s="3"/>
      <c r="D70" s="28">
        <v>2</v>
      </c>
      <c r="E70" s="28">
        <v>2</v>
      </c>
      <c r="F70" s="28">
        <v>0.139</v>
      </c>
      <c r="G70" s="28">
        <v>0.01282444</v>
      </c>
      <c r="H70" s="28">
        <v>2</v>
      </c>
      <c r="I70" s="28">
        <f t="shared" si="8"/>
        <v>0.000278</v>
      </c>
      <c r="J70" s="62">
        <f t="shared" si="9"/>
        <v>0.02564888</v>
      </c>
      <c r="K70" s="62">
        <f t="shared" si="10"/>
        <v>0.001112</v>
      </c>
      <c r="L70" s="62">
        <f t="shared" si="11"/>
        <v>0.05129776</v>
      </c>
    </row>
    <row r="71" spans="3:12">
      <c r="C71" s="3"/>
      <c r="D71" s="28">
        <v>3</v>
      </c>
      <c r="E71" s="28">
        <v>4</v>
      </c>
      <c r="F71" s="28">
        <v>0.156</v>
      </c>
      <c r="G71" s="28">
        <v>0.015341</v>
      </c>
      <c r="H71" s="28">
        <v>3</v>
      </c>
      <c r="I71" s="28">
        <f t="shared" si="8"/>
        <v>0.000624</v>
      </c>
      <c r="J71" s="62">
        <f t="shared" si="9"/>
        <v>0.061364</v>
      </c>
      <c r="K71" s="62">
        <f t="shared" si="10"/>
        <v>0.007488</v>
      </c>
      <c r="L71" s="62">
        <f t="shared" si="11"/>
        <v>0.184092</v>
      </c>
    </row>
    <row r="72" spans="3:12">
      <c r="C72" s="3"/>
      <c r="D72" s="28">
        <v>4</v>
      </c>
      <c r="E72" s="28">
        <v>2</v>
      </c>
      <c r="F72" s="28">
        <v>0.1595</v>
      </c>
      <c r="G72" s="28">
        <v>0.016748</v>
      </c>
      <c r="H72" s="28">
        <v>4</v>
      </c>
      <c r="I72" s="28">
        <f t="shared" si="8"/>
        <v>0.000319</v>
      </c>
      <c r="J72" s="62">
        <f t="shared" si="9"/>
        <v>0.033496</v>
      </c>
      <c r="K72" s="62">
        <f t="shared" si="10"/>
        <v>0.002552</v>
      </c>
      <c r="L72" s="62">
        <f t="shared" si="11"/>
        <v>0.133984</v>
      </c>
    </row>
    <row r="73" spans="3:12">
      <c r="C73" s="3"/>
      <c r="D73" s="28">
        <v>5</v>
      </c>
      <c r="E73" s="28">
        <v>4</v>
      </c>
      <c r="F73" s="28">
        <v>0.157</v>
      </c>
      <c r="G73" s="28">
        <v>0.0173365</v>
      </c>
      <c r="H73" s="28">
        <v>5</v>
      </c>
      <c r="I73" s="28">
        <f t="shared" si="8"/>
        <v>0.000628</v>
      </c>
      <c r="J73" s="62">
        <f t="shared" si="9"/>
        <v>0.069346</v>
      </c>
      <c r="K73" s="62">
        <f t="shared" si="10"/>
        <v>0.01256</v>
      </c>
      <c r="L73" s="62">
        <f t="shared" si="11"/>
        <v>0.34673</v>
      </c>
    </row>
    <row r="74" spans="3:17">
      <c r="C74" s="3"/>
      <c r="D74" s="28">
        <v>6</v>
      </c>
      <c r="E74" s="28">
        <v>2</v>
      </c>
      <c r="F74" s="28">
        <v>0.15</v>
      </c>
      <c r="G74" s="28">
        <v>0.0169554</v>
      </c>
      <c r="H74" s="28">
        <v>6</v>
      </c>
      <c r="I74" s="28">
        <f t="shared" si="8"/>
        <v>0.0003</v>
      </c>
      <c r="J74" s="62">
        <f t="shared" si="9"/>
        <v>0.0339108</v>
      </c>
      <c r="K74" s="62">
        <f t="shared" si="10"/>
        <v>0.0036</v>
      </c>
      <c r="L74" s="62">
        <f t="shared" si="11"/>
        <v>0.2034648</v>
      </c>
      <c r="Q74">
        <v>0</v>
      </c>
    </row>
    <row r="75" spans="3:12">
      <c r="C75" s="3"/>
      <c r="D75" s="28">
        <v>7</v>
      </c>
      <c r="E75" s="28">
        <v>4</v>
      </c>
      <c r="F75" s="28">
        <v>0.141</v>
      </c>
      <c r="G75" s="28">
        <v>0.016176</v>
      </c>
      <c r="H75" s="28">
        <v>7</v>
      </c>
      <c r="I75" s="28">
        <f t="shared" si="8"/>
        <v>0.000564</v>
      </c>
      <c r="J75" s="62">
        <f t="shared" si="9"/>
        <v>0.064704</v>
      </c>
      <c r="K75" s="62">
        <f t="shared" si="10"/>
        <v>0.015792</v>
      </c>
      <c r="L75" s="62">
        <f t="shared" si="11"/>
        <v>0.452928</v>
      </c>
    </row>
    <row r="76" spans="3:12">
      <c r="C76" s="3"/>
      <c r="D76" s="28">
        <v>8</v>
      </c>
      <c r="E76" s="28">
        <v>2</v>
      </c>
      <c r="F76" s="28">
        <v>0.131</v>
      </c>
      <c r="G76" s="28">
        <v>0.01519357</v>
      </c>
      <c r="H76" s="28">
        <v>8</v>
      </c>
      <c r="I76" s="28">
        <f t="shared" si="8"/>
        <v>0.000262</v>
      </c>
      <c r="J76" s="62">
        <f t="shared" si="9"/>
        <v>0.03038714</v>
      </c>
      <c r="K76" s="62">
        <f t="shared" si="10"/>
        <v>0.004192</v>
      </c>
      <c r="L76" s="62">
        <f t="shared" si="11"/>
        <v>0.24309712</v>
      </c>
    </row>
    <row r="77" spans="3:12">
      <c r="C77" s="3"/>
      <c r="D77" s="28">
        <v>9</v>
      </c>
      <c r="E77" s="28">
        <v>4</v>
      </c>
      <c r="F77" s="28">
        <v>0.121</v>
      </c>
      <c r="G77" s="28">
        <v>0.01419788</v>
      </c>
      <c r="H77" s="28">
        <v>9</v>
      </c>
      <c r="I77" s="28">
        <f t="shared" si="8"/>
        <v>0.000484</v>
      </c>
      <c r="J77" s="62">
        <f t="shared" si="9"/>
        <v>0.05679152</v>
      </c>
      <c r="K77" s="62">
        <f t="shared" si="10"/>
        <v>0.017424</v>
      </c>
      <c r="L77" s="62">
        <f t="shared" si="11"/>
        <v>0.51112368</v>
      </c>
    </row>
    <row r="78" spans="3:12">
      <c r="C78" s="3"/>
      <c r="D78" s="28">
        <v>10</v>
      </c>
      <c r="E78" s="28">
        <v>1</v>
      </c>
      <c r="F78" s="28">
        <v>0.11</v>
      </c>
      <c r="G78" s="28">
        <v>0.01302002</v>
      </c>
      <c r="H78" s="28">
        <v>10</v>
      </c>
      <c r="I78" s="28">
        <f t="shared" si="8"/>
        <v>0.00011</v>
      </c>
      <c r="J78" s="62">
        <f t="shared" si="9"/>
        <v>0.01302002</v>
      </c>
      <c r="K78" s="62">
        <f t="shared" si="10"/>
        <v>0.0011</v>
      </c>
      <c r="L78" s="62">
        <f t="shared" si="11"/>
        <v>0.1302002</v>
      </c>
    </row>
    <row r="79" spans="3:12">
      <c r="C79" s="3"/>
      <c r="D79" s="28"/>
      <c r="E79" s="28"/>
      <c r="F79" s="28"/>
      <c r="G79" s="28"/>
      <c r="H79" s="28"/>
      <c r="I79" s="28"/>
      <c r="J79" s="62">
        <f>SUM(J66:J78)</f>
        <v>0.4560748</v>
      </c>
      <c r="K79" s="62">
        <f>SUM(K66:K78)</f>
        <v>0.069566</v>
      </c>
      <c r="L79" s="62">
        <f>SUM(L66:L78)</f>
        <v>2.34092808</v>
      </c>
    </row>
    <row r="80" spans="3:3">
      <c r="C80" s="3"/>
    </row>
    <row r="81" spans="3:12">
      <c r="C81" s="3"/>
      <c r="D81" s="58" t="s">
        <v>10</v>
      </c>
      <c r="G81">
        <f>(1/3*121.92*J79)/1000</f>
        <v>0.018534879872</v>
      </c>
      <c r="H81" s="58" t="s">
        <v>11</v>
      </c>
      <c r="J81">
        <f>1.025*G81</f>
        <v>0.0189982518688</v>
      </c>
      <c r="K81" s="58" t="s">
        <v>12</v>
      </c>
      <c r="L81">
        <f>(G81/(121.5971*30.9624*7.5*1000))*1000000000</f>
        <v>0.656403182224157</v>
      </c>
    </row>
    <row r="82" spans="3:12">
      <c r="C82" s="3"/>
      <c r="D82" s="58" t="s">
        <v>13</v>
      </c>
      <c r="G82">
        <f>(1/3*121.92*K79)/1000</f>
        <v>0.00282716224</v>
      </c>
      <c r="H82" s="58" t="s">
        <v>14</v>
      </c>
      <c r="J82">
        <f>G82/G81</f>
        <v>0.152531996944361</v>
      </c>
      <c r="K82" t="s">
        <v>15</v>
      </c>
      <c r="L82">
        <f>(G73/(309.624*75))*1000000</f>
        <v>0.746561420733965</v>
      </c>
    </row>
    <row r="83" spans="3:12">
      <c r="C83" s="3"/>
      <c r="D83" s="58" t="s">
        <v>16</v>
      </c>
      <c r="G83">
        <f>(1/3*121.92*121.92*L79)/1000000</f>
        <v>0.0115988978695127</v>
      </c>
      <c r="H83" s="58" t="s">
        <v>17</v>
      </c>
      <c r="J83">
        <f>G83/G81</f>
        <v>0.625787593424588</v>
      </c>
      <c r="K83" t="s">
        <v>18</v>
      </c>
      <c r="L83">
        <f>L81/L82</f>
        <v>0.879235336831133</v>
      </c>
    </row>
    <row r="84" spans="3:3">
      <c r="C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ht="15.75" spans="3:11">
      <c r="C89" s="3"/>
      <c r="D89" s="3"/>
      <c r="E89" s="3"/>
      <c r="F89" s="3"/>
      <c r="G89" s="60" t="s">
        <v>21</v>
      </c>
      <c r="H89" s="3"/>
      <c r="I89" s="3"/>
      <c r="J89" s="27"/>
      <c r="K89" s="3"/>
    </row>
    <row r="90" spans="3:3">
      <c r="C90" s="3"/>
    </row>
    <row r="91" spans="3:12">
      <c r="C91" s="3"/>
      <c r="D91" s="56" t="s">
        <v>1</v>
      </c>
      <c r="E91" s="56" t="s">
        <v>2</v>
      </c>
      <c r="F91" s="56" t="s">
        <v>3</v>
      </c>
      <c r="G91" s="56" t="s">
        <v>4</v>
      </c>
      <c r="H91" s="56" t="s">
        <v>5</v>
      </c>
      <c r="I91" s="56" t="s">
        <v>6</v>
      </c>
      <c r="J91" s="56" t="s">
        <v>7</v>
      </c>
      <c r="K91" s="56" t="s">
        <v>8</v>
      </c>
      <c r="L91" s="56" t="s">
        <v>9</v>
      </c>
    </row>
    <row r="92" spans="3:12">
      <c r="C92" s="3"/>
      <c r="D92" s="28"/>
      <c r="E92" s="28"/>
      <c r="F92" s="28"/>
      <c r="G92" s="28"/>
      <c r="H92" s="28"/>
      <c r="I92" s="28"/>
      <c r="J92" s="28"/>
      <c r="K92" s="28"/>
      <c r="L92" s="28"/>
    </row>
    <row r="93" spans="3:12">
      <c r="C93" s="3"/>
      <c r="D93" s="28">
        <v>0</v>
      </c>
      <c r="E93" s="28">
        <v>1</v>
      </c>
      <c r="F93" s="28">
        <v>0.0035</v>
      </c>
      <c r="G93" s="28">
        <v>1.228e-5</v>
      </c>
      <c r="H93" s="28">
        <v>0</v>
      </c>
      <c r="I93" s="28">
        <f t="shared" ref="I93:I105" si="12">(F93*E93)/1000</f>
        <v>3.5e-6</v>
      </c>
      <c r="J93" s="62">
        <f t="shared" ref="J93:J105" si="13">G93*E93</f>
        <v>1.228e-5</v>
      </c>
      <c r="K93" s="62">
        <f t="shared" ref="K93:K105" si="14">I93*H93*E93</f>
        <v>0</v>
      </c>
      <c r="L93" s="62">
        <f t="shared" ref="L93:L105" si="15">J93*H93</f>
        <v>0</v>
      </c>
    </row>
    <row r="94" spans="3:12">
      <c r="C94" s="3"/>
      <c r="D94" s="28">
        <v>0.5</v>
      </c>
      <c r="E94" s="28">
        <v>4</v>
      </c>
      <c r="F94" s="28">
        <v>0.069</v>
      </c>
      <c r="G94" s="28">
        <v>0.00559139</v>
      </c>
      <c r="H94" s="28">
        <v>0.5</v>
      </c>
      <c r="I94" s="28">
        <f t="shared" si="12"/>
        <v>0.000276</v>
      </c>
      <c r="J94" s="62">
        <f t="shared" si="13"/>
        <v>0.02236556</v>
      </c>
      <c r="K94" s="62">
        <f t="shared" si="14"/>
        <v>0.000552</v>
      </c>
      <c r="L94" s="62">
        <f t="shared" si="15"/>
        <v>0.01118278</v>
      </c>
    </row>
    <row r="95" spans="3:12">
      <c r="C95" s="3"/>
      <c r="D95" s="28">
        <v>1</v>
      </c>
      <c r="E95" s="28">
        <v>2</v>
      </c>
      <c r="F95" s="28">
        <v>0.1085</v>
      </c>
      <c r="G95" s="28">
        <v>0.01205788</v>
      </c>
      <c r="H95" s="28">
        <v>1</v>
      </c>
      <c r="I95" s="28">
        <f t="shared" si="12"/>
        <v>0.000217</v>
      </c>
      <c r="J95" s="62">
        <f t="shared" si="13"/>
        <v>0.02411576</v>
      </c>
      <c r="K95" s="62">
        <f t="shared" si="14"/>
        <v>0.000434</v>
      </c>
      <c r="L95" s="62">
        <f t="shared" si="15"/>
        <v>0.02411576</v>
      </c>
    </row>
    <row r="96" spans="3:12">
      <c r="C96" s="3"/>
      <c r="D96" s="57">
        <v>1.5</v>
      </c>
      <c r="E96" s="28">
        <v>4</v>
      </c>
      <c r="F96" s="28">
        <v>0.133</v>
      </c>
      <c r="G96" s="28">
        <v>0.01726399</v>
      </c>
      <c r="H96" s="57">
        <v>1.5</v>
      </c>
      <c r="I96" s="28">
        <f t="shared" si="12"/>
        <v>0.000532</v>
      </c>
      <c r="J96" s="62">
        <f t="shared" si="13"/>
        <v>0.06905596</v>
      </c>
      <c r="K96" s="62">
        <f t="shared" si="14"/>
        <v>0.003192</v>
      </c>
      <c r="L96" s="62">
        <f t="shared" si="15"/>
        <v>0.10358394</v>
      </c>
    </row>
    <row r="97" spans="3:12">
      <c r="C97" s="3"/>
      <c r="D97" s="28">
        <v>2</v>
      </c>
      <c r="E97" s="28">
        <v>2</v>
      </c>
      <c r="F97" s="28">
        <v>0.148</v>
      </c>
      <c r="G97" s="28">
        <v>0.01999944</v>
      </c>
      <c r="H97" s="28">
        <v>2</v>
      </c>
      <c r="I97" s="28">
        <f t="shared" si="12"/>
        <v>0.000296</v>
      </c>
      <c r="J97" s="62">
        <f t="shared" si="13"/>
        <v>0.03999888</v>
      </c>
      <c r="K97" s="62">
        <f t="shared" si="14"/>
        <v>0.001184</v>
      </c>
      <c r="L97" s="62">
        <f t="shared" si="15"/>
        <v>0.07999776</v>
      </c>
    </row>
    <row r="98" spans="3:12">
      <c r="C98" s="3"/>
      <c r="D98" s="28">
        <v>3</v>
      </c>
      <c r="E98" s="28">
        <v>4</v>
      </c>
      <c r="F98" s="28">
        <v>0.1635</v>
      </c>
      <c r="G98" s="28">
        <v>0.0233035</v>
      </c>
      <c r="H98" s="28">
        <v>3</v>
      </c>
      <c r="I98" s="28">
        <f t="shared" si="12"/>
        <v>0.000654</v>
      </c>
      <c r="J98" s="62">
        <f t="shared" si="13"/>
        <v>0.093214</v>
      </c>
      <c r="K98" s="62">
        <f t="shared" si="14"/>
        <v>0.007848</v>
      </c>
      <c r="L98" s="62">
        <f t="shared" si="15"/>
        <v>0.279642</v>
      </c>
    </row>
    <row r="99" spans="3:12">
      <c r="C99" s="3"/>
      <c r="D99" s="28">
        <v>4</v>
      </c>
      <c r="E99" s="28">
        <v>2</v>
      </c>
      <c r="F99" s="28">
        <v>0.167</v>
      </c>
      <c r="G99" s="28">
        <v>0.0249105</v>
      </c>
      <c r="H99" s="28">
        <v>4</v>
      </c>
      <c r="I99" s="28">
        <f t="shared" si="12"/>
        <v>0.000334</v>
      </c>
      <c r="J99" s="62">
        <f t="shared" si="13"/>
        <v>0.049821</v>
      </c>
      <c r="K99" s="62">
        <f t="shared" si="14"/>
        <v>0.002672</v>
      </c>
      <c r="L99" s="62">
        <f t="shared" si="15"/>
        <v>0.199284</v>
      </c>
    </row>
    <row r="100" spans="3:12">
      <c r="C100" s="3"/>
      <c r="D100" s="28">
        <v>5</v>
      </c>
      <c r="E100" s="28">
        <v>4</v>
      </c>
      <c r="F100" s="28">
        <v>0.1645</v>
      </c>
      <c r="G100" s="28">
        <v>0.025374</v>
      </c>
      <c r="H100" s="28">
        <v>5</v>
      </c>
      <c r="I100" s="28">
        <f t="shared" si="12"/>
        <v>0.000658</v>
      </c>
      <c r="J100" s="62">
        <f t="shared" si="13"/>
        <v>0.101496</v>
      </c>
      <c r="K100" s="62">
        <f t="shared" si="14"/>
        <v>0.01316</v>
      </c>
      <c r="L100" s="62">
        <f t="shared" si="15"/>
        <v>0.50748</v>
      </c>
    </row>
    <row r="101" spans="3:12">
      <c r="C101" s="3"/>
      <c r="D101" s="28">
        <v>6</v>
      </c>
      <c r="E101" s="28">
        <v>2</v>
      </c>
      <c r="F101" s="28">
        <v>0.1565</v>
      </c>
      <c r="G101" s="28">
        <v>0.02464609</v>
      </c>
      <c r="H101" s="28">
        <v>6</v>
      </c>
      <c r="I101" s="28">
        <f t="shared" si="12"/>
        <v>0.000313</v>
      </c>
      <c r="J101" s="62">
        <f t="shared" si="13"/>
        <v>0.04929218</v>
      </c>
      <c r="K101" s="62">
        <f t="shared" si="14"/>
        <v>0.003756</v>
      </c>
      <c r="L101" s="62">
        <f t="shared" si="15"/>
        <v>0.29575308</v>
      </c>
    </row>
    <row r="102" spans="3:12">
      <c r="C102" s="3"/>
      <c r="D102" s="28">
        <v>7</v>
      </c>
      <c r="E102" s="28">
        <v>4</v>
      </c>
      <c r="F102" s="28">
        <v>0.1485</v>
      </c>
      <c r="G102" s="28">
        <v>0.0234267</v>
      </c>
      <c r="H102" s="28">
        <v>7</v>
      </c>
      <c r="I102" s="28">
        <f t="shared" si="12"/>
        <v>0.000594</v>
      </c>
      <c r="J102" s="62">
        <f t="shared" si="13"/>
        <v>0.0937068</v>
      </c>
      <c r="K102" s="62">
        <f t="shared" si="14"/>
        <v>0.016632</v>
      </c>
      <c r="L102" s="62">
        <f t="shared" si="15"/>
        <v>0.6559476</v>
      </c>
    </row>
    <row r="103" spans="3:12">
      <c r="C103" s="3"/>
      <c r="D103" s="28">
        <v>8</v>
      </c>
      <c r="E103" s="28">
        <v>2</v>
      </c>
      <c r="F103" s="28">
        <v>0.1385</v>
      </c>
      <c r="G103" s="28">
        <v>0.02193978</v>
      </c>
      <c r="H103" s="28">
        <v>8</v>
      </c>
      <c r="I103" s="28">
        <f t="shared" si="12"/>
        <v>0.000277</v>
      </c>
      <c r="J103" s="62">
        <f t="shared" si="13"/>
        <v>0.04387956</v>
      </c>
      <c r="K103" s="62">
        <f t="shared" si="14"/>
        <v>0.004432</v>
      </c>
      <c r="L103" s="62">
        <f t="shared" si="15"/>
        <v>0.35103648</v>
      </c>
    </row>
    <row r="104" spans="3:12">
      <c r="C104" s="3"/>
      <c r="D104" s="28">
        <v>9</v>
      </c>
      <c r="E104" s="28">
        <v>4</v>
      </c>
      <c r="F104" s="28">
        <v>0.1235</v>
      </c>
      <c r="G104" s="28">
        <v>0.02042511</v>
      </c>
      <c r="H104" s="28">
        <v>9</v>
      </c>
      <c r="I104" s="28">
        <f t="shared" si="12"/>
        <v>0.000494</v>
      </c>
      <c r="J104" s="62">
        <f t="shared" si="13"/>
        <v>0.08170044</v>
      </c>
      <c r="K104" s="62">
        <f t="shared" si="14"/>
        <v>0.017784</v>
      </c>
      <c r="L104" s="62">
        <f t="shared" si="15"/>
        <v>0.73530396</v>
      </c>
    </row>
    <row r="105" spans="3:12">
      <c r="C105" s="3"/>
      <c r="D105" s="28">
        <v>10</v>
      </c>
      <c r="E105" s="28">
        <v>1</v>
      </c>
      <c r="F105" s="28">
        <v>0.116</v>
      </c>
      <c r="G105" s="28">
        <v>0.01869502</v>
      </c>
      <c r="H105" s="28">
        <v>10</v>
      </c>
      <c r="I105" s="28">
        <f t="shared" si="12"/>
        <v>0.000116</v>
      </c>
      <c r="J105" s="62">
        <f t="shared" si="13"/>
        <v>0.01869502</v>
      </c>
      <c r="K105" s="62">
        <f t="shared" si="14"/>
        <v>0.00116</v>
      </c>
      <c r="L105" s="62">
        <f t="shared" si="15"/>
        <v>0.1869502</v>
      </c>
    </row>
    <row r="106" spans="3:12">
      <c r="C106" s="3"/>
      <c r="D106" s="28"/>
      <c r="E106" s="28"/>
      <c r="F106" s="28"/>
      <c r="G106" s="28"/>
      <c r="H106" s="28"/>
      <c r="I106" s="28"/>
      <c r="J106" s="62">
        <f>SUM(J93:J105)</f>
        <v>0.68735344</v>
      </c>
      <c r="K106" s="62">
        <f>SUM(K93:K105)</f>
        <v>0.072806</v>
      </c>
      <c r="L106" s="62">
        <f>SUM(L93:L105)</f>
        <v>3.43027756</v>
      </c>
    </row>
    <row r="107" spans="3:3">
      <c r="C107" s="3"/>
    </row>
    <row r="108" spans="3:12">
      <c r="C108" s="3"/>
      <c r="D108" s="58" t="s">
        <v>10</v>
      </c>
      <c r="G108">
        <f>(1/3*121.92*J106)/1000</f>
        <v>0.0279340438016</v>
      </c>
      <c r="H108" s="58" t="s">
        <v>11</v>
      </c>
      <c r="J108">
        <f>1.025*G108</f>
        <v>0.02863239489664</v>
      </c>
      <c r="K108" s="58" t="s">
        <v>12</v>
      </c>
      <c r="L108">
        <f>(G108/(124.0704*32.4498*10*1000))*1000000000</f>
        <v>0.69383084503336</v>
      </c>
    </row>
    <row r="109" spans="3:12">
      <c r="C109" s="3"/>
      <c r="D109" s="58" t="s">
        <v>13</v>
      </c>
      <c r="G109">
        <f>(1/3*121.92*K106)/1000</f>
        <v>0.00295883584</v>
      </c>
      <c r="H109" s="58" t="s">
        <v>14</v>
      </c>
      <c r="J109">
        <f>G109/G108</f>
        <v>0.1059222166692</v>
      </c>
      <c r="K109" t="s">
        <v>15</v>
      </c>
      <c r="L109">
        <f>(G100/(324.498*100))*1000000</f>
        <v>0.781946267773607</v>
      </c>
    </row>
    <row r="110" spans="3:12">
      <c r="C110" s="3"/>
      <c r="D110" s="58" t="s">
        <v>16</v>
      </c>
      <c r="G110">
        <f>(1/3*121.92*121.92*L106)/1000000</f>
        <v>0.0169964380462817</v>
      </c>
      <c r="H110" s="58" t="s">
        <v>17</v>
      </c>
      <c r="J110">
        <f>G110/G108</f>
        <v>0.608448893650987</v>
      </c>
      <c r="K110" t="s">
        <v>18</v>
      </c>
      <c r="L110">
        <f>L108/L109</f>
        <v>0.887312688388253</v>
      </c>
    </row>
    <row r="111" spans="3:3">
      <c r="C111" s="3"/>
    </row>
    <row r="112" spans="3:4">
      <c r="C112" s="3"/>
      <c r="D112" s="3"/>
    </row>
    <row r="113" spans="3:4">
      <c r="C113" s="3"/>
      <c r="D113" s="3"/>
    </row>
    <row r="114" spans="3:4">
      <c r="C114" s="3"/>
      <c r="D114" s="3"/>
    </row>
    <row r="115" spans="3:4">
      <c r="C115" s="3"/>
      <c r="D115" s="3"/>
    </row>
    <row r="116" spans="3:4">
      <c r="C116" s="3"/>
      <c r="D116" s="3"/>
    </row>
    <row r="117" spans="3:12">
      <c r="C117" s="3"/>
      <c r="D117" s="3"/>
      <c r="E117" s="3"/>
      <c r="F117" s="30"/>
      <c r="G117" s="59"/>
      <c r="H117" s="3"/>
      <c r="I117" s="59"/>
      <c r="J117" s="59"/>
      <c r="K117" s="59"/>
      <c r="L117" s="59"/>
    </row>
    <row r="118" spans="3:12">
      <c r="C118" s="3"/>
      <c r="D118" s="3"/>
      <c r="E118" s="3"/>
      <c r="F118" s="30"/>
      <c r="G118" s="59"/>
      <c r="H118" s="3"/>
      <c r="I118" s="59"/>
      <c r="J118" s="59"/>
      <c r="K118" s="59"/>
      <c r="L118" s="59"/>
    </row>
    <row r="119" spans="3:12">
      <c r="C119" s="3"/>
      <c r="D119" s="3"/>
      <c r="E119" s="3"/>
      <c r="F119" s="30"/>
      <c r="G119" s="59"/>
      <c r="H119" s="3"/>
      <c r="I119" s="59"/>
      <c r="J119" s="59"/>
      <c r="K119" s="59"/>
      <c r="L119" s="59"/>
    </row>
    <row r="120" spans="3:12"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3:12"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3:12">
      <c r="C122" s="3"/>
      <c r="D122" s="3"/>
      <c r="E122" s="3"/>
      <c r="F122" s="3"/>
      <c r="G122" s="3"/>
      <c r="H122" s="63"/>
      <c r="I122" s="63"/>
      <c r="J122" s="3"/>
      <c r="K122" s="3"/>
      <c r="L122" s="3"/>
    </row>
    <row r="123" spans="3:12"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3:12">
      <c r="C124" s="3"/>
      <c r="D124" s="27"/>
      <c r="E124" s="27"/>
      <c r="F124" s="27"/>
      <c r="G124" s="27"/>
      <c r="H124" s="27"/>
      <c r="I124" s="27"/>
      <c r="J124" s="27"/>
      <c r="K124" s="27"/>
      <c r="L124" s="27"/>
    </row>
    <row r="125" spans="3:12"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3:12">
      <c r="C126" s="3"/>
      <c r="D126" s="3"/>
      <c r="E126" s="3"/>
      <c r="F126" s="30"/>
      <c r="G126" s="59"/>
      <c r="H126" s="3"/>
      <c r="I126" s="59"/>
      <c r="J126" s="59"/>
      <c r="K126" s="59"/>
      <c r="L126" s="59"/>
    </row>
    <row r="127" spans="3:12">
      <c r="C127" s="3"/>
      <c r="D127" s="3"/>
      <c r="E127" s="3"/>
      <c r="F127" s="30"/>
      <c r="G127" s="59"/>
      <c r="H127" s="3"/>
      <c r="I127" s="59"/>
      <c r="J127" s="59"/>
      <c r="K127" s="59"/>
      <c r="L127" s="59"/>
    </row>
    <row r="128" spans="3:12">
      <c r="C128" s="3"/>
      <c r="D128" s="3"/>
      <c r="E128" s="3"/>
      <c r="F128" s="30"/>
      <c r="G128" s="59"/>
      <c r="H128" s="3"/>
      <c r="I128" s="59"/>
      <c r="J128" s="59"/>
      <c r="K128" s="59"/>
      <c r="L128" s="59"/>
    </row>
    <row r="129" spans="3:12">
      <c r="C129" s="3"/>
      <c r="D129" s="3"/>
      <c r="E129" s="3"/>
      <c r="F129" s="30"/>
      <c r="G129" s="59"/>
      <c r="H129" s="3"/>
      <c r="I129" s="59"/>
      <c r="J129" s="59"/>
      <c r="K129" s="59"/>
      <c r="L129" s="59"/>
    </row>
    <row r="130" spans="3:12">
      <c r="C130" s="3"/>
      <c r="D130" s="3"/>
      <c r="E130" s="3"/>
      <c r="F130" s="30"/>
      <c r="G130" s="59"/>
      <c r="H130" s="3"/>
      <c r="I130" s="59"/>
      <c r="J130" s="59"/>
      <c r="K130" s="59"/>
      <c r="L130" s="59"/>
    </row>
    <row r="131" spans="3:12">
      <c r="C131" s="3"/>
      <c r="D131" s="3"/>
      <c r="E131" s="3"/>
      <c r="F131" s="30"/>
      <c r="G131" s="59"/>
      <c r="H131" s="3"/>
      <c r="I131" s="59"/>
      <c r="J131" s="59"/>
      <c r="K131" s="59"/>
      <c r="L131" s="59"/>
    </row>
    <row r="132" spans="3:12">
      <c r="C132" s="3"/>
      <c r="D132" s="3"/>
      <c r="E132" s="3"/>
      <c r="F132" s="30"/>
      <c r="G132" s="59"/>
      <c r="H132" s="3"/>
      <c r="I132" s="59"/>
      <c r="J132" s="59"/>
      <c r="K132" s="59"/>
      <c r="L132" s="59"/>
    </row>
    <row r="133" spans="3:12">
      <c r="C133" s="3"/>
      <c r="D133" s="3"/>
      <c r="E133" s="3"/>
      <c r="F133" s="30"/>
      <c r="G133" s="59"/>
      <c r="H133" s="3"/>
      <c r="I133" s="59"/>
      <c r="J133" s="59"/>
      <c r="K133" s="59"/>
      <c r="L133" s="59"/>
    </row>
    <row r="134" spans="3:12">
      <c r="C134" s="3"/>
      <c r="D134" s="3"/>
      <c r="E134" s="3"/>
      <c r="F134" s="30"/>
      <c r="G134" s="59"/>
      <c r="H134" s="3"/>
      <c r="I134" s="59"/>
      <c r="J134" s="59"/>
      <c r="K134" s="59"/>
      <c r="L134" s="59"/>
    </row>
    <row r="135" spans="3:12">
      <c r="C135" s="3"/>
      <c r="D135" s="3"/>
      <c r="E135" s="3"/>
      <c r="F135" s="30"/>
      <c r="G135" s="59"/>
      <c r="H135" s="3"/>
      <c r="I135" s="59"/>
      <c r="J135" s="59"/>
      <c r="K135" s="59"/>
      <c r="L135" s="59"/>
    </row>
    <row r="136" spans="3:12">
      <c r="C136" s="3"/>
      <c r="D136" s="3"/>
      <c r="E136" s="3"/>
      <c r="F136" s="30"/>
      <c r="G136" s="59"/>
      <c r="H136" s="3"/>
      <c r="I136" s="59"/>
      <c r="J136" s="59"/>
      <c r="K136" s="59"/>
      <c r="L136" s="59"/>
    </row>
    <row r="137" spans="3:12"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3:12">
      <c r="C138" s="3"/>
      <c r="D138" s="3"/>
      <c r="E138" s="3"/>
      <c r="F138" s="3"/>
      <c r="G138" s="3"/>
      <c r="H138" s="3"/>
      <c r="I138" s="3"/>
      <c r="J138" s="59"/>
      <c r="K138" s="59"/>
      <c r="L138" s="59"/>
    </row>
    <row r="139" spans="3:12"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3:12">
      <c r="C140" s="3"/>
      <c r="D140" s="27"/>
      <c r="E140" s="3"/>
      <c r="F140" s="3"/>
      <c r="G140" s="3"/>
      <c r="H140" s="27"/>
      <c r="I140" s="3"/>
      <c r="J140" s="3"/>
      <c r="K140" s="27"/>
      <c r="L140" s="3"/>
    </row>
    <row r="141" spans="3:12">
      <c r="C141" s="3"/>
      <c r="D141" s="27"/>
      <c r="E141" s="3"/>
      <c r="F141" s="3"/>
      <c r="G141" s="27"/>
      <c r="H141" s="27"/>
      <c r="I141" s="3"/>
      <c r="J141" s="3"/>
      <c r="K141" s="3"/>
      <c r="L141" s="3"/>
    </row>
    <row r="142" spans="3:12">
      <c r="C142" s="3"/>
      <c r="D142" s="27"/>
      <c r="E142" s="3"/>
      <c r="F142" s="3"/>
      <c r="G142" s="3"/>
      <c r="H142" s="27"/>
      <c r="I142" s="3"/>
      <c r="J142" s="3"/>
      <c r="K142" s="3"/>
      <c r="L142" s="3"/>
    </row>
    <row r="143" spans="3:12"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3:12"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3:12"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3:12">
      <c r="C146" s="3"/>
      <c r="D146" s="3"/>
      <c r="E146" s="3"/>
      <c r="F146" s="3"/>
      <c r="G146" s="3"/>
      <c r="H146" s="63"/>
      <c r="I146" s="63"/>
      <c r="J146" s="3"/>
      <c r="K146" s="3"/>
      <c r="L146" s="3"/>
    </row>
    <row r="147" spans="3:12"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3:12">
      <c r="C148" s="3"/>
      <c r="D148" s="27"/>
      <c r="E148" s="27"/>
      <c r="F148" s="27"/>
      <c r="G148" s="27"/>
      <c r="H148" s="27"/>
      <c r="I148" s="27"/>
      <c r="J148" s="27"/>
      <c r="K148" s="27"/>
      <c r="L148" s="27"/>
    </row>
    <row r="149" spans="3:12"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3:12">
      <c r="C150" s="3"/>
      <c r="D150" s="3"/>
      <c r="E150" s="3"/>
      <c r="F150" s="30"/>
      <c r="G150" s="59"/>
      <c r="H150" s="3"/>
      <c r="I150" s="59"/>
      <c r="J150" s="59"/>
      <c r="K150" s="59"/>
      <c r="L150" s="59"/>
    </row>
    <row r="151" spans="3:12">
      <c r="C151" s="3"/>
      <c r="D151" s="3"/>
      <c r="E151" s="3"/>
      <c r="F151" s="30"/>
      <c r="G151" s="59"/>
      <c r="H151" s="3"/>
      <c r="I151" s="59"/>
      <c r="J151" s="59"/>
      <c r="K151" s="59"/>
      <c r="L151" s="59"/>
    </row>
    <row r="152" spans="3:12">
      <c r="C152" s="3"/>
      <c r="D152" s="3"/>
      <c r="E152" s="3"/>
      <c r="F152" s="30"/>
      <c r="G152" s="59"/>
      <c r="H152" s="3"/>
      <c r="I152" s="59"/>
      <c r="J152" s="59"/>
      <c r="K152" s="59"/>
      <c r="L152" s="59"/>
    </row>
    <row r="153" spans="3:12">
      <c r="C153" s="3"/>
      <c r="D153" s="3"/>
      <c r="E153" s="3"/>
      <c r="F153" s="30"/>
      <c r="G153" s="59"/>
      <c r="H153" s="3"/>
      <c r="I153" s="59"/>
      <c r="J153" s="59"/>
      <c r="K153" s="59"/>
      <c r="L153" s="59"/>
    </row>
    <row r="154" spans="3:12">
      <c r="C154" s="3"/>
      <c r="D154" s="3"/>
      <c r="E154" s="3"/>
      <c r="F154" s="30"/>
      <c r="G154" s="59"/>
      <c r="H154" s="3"/>
      <c r="I154" s="59"/>
      <c r="J154" s="59"/>
      <c r="K154" s="59"/>
      <c r="L154" s="59"/>
    </row>
    <row r="155" spans="3:12">
      <c r="C155" s="3"/>
      <c r="D155" s="3"/>
      <c r="E155" s="3"/>
      <c r="F155" s="30"/>
      <c r="G155" s="59"/>
      <c r="H155" s="3"/>
      <c r="I155" s="59"/>
      <c r="J155" s="59"/>
      <c r="K155" s="59"/>
      <c r="L155" s="59"/>
    </row>
    <row r="156" spans="3:12">
      <c r="C156" s="3"/>
      <c r="D156" s="3"/>
      <c r="E156" s="3"/>
      <c r="F156" s="30"/>
      <c r="G156" s="59"/>
      <c r="H156" s="3"/>
      <c r="I156" s="59"/>
      <c r="J156" s="59"/>
      <c r="K156" s="59"/>
      <c r="L156" s="59"/>
    </row>
    <row r="157" spans="3:12">
      <c r="C157" s="3"/>
      <c r="D157" s="3"/>
      <c r="E157" s="3"/>
      <c r="F157" s="30"/>
      <c r="G157" s="59"/>
      <c r="H157" s="3"/>
      <c r="I157" s="59"/>
      <c r="J157" s="59"/>
      <c r="K157" s="59"/>
      <c r="L157" s="59"/>
    </row>
    <row r="158" spans="3:12">
      <c r="C158" s="3"/>
      <c r="D158" s="3"/>
      <c r="E158" s="3"/>
      <c r="F158" s="30"/>
      <c r="G158" s="59"/>
      <c r="H158" s="3"/>
      <c r="I158" s="59"/>
      <c r="J158" s="59"/>
      <c r="K158" s="59"/>
      <c r="L158" s="59"/>
    </row>
    <row r="159" spans="3:12">
      <c r="C159" s="3"/>
      <c r="D159" s="3"/>
      <c r="E159" s="3"/>
      <c r="F159" s="30"/>
      <c r="G159" s="59"/>
      <c r="H159" s="3"/>
      <c r="I159" s="59"/>
      <c r="J159" s="59"/>
      <c r="K159" s="59"/>
      <c r="L159" s="59"/>
    </row>
    <row r="160" spans="3:12">
      <c r="C160" s="3"/>
      <c r="D160" s="3"/>
      <c r="E160" s="3"/>
      <c r="F160" s="30"/>
      <c r="G160" s="59"/>
      <c r="H160" s="3"/>
      <c r="I160" s="59"/>
      <c r="J160" s="59"/>
      <c r="K160" s="59"/>
      <c r="L160" s="59"/>
    </row>
    <row r="161" spans="3:12"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3:12">
      <c r="C162" s="3"/>
      <c r="D162" s="3"/>
      <c r="E162" s="3"/>
      <c r="F162" s="3"/>
      <c r="G162" s="3"/>
      <c r="H162" s="3"/>
      <c r="I162" s="3"/>
      <c r="J162" s="59"/>
      <c r="K162" s="59"/>
      <c r="L162" s="59"/>
    </row>
    <row r="163" spans="3:12"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3:12">
      <c r="C164" s="3"/>
      <c r="D164" s="27"/>
      <c r="E164" s="3"/>
      <c r="F164" s="3"/>
      <c r="G164" s="3"/>
      <c r="H164" s="27"/>
      <c r="I164" s="3"/>
      <c r="J164" s="3"/>
      <c r="K164" s="27"/>
      <c r="L164" s="3"/>
    </row>
    <row r="165" spans="3:12">
      <c r="C165" s="3"/>
      <c r="D165" s="27"/>
      <c r="E165" s="3"/>
      <c r="F165" s="3"/>
      <c r="G165" s="27"/>
      <c r="H165" s="27"/>
      <c r="I165" s="3"/>
      <c r="J165" s="3"/>
      <c r="K165" s="3"/>
      <c r="L165" s="3"/>
    </row>
    <row r="166" spans="3:12">
      <c r="C166" s="3"/>
      <c r="D166" s="27"/>
      <c r="E166" s="3"/>
      <c r="F166" s="3"/>
      <c r="G166" s="3"/>
      <c r="H166" s="27"/>
      <c r="I166" s="3"/>
      <c r="J166" s="3"/>
      <c r="K166" s="3"/>
      <c r="L166" s="3"/>
    </row>
    <row r="167" spans="3:12"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3:12"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3:12"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3:12">
      <c r="C170" s="3"/>
      <c r="D170" s="3"/>
      <c r="E170" s="3"/>
      <c r="F170" s="3"/>
      <c r="G170" s="3"/>
      <c r="H170" s="63"/>
      <c r="I170" s="63"/>
      <c r="J170" s="3"/>
      <c r="K170" s="3"/>
      <c r="L170" s="3"/>
    </row>
    <row r="171" spans="3:12"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3:12">
      <c r="C172" s="3"/>
      <c r="D172" s="27"/>
      <c r="E172" s="27"/>
      <c r="F172" s="27"/>
      <c r="G172" s="27"/>
      <c r="H172" s="27"/>
      <c r="I172" s="27"/>
      <c r="J172" s="27"/>
      <c r="K172" s="27"/>
      <c r="L172" s="27"/>
    </row>
    <row r="173" spans="3:12"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3:12">
      <c r="C174" s="3"/>
      <c r="D174" s="3"/>
      <c r="E174" s="3"/>
      <c r="F174" s="30"/>
      <c r="G174" s="59"/>
      <c r="H174" s="3"/>
      <c r="I174" s="30"/>
      <c r="J174" s="59"/>
      <c r="K174" s="30"/>
      <c r="L174" s="59"/>
    </row>
    <row r="175" spans="3:12">
      <c r="C175" s="3"/>
      <c r="D175" s="3"/>
      <c r="E175" s="3"/>
      <c r="F175" s="30"/>
      <c r="G175" s="59"/>
      <c r="H175" s="3"/>
      <c r="I175" s="30"/>
      <c r="J175" s="59"/>
      <c r="K175" s="30"/>
      <c r="L175" s="59"/>
    </row>
    <row r="176" spans="3:12">
      <c r="C176" s="3"/>
      <c r="D176" s="3"/>
      <c r="E176" s="3"/>
      <c r="F176" s="30"/>
      <c r="G176" s="59"/>
      <c r="H176" s="3"/>
      <c r="I176" s="30"/>
      <c r="J176" s="59"/>
      <c r="K176" s="30"/>
      <c r="L176" s="59"/>
    </row>
    <row r="177" spans="3:12">
      <c r="C177" s="3"/>
      <c r="D177" s="3"/>
      <c r="E177" s="3"/>
      <c r="F177" s="30"/>
      <c r="G177" s="59"/>
      <c r="H177" s="3"/>
      <c r="I177" s="30"/>
      <c r="J177" s="59"/>
      <c r="K177" s="30"/>
      <c r="L177" s="59"/>
    </row>
    <row r="178" spans="3:12">
      <c r="C178" s="3"/>
      <c r="D178" s="3"/>
      <c r="E178" s="3"/>
      <c r="F178" s="30"/>
      <c r="G178" s="59"/>
      <c r="H178" s="3"/>
      <c r="I178" s="30"/>
      <c r="J178" s="59"/>
      <c r="K178" s="30"/>
      <c r="L178" s="59"/>
    </row>
    <row r="179" spans="3:12">
      <c r="C179" s="3"/>
      <c r="D179" s="3"/>
      <c r="E179" s="3"/>
      <c r="F179" s="30"/>
      <c r="G179" s="59"/>
      <c r="H179" s="3"/>
      <c r="I179" s="30"/>
      <c r="J179" s="59"/>
      <c r="K179" s="30"/>
      <c r="L179" s="59"/>
    </row>
    <row r="180" spans="3:12">
      <c r="C180" s="3"/>
      <c r="D180" s="3"/>
      <c r="E180" s="3"/>
      <c r="F180" s="30"/>
      <c r="G180" s="59"/>
      <c r="H180" s="3"/>
      <c r="I180" s="30"/>
      <c r="J180" s="59"/>
      <c r="K180" s="30"/>
      <c r="L180" s="59"/>
    </row>
    <row r="181" spans="3:12">
      <c r="C181" s="3"/>
      <c r="D181" s="3"/>
      <c r="E181" s="3"/>
      <c r="F181" s="30"/>
      <c r="G181" s="59"/>
      <c r="H181" s="3"/>
      <c r="I181" s="30"/>
      <c r="J181" s="59"/>
      <c r="K181" s="30"/>
      <c r="L181" s="59"/>
    </row>
    <row r="182" spans="3:12">
      <c r="C182" s="3"/>
      <c r="D182" s="3"/>
      <c r="E182" s="3"/>
      <c r="F182" s="30"/>
      <c r="G182" s="59"/>
      <c r="H182" s="3"/>
      <c r="I182" s="30"/>
      <c r="J182" s="59"/>
      <c r="K182" s="30"/>
      <c r="L182" s="59"/>
    </row>
    <row r="183" spans="3:12">
      <c r="C183" s="3"/>
      <c r="D183" s="3"/>
      <c r="E183" s="3"/>
      <c r="F183" s="30"/>
      <c r="G183" s="59"/>
      <c r="H183" s="3"/>
      <c r="I183" s="30"/>
      <c r="J183" s="59"/>
      <c r="K183" s="30"/>
      <c r="L183" s="59"/>
    </row>
    <row r="184" spans="3:12">
      <c r="C184" s="3"/>
      <c r="D184" s="3"/>
      <c r="E184" s="3"/>
      <c r="F184" s="30"/>
      <c r="G184" s="59"/>
      <c r="H184" s="3"/>
      <c r="I184" s="30"/>
      <c r="J184" s="59"/>
      <c r="K184" s="30"/>
      <c r="L184" s="59"/>
    </row>
    <row r="185" spans="3:12"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3:12">
      <c r="C186" s="3"/>
      <c r="D186" s="3"/>
      <c r="E186" s="3"/>
      <c r="F186" s="3"/>
      <c r="G186" s="3"/>
      <c r="H186" s="3"/>
      <c r="I186" s="3"/>
      <c r="J186" s="59"/>
      <c r="K186" s="59"/>
      <c r="L186" s="59"/>
    </row>
    <row r="187" spans="3:12"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3:12">
      <c r="C188" s="3"/>
      <c r="D188" s="27"/>
      <c r="E188" s="3"/>
      <c r="F188" s="3"/>
      <c r="G188" s="3"/>
      <c r="H188" s="27"/>
      <c r="I188" s="3"/>
      <c r="J188" s="3"/>
      <c r="K188" s="27"/>
      <c r="L188" s="3"/>
    </row>
    <row r="189" spans="3:12">
      <c r="C189" s="3"/>
      <c r="D189" s="27"/>
      <c r="E189" s="3"/>
      <c r="F189" s="3"/>
      <c r="G189" s="27"/>
      <c r="H189" s="27"/>
      <c r="I189" s="3"/>
      <c r="J189" s="3"/>
      <c r="K189" s="3"/>
      <c r="L189" s="3"/>
    </row>
    <row r="190" spans="3:12">
      <c r="C190" s="3"/>
      <c r="D190" s="27"/>
      <c r="E190" s="3"/>
      <c r="F190" s="3"/>
      <c r="G190" s="3"/>
      <c r="H190" s="27"/>
      <c r="I190" s="3"/>
      <c r="J190" s="3"/>
      <c r="K190" s="3"/>
      <c r="L190" s="3"/>
    </row>
    <row r="191" spans="3:12"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3:12"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3:12"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3:12"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3:12">
      <c r="C195" s="3"/>
      <c r="D195" s="3"/>
      <c r="E195" s="3"/>
      <c r="F195" s="3"/>
      <c r="G195" s="3"/>
      <c r="H195" s="3"/>
      <c r="I195" s="3"/>
      <c r="J195" s="3"/>
      <c r="K195" s="3"/>
      <c r="L195" s="3"/>
    </row>
  </sheetData>
  <mergeCells count="3">
    <mergeCell ref="H122:I122"/>
    <mergeCell ref="H146:I146"/>
    <mergeCell ref="H170:I17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M226"/>
  <sheetViews>
    <sheetView tabSelected="1" workbookViewId="0">
      <selection activeCell="G98" sqref="G98"/>
    </sheetView>
  </sheetViews>
  <sheetFormatPr defaultColWidth="9" defaultRowHeight="15"/>
  <cols>
    <col min="2" max="2" width="8.55238095238095" customWidth="1"/>
    <col min="7" max="7" width="14.4380952380952" customWidth="1"/>
    <col min="8" max="8" width="16.9714285714286" customWidth="1"/>
    <col min="9" max="9" width="9.78095238095238" customWidth="1"/>
    <col min="10" max="10" width="10.1428571428571"/>
    <col min="11" max="11" width="12.4380952380952" customWidth="1"/>
    <col min="12" max="12" width="12.552380952381" customWidth="1"/>
    <col min="13" max="13" width="11.7142857142857"/>
  </cols>
  <sheetData>
    <row r="6" ht="15.75" spans="6:10">
      <c r="F6" s="39" t="s">
        <v>22</v>
      </c>
      <c r="G6" s="39"/>
      <c r="I6" s="47"/>
      <c r="J6" s="47"/>
    </row>
    <row r="7" spans="9:9">
      <c r="I7" s="47"/>
    </row>
    <row r="8" ht="18.75" spans="3:11">
      <c r="C8" s="40" t="s">
        <v>23</v>
      </c>
      <c r="D8" s="40" t="s">
        <v>24</v>
      </c>
      <c r="E8" s="40" t="s">
        <v>25</v>
      </c>
      <c r="F8" s="40" t="s">
        <v>26</v>
      </c>
      <c r="G8" s="40" t="s">
        <v>27</v>
      </c>
      <c r="H8" s="40" t="s">
        <v>28</v>
      </c>
      <c r="I8" s="48" t="s">
        <v>29</v>
      </c>
      <c r="J8" s="40" t="s">
        <v>30</v>
      </c>
      <c r="K8" s="40" t="s">
        <v>31</v>
      </c>
    </row>
    <row r="9" spans="3:11">
      <c r="C9" s="28">
        <v>0</v>
      </c>
      <c r="D9" s="28">
        <v>1</v>
      </c>
      <c r="E9" s="28">
        <v>0</v>
      </c>
      <c r="F9" s="28">
        <f t="shared" ref="F9:F21" si="0">(E9*D9)/1000</f>
        <v>0</v>
      </c>
      <c r="G9" s="29">
        <v>0</v>
      </c>
      <c r="H9" s="41">
        <f>F9*G9</f>
        <v>0</v>
      </c>
      <c r="I9" s="41">
        <f>H9*G9</f>
        <v>0</v>
      </c>
      <c r="J9" s="41">
        <f>E9*E9</f>
        <v>0</v>
      </c>
      <c r="K9" s="41">
        <f>J9*F9</f>
        <v>0</v>
      </c>
    </row>
    <row r="10" spans="3:11">
      <c r="C10" s="28">
        <v>0.5</v>
      </c>
      <c r="D10" s="28">
        <v>4</v>
      </c>
      <c r="E10" s="28">
        <v>0</v>
      </c>
      <c r="F10" s="28">
        <f t="shared" si="0"/>
        <v>0</v>
      </c>
      <c r="G10" s="29">
        <v>0.5</v>
      </c>
      <c r="H10" s="41">
        <f t="shared" ref="H10:H21" si="1">F10*G10</f>
        <v>0</v>
      </c>
      <c r="I10" s="41">
        <f t="shared" ref="I10:I21" si="2">H10*G10</f>
        <v>0</v>
      </c>
      <c r="J10" s="41">
        <f t="shared" ref="J10:J21" si="3">E10*E10</f>
        <v>0</v>
      </c>
      <c r="K10" s="41">
        <f t="shared" ref="K10:K21" si="4">J10*F10</f>
        <v>0</v>
      </c>
    </row>
    <row r="11" spans="3:11">
      <c r="C11" s="28">
        <v>1</v>
      </c>
      <c r="D11" s="28">
        <v>2</v>
      </c>
      <c r="E11" s="28">
        <v>0.0295</v>
      </c>
      <c r="F11" s="28">
        <f t="shared" si="0"/>
        <v>5.9e-5</v>
      </c>
      <c r="G11" s="29">
        <v>1</v>
      </c>
      <c r="H11" s="41">
        <f t="shared" si="1"/>
        <v>5.9e-5</v>
      </c>
      <c r="I11" s="41">
        <f t="shared" si="2"/>
        <v>5.9e-5</v>
      </c>
      <c r="J11" s="41">
        <f t="shared" si="3"/>
        <v>0.00087025</v>
      </c>
      <c r="K11" s="41">
        <f t="shared" si="4"/>
        <v>5.134475e-8</v>
      </c>
    </row>
    <row r="12" spans="3:11">
      <c r="C12" s="28">
        <v>1.5</v>
      </c>
      <c r="D12" s="28">
        <v>4</v>
      </c>
      <c r="E12" s="28">
        <v>0.0545</v>
      </c>
      <c r="F12" s="28">
        <f t="shared" si="0"/>
        <v>0.000218</v>
      </c>
      <c r="G12" s="29">
        <v>1.5</v>
      </c>
      <c r="H12" s="41">
        <f t="shared" si="1"/>
        <v>0.000327</v>
      </c>
      <c r="I12" s="41">
        <f t="shared" si="2"/>
        <v>0.0004905</v>
      </c>
      <c r="J12" s="41">
        <f t="shared" si="3"/>
        <v>0.00297025</v>
      </c>
      <c r="K12" s="41">
        <f t="shared" si="4"/>
        <v>6.475145e-7</v>
      </c>
    </row>
    <row r="13" spans="3:11">
      <c r="C13" s="28">
        <v>2</v>
      </c>
      <c r="D13" s="28">
        <v>2</v>
      </c>
      <c r="E13" s="28">
        <v>0.0735</v>
      </c>
      <c r="F13" s="28">
        <f t="shared" si="0"/>
        <v>0.000147</v>
      </c>
      <c r="G13" s="29">
        <v>2</v>
      </c>
      <c r="H13" s="41">
        <f t="shared" si="1"/>
        <v>0.000294</v>
      </c>
      <c r="I13" s="41">
        <f t="shared" si="2"/>
        <v>0.000588</v>
      </c>
      <c r="J13" s="41">
        <f t="shared" si="3"/>
        <v>0.00540225</v>
      </c>
      <c r="K13" s="41">
        <f t="shared" si="4"/>
        <v>7.9413075e-7</v>
      </c>
    </row>
    <row r="14" spans="3:11">
      <c r="C14" s="28">
        <v>3</v>
      </c>
      <c r="D14" s="28">
        <v>4</v>
      </c>
      <c r="E14" s="28">
        <v>0.095</v>
      </c>
      <c r="F14" s="28">
        <f t="shared" si="0"/>
        <v>0.00038</v>
      </c>
      <c r="G14" s="29">
        <v>3</v>
      </c>
      <c r="H14" s="41">
        <f t="shared" si="1"/>
        <v>0.00114</v>
      </c>
      <c r="I14" s="41">
        <f t="shared" si="2"/>
        <v>0.00342</v>
      </c>
      <c r="J14" s="41">
        <f t="shared" si="3"/>
        <v>0.009025</v>
      </c>
      <c r="K14" s="41">
        <f t="shared" si="4"/>
        <v>3.4295e-6</v>
      </c>
    </row>
    <row r="15" spans="3:11">
      <c r="C15" s="28">
        <v>4</v>
      </c>
      <c r="D15" s="28">
        <v>2</v>
      </c>
      <c r="E15" s="28">
        <v>0.105</v>
      </c>
      <c r="F15" s="28">
        <f t="shared" si="0"/>
        <v>0.00021</v>
      </c>
      <c r="G15" s="29">
        <v>4</v>
      </c>
      <c r="H15" s="41">
        <f t="shared" si="1"/>
        <v>0.00084</v>
      </c>
      <c r="I15" s="41">
        <f t="shared" si="2"/>
        <v>0.00336</v>
      </c>
      <c r="J15" s="41">
        <f t="shared" si="3"/>
        <v>0.011025</v>
      </c>
      <c r="K15" s="41">
        <f t="shared" si="4"/>
        <v>2.31525e-6</v>
      </c>
    </row>
    <row r="16" spans="3:11">
      <c r="C16" s="28">
        <v>5</v>
      </c>
      <c r="D16" s="28">
        <v>4</v>
      </c>
      <c r="E16" s="28">
        <v>0.1095</v>
      </c>
      <c r="F16" s="28">
        <f t="shared" si="0"/>
        <v>0.000438</v>
      </c>
      <c r="G16" s="29">
        <v>5</v>
      </c>
      <c r="H16" s="41">
        <f t="shared" si="1"/>
        <v>0.00219</v>
      </c>
      <c r="I16" s="41">
        <f t="shared" si="2"/>
        <v>0.01095</v>
      </c>
      <c r="J16" s="41">
        <f t="shared" si="3"/>
        <v>0.01199025</v>
      </c>
      <c r="K16" s="41">
        <f t="shared" si="4"/>
        <v>5.2517295e-6</v>
      </c>
    </row>
    <row r="17" spans="3:11">
      <c r="C17" s="28">
        <v>6</v>
      </c>
      <c r="D17" s="28">
        <v>2</v>
      </c>
      <c r="E17" s="28">
        <v>0</v>
      </c>
      <c r="F17" s="28">
        <f t="shared" si="0"/>
        <v>0</v>
      </c>
      <c r="G17" s="29">
        <v>6</v>
      </c>
      <c r="H17" s="41">
        <f t="shared" si="1"/>
        <v>0</v>
      </c>
      <c r="I17" s="41">
        <f t="shared" si="2"/>
        <v>0</v>
      </c>
      <c r="J17" s="41">
        <f t="shared" si="3"/>
        <v>0</v>
      </c>
      <c r="K17" s="41">
        <f t="shared" si="4"/>
        <v>0</v>
      </c>
    </row>
    <row r="18" spans="3:11">
      <c r="C18" s="28">
        <v>7</v>
      </c>
      <c r="D18" s="28">
        <v>4</v>
      </c>
      <c r="E18" s="28">
        <v>0</v>
      </c>
      <c r="F18" s="28">
        <f t="shared" si="0"/>
        <v>0</v>
      </c>
      <c r="G18" s="29">
        <v>7</v>
      </c>
      <c r="H18" s="41">
        <f t="shared" si="1"/>
        <v>0</v>
      </c>
      <c r="I18" s="41">
        <f t="shared" si="2"/>
        <v>0</v>
      </c>
      <c r="J18" s="41">
        <f t="shared" si="3"/>
        <v>0</v>
      </c>
      <c r="K18" s="41">
        <f t="shared" si="4"/>
        <v>0</v>
      </c>
    </row>
    <row r="19" spans="3:11">
      <c r="C19" s="28">
        <v>8</v>
      </c>
      <c r="D19" s="28">
        <v>2</v>
      </c>
      <c r="E19" s="28">
        <v>0</v>
      </c>
      <c r="F19" s="28">
        <f t="shared" si="0"/>
        <v>0</v>
      </c>
      <c r="G19" s="29">
        <v>8</v>
      </c>
      <c r="H19" s="41">
        <f t="shared" si="1"/>
        <v>0</v>
      </c>
      <c r="I19" s="41">
        <f t="shared" si="2"/>
        <v>0</v>
      </c>
      <c r="J19" s="41">
        <f t="shared" si="3"/>
        <v>0</v>
      </c>
      <c r="K19" s="41">
        <f t="shared" si="4"/>
        <v>0</v>
      </c>
    </row>
    <row r="20" spans="3:11">
      <c r="C20" s="28">
        <v>9</v>
      </c>
      <c r="D20" s="28">
        <v>4</v>
      </c>
      <c r="E20" s="28">
        <v>0.107</v>
      </c>
      <c r="F20" s="28">
        <f t="shared" si="0"/>
        <v>0.000428</v>
      </c>
      <c r="G20" s="42">
        <v>9</v>
      </c>
      <c r="H20" s="41">
        <f t="shared" si="1"/>
        <v>0.003852</v>
      </c>
      <c r="I20" s="41">
        <f t="shared" si="2"/>
        <v>0.034668</v>
      </c>
      <c r="J20" s="41">
        <f t="shared" si="3"/>
        <v>0.011449</v>
      </c>
      <c r="K20" s="41">
        <f t="shared" si="4"/>
        <v>4.900172e-6</v>
      </c>
    </row>
    <row r="21" spans="3:11">
      <c r="C21" s="28">
        <v>10</v>
      </c>
      <c r="D21" s="28">
        <v>1</v>
      </c>
      <c r="E21" s="28">
        <v>0.095</v>
      </c>
      <c r="F21" s="28">
        <f t="shared" si="0"/>
        <v>9.5e-5</v>
      </c>
      <c r="G21" s="42">
        <v>10</v>
      </c>
      <c r="H21" s="41">
        <f t="shared" si="1"/>
        <v>0.00095</v>
      </c>
      <c r="I21" s="41">
        <f t="shared" si="2"/>
        <v>0.0095</v>
      </c>
      <c r="J21" s="41">
        <f t="shared" si="3"/>
        <v>0.009025</v>
      </c>
      <c r="K21" s="41">
        <f t="shared" si="4"/>
        <v>8.57375e-7</v>
      </c>
    </row>
    <row r="22" spans="3:11">
      <c r="C22" s="28"/>
      <c r="D22" s="28"/>
      <c r="E22" s="28"/>
      <c r="F22" s="29">
        <f>SUM(F9:F19)</f>
        <v>0.001452</v>
      </c>
      <c r="G22" s="28"/>
      <c r="H22" s="41">
        <f>SUM(H9:H19)</f>
        <v>0.00485</v>
      </c>
      <c r="I22" s="41">
        <f>SUM(I9:I19)</f>
        <v>0.0188675</v>
      </c>
      <c r="J22" s="41"/>
      <c r="K22" s="41">
        <f>SUM(K9:K19)</f>
        <v>1.24894695e-5</v>
      </c>
    </row>
    <row r="27" ht="18.75" spans="3:11">
      <c r="C27" t="s">
        <v>32</v>
      </c>
      <c r="E27" s="43"/>
      <c r="H27">
        <f>(2/3*121.92*F22)/1000</f>
        <v>0.00011801856</v>
      </c>
      <c r="J27" t="s">
        <v>33</v>
      </c>
      <c r="K27">
        <f>H31/'part-1'!G22</f>
        <v>0.00168458324602211</v>
      </c>
    </row>
    <row r="28" spans="3:11">
      <c r="C28" t="s">
        <v>34</v>
      </c>
      <c r="H28">
        <f>(2/3*121.92*121.92*H22)/1000000</f>
        <v>4.806183936e-5</v>
      </c>
      <c r="J28" t="s">
        <v>35</v>
      </c>
      <c r="K28">
        <f>(('part-1'!J22*'part-2'!K27)/(100*114.96*10))*1000</f>
        <v>2.87345187809108e-8</v>
      </c>
    </row>
    <row r="29" ht="18.75" spans="3:11">
      <c r="C29" t="s">
        <v>36</v>
      </c>
      <c r="H29">
        <f>(121.92*(H22/F22))/1000</f>
        <v>0.407239669421488</v>
      </c>
      <c r="J29" t="s">
        <v>37</v>
      </c>
      <c r="K29">
        <f>H32/'part-1'!G22</f>
        <v>0.000176877296254085</v>
      </c>
    </row>
    <row r="30" spans="3:11">
      <c r="C30" t="s">
        <v>38</v>
      </c>
      <c r="H30">
        <f>(2/3*121.92*121.92*121.92*I22)/1000000000</f>
        <v>2.27954390645146e-5</v>
      </c>
      <c r="J30" t="s">
        <v>39</v>
      </c>
      <c r="K30">
        <f>(H27*1.025)/100</f>
        <v>1.20969024e-6</v>
      </c>
    </row>
    <row r="31" ht="18.75" spans="3:11">
      <c r="C31" t="s">
        <v>40</v>
      </c>
      <c r="H31">
        <f>H30-H27*(H29^2)</f>
        <v>3.22275149175951e-6</v>
      </c>
      <c r="J31" t="s">
        <v>41</v>
      </c>
      <c r="K31">
        <f>(H27/(114.9606*22.1795*100))*1000000000</f>
        <v>0.462859879590164</v>
      </c>
    </row>
    <row r="32" spans="3:8">
      <c r="C32" t="s">
        <v>42</v>
      </c>
      <c r="H32">
        <f>(2/9*121.92*K22)/1000</f>
        <v>3.3838136032e-7</v>
      </c>
    </row>
    <row r="34" spans="6:10">
      <c r="F34" s="44"/>
      <c r="G34" s="44"/>
      <c r="I34" s="47"/>
      <c r="J34" s="47"/>
    </row>
    <row r="35" spans="3:13">
      <c r="C35" s="3"/>
      <c r="D35" s="3"/>
      <c r="E35" s="3"/>
      <c r="F35" s="3"/>
      <c r="G35" s="3"/>
      <c r="H35" s="3"/>
      <c r="I35" s="49"/>
      <c r="J35" s="3"/>
      <c r="K35" s="3"/>
      <c r="L35" s="3"/>
      <c r="M35" s="3"/>
    </row>
    <row r="36" ht="15.75" spans="3:13">
      <c r="C36" s="3"/>
      <c r="D36" s="45"/>
      <c r="E36" s="45"/>
      <c r="F36" s="45"/>
      <c r="G36" s="46" t="s">
        <v>19</v>
      </c>
      <c r="H36" s="45"/>
      <c r="I36" s="49"/>
      <c r="J36" s="45"/>
      <c r="K36" s="45"/>
      <c r="L36" s="3"/>
      <c r="M36" s="3"/>
    </row>
    <row r="37" spans="3:13">
      <c r="C37" s="3"/>
      <c r="D37" s="3"/>
      <c r="E37" s="3"/>
      <c r="F37" s="3"/>
      <c r="G37" s="3"/>
      <c r="H37" s="3"/>
      <c r="I37" s="49"/>
      <c r="J37" s="3"/>
      <c r="K37" s="3"/>
      <c r="L37" s="3"/>
      <c r="M37" s="3"/>
    </row>
    <row r="38" spans="9:13">
      <c r="I38" s="47"/>
      <c r="L38" s="3"/>
      <c r="M38" s="3"/>
    </row>
    <row r="39" ht="18.75" spans="2:13">
      <c r="B39" s="3"/>
      <c r="C39" s="40" t="s">
        <v>23</v>
      </c>
      <c r="D39" s="40" t="s">
        <v>24</v>
      </c>
      <c r="E39" s="40" t="s">
        <v>25</v>
      </c>
      <c r="F39" s="40" t="s">
        <v>26</v>
      </c>
      <c r="G39" s="40" t="s">
        <v>27</v>
      </c>
      <c r="H39" s="40" t="s">
        <v>28</v>
      </c>
      <c r="I39" s="48" t="s">
        <v>29</v>
      </c>
      <c r="J39" s="40" t="s">
        <v>30</v>
      </c>
      <c r="K39" s="40" t="s">
        <v>31</v>
      </c>
      <c r="L39" s="3"/>
      <c r="M39" s="3"/>
    </row>
    <row r="40" spans="2:13">
      <c r="B40" s="3"/>
      <c r="C40" s="28">
        <v>0</v>
      </c>
      <c r="D40" s="28">
        <v>1</v>
      </c>
      <c r="E40" s="28">
        <v>0</v>
      </c>
      <c r="F40" s="28">
        <f t="shared" ref="F40:F52" si="5">(E40*D40)/1000</f>
        <v>0</v>
      </c>
      <c r="G40" s="29">
        <v>0</v>
      </c>
      <c r="H40" s="41">
        <f t="shared" ref="H40:H52" si="6">F40*G40</f>
        <v>0</v>
      </c>
      <c r="I40" s="41">
        <f t="shared" ref="I40:I52" si="7">H40*G40</f>
        <v>0</v>
      </c>
      <c r="J40" s="41">
        <f t="shared" ref="J40:J52" si="8">E40*E40</f>
        <v>0</v>
      </c>
      <c r="K40" s="41">
        <f t="shared" ref="K40:K52" si="9">J40*F40</f>
        <v>0</v>
      </c>
      <c r="L40" s="45"/>
      <c r="M40" s="3"/>
    </row>
    <row r="41" spans="2:13">
      <c r="B41" s="3"/>
      <c r="C41" s="28">
        <v>0.5</v>
      </c>
      <c r="D41" s="28">
        <v>4</v>
      </c>
      <c r="E41" s="28">
        <v>0.025</v>
      </c>
      <c r="F41" s="28">
        <f t="shared" si="5"/>
        <v>0.0001</v>
      </c>
      <c r="G41" s="29">
        <v>0.5</v>
      </c>
      <c r="H41" s="41">
        <f t="shared" si="6"/>
        <v>5e-5</v>
      </c>
      <c r="I41" s="41">
        <f t="shared" si="7"/>
        <v>2.5e-5</v>
      </c>
      <c r="J41" s="41">
        <f t="shared" si="8"/>
        <v>0.000625</v>
      </c>
      <c r="K41" s="41">
        <f t="shared" si="9"/>
        <v>6.25e-8</v>
      </c>
      <c r="L41" s="30"/>
      <c r="M41" s="3"/>
    </row>
    <row r="42" spans="2:13">
      <c r="B42" s="3"/>
      <c r="C42" s="28">
        <v>1</v>
      </c>
      <c r="D42" s="28">
        <v>2</v>
      </c>
      <c r="E42" s="28">
        <v>0.0655</v>
      </c>
      <c r="F42" s="28">
        <f t="shared" si="5"/>
        <v>0.000131</v>
      </c>
      <c r="G42" s="29">
        <v>1</v>
      </c>
      <c r="H42" s="41">
        <f t="shared" si="6"/>
        <v>0.000131</v>
      </c>
      <c r="I42" s="41">
        <f t="shared" si="7"/>
        <v>0.000131</v>
      </c>
      <c r="J42" s="41">
        <f t="shared" si="8"/>
        <v>0.00429025</v>
      </c>
      <c r="K42" s="41">
        <f t="shared" si="9"/>
        <v>5.6202275e-7</v>
      </c>
      <c r="L42" s="30"/>
      <c r="M42" s="3"/>
    </row>
    <row r="43" spans="2:13">
      <c r="B43" s="3"/>
      <c r="C43" s="28">
        <v>1.5</v>
      </c>
      <c r="D43" s="28">
        <v>4</v>
      </c>
      <c r="E43" s="28">
        <v>0.0975</v>
      </c>
      <c r="F43" s="28">
        <f t="shared" si="5"/>
        <v>0.00039</v>
      </c>
      <c r="G43" s="29">
        <v>1.5</v>
      </c>
      <c r="H43" s="41">
        <f t="shared" si="6"/>
        <v>0.000585</v>
      </c>
      <c r="I43" s="41">
        <f t="shared" si="7"/>
        <v>0.0008775</v>
      </c>
      <c r="J43" s="41">
        <f t="shared" si="8"/>
        <v>0.00950625</v>
      </c>
      <c r="K43" s="41">
        <f t="shared" si="9"/>
        <v>3.7074375e-6</v>
      </c>
      <c r="L43" s="30"/>
      <c r="M43" s="3"/>
    </row>
    <row r="44" spans="2:13">
      <c r="B44" s="3"/>
      <c r="C44" s="28">
        <v>2</v>
      </c>
      <c r="D44" s="28">
        <v>2</v>
      </c>
      <c r="E44" s="28">
        <v>0.12</v>
      </c>
      <c r="F44" s="28">
        <f t="shared" si="5"/>
        <v>0.00024</v>
      </c>
      <c r="G44" s="29">
        <v>2</v>
      </c>
      <c r="H44" s="41">
        <f t="shared" si="6"/>
        <v>0.00048</v>
      </c>
      <c r="I44" s="41">
        <f t="shared" si="7"/>
        <v>0.00096</v>
      </c>
      <c r="J44" s="41">
        <f t="shared" si="8"/>
        <v>0.0144</v>
      </c>
      <c r="K44" s="41">
        <f t="shared" si="9"/>
        <v>3.456e-6</v>
      </c>
      <c r="L44" s="30"/>
      <c r="M44" s="3"/>
    </row>
    <row r="45" spans="2:13">
      <c r="B45" s="3"/>
      <c r="C45" s="28">
        <v>3</v>
      </c>
      <c r="D45" s="28">
        <v>4</v>
      </c>
      <c r="E45" s="28">
        <v>0.147</v>
      </c>
      <c r="F45" s="28">
        <f t="shared" si="5"/>
        <v>0.000588</v>
      </c>
      <c r="G45" s="29">
        <v>3</v>
      </c>
      <c r="H45" s="41">
        <f t="shared" si="6"/>
        <v>0.001764</v>
      </c>
      <c r="I45" s="41">
        <f t="shared" si="7"/>
        <v>0.005292</v>
      </c>
      <c r="J45" s="41">
        <f t="shared" si="8"/>
        <v>0.021609</v>
      </c>
      <c r="K45" s="41">
        <f t="shared" si="9"/>
        <v>1.2706092e-5</v>
      </c>
      <c r="L45" s="30"/>
      <c r="M45" s="3"/>
    </row>
    <row r="46" spans="2:13">
      <c r="B46" s="3"/>
      <c r="C46" s="28">
        <v>4</v>
      </c>
      <c r="D46" s="28">
        <v>2</v>
      </c>
      <c r="E46" s="28">
        <v>0.151</v>
      </c>
      <c r="F46" s="28">
        <f t="shared" si="5"/>
        <v>0.000302</v>
      </c>
      <c r="G46" s="29">
        <v>4</v>
      </c>
      <c r="H46" s="41">
        <f t="shared" si="6"/>
        <v>0.001208</v>
      </c>
      <c r="I46" s="41">
        <f t="shared" si="7"/>
        <v>0.004832</v>
      </c>
      <c r="J46" s="41">
        <f t="shared" si="8"/>
        <v>0.022801</v>
      </c>
      <c r="K46" s="41">
        <f t="shared" si="9"/>
        <v>6.885902e-6</v>
      </c>
      <c r="L46" s="30"/>
      <c r="M46" s="3"/>
    </row>
    <row r="47" spans="2:13">
      <c r="B47" s="3"/>
      <c r="C47" s="28">
        <v>5</v>
      </c>
      <c r="D47" s="28">
        <v>4</v>
      </c>
      <c r="E47" s="28">
        <v>0.1485</v>
      </c>
      <c r="F47" s="28">
        <f t="shared" si="5"/>
        <v>0.000594</v>
      </c>
      <c r="G47" s="29">
        <v>5</v>
      </c>
      <c r="H47" s="41">
        <f t="shared" si="6"/>
        <v>0.00297</v>
      </c>
      <c r="I47" s="41">
        <f t="shared" si="7"/>
        <v>0.01485</v>
      </c>
      <c r="J47" s="41">
        <f t="shared" si="8"/>
        <v>0.02205225</v>
      </c>
      <c r="K47" s="41">
        <f t="shared" si="9"/>
        <v>1.30990365e-5</v>
      </c>
      <c r="L47" s="30"/>
      <c r="M47" s="3"/>
    </row>
    <row r="48" spans="2:13">
      <c r="B48" s="3"/>
      <c r="C48" s="28">
        <v>6</v>
      </c>
      <c r="D48" s="28">
        <v>2</v>
      </c>
      <c r="E48" s="28">
        <v>0.1425</v>
      </c>
      <c r="F48" s="28">
        <f t="shared" si="5"/>
        <v>0.000285</v>
      </c>
      <c r="G48" s="29">
        <v>6</v>
      </c>
      <c r="H48" s="41">
        <f t="shared" si="6"/>
        <v>0.00171</v>
      </c>
      <c r="I48" s="41">
        <f t="shared" si="7"/>
        <v>0.01026</v>
      </c>
      <c r="J48" s="41">
        <f t="shared" si="8"/>
        <v>0.02030625</v>
      </c>
      <c r="K48" s="41">
        <f t="shared" si="9"/>
        <v>5.78728125e-6</v>
      </c>
      <c r="L48" s="30"/>
      <c r="M48" s="3"/>
    </row>
    <row r="49" spans="2:13">
      <c r="B49" s="3"/>
      <c r="C49" s="28">
        <v>7</v>
      </c>
      <c r="D49" s="28">
        <v>4</v>
      </c>
      <c r="E49" s="28">
        <v>0.1345</v>
      </c>
      <c r="F49" s="28">
        <f t="shared" si="5"/>
        <v>0.000538</v>
      </c>
      <c r="G49" s="29">
        <v>7</v>
      </c>
      <c r="H49" s="41">
        <f t="shared" si="6"/>
        <v>0.003766</v>
      </c>
      <c r="I49" s="41">
        <f t="shared" si="7"/>
        <v>0.026362</v>
      </c>
      <c r="J49" s="41">
        <f t="shared" si="8"/>
        <v>0.01809025</v>
      </c>
      <c r="K49" s="41">
        <f t="shared" si="9"/>
        <v>9.7325545e-6</v>
      </c>
      <c r="L49" s="30"/>
      <c r="M49" s="3"/>
    </row>
    <row r="50" spans="2:13">
      <c r="B50" s="3"/>
      <c r="C50" s="28">
        <v>8</v>
      </c>
      <c r="D50" s="28">
        <v>2</v>
      </c>
      <c r="E50" s="28">
        <v>0.1235</v>
      </c>
      <c r="F50" s="28">
        <f t="shared" si="5"/>
        <v>0.000247</v>
      </c>
      <c r="G50" s="29">
        <v>8</v>
      </c>
      <c r="H50" s="41">
        <f t="shared" si="6"/>
        <v>0.001976</v>
      </c>
      <c r="I50" s="41">
        <f t="shared" si="7"/>
        <v>0.015808</v>
      </c>
      <c r="J50" s="41">
        <f t="shared" si="8"/>
        <v>0.01525225</v>
      </c>
      <c r="K50" s="41">
        <f t="shared" si="9"/>
        <v>3.76730575e-6</v>
      </c>
      <c r="L50" s="30"/>
      <c r="M50" s="3"/>
    </row>
    <row r="51" spans="2:13">
      <c r="B51" s="3"/>
      <c r="C51" s="28">
        <v>9</v>
      </c>
      <c r="D51" s="28">
        <v>4</v>
      </c>
      <c r="E51" s="28">
        <v>0.114</v>
      </c>
      <c r="F51" s="28">
        <f t="shared" si="5"/>
        <v>0.000456</v>
      </c>
      <c r="G51" s="28">
        <v>9</v>
      </c>
      <c r="H51" s="41">
        <f t="shared" si="6"/>
        <v>0.004104</v>
      </c>
      <c r="I51" s="41">
        <f t="shared" si="7"/>
        <v>0.036936</v>
      </c>
      <c r="J51" s="41">
        <f t="shared" si="8"/>
        <v>0.012996</v>
      </c>
      <c r="K51" s="41">
        <f t="shared" si="9"/>
        <v>5.926176e-6</v>
      </c>
      <c r="L51" s="30"/>
      <c r="M51" s="3"/>
    </row>
    <row r="52" spans="2:13">
      <c r="B52" s="3"/>
      <c r="C52" s="28">
        <v>10</v>
      </c>
      <c r="D52" s="28">
        <v>1</v>
      </c>
      <c r="E52" s="28">
        <v>0.103</v>
      </c>
      <c r="F52" s="28">
        <f t="shared" si="5"/>
        <v>0.000103</v>
      </c>
      <c r="G52" s="28">
        <v>10</v>
      </c>
      <c r="H52" s="41">
        <f t="shared" si="6"/>
        <v>0.00103</v>
      </c>
      <c r="I52" s="41">
        <f t="shared" si="7"/>
        <v>0.0103</v>
      </c>
      <c r="J52" s="41">
        <f t="shared" si="8"/>
        <v>0.010609</v>
      </c>
      <c r="K52" s="41">
        <f t="shared" si="9"/>
        <v>1.092727e-6</v>
      </c>
      <c r="L52" s="30"/>
      <c r="M52" s="3"/>
    </row>
    <row r="53" spans="2:13">
      <c r="B53" s="3"/>
      <c r="C53" s="28"/>
      <c r="D53" s="28"/>
      <c r="E53" s="28"/>
      <c r="F53" s="29">
        <f t="shared" ref="F53:I53" si="10">SUM(F40:F50)</f>
        <v>0.003415</v>
      </c>
      <c r="G53" s="28"/>
      <c r="H53" s="41">
        <f t="shared" si="10"/>
        <v>0.01464</v>
      </c>
      <c r="I53" s="41">
        <f t="shared" si="10"/>
        <v>0.0793975</v>
      </c>
      <c r="J53" s="41"/>
      <c r="K53" s="41">
        <f>SUM(K40:K50)</f>
        <v>5.976613225e-5</v>
      </c>
      <c r="L53" s="30"/>
      <c r="M53" s="3"/>
    </row>
    <row r="54" spans="2:13">
      <c r="B54" s="3"/>
      <c r="L54" s="30"/>
      <c r="M54" s="3"/>
    </row>
    <row r="55" spans="2:13">
      <c r="B55" s="3"/>
      <c r="L55" s="3"/>
      <c r="M55" s="3"/>
    </row>
    <row r="56" spans="2:13">
      <c r="B56" s="3"/>
      <c r="L56" s="3"/>
      <c r="M56" s="3"/>
    </row>
    <row r="57" spans="2:13">
      <c r="B57" s="3"/>
      <c r="L57" s="3"/>
      <c r="M57" s="3"/>
    </row>
    <row r="58" ht="18.75" spans="2:13">
      <c r="B58" s="3"/>
      <c r="C58" t="s">
        <v>32</v>
      </c>
      <c r="E58" s="43"/>
      <c r="H58">
        <f>(2/3*121.92*F53)/1000</f>
        <v>0.0002775712</v>
      </c>
      <c r="J58" t="s">
        <v>33</v>
      </c>
      <c r="K58">
        <f>H62/'part-1'!G53</f>
        <v>0.00202482882698241</v>
      </c>
      <c r="L58" s="3"/>
      <c r="M58" s="3"/>
    </row>
    <row r="59" spans="2:13">
      <c r="B59" s="3"/>
      <c r="C59" t="s">
        <v>34</v>
      </c>
      <c r="H59">
        <f>(2/3*121.92*121.92*H53)/1000000</f>
        <v>0.000145077387264</v>
      </c>
      <c r="J59" t="s">
        <v>35</v>
      </c>
      <c r="K59">
        <f>(('part-1'!J53*'part-2'!K58)/(100*118.8361*10))*1000</f>
        <v>1.73366444049128e-7</v>
      </c>
      <c r="L59" s="3"/>
      <c r="M59" s="3"/>
    </row>
    <row r="60" ht="18.75" spans="2:13">
      <c r="B60" s="3"/>
      <c r="C60" t="s">
        <v>36</v>
      </c>
      <c r="H60">
        <f>(121.92*(H53/F53))/1000</f>
        <v>0.52266729136164</v>
      </c>
      <c r="J60" t="s">
        <v>37</v>
      </c>
      <c r="K60">
        <f>H63/'part-1'!G53</f>
        <v>0.000163123428313777</v>
      </c>
      <c r="L60" s="3"/>
      <c r="M60" s="3"/>
    </row>
    <row r="61" spans="2:13">
      <c r="B61" s="3"/>
      <c r="C61" t="s">
        <v>38</v>
      </c>
      <c r="H61">
        <f>(2/3*121.92*121.92*121.92*I53)/1000000000</f>
        <v>9.59269046309683e-5</v>
      </c>
      <c r="J61" t="s">
        <v>39</v>
      </c>
      <c r="K61">
        <f>(H58*1.025)/100</f>
        <v>2.8451048e-6</v>
      </c>
      <c r="L61" s="3"/>
      <c r="M61" s="3"/>
    </row>
    <row r="62" ht="18.75" spans="2:13">
      <c r="B62" s="3"/>
      <c r="C62" t="s">
        <v>40</v>
      </c>
      <c r="H62">
        <f>H61-H58*(H60^2)</f>
        <v>2.00996995918698e-5</v>
      </c>
      <c r="J62" t="s">
        <v>41</v>
      </c>
      <c r="K62">
        <f>(H58/(118.8361*29.3751*100))*1000000000</f>
        <v>0.795145597418258</v>
      </c>
      <c r="L62" s="3"/>
      <c r="M62" s="3"/>
    </row>
    <row r="63" spans="2:13">
      <c r="B63" s="3"/>
      <c r="C63" t="s">
        <v>42</v>
      </c>
      <c r="H63">
        <f>(2/9*121.92*K53)/1000</f>
        <v>1.61926374309333e-6</v>
      </c>
      <c r="L63" s="3"/>
      <c r="M63" s="3"/>
    </row>
    <row r="64" spans="2:1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ht="15.75" spans="2:13">
      <c r="B67" s="3"/>
      <c r="C67" s="3"/>
      <c r="D67" s="3"/>
      <c r="E67" s="30"/>
      <c r="F67" s="30"/>
      <c r="G67" s="50" t="s">
        <v>43</v>
      </c>
      <c r="H67" s="30"/>
      <c r="I67" s="30"/>
      <c r="J67" s="30"/>
      <c r="K67" s="30"/>
      <c r="L67" s="3"/>
      <c r="M67" s="3"/>
    </row>
    <row r="68" spans="2:13">
      <c r="B68" s="3"/>
      <c r="C68" s="3"/>
      <c r="D68" s="3"/>
      <c r="E68" s="30"/>
      <c r="F68" s="30"/>
      <c r="G68" s="30"/>
      <c r="H68" s="30"/>
      <c r="I68" s="30"/>
      <c r="J68" s="30"/>
      <c r="K68" s="30"/>
      <c r="L68" s="3"/>
      <c r="M68" s="3"/>
    </row>
    <row r="69" spans="9:13">
      <c r="I69" s="47"/>
      <c r="L69" s="3"/>
      <c r="M69" s="3"/>
    </row>
    <row r="70" ht="18.75" spans="3:13">
      <c r="C70" s="40" t="s">
        <v>23</v>
      </c>
      <c r="D70" s="40" t="s">
        <v>24</v>
      </c>
      <c r="E70" s="40" t="s">
        <v>25</v>
      </c>
      <c r="F70" s="40" t="s">
        <v>26</v>
      </c>
      <c r="G70" s="40" t="s">
        <v>27</v>
      </c>
      <c r="H70" s="40" t="s">
        <v>28</v>
      </c>
      <c r="I70" s="48" t="s">
        <v>29</v>
      </c>
      <c r="J70" s="40" t="s">
        <v>30</v>
      </c>
      <c r="K70" s="40" t="s">
        <v>31</v>
      </c>
      <c r="L70" s="3"/>
      <c r="M70" s="3"/>
    </row>
    <row r="71" spans="3:13">
      <c r="C71" s="28">
        <v>0</v>
      </c>
      <c r="D71" s="28">
        <v>1</v>
      </c>
      <c r="E71" s="28">
        <v>0</v>
      </c>
      <c r="F71" s="28">
        <f t="shared" ref="F71:F83" si="11">(E71*D71)/1000</f>
        <v>0</v>
      </c>
      <c r="G71" s="29">
        <v>0</v>
      </c>
      <c r="H71" s="41">
        <f t="shared" ref="H71:H83" si="12">F71*G71</f>
        <v>0</v>
      </c>
      <c r="I71" s="41">
        <f t="shared" ref="I71:I83" si="13">H71*G71</f>
        <v>0</v>
      </c>
      <c r="J71" s="41">
        <f t="shared" ref="J71:J83" si="14">E71*E71</f>
        <v>0</v>
      </c>
      <c r="K71" s="41">
        <f t="shared" ref="K71:K83" si="15">J71*F71</f>
        <v>0</v>
      </c>
      <c r="L71" s="3"/>
      <c r="M71" s="3"/>
    </row>
    <row r="72" spans="3:13">
      <c r="C72" s="28">
        <v>0.5</v>
      </c>
      <c r="D72" s="28">
        <v>4</v>
      </c>
      <c r="E72" s="28">
        <v>0.0515</v>
      </c>
      <c r="F72" s="28">
        <f t="shared" si="11"/>
        <v>0.000206</v>
      </c>
      <c r="G72" s="29">
        <v>0.5</v>
      </c>
      <c r="H72" s="41">
        <f t="shared" si="12"/>
        <v>0.000103</v>
      </c>
      <c r="I72" s="41">
        <f t="shared" si="13"/>
        <v>5.15e-5</v>
      </c>
      <c r="J72" s="41">
        <f t="shared" si="14"/>
        <v>0.00265225</v>
      </c>
      <c r="K72" s="41">
        <f t="shared" si="15"/>
        <v>5.463635e-7</v>
      </c>
      <c r="L72" s="45"/>
      <c r="M72" s="3"/>
    </row>
    <row r="73" spans="3:13">
      <c r="C73" s="28">
        <v>1</v>
      </c>
      <c r="D73" s="28">
        <v>2</v>
      </c>
      <c r="E73" s="28">
        <v>0.0955</v>
      </c>
      <c r="F73" s="28">
        <f t="shared" si="11"/>
        <v>0.000191</v>
      </c>
      <c r="G73" s="29">
        <v>1</v>
      </c>
      <c r="H73" s="41">
        <f t="shared" si="12"/>
        <v>0.000191</v>
      </c>
      <c r="I73" s="41">
        <f t="shared" si="13"/>
        <v>0.000191</v>
      </c>
      <c r="J73" s="41">
        <f t="shared" si="14"/>
        <v>0.00912025</v>
      </c>
      <c r="K73" s="41">
        <f t="shared" si="15"/>
        <v>1.74196775e-6</v>
      </c>
      <c r="L73" s="30"/>
      <c r="M73" s="3"/>
    </row>
    <row r="74" spans="3:13">
      <c r="C74" s="28">
        <v>1.5</v>
      </c>
      <c r="D74" s="28">
        <v>4</v>
      </c>
      <c r="E74" s="28">
        <v>0.123</v>
      </c>
      <c r="F74" s="28">
        <f t="shared" si="11"/>
        <v>0.000492</v>
      </c>
      <c r="G74" s="29">
        <v>1.5</v>
      </c>
      <c r="H74" s="41">
        <f t="shared" si="12"/>
        <v>0.000738</v>
      </c>
      <c r="I74" s="41">
        <f t="shared" si="13"/>
        <v>0.001107</v>
      </c>
      <c r="J74" s="41">
        <f t="shared" si="14"/>
        <v>0.015129</v>
      </c>
      <c r="K74" s="41">
        <f t="shared" si="15"/>
        <v>7.443468e-6</v>
      </c>
      <c r="L74" s="30"/>
      <c r="M74" s="3"/>
    </row>
    <row r="75" spans="3:13">
      <c r="C75" s="28">
        <v>2</v>
      </c>
      <c r="D75" s="28">
        <v>2</v>
      </c>
      <c r="E75" s="28">
        <v>0.139</v>
      </c>
      <c r="F75" s="28">
        <f t="shared" si="11"/>
        <v>0.000278</v>
      </c>
      <c r="G75" s="29">
        <v>2</v>
      </c>
      <c r="H75" s="41">
        <f t="shared" si="12"/>
        <v>0.000556</v>
      </c>
      <c r="I75" s="41">
        <f t="shared" si="13"/>
        <v>0.001112</v>
      </c>
      <c r="J75" s="41">
        <f t="shared" si="14"/>
        <v>0.019321</v>
      </c>
      <c r="K75" s="41">
        <f t="shared" si="15"/>
        <v>5.371238e-6</v>
      </c>
      <c r="L75" s="30"/>
      <c r="M75" s="3"/>
    </row>
    <row r="76" spans="3:13">
      <c r="C76" s="28">
        <v>3</v>
      </c>
      <c r="D76" s="28">
        <v>4</v>
      </c>
      <c r="E76" s="28">
        <v>0.156</v>
      </c>
      <c r="F76" s="28">
        <f t="shared" si="11"/>
        <v>0.000624</v>
      </c>
      <c r="G76" s="29">
        <v>3</v>
      </c>
      <c r="H76" s="41">
        <f t="shared" si="12"/>
        <v>0.001872</v>
      </c>
      <c r="I76" s="41">
        <f t="shared" si="13"/>
        <v>0.005616</v>
      </c>
      <c r="J76" s="41">
        <f t="shared" si="14"/>
        <v>0.024336</v>
      </c>
      <c r="K76" s="41">
        <f t="shared" si="15"/>
        <v>1.5185664e-5</v>
      </c>
      <c r="L76" s="30"/>
      <c r="M76" s="3"/>
    </row>
    <row r="77" spans="3:13">
      <c r="C77" s="28">
        <v>4</v>
      </c>
      <c r="D77" s="28">
        <v>2</v>
      </c>
      <c r="E77" s="28">
        <v>0.1595</v>
      </c>
      <c r="F77" s="28">
        <f t="shared" si="11"/>
        <v>0.000319</v>
      </c>
      <c r="G77" s="29">
        <v>4</v>
      </c>
      <c r="H77" s="41">
        <f t="shared" si="12"/>
        <v>0.001276</v>
      </c>
      <c r="I77" s="41">
        <f t="shared" si="13"/>
        <v>0.005104</v>
      </c>
      <c r="J77" s="41">
        <f t="shared" si="14"/>
        <v>0.02544025</v>
      </c>
      <c r="K77" s="41">
        <f t="shared" si="15"/>
        <v>8.11543975e-6</v>
      </c>
      <c r="L77" s="30"/>
      <c r="M77" s="3"/>
    </row>
    <row r="78" spans="3:13">
      <c r="C78" s="28">
        <v>5</v>
      </c>
      <c r="D78" s="28">
        <v>4</v>
      </c>
      <c r="E78" s="28">
        <v>0.157</v>
      </c>
      <c r="F78" s="28">
        <f t="shared" si="11"/>
        <v>0.000628</v>
      </c>
      <c r="G78" s="29">
        <v>5</v>
      </c>
      <c r="H78" s="41">
        <f t="shared" si="12"/>
        <v>0.00314</v>
      </c>
      <c r="I78" s="41">
        <f t="shared" si="13"/>
        <v>0.0157</v>
      </c>
      <c r="J78" s="41">
        <f t="shared" si="14"/>
        <v>0.024649</v>
      </c>
      <c r="K78" s="41">
        <f t="shared" si="15"/>
        <v>1.5479572e-5</v>
      </c>
      <c r="L78" s="30"/>
      <c r="M78" s="3"/>
    </row>
    <row r="79" spans="3:13">
      <c r="C79" s="28">
        <v>6</v>
      </c>
      <c r="D79" s="28">
        <v>2</v>
      </c>
      <c r="E79" s="28">
        <v>0.15</v>
      </c>
      <c r="F79" s="28">
        <f t="shared" si="11"/>
        <v>0.0003</v>
      </c>
      <c r="G79" s="29">
        <v>6</v>
      </c>
      <c r="H79" s="41">
        <f t="shared" si="12"/>
        <v>0.0018</v>
      </c>
      <c r="I79" s="41">
        <f t="shared" si="13"/>
        <v>0.0108</v>
      </c>
      <c r="J79" s="41">
        <f t="shared" si="14"/>
        <v>0.0225</v>
      </c>
      <c r="K79" s="41">
        <f t="shared" si="15"/>
        <v>6.75e-6</v>
      </c>
      <c r="L79" s="30"/>
      <c r="M79" s="3"/>
    </row>
    <row r="80" spans="3:13">
      <c r="C80" s="28">
        <v>7</v>
      </c>
      <c r="D80" s="28">
        <v>4</v>
      </c>
      <c r="E80" s="28">
        <v>0.141</v>
      </c>
      <c r="F80" s="28">
        <f t="shared" si="11"/>
        <v>0.000564</v>
      </c>
      <c r="G80" s="29">
        <v>7</v>
      </c>
      <c r="H80" s="41">
        <f t="shared" si="12"/>
        <v>0.003948</v>
      </c>
      <c r="I80" s="41">
        <f t="shared" si="13"/>
        <v>0.027636</v>
      </c>
      <c r="J80" s="41">
        <f t="shared" si="14"/>
        <v>0.019881</v>
      </c>
      <c r="K80" s="41">
        <f t="shared" si="15"/>
        <v>1.1212884e-5</v>
      </c>
      <c r="L80" s="30"/>
      <c r="M80" s="3"/>
    </row>
    <row r="81" spans="3:13">
      <c r="C81" s="28">
        <v>8</v>
      </c>
      <c r="D81" s="28">
        <v>2</v>
      </c>
      <c r="E81" s="28">
        <v>0.131</v>
      </c>
      <c r="F81" s="28">
        <f t="shared" si="11"/>
        <v>0.000262</v>
      </c>
      <c r="G81" s="29">
        <v>8</v>
      </c>
      <c r="H81" s="41">
        <f t="shared" si="12"/>
        <v>0.002096</v>
      </c>
      <c r="I81" s="41">
        <f t="shared" si="13"/>
        <v>0.016768</v>
      </c>
      <c r="J81" s="41">
        <f t="shared" si="14"/>
        <v>0.017161</v>
      </c>
      <c r="K81" s="41">
        <f t="shared" si="15"/>
        <v>4.496182e-6</v>
      </c>
      <c r="L81" s="30"/>
      <c r="M81" s="3"/>
    </row>
    <row r="82" spans="3:13">
      <c r="C82" s="28">
        <v>9</v>
      </c>
      <c r="D82" s="28">
        <v>4</v>
      </c>
      <c r="E82" s="28">
        <v>0.121</v>
      </c>
      <c r="F82" s="28">
        <f t="shared" si="11"/>
        <v>0.000484</v>
      </c>
      <c r="G82" s="28">
        <v>9</v>
      </c>
      <c r="H82" s="41">
        <f t="shared" si="12"/>
        <v>0.004356</v>
      </c>
      <c r="I82" s="41">
        <f t="shared" si="13"/>
        <v>0.039204</v>
      </c>
      <c r="J82" s="41">
        <f t="shared" si="14"/>
        <v>0.014641</v>
      </c>
      <c r="K82" s="41">
        <f t="shared" si="15"/>
        <v>7.086244e-6</v>
      </c>
      <c r="L82" s="30"/>
      <c r="M82" s="3"/>
    </row>
    <row r="83" spans="3:13">
      <c r="C83" s="28">
        <v>10</v>
      </c>
      <c r="D83" s="28">
        <v>1</v>
      </c>
      <c r="E83" s="28">
        <v>0.11</v>
      </c>
      <c r="F83" s="28">
        <f t="shared" si="11"/>
        <v>0.00011</v>
      </c>
      <c r="G83" s="28">
        <v>10</v>
      </c>
      <c r="H83" s="41">
        <f t="shared" si="12"/>
        <v>0.0011</v>
      </c>
      <c r="I83" s="41">
        <f t="shared" si="13"/>
        <v>0.011</v>
      </c>
      <c r="J83" s="41">
        <f t="shared" si="14"/>
        <v>0.0121</v>
      </c>
      <c r="K83" s="41">
        <f t="shared" si="15"/>
        <v>1.331e-6</v>
      </c>
      <c r="L83" s="30"/>
      <c r="M83" s="3"/>
    </row>
    <row r="84" spans="3:13">
      <c r="C84" s="28"/>
      <c r="D84" s="28"/>
      <c r="E84" s="28"/>
      <c r="F84" s="29">
        <f t="shared" ref="F84:I84" si="16">SUM(F71:F81)</f>
        <v>0.003864</v>
      </c>
      <c r="G84" s="28"/>
      <c r="H84" s="41">
        <f t="shared" si="16"/>
        <v>0.01572</v>
      </c>
      <c r="I84" s="41">
        <f t="shared" si="16"/>
        <v>0.0840855</v>
      </c>
      <c r="J84" s="41"/>
      <c r="K84" s="41">
        <f>SUM(K71:K81)</f>
        <v>7.6342779e-5</v>
      </c>
      <c r="L84" s="30"/>
      <c r="M84" s="3"/>
    </row>
    <row r="85" spans="12:13">
      <c r="L85" s="30"/>
      <c r="M85" s="3"/>
    </row>
    <row r="86" spans="12:13">
      <c r="L86" s="30"/>
      <c r="M86" s="3"/>
    </row>
    <row r="87" spans="12:13">
      <c r="L87" s="3"/>
      <c r="M87" s="3"/>
    </row>
    <row r="88" spans="12:13">
      <c r="L88" s="3"/>
      <c r="M88" s="3"/>
    </row>
    <row r="89" ht="18.75" spans="3:13">
      <c r="C89" t="s">
        <v>32</v>
      </c>
      <c r="E89" s="43"/>
      <c r="H89">
        <f>(2/3*121.92*F84)/1000</f>
        <v>0.00031406592</v>
      </c>
      <c r="J89" t="s">
        <v>33</v>
      </c>
      <c r="K89">
        <f>H93/'part-1'!G81</f>
        <v>0.00131225778756285</v>
      </c>
      <c r="L89" s="3"/>
      <c r="M89" s="3"/>
    </row>
    <row r="90" spans="3:13">
      <c r="C90" t="s">
        <v>34</v>
      </c>
      <c r="H90">
        <f>(2/3*121.92*121.92*H84)/1000000</f>
        <v>0.000155779817472</v>
      </c>
      <c r="J90" t="s">
        <v>35</v>
      </c>
      <c r="K90">
        <f>(('part-1'!J81*'part-2'!K89)/(100*121.5971*10))*1000</f>
        <v>2.05026303792716e-7</v>
      </c>
      <c r="L90" s="3"/>
      <c r="M90" s="3"/>
    </row>
    <row r="91" ht="18.75" spans="3:13">
      <c r="C91" t="s">
        <v>36</v>
      </c>
      <c r="H91">
        <f>(121.92*(H84/F84))/1000</f>
        <v>0.496009937888199</v>
      </c>
      <c r="J91" t="s">
        <v>37</v>
      </c>
      <c r="K91">
        <f>H94/'part-1'!G81</f>
        <v>0.000111593944677496</v>
      </c>
      <c r="L91" s="3"/>
      <c r="M91" s="3"/>
    </row>
    <row r="92" spans="3:13">
      <c r="C92" t="s">
        <v>38</v>
      </c>
      <c r="H92">
        <f>(2/3*121.92*121.92*121.92*I84)/1000000000</f>
        <v>0.000101590878042096</v>
      </c>
      <c r="J92" t="s">
        <v>39</v>
      </c>
      <c r="K92">
        <f>(H89*1.025)/100</f>
        <v>3.21917568e-6</v>
      </c>
      <c r="L92" s="3"/>
      <c r="M92" s="3"/>
    </row>
    <row r="93" ht="18.75" spans="3:13">
      <c r="C93" t="s">
        <v>40</v>
      </c>
      <c r="H93">
        <f>H92-H89*(H91^2)</f>
        <v>2.4322540453574e-5</v>
      </c>
      <c r="J93" t="s">
        <v>41</v>
      </c>
      <c r="K93">
        <f>(H89/(121.5971*30.9624*100))*1000000000</f>
        <v>0.83418615634348</v>
      </c>
      <c r="L93" s="3"/>
      <c r="M93" s="3"/>
    </row>
    <row r="94" spans="3:13">
      <c r="C94" t="s">
        <v>42</v>
      </c>
      <c r="H94">
        <f>(2/9*121.92*K84)/1000</f>
        <v>2.06838035904e-6</v>
      </c>
      <c r="L94" s="3"/>
      <c r="M94" s="3"/>
    </row>
    <row r="95" spans="3:13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3:13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ht="15.75" spans="3:13">
      <c r="C97" s="3"/>
      <c r="D97" s="3"/>
      <c r="E97" s="3"/>
      <c r="F97" s="3"/>
      <c r="G97" s="51" t="s">
        <v>44</v>
      </c>
      <c r="H97" s="3"/>
      <c r="I97" s="3"/>
      <c r="J97" s="3"/>
      <c r="K97" s="3"/>
      <c r="L97" s="3"/>
      <c r="M97" s="3"/>
    </row>
    <row r="98" spans="3:13">
      <c r="C98" s="3"/>
      <c r="D98" s="3"/>
      <c r="E98" s="30"/>
      <c r="F98" s="30"/>
      <c r="G98" s="30"/>
      <c r="H98" s="30"/>
      <c r="I98" s="30"/>
      <c r="J98" s="30"/>
      <c r="K98" s="30"/>
      <c r="L98" s="3"/>
      <c r="M98" s="3"/>
    </row>
    <row r="99" spans="3:13">
      <c r="C99" s="3"/>
      <c r="D99" s="3"/>
      <c r="E99" s="30"/>
      <c r="F99" s="30"/>
      <c r="G99" s="30"/>
      <c r="H99" s="30"/>
      <c r="I99" s="30"/>
      <c r="J99" s="30"/>
      <c r="K99" s="30"/>
      <c r="L99" s="3"/>
      <c r="M99" s="3"/>
    </row>
    <row r="100" ht="18.75" spans="3:13">
      <c r="C100" s="40" t="s">
        <v>23</v>
      </c>
      <c r="D100" s="40" t="s">
        <v>24</v>
      </c>
      <c r="E100" s="40" t="s">
        <v>25</v>
      </c>
      <c r="F100" s="40" t="s">
        <v>26</v>
      </c>
      <c r="G100" s="40" t="s">
        <v>27</v>
      </c>
      <c r="H100" s="40" t="s">
        <v>28</v>
      </c>
      <c r="I100" s="48" t="s">
        <v>29</v>
      </c>
      <c r="J100" s="40" t="s">
        <v>30</v>
      </c>
      <c r="K100" s="40" t="s">
        <v>31</v>
      </c>
      <c r="L100" s="3"/>
      <c r="M100" s="3"/>
    </row>
    <row r="101" spans="3:13">
      <c r="C101" s="28">
        <v>0</v>
      </c>
      <c r="D101" s="28">
        <v>1</v>
      </c>
      <c r="E101" s="28">
        <v>0.0035</v>
      </c>
      <c r="F101" s="28">
        <f t="shared" ref="F101:F113" si="17">(E101*D101)/1000</f>
        <v>3.5e-6</v>
      </c>
      <c r="G101" s="29">
        <v>0</v>
      </c>
      <c r="H101" s="41">
        <f t="shared" ref="H101:H113" si="18">F101*G101</f>
        <v>0</v>
      </c>
      <c r="I101" s="41">
        <f t="shared" ref="I101:I113" si="19">H101*G101</f>
        <v>0</v>
      </c>
      <c r="J101" s="41">
        <f t="shared" ref="J101:J113" si="20">E101*E101</f>
        <v>1.225e-5</v>
      </c>
      <c r="K101" s="41">
        <f t="shared" ref="K101:K113" si="21">J101*F101</f>
        <v>4.2875e-11</v>
      </c>
      <c r="L101" s="3"/>
      <c r="M101" s="3"/>
    </row>
    <row r="102" spans="3:13">
      <c r="C102" s="28">
        <v>0.5</v>
      </c>
      <c r="D102" s="28">
        <v>4</v>
      </c>
      <c r="E102" s="28">
        <v>0.069</v>
      </c>
      <c r="F102" s="28">
        <f t="shared" si="17"/>
        <v>0.000276</v>
      </c>
      <c r="G102" s="29">
        <v>0.5</v>
      </c>
      <c r="H102" s="41">
        <f t="shared" si="18"/>
        <v>0.000138</v>
      </c>
      <c r="I102" s="41">
        <f t="shared" si="19"/>
        <v>6.9e-5</v>
      </c>
      <c r="J102" s="41">
        <f t="shared" si="20"/>
        <v>0.004761</v>
      </c>
      <c r="K102" s="41">
        <f t="shared" si="21"/>
        <v>1.314036e-6</v>
      </c>
      <c r="L102" s="3"/>
      <c r="M102" s="3"/>
    </row>
    <row r="103" spans="3:13">
      <c r="C103" s="28">
        <v>1</v>
      </c>
      <c r="D103" s="28">
        <v>2</v>
      </c>
      <c r="E103" s="28">
        <v>0.1085</v>
      </c>
      <c r="F103" s="28">
        <f t="shared" si="17"/>
        <v>0.000217</v>
      </c>
      <c r="G103" s="29">
        <v>1</v>
      </c>
      <c r="H103" s="41">
        <f t="shared" si="18"/>
        <v>0.000217</v>
      </c>
      <c r="I103" s="41">
        <f t="shared" si="19"/>
        <v>0.000217</v>
      </c>
      <c r="J103" s="41">
        <f t="shared" si="20"/>
        <v>0.01177225</v>
      </c>
      <c r="K103" s="41">
        <f t="shared" si="21"/>
        <v>2.55457825e-6</v>
      </c>
      <c r="L103" s="3"/>
      <c r="M103" s="3"/>
    </row>
    <row r="104" spans="3:13">
      <c r="C104" s="28">
        <v>1.5</v>
      </c>
      <c r="D104" s="28">
        <v>4</v>
      </c>
      <c r="E104" s="28">
        <v>0.133</v>
      </c>
      <c r="F104" s="28">
        <f t="shared" si="17"/>
        <v>0.000532</v>
      </c>
      <c r="G104" s="29">
        <v>1.5</v>
      </c>
      <c r="H104" s="41">
        <f t="shared" si="18"/>
        <v>0.000798</v>
      </c>
      <c r="I104" s="41">
        <f t="shared" si="19"/>
        <v>0.001197</v>
      </c>
      <c r="J104" s="41">
        <f t="shared" si="20"/>
        <v>0.017689</v>
      </c>
      <c r="K104" s="41">
        <f t="shared" si="21"/>
        <v>9.410548e-6</v>
      </c>
      <c r="L104" s="45"/>
      <c r="M104" s="3"/>
    </row>
    <row r="105" spans="3:13">
      <c r="C105" s="28">
        <v>2</v>
      </c>
      <c r="D105" s="28">
        <v>2</v>
      </c>
      <c r="E105" s="28">
        <v>0.148</v>
      </c>
      <c r="F105" s="28">
        <f t="shared" si="17"/>
        <v>0.000296</v>
      </c>
      <c r="G105" s="29">
        <v>2</v>
      </c>
      <c r="H105" s="41">
        <f t="shared" si="18"/>
        <v>0.000592</v>
      </c>
      <c r="I105" s="41">
        <f t="shared" si="19"/>
        <v>0.001184</v>
      </c>
      <c r="J105" s="41">
        <f t="shared" si="20"/>
        <v>0.021904</v>
      </c>
      <c r="K105" s="41">
        <f t="shared" si="21"/>
        <v>6.483584e-6</v>
      </c>
      <c r="L105" s="30"/>
      <c r="M105" s="3"/>
    </row>
    <row r="106" spans="3:13">
      <c r="C106" s="28">
        <v>3</v>
      </c>
      <c r="D106" s="28">
        <v>4</v>
      </c>
      <c r="E106" s="28">
        <v>0.1635</v>
      </c>
      <c r="F106" s="28">
        <f t="shared" si="17"/>
        <v>0.000654</v>
      </c>
      <c r="G106" s="29">
        <v>3</v>
      </c>
      <c r="H106" s="41">
        <f t="shared" si="18"/>
        <v>0.001962</v>
      </c>
      <c r="I106" s="41">
        <f t="shared" si="19"/>
        <v>0.005886</v>
      </c>
      <c r="J106" s="41">
        <f t="shared" si="20"/>
        <v>0.02673225</v>
      </c>
      <c r="K106" s="41">
        <f t="shared" si="21"/>
        <v>1.74828915e-5</v>
      </c>
      <c r="L106" s="30"/>
      <c r="M106" s="3"/>
    </row>
    <row r="107" spans="3:13">
      <c r="C107" s="28">
        <v>4</v>
      </c>
      <c r="D107" s="28">
        <v>2</v>
      </c>
      <c r="E107" s="28">
        <v>0.167</v>
      </c>
      <c r="F107" s="28">
        <f t="shared" si="17"/>
        <v>0.000334</v>
      </c>
      <c r="G107" s="29">
        <v>4</v>
      </c>
      <c r="H107" s="41">
        <f t="shared" si="18"/>
        <v>0.001336</v>
      </c>
      <c r="I107" s="41">
        <f t="shared" si="19"/>
        <v>0.005344</v>
      </c>
      <c r="J107" s="41">
        <f t="shared" si="20"/>
        <v>0.027889</v>
      </c>
      <c r="K107" s="41">
        <f t="shared" si="21"/>
        <v>9.314926e-6</v>
      </c>
      <c r="L107" s="30"/>
      <c r="M107" s="3"/>
    </row>
    <row r="108" spans="3:13">
      <c r="C108" s="28">
        <v>5</v>
      </c>
      <c r="D108" s="28">
        <v>4</v>
      </c>
      <c r="E108" s="28">
        <v>0.1645</v>
      </c>
      <c r="F108" s="28">
        <f t="shared" si="17"/>
        <v>0.000658</v>
      </c>
      <c r="G108" s="29">
        <v>5</v>
      </c>
      <c r="H108" s="41">
        <f t="shared" si="18"/>
        <v>0.00329</v>
      </c>
      <c r="I108" s="41">
        <f t="shared" si="19"/>
        <v>0.01645</v>
      </c>
      <c r="J108" s="41">
        <f t="shared" si="20"/>
        <v>0.02706025</v>
      </c>
      <c r="K108" s="41">
        <f t="shared" si="21"/>
        <v>1.78056445e-5</v>
      </c>
      <c r="L108" s="30"/>
      <c r="M108" s="3"/>
    </row>
    <row r="109" spans="3:13">
      <c r="C109" s="28">
        <v>6</v>
      </c>
      <c r="D109" s="28">
        <v>2</v>
      </c>
      <c r="E109" s="28">
        <v>0.1565</v>
      </c>
      <c r="F109" s="28">
        <f t="shared" si="17"/>
        <v>0.000313</v>
      </c>
      <c r="G109" s="29">
        <v>6</v>
      </c>
      <c r="H109" s="41">
        <f t="shared" si="18"/>
        <v>0.001878</v>
      </c>
      <c r="I109" s="41">
        <f t="shared" si="19"/>
        <v>0.011268</v>
      </c>
      <c r="J109" s="41">
        <f t="shared" si="20"/>
        <v>0.02449225</v>
      </c>
      <c r="K109" s="41">
        <f t="shared" si="21"/>
        <v>7.66607425e-6</v>
      </c>
      <c r="L109" s="30"/>
      <c r="M109" s="3"/>
    </row>
    <row r="110" spans="3:13">
      <c r="C110" s="28">
        <v>7</v>
      </c>
      <c r="D110" s="28">
        <v>4</v>
      </c>
      <c r="E110" s="28">
        <v>0.1485</v>
      </c>
      <c r="F110" s="28">
        <f t="shared" si="17"/>
        <v>0.000594</v>
      </c>
      <c r="G110" s="29">
        <v>7</v>
      </c>
      <c r="H110" s="41">
        <f t="shared" si="18"/>
        <v>0.004158</v>
      </c>
      <c r="I110" s="41">
        <f t="shared" si="19"/>
        <v>0.029106</v>
      </c>
      <c r="J110" s="41">
        <f t="shared" si="20"/>
        <v>0.02205225</v>
      </c>
      <c r="K110" s="41">
        <f t="shared" si="21"/>
        <v>1.30990365e-5</v>
      </c>
      <c r="L110" s="30"/>
      <c r="M110" s="3"/>
    </row>
    <row r="111" spans="3:13">
      <c r="C111" s="28">
        <v>8</v>
      </c>
      <c r="D111" s="28">
        <v>2</v>
      </c>
      <c r="E111" s="28">
        <v>0.1385</v>
      </c>
      <c r="F111" s="28">
        <f t="shared" si="17"/>
        <v>0.000277</v>
      </c>
      <c r="G111" s="29">
        <v>8</v>
      </c>
      <c r="H111" s="41">
        <f t="shared" si="18"/>
        <v>0.002216</v>
      </c>
      <c r="I111" s="41">
        <f t="shared" si="19"/>
        <v>0.017728</v>
      </c>
      <c r="J111" s="41">
        <f t="shared" si="20"/>
        <v>0.01918225</v>
      </c>
      <c r="K111" s="41">
        <f t="shared" si="21"/>
        <v>5.31348325e-6</v>
      </c>
      <c r="L111" s="30"/>
      <c r="M111" s="3"/>
    </row>
    <row r="112" spans="3:13">
      <c r="C112" s="28">
        <v>9</v>
      </c>
      <c r="D112" s="28">
        <v>4</v>
      </c>
      <c r="E112" s="28">
        <v>0.1235</v>
      </c>
      <c r="F112" s="28">
        <f t="shared" si="17"/>
        <v>0.000494</v>
      </c>
      <c r="G112" s="28">
        <v>9</v>
      </c>
      <c r="H112" s="41">
        <f t="shared" si="18"/>
        <v>0.004446</v>
      </c>
      <c r="I112" s="41">
        <f t="shared" si="19"/>
        <v>0.040014</v>
      </c>
      <c r="J112" s="41">
        <f t="shared" si="20"/>
        <v>0.01525225</v>
      </c>
      <c r="K112" s="41">
        <f t="shared" si="21"/>
        <v>7.5346115e-6</v>
      </c>
      <c r="L112" s="30"/>
      <c r="M112" s="3"/>
    </row>
    <row r="113" spans="3:13">
      <c r="C113" s="28">
        <v>10</v>
      </c>
      <c r="D113" s="28">
        <v>1</v>
      </c>
      <c r="E113" s="28">
        <v>0.116</v>
      </c>
      <c r="F113" s="28">
        <f t="shared" si="17"/>
        <v>0.000116</v>
      </c>
      <c r="G113" s="28">
        <v>10</v>
      </c>
      <c r="H113" s="41">
        <f t="shared" si="18"/>
        <v>0.00116</v>
      </c>
      <c r="I113" s="41">
        <f t="shared" si="19"/>
        <v>0.0116</v>
      </c>
      <c r="J113" s="41">
        <f t="shared" si="20"/>
        <v>0.013456</v>
      </c>
      <c r="K113" s="41">
        <f t="shared" si="21"/>
        <v>1.560896e-6</v>
      </c>
      <c r="L113" s="30"/>
      <c r="M113" s="3"/>
    </row>
    <row r="114" spans="3:13">
      <c r="C114" s="28"/>
      <c r="D114" s="28"/>
      <c r="E114" s="28"/>
      <c r="F114" s="29">
        <f t="shared" ref="F114:I114" si="22">SUM(F101:F111)</f>
        <v>0.0041545</v>
      </c>
      <c r="G114" s="28"/>
      <c r="H114" s="41">
        <f t="shared" si="22"/>
        <v>0.016585</v>
      </c>
      <c r="I114" s="41">
        <f t="shared" si="22"/>
        <v>0.088449</v>
      </c>
      <c r="J114" s="41"/>
      <c r="K114" s="41">
        <f>SUM(K101:K111)</f>
        <v>9.0444845125e-5</v>
      </c>
      <c r="L114" s="30"/>
      <c r="M114" s="3"/>
    </row>
    <row r="115" spans="8:13">
      <c r="H115" s="52"/>
      <c r="I115" s="52"/>
      <c r="J115" s="52"/>
      <c r="K115" s="52"/>
      <c r="L115" s="30"/>
      <c r="M115" s="3"/>
    </row>
    <row r="116" spans="12:13">
      <c r="L116" s="30"/>
      <c r="M116" s="3"/>
    </row>
    <row r="117" spans="12:13">
      <c r="L117" s="30"/>
      <c r="M117" s="3"/>
    </row>
    <row r="118" spans="12:13">
      <c r="L118" s="30"/>
      <c r="M118" s="3"/>
    </row>
    <row r="119" ht="18.75" spans="3:13">
      <c r="C119" t="s">
        <v>32</v>
      </c>
      <c r="E119" s="43"/>
      <c r="H119">
        <f>(2/3*121.92*F114)/1000</f>
        <v>0.00033767776</v>
      </c>
      <c r="J119" t="s">
        <v>33</v>
      </c>
      <c r="K119">
        <f>H123/'part-1'!G108</f>
        <v>0.000961942216111887</v>
      </c>
      <c r="L119" s="3"/>
      <c r="M119" s="3"/>
    </row>
    <row r="120" spans="3:13">
      <c r="C120" t="s">
        <v>34</v>
      </c>
      <c r="H120">
        <f>(2/3*121.92*121.92*H114)/1000000</f>
        <v>0.000164351671296</v>
      </c>
      <c r="J120" t="s">
        <v>35</v>
      </c>
      <c r="K120">
        <f>(('part-1'!J108*K119)/(100*124.0704*10))*1000</f>
        <v>2.21992589686699e-7</v>
      </c>
      <c r="L120" s="3"/>
      <c r="M120" s="3"/>
    </row>
    <row r="121" ht="18.75" spans="3:13">
      <c r="C121" t="s">
        <v>36</v>
      </c>
      <c r="H121">
        <f>(121.92*(H114/F114))/1000</f>
        <v>0.486711565772054</v>
      </c>
      <c r="J121" t="s">
        <v>37</v>
      </c>
      <c r="K121">
        <f>H124/'part-1'!G108</f>
        <v>8.77227928279033e-5</v>
      </c>
      <c r="L121" s="3"/>
      <c r="M121" s="3"/>
    </row>
    <row r="122" spans="3:13">
      <c r="C122" t="s">
        <v>38</v>
      </c>
      <c r="H122">
        <f>(2/3*121.92*121.92*121.92*I114)/1000000000</f>
        <v>0.000106862795273208</v>
      </c>
      <c r="J122" t="s">
        <v>39</v>
      </c>
      <c r="K122">
        <f>(H119*1.025)/100</f>
        <v>3.46119704e-6</v>
      </c>
      <c r="L122" s="3"/>
      <c r="M122" s="3"/>
    </row>
    <row r="123" ht="18.75" spans="3:13">
      <c r="C123" t="s">
        <v>40</v>
      </c>
      <c r="H123">
        <f>H122-H119*(H121^2)</f>
        <v>2.68709359994776e-5</v>
      </c>
      <c r="J123" t="s">
        <v>41</v>
      </c>
      <c r="K123">
        <f>(H119/(124.0704*32.4498*100))*1000000000</f>
        <v>0.838730143168002</v>
      </c>
      <c r="L123" s="3"/>
      <c r="M123" s="3"/>
    </row>
    <row r="124" spans="3:13">
      <c r="C124" t="s">
        <v>42</v>
      </c>
      <c r="H124">
        <f>(2/9*121.92*K114)/1000</f>
        <v>2.45045233725333e-6</v>
      </c>
      <c r="L124" s="3"/>
      <c r="M124" s="3"/>
    </row>
    <row r="125" spans="3:13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3:13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3:13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3:13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3:13">
      <c r="C129" s="3"/>
      <c r="D129" s="3"/>
      <c r="E129" s="30"/>
      <c r="F129" s="30"/>
      <c r="G129" s="30"/>
      <c r="H129" s="30"/>
      <c r="I129" s="30"/>
      <c r="J129" s="30"/>
      <c r="K129" s="30"/>
      <c r="L129" s="3"/>
      <c r="M129" s="3"/>
    </row>
    <row r="130" spans="3:13">
      <c r="C130" s="3"/>
      <c r="D130" s="3"/>
      <c r="E130" s="30"/>
      <c r="F130" s="30"/>
      <c r="G130" s="30"/>
      <c r="H130" s="30"/>
      <c r="I130" s="30"/>
      <c r="J130" s="30"/>
      <c r="K130" s="30"/>
      <c r="L130" s="3"/>
      <c r="M130" s="3"/>
    </row>
    <row r="131" spans="3:13">
      <c r="C131" s="3"/>
      <c r="D131" s="3"/>
      <c r="E131" s="30"/>
      <c r="F131" s="30"/>
      <c r="G131" s="30"/>
      <c r="H131" s="30"/>
      <c r="I131" s="30"/>
      <c r="J131" s="30"/>
      <c r="K131" s="30"/>
      <c r="L131" s="3"/>
      <c r="M131" s="3"/>
    </row>
    <row r="132" spans="3:13">
      <c r="C132" s="3"/>
      <c r="D132" s="3"/>
      <c r="E132" s="30"/>
      <c r="F132" s="30"/>
      <c r="G132" s="30"/>
      <c r="H132" s="30"/>
      <c r="I132" s="30"/>
      <c r="J132" s="30"/>
      <c r="K132" s="30"/>
      <c r="L132" s="3"/>
      <c r="M132" s="3"/>
    </row>
    <row r="133" spans="3:13">
      <c r="C133" s="3"/>
      <c r="D133" s="3"/>
      <c r="E133" s="3"/>
      <c r="F133" s="30"/>
      <c r="G133" s="3"/>
      <c r="H133" s="30"/>
      <c r="I133" s="30"/>
      <c r="J133" s="3"/>
      <c r="K133" s="30"/>
      <c r="L133" s="3"/>
      <c r="M133" s="3"/>
    </row>
    <row r="134" spans="3:13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3:13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3:13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3:13">
      <c r="C137" s="3"/>
      <c r="D137" s="3"/>
      <c r="E137" s="53"/>
      <c r="F137" s="3"/>
      <c r="G137" s="3"/>
      <c r="H137" s="3"/>
      <c r="I137" s="3"/>
      <c r="J137" s="3"/>
      <c r="K137" s="3"/>
      <c r="L137" s="3"/>
      <c r="M137" s="3"/>
    </row>
    <row r="138" spans="3:13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3:13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3:13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3:13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3:13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3:13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3:13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3:13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3:13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3:13">
      <c r="C147" s="3"/>
      <c r="D147" s="3"/>
      <c r="E147" s="3"/>
      <c r="F147" s="6"/>
      <c r="G147" s="6"/>
      <c r="H147" s="3"/>
      <c r="I147" s="49"/>
      <c r="J147" s="49"/>
      <c r="K147" s="3"/>
      <c r="L147" s="3"/>
      <c r="M147" s="3"/>
    </row>
    <row r="148" spans="3:13">
      <c r="C148" s="3"/>
      <c r="D148" s="3"/>
      <c r="E148" s="3"/>
      <c r="F148" s="3"/>
      <c r="G148" s="3"/>
      <c r="H148" s="3"/>
      <c r="I148" s="49"/>
      <c r="J148" s="3"/>
      <c r="K148" s="3"/>
      <c r="L148" s="3"/>
      <c r="M148" s="3"/>
    </row>
    <row r="149" spans="3:13">
      <c r="C149" s="45"/>
      <c r="D149" s="45"/>
      <c r="E149" s="45"/>
      <c r="F149" s="45"/>
      <c r="G149" s="45"/>
      <c r="H149" s="45"/>
      <c r="I149" s="49"/>
      <c r="J149" s="45"/>
      <c r="K149" s="45"/>
      <c r="L149" s="3"/>
      <c r="M149" s="3"/>
    </row>
    <row r="150" spans="3:13">
      <c r="C150" s="3"/>
      <c r="D150" s="3"/>
      <c r="E150" s="30"/>
      <c r="F150" s="30"/>
      <c r="G150" s="30"/>
      <c r="H150" s="30"/>
      <c r="I150" s="30"/>
      <c r="J150" s="30"/>
      <c r="K150" s="30"/>
      <c r="L150" s="3"/>
      <c r="M150" s="3"/>
    </row>
    <row r="151" spans="3:13">
      <c r="C151" s="3"/>
      <c r="D151" s="3"/>
      <c r="E151" s="30"/>
      <c r="F151" s="30"/>
      <c r="G151" s="30"/>
      <c r="H151" s="30"/>
      <c r="I151" s="30"/>
      <c r="J151" s="30"/>
      <c r="K151" s="30"/>
      <c r="L151" s="3"/>
      <c r="M151" s="3"/>
    </row>
    <row r="152" spans="3:13">
      <c r="C152" s="3"/>
      <c r="D152" s="3"/>
      <c r="E152" s="30"/>
      <c r="F152" s="30"/>
      <c r="G152" s="30"/>
      <c r="H152" s="30"/>
      <c r="I152" s="30"/>
      <c r="J152" s="30"/>
      <c r="K152" s="30"/>
      <c r="L152" s="3"/>
      <c r="M152" s="3"/>
    </row>
    <row r="153" spans="3:13">
      <c r="C153" s="3"/>
      <c r="D153" s="3"/>
      <c r="E153" s="30"/>
      <c r="F153" s="30"/>
      <c r="G153" s="30"/>
      <c r="H153" s="30"/>
      <c r="I153" s="30"/>
      <c r="J153" s="30"/>
      <c r="K153" s="30"/>
      <c r="L153" s="3"/>
      <c r="M153" s="3"/>
    </row>
    <row r="154" spans="3:13">
      <c r="C154" s="3"/>
      <c r="D154" s="3"/>
      <c r="E154" s="30"/>
      <c r="F154" s="30"/>
      <c r="G154" s="30"/>
      <c r="H154" s="30"/>
      <c r="I154" s="30"/>
      <c r="J154" s="30"/>
      <c r="K154" s="30"/>
      <c r="L154" s="3"/>
      <c r="M154" s="3"/>
    </row>
    <row r="155" spans="3:13">
      <c r="C155" s="3"/>
      <c r="D155" s="3"/>
      <c r="E155" s="30"/>
      <c r="F155" s="30"/>
      <c r="G155" s="30"/>
      <c r="H155" s="30"/>
      <c r="I155" s="30"/>
      <c r="J155" s="30"/>
      <c r="K155" s="30"/>
      <c r="L155" s="3"/>
      <c r="M155" s="3"/>
    </row>
    <row r="156" spans="3:13">
      <c r="C156" s="3"/>
      <c r="D156" s="3"/>
      <c r="E156" s="30"/>
      <c r="F156" s="30"/>
      <c r="G156" s="30"/>
      <c r="H156" s="30"/>
      <c r="I156" s="30"/>
      <c r="J156" s="30"/>
      <c r="K156" s="30"/>
      <c r="L156" s="3"/>
      <c r="M156" s="3"/>
    </row>
    <row r="157" spans="3:13">
      <c r="C157" s="3"/>
      <c r="D157" s="3"/>
      <c r="E157" s="30"/>
      <c r="F157" s="30"/>
      <c r="G157" s="30"/>
      <c r="H157" s="30"/>
      <c r="I157" s="30"/>
      <c r="J157" s="30"/>
      <c r="K157" s="30"/>
      <c r="L157" s="3"/>
      <c r="M157" s="3"/>
    </row>
    <row r="158" spans="3:13">
      <c r="C158" s="3"/>
      <c r="D158" s="3"/>
      <c r="E158" s="30"/>
      <c r="F158" s="30"/>
      <c r="G158" s="30"/>
      <c r="H158" s="30"/>
      <c r="I158" s="30"/>
      <c r="J158" s="30"/>
      <c r="K158" s="30"/>
      <c r="L158" s="3"/>
      <c r="M158" s="3"/>
    </row>
    <row r="159" spans="3:13">
      <c r="C159" s="3"/>
      <c r="D159" s="3"/>
      <c r="E159" s="30"/>
      <c r="F159" s="30"/>
      <c r="G159" s="30"/>
      <c r="H159" s="30"/>
      <c r="I159" s="30"/>
      <c r="J159" s="30"/>
      <c r="K159" s="30"/>
      <c r="L159" s="3"/>
      <c r="M159" s="3"/>
    </row>
    <row r="160" spans="3:13">
      <c r="C160" s="3"/>
      <c r="D160" s="3"/>
      <c r="E160" s="30"/>
      <c r="F160" s="30"/>
      <c r="G160" s="30"/>
      <c r="H160" s="30"/>
      <c r="I160" s="30"/>
      <c r="J160" s="30"/>
      <c r="K160" s="30"/>
      <c r="L160" s="3"/>
      <c r="M160" s="3"/>
    </row>
    <row r="161" spans="3:13">
      <c r="C161" s="3"/>
      <c r="D161" s="3"/>
      <c r="E161" s="3"/>
      <c r="F161" s="30"/>
      <c r="G161" s="3"/>
      <c r="H161" s="30"/>
      <c r="I161" s="30"/>
      <c r="J161" s="3"/>
      <c r="K161" s="30"/>
      <c r="L161" s="3"/>
      <c r="M161" s="3"/>
    </row>
    <row r="162" spans="3:13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3:13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3:13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3:13">
      <c r="C165" s="3"/>
      <c r="D165" s="3"/>
      <c r="E165" s="53"/>
      <c r="F165" s="3"/>
      <c r="G165" s="3"/>
      <c r="H165" s="3"/>
      <c r="I165" s="3"/>
      <c r="J165" s="3"/>
      <c r="K165" s="3"/>
      <c r="L165" s="3"/>
      <c r="M165" s="3"/>
    </row>
    <row r="166" spans="3:13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3:13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3:13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3:13">
      <c r="C169" s="3"/>
      <c r="D169" s="3"/>
      <c r="E169" s="3"/>
      <c r="F169" s="3"/>
      <c r="G169" s="3"/>
      <c r="H169" s="54"/>
      <c r="I169" s="3"/>
      <c r="J169" s="3"/>
      <c r="K169" s="3"/>
      <c r="L169" s="3"/>
      <c r="M169" s="3"/>
    </row>
    <row r="170" spans="3:13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3:13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3:13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3:13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3:13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3:13">
      <c r="C175" s="3"/>
      <c r="D175" s="3"/>
      <c r="E175" s="3"/>
      <c r="F175" s="6"/>
      <c r="G175" s="6"/>
      <c r="H175" s="3"/>
      <c r="I175" s="49"/>
      <c r="J175" s="49"/>
      <c r="K175" s="3"/>
      <c r="L175" s="3"/>
      <c r="M175" s="3"/>
    </row>
    <row r="176" spans="3:13">
      <c r="C176" s="3"/>
      <c r="D176" s="3"/>
      <c r="E176" s="3"/>
      <c r="F176" s="3"/>
      <c r="G176" s="3"/>
      <c r="H176" s="3"/>
      <c r="I176" s="49"/>
      <c r="J176" s="3"/>
      <c r="K176" s="3"/>
      <c r="L176" s="3"/>
      <c r="M176" s="3"/>
    </row>
    <row r="177" spans="3:13">
      <c r="C177" s="45"/>
      <c r="D177" s="45"/>
      <c r="E177" s="45"/>
      <c r="F177" s="45"/>
      <c r="G177" s="45"/>
      <c r="H177" s="45"/>
      <c r="I177" s="49"/>
      <c r="J177" s="45"/>
      <c r="K177" s="45"/>
      <c r="L177" s="3"/>
      <c r="M177" s="3"/>
    </row>
    <row r="178" spans="3:13">
      <c r="C178" s="3"/>
      <c r="D178" s="3"/>
      <c r="E178" s="30"/>
      <c r="F178" s="30"/>
      <c r="G178" s="30"/>
      <c r="H178" s="30"/>
      <c r="I178" s="30"/>
      <c r="J178" s="30"/>
      <c r="K178" s="30"/>
      <c r="L178" s="3"/>
      <c r="M178" s="3"/>
    </row>
    <row r="179" spans="3:13">
      <c r="C179" s="3"/>
      <c r="D179" s="3"/>
      <c r="E179" s="30"/>
      <c r="F179" s="30"/>
      <c r="G179" s="30"/>
      <c r="H179" s="30"/>
      <c r="I179" s="30"/>
      <c r="J179" s="30"/>
      <c r="K179" s="30"/>
      <c r="L179" s="3"/>
      <c r="M179" s="3"/>
    </row>
    <row r="180" spans="3:13">
      <c r="C180" s="3"/>
      <c r="D180" s="3"/>
      <c r="E180" s="30"/>
      <c r="F180" s="30"/>
      <c r="G180" s="30"/>
      <c r="H180" s="30"/>
      <c r="I180" s="30"/>
      <c r="J180" s="30"/>
      <c r="K180" s="30"/>
      <c r="L180" s="3"/>
      <c r="M180" s="3"/>
    </row>
    <row r="181" spans="3:13">
      <c r="C181" s="3"/>
      <c r="D181" s="3"/>
      <c r="E181" s="30"/>
      <c r="F181" s="30"/>
      <c r="G181" s="30"/>
      <c r="H181" s="30"/>
      <c r="I181" s="30"/>
      <c r="J181" s="30"/>
      <c r="K181" s="30"/>
      <c r="L181" s="3"/>
      <c r="M181" s="3"/>
    </row>
    <row r="182" spans="3:13">
      <c r="C182" s="3"/>
      <c r="D182" s="3"/>
      <c r="E182" s="30"/>
      <c r="F182" s="30"/>
      <c r="G182" s="30"/>
      <c r="H182" s="30"/>
      <c r="I182" s="30"/>
      <c r="J182" s="30"/>
      <c r="K182" s="30"/>
      <c r="L182" s="3"/>
      <c r="M182" s="3"/>
    </row>
    <row r="183" spans="3:13">
      <c r="C183" s="3"/>
      <c r="D183" s="3"/>
      <c r="E183" s="30"/>
      <c r="F183" s="30"/>
      <c r="G183" s="30"/>
      <c r="H183" s="30"/>
      <c r="I183" s="30"/>
      <c r="J183" s="30"/>
      <c r="K183" s="30"/>
      <c r="L183" s="3"/>
      <c r="M183" s="3"/>
    </row>
    <row r="184" spans="3:13">
      <c r="C184" s="3"/>
      <c r="D184" s="3"/>
      <c r="E184" s="30"/>
      <c r="F184" s="30"/>
      <c r="G184" s="30"/>
      <c r="H184" s="30"/>
      <c r="I184" s="30"/>
      <c r="J184" s="30"/>
      <c r="K184" s="30"/>
      <c r="L184" s="3"/>
      <c r="M184" s="3"/>
    </row>
    <row r="185" spans="3:13">
      <c r="C185" s="3"/>
      <c r="D185" s="3"/>
      <c r="E185" s="30"/>
      <c r="F185" s="30"/>
      <c r="G185" s="30"/>
      <c r="H185" s="30"/>
      <c r="I185" s="30"/>
      <c r="J185" s="30"/>
      <c r="K185" s="30"/>
      <c r="L185" s="3"/>
      <c r="M185" s="3"/>
    </row>
    <row r="186" spans="3:13">
      <c r="C186" s="3"/>
      <c r="D186" s="3"/>
      <c r="E186" s="30"/>
      <c r="F186" s="30"/>
      <c r="G186" s="30"/>
      <c r="H186" s="30"/>
      <c r="I186" s="30"/>
      <c r="J186" s="30"/>
      <c r="K186" s="30"/>
      <c r="L186" s="3"/>
      <c r="M186" s="3"/>
    </row>
    <row r="187" spans="3:13">
      <c r="C187" s="3"/>
      <c r="D187" s="3"/>
      <c r="E187" s="30"/>
      <c r="F187" s="30"/>
      <c r="G187" s="30"/>
      <c r="H187" s="30"/>
      <c r="I187" s="30"/>
      <c r="J187" s="30"/>
      <c r="K187" s="30"/>
      <c r="L187" s="3"/>
      <c r="M187" s="3"/>
    </row>
    <row r="188" spans="3:13">
      <c r="C188" s="3"/>
      <c r="D188" s="3"/>
      <c r="E188" s="30"/>
      <c r="F188" s="30"/>
      <c r="G188" s="30"/>
      <c r="H188" s="30"/>
      <c r="I188" s="30"/>
      <c r="J188" s="30"/>
      <c r="K188" s="30"/>
      <c r="L188" s="3"/>
      <c r="M188" s="3"/>
    </row>
    <row r="189" spans="3:13">
      <c r="C189" s="3"/>
      <c r="D189" s="3"/>
      <c r="E189" s="3"/>
      <c r="F189" s="30"/>
      <c r="G189" s="3"/>
      <c r="H189" s="30"/>
      <c r="I189" s="30"/>
      <c r="J189" s="3"/>
      <c r="K189" s="30"/>
      <c r="L189" s="3"/>
      <c r="M189" s="3"/>
    </row>
    <row r="190" spans="3:13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3:13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3:13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3:13">
      <c r="C193" s="3"/>
      <c r="D193" s="3"/>
      <c r="E193" s="53"/>
      <c r="F193" s="3"/>
      <c r="G193" s="3"/>
      <c r="H193" s="3"/>
      <c r="I193" s="3"/>
      <c r="J193" s="3"/>
      <c r="K193" s="3"/>
      <c r="L193" s="3"/>
      <c r="M193" s="3"/>
    </row>
    <row r="194" spans="3:13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3:13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3:13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3:13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3:13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3:13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3:13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3:13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3:13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3:13">
      <c r="C203" s="3"/>
      <c r="D203" s="3"/>
      <c r="E203" s="3"/>
      <c r="F203" s="6"/>
      <c r="G203" s="6"/>
      <c r="H203" s="3"/>
      <c r="I203" s="49"/>
      <c r="J203" s="49"/>
      <c r="K203" s="3"/>
      <c r="L203" s="3"/>
      <c r="M203" s="3"/>
    </row>
    <row r="204" spans="3:13">
      <c r="C204" s="3"/>
      <c r="D204" s="3"/>
      <c r="E204" s="3"/>
      <c r="F204" s="3"/>
      <c r="G204" s="3"/>
      <c r="H204" s="3"/>
      <c r="I204" s="49"/>
      <c r="J204" s="3"/>
      <c r="K204" s="3"/>
      <c r="L204" s="3"/>
      <c r="M204" s="3"/>
    </row>
    <row r="205" spans="3:13">
      <c r="C205" s="45"/>
      <c r="D205" s="45"/>
      <c r="E205" s="45"/>
      <c r="F205" s="45"/>
      <c r="G205" s="45"/>
      <c r="H205" s="45"/>
      <c r="I205" s="49"/>
      <c r="J205" s="45"/>
      <c r="K205" s="45"/>
      <c r="L205" s="3"/>
      <c r="M205" s="3"/>
    </row>
    <row r="206" spans="3:13">
      <c r="C206" s="3"/>
      <c r="D206" s="3"/>
      <c r="E206" s="30"/>
      <c r="F206" s="30"/>
      <c r="G206" s="30"/>
      <c r="H206" s="30"/>
      <c r="I206" s="30"/>
      <c r="J206" s="30"/>
      <c r="K206" s="30"/>
      <c r="L206" s="3"/>
      <c r="M206" s="3"/>
    </row>
    <row r="207" spans="3:13">
      <c r="C207" s="3"/>
      <c r="D207" s="3"/>
      <c r="E207" s="30"/>
      <c r="F207" s="30"/>
      <c r="G207" s="30"/>
      <c r="H207" s="30"/>
      <c r="I207" s="30"/>
      <c r="J207" s="30"/>
      <c r="K207" s="30"/>
      <c r="L207" s="3"/>
      <c r="M207" s="3"/>
    </row>
    <row r="208" spans="3:13">
      <c r="C208" s="3"/>
      <c r="D208" s="3"/>
      <c r="E208" s="30"/>
      <c r="F208" s="30"/>
      <c r="G208" s="30"/>
      <c r="H208" s="30"/>
      <c r="I208" s="30"/>
      <c r="J208" s="30"/>
      <c r="K208" s="30"/>
      <c r="L208" s="3"/>
      <c r="M208" s="3"/>
    </row>
    <row r="209" spans="3:13">
      <c r="C209" s="3"/>
      <c r="D209" s="3"/>
      <c r="E209" s="30"/>
      <c r="F209" s="30"/>
      <c r="G209" s="30"/>
      <c r="H209" s="30"/>
      <c r="I209" s="30"/>
      <c r="J209" s="30"/>
      <c r="K209" s="30"/>
      <c r="L209" s="3"/>
      <c r="M209" s="3"/>
    </row>
    <row r="210" spans="3:13">
      <c r="C210" s="3"/>
      <c r="D210" s="3"/>
      <c r="E210" s="30"/>
      <c r="F210" s="30"/>
      <c r="G210" s="30"/>
      <c r="H210" s="30"/>
      <c r="I210" s="30"/>
      <c r="J210" s="30"/>
      <c r="K210" s="30"/>
      <c r="L210" s="3"/>
      <c r="M210" s="3"/>
    </row>
    <row r="211" spans="3:13">
      <c r="C211" s="3"/>
      <c r="D211" s="3"/>
      <c r="E211" s="30"/>
      <c r="F211" s="30"/>
      <c r="G211" s="30"/>
      <c r="H211" s="30"/>
      <c r="I211" s="30"/>
      <c r="J211" s="30"/>
      <c r="K211" s="30"/>
      <c r="L211" s="3"/>
      <c r="M211" s="3"/>
    </row>
    <row r="212" spans="3:13">
      <c r="C212" s="3"/>
      <c r="D212" s="3"/>
      <c r="E212" s="30"/>
      <c r="F212" s="30"/>
      <c r="G212" s="30"/>
      <c r="H212" s="30"/>
      <c r="I212" s="30"/>
      <c r="J212" s="30"/>
      <c r="K212" s="30"/>
      <c r="L212" s="3"/>
      <c r="M212" s="3"/>
    </row>
    <row r="213" spans="3:13">
      <c r="C213" s="3"/>
      <c r="D213" s="3"/>
      <c r="E213" s="30"/>
      <c r="F213" s="30"/>
      <c r="G213" s="30"/>
      <c r="H213" s="30"/>
      <c r="I213" s="30"/>
      <c r="J213" s="30"/>
      <c r="K213" s="30"/>
      <c r="L213" s="3"/>
      <c r="M213" s="3"/>
    </row>
    <row r="214" spans="3:13">
      <c r="C214" s="3"/>
      <c r="D214" s="3"/>
      <c r="E214" s="30"/>
      <c r="F214" s="30"/>
      <c r="G214" s="30"/>
      <c r="H214" s="30"/>
      <c r="I214" s="30"/>
      <c r="J214" s="30"/>
      <c r="K214" s="30"/>
      <c r="L214" s="3"/>
      <c r="M214" s="3"/>
    </row>
    <row r="215" spans="3:13">
      <c r="C215" s="3"/>
      <c r="D215" s="3"/>
      <c r="E215" s="30"/>
      <c r="F215" s="30"/>
      <c r="G215" s="30"/>
      <c r="H215" s="30"/>
      <c r="I215" s="30"/>
      <c r="J215" s="30"/>
      <c r="K215" s="30"/>
      <c r="L215" s="3"/>
      <c r="M215" s="3"/>
    </row>
    <row r="216" spans="3:13">
      <c r="C216" s="3"/>
      <c r="D216" s="3"/>
      <c r="E216" s="30"/>
      <c r="F216" s="30"/>
      <c r="G216" s="30"/>
      <c r="H216" s="30"/>
      <c r="I216" s="30"/>
      <c r="J216" s="30"/>
      <c r="K216" s="30"/>
      <c r="L216" s="3"/>
      <c r="M216" s="3"/>
    </row>
    <row r="217" spans="3:13">
      <c r="C217" s="3"/>
      <c r="D217" s="3"/>
      <c r="E217" s="3"/>
      <c r="F217" s="30"/>
      <c r="G217" s="3"/>
      <c r="H217" s="30"/>
      <c r="I217" s="30"/>
      <c r="J217" s="3"/>
      <c r="K217" s="30"/>
      <c r="L217" s="3"/>
      <c r="M217" s="3"/>
    </row>
    <row r="218" spans="3:13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3:13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3:13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3:13">
      <c r="C221" s="3"/>
      <c r="D221" s="3"/>
      <c r="E221" s="53"/>
      <c r="F221" s="3"/>
      <c r="G221" s="3"/>
      <c r="H221" s="3"/>
      <c r="I221" s="3"/>
      <c r="J221" s="3"/>
      <c r="K221" s="3"/>
      <c r="L221" s="3"/>
      <c r="M221" s="3"/>
    </row>
    <row r="222" spans="3:13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3:13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3:13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3:13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3:13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</sheetData>
  <mergeCells count="5">
    <mergeCell ref="F6:G6"/>
    <mergeCell ref="F34:G34"/>
    <mergeCell ref="F147:G147"/>
    <mergeCell ref="F175:G175"/>
    <mergeCell ref="F203:G20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43"/>
  <sheetViews>
    <sheetView zoomScale="90" zoomScaleNormal="90" topLeftCell="A22" workbookViewId="0">
      <selection activeCell="N23" sqref="N23"/>
    </sheetView>
  </sheetViews>
  <sheetFormatPr defaultColWidth="9" defaultRowHeight="15"/>
  <cols>
    <col min="9" max="9" width="14" customWidth="1"/>
    <col min="10" max="10" width="15.3333333333333" customWidth="1"/>
    <col min="11" max="11" width="16.552380952381" customWidth="1"/>
    <col min="12" max="12" width="17.552380952381" customWidth="1"/>
    <col min="13" max="13" width="15.3333333333333" customWidth="1"/>
    <col min="14" max="14" width="16" customWidth="1"/>
    <col min="15" max="15" width="15.6666666666667" customWidth="1"/>
    <col min="16" max="16" width="15.4380952380952" customWidth="1"/>
  </cols>
  <sheetData>
    <row r="1" ht="15.75"/>
    <row r="2" spans="2:11">
      <c r="B2" s="1" t="s">
        <v>45</v>
      </c>
      <c r="C2" s="2"/>
      <c r="G2" s="3"/>
      <c r="H2" s="3" t="s">
        <v>46</v>
      </c>
      <c r="I2" s="3"/>
      <c r="J2" s="3"/>
      <c r="K2" s="19"/>
    </row>
    <row r="3" ht="15.75" spans="2:12">
      <c r="B3" s="4"/>
      <c r="C3" s="5"/>
      <c r="G3" s="3"/>
      <c r="H3" s="3"/>
      <c r="I3" s="19"/>
      <c r="J3" s="20"/>
      <c r="K3" s="19"/>
      <c r="L3" s="3"/>
    </row>
    <row r="4" spans="7:12">
      <c r="G4" s="6"/>
      <c r="H4" s="3"/>
      <c r="I4" s="20"/>
      <c r="J4" s="21"/>
      <c r="K4" s="22"/>
      <c r="L4" s="23"/>
    </row>
    <row r="5" spans="7:12">
      <c r="G5" s="3"/>
      <c r="H5" s="3"/>
      <c r="I5" s="21"/>
      <c r="J5" s="24"/>
      <c r="K5" s="25"/>
      <c r="L5" s="23"/>
    </row>
    <row r="6" spans="7:12">
      <c r="G6" s="3"/>
      <c r="H6" s="3"/>
      <c r="I6" s="21"/>
      <c r="J6" s="24"/>
      <c r="K6" s="3"/>
      <c r="L6" s="26"/>
    </row>
    <row r="7" spans="7:25">
      <c r="G7" s="3"/>
      <c r="H7" s="3"/>
      <c r="I7" s="21"/>
      <c r="J7" s="24"/>
      <c r="K7" s="3"/>
      <c r="L7" s="26"/>
      <c r="R7" s="6"/>
      <c r="S7" s="3"/>
      <c r="T7" s="6"/>
      <c r="U7" s="3"/>
      <c r="V7" s="6"/>
      <c r="W7" s="3"/>
      <c r="X7" s="6"/>
      <c r="Y7" s="3"/>
    </row>
    <row r="8" spans="7:25">
      <c r="G8" s="3"/>
      <c r="H8" s="3"/>
      <c r="I8" s="21"/>
      <c r="J8" s="24"/>
      <c r="K8" s="3"/>
      <c r="L8" s="26"/>
      <c r="R8" s="6"/>
      <c r="S8" s="3"/>
      <c r="T8" s="6"/>
      <c r="U8" s="3"/>
      <c r="V8" s="6"/>
      <c r="W8" s="3"/>
      <c r="X8" s="6"/>
      <c r="Y8" s="3"/>
    </row>
    <row r="9" spans="7:25">
      <c r="G9" s="3"/>
      <c r="H9" s="3"/>
      <c r="I9" s="21"/>
      <c r="J9" s="24"/>
      <c r="K9" s="3"/>
      <c r="L9" s="26"/>
      <c r="R9" s="3"/>
      <c r="S9" s="3"/>
      <c r="T9" s="3"/>
      <c r="U9" s="3"/>
      <c r="V9" s="3"/>
      <c r="W9" s="3"/>
      <c r="X9" s="3"/>
      <c r="Y9" s="3"/>
    </row>
    <row r="10" spans="7:25">
      <c r="G10" s="3"/>
      <c r="H10" s="3"/>
      <c r="I10" s="3"/>
      <c r="J10" s="3"/>
      <c r="K10" s="3"/>
      <c r="R10" s="3"/>
      <c r="S10" s="3"/>
      <c r="T10" s="3"/>
      <c r="U10" s="3"/>
      <c r="V10" s="3"/>
      <c r="W10" s="3"/>
      <c r="X10" s="3"/>
      <c r="Y10" s="3"/>
    </row>
    <row r="11" spans="7:25">
      <c r="G11" s="3"/>
      <c r="H11" s="3"/>
      <c r="I11" s="27"/>
      <c r="J11" s="3"/>
      <c r="K11" s="3"/>
      <c r="R11" s="3"/>
      <c r="S11" s="3"/>
      <c r="T11" s="3"/>
      <c r="U11" s="3"/>
      <c r="V11" s="3"/>
      <c r="W11" s="3"/>
      <c r="X11" s="3"/>
      <c r="Y11" s="3"/>
    </row>
    <row r="12" spans="17:25">
      <c r="Q12" s="3"/>
      <c r="R12" s="3"/>
      <c r="S12" s="3"/>
      <c r="T12" s="3"/>
      <c r="U12" s="3"/>
      <c r="V12" s="3"/>
      <c r="W12" s="3"/>
      <c r="X12" s="3"/>
      <c r="Y12" s="3"/>
    </row>
    <row r="13" spans="3:25">
      <c r="C13" s="7" t="s">
        <v>47</v>
      </c>
      <c r="D13" s="8" t="s">
        <v>48</v>
      </c>
      <c r="E13" s="9"/>
      <c r="F13" s="9"/>
      <c r="G13" s="9"/>
      <c r="H13" s="10"/>
      <c r="I13" s="7" t="s">
        <v>49</v>
      </c>
      <c r="J13" s="7"/>
      <c r="K13" s="7"/>
      <c r="L13" s="7"/>
      <c r="M13" s="6"/>
      <c r="N13" s="6"/>
      <c r="O13" s="6"/>
      <c r="P13" s="6"/>
      <c r="Q13" s="3"/>
      <c r="R13" s="3"/>
      <c r="S13" s="3"/>
      <c r="T13" s="3"/>
      <c r="U13" s="3"/>
      <c r="V13" s="3"/>
      <c r="W13" s="3"/>
      <c r="X13" s="3"/>
      <c r="Y13" s="3"/>
    </row>
    <row r="14" spans="3:25">
      <c r="C14" s="7"/>
      <c r="D14" s="11"/>
      <c r="E14" s="6"/>
      <c r="F14" s="6"/>
      <c r="G14" s="6"/>
      <c r="H14" s="12"/>
      <c r="I14" s="7">
        <v>0.25</v>
      </c>
      <c r="J14" s="7">
        <v>0.5</v>
      </c>
      <c r="K14" s="7">
        <v>0.75</v>
      </c>
      <c r="L14" s="7">
        <v>0.1</v>
      </c>
      <c r="M14" s="6"/>
      <c r="N14" s="6"/>
      <c r="O14" s="6"/>
      <c r="P14" s="6"/>
      <c r="Q14" s="3"/>
      <c r="R14" s="3"/>
      <c r="S14" s="3"/>
      <c r="T14" s="3"/>
      <c r="U14" s="3"/>
      <c r="V14" s="3"/>
      <c r="W14" s="3"/>
      <c r="X14" s="3"/>
      <c r="Y14" s="3"/>
    </row>
    <row r="15" spans="3:25">
      <c r="C15" s="7"/>
      <c r="D15" s="13"/>
      <c r="E15" s="14"/>
      <c r="F15" s="14"/>
      <c r="G15" s="14"/>
      <c r="H15" s="15"/>
      <c r="I15" s="7"/>
      <c r="J15" s="7"/>
      <c r="K15" s="7"/>
      <c r="L15" s="7"/>
      <c r="M15" s="6"/>
      <c r="N15" s="6"/>
      <c r="O15" s="6"/>
      <c r="P15" s="6"/>
      <c r="Q15" s="3"/>
      <c r="R15" s="3"/>
      <c r="S15" s="3"/>
      <c r="T15" s="3"/>
      <c r="U15" s="3"/>
      <c r="V15" s="3"/>
      <c r="W15" s="3"/>
      <c r="X15" s="3"/>
      <c r="Y15" s="3"/>
    </row>
    <row r="16" spans="3:25">
      <c r="C16" s="7">
        <v>1</v>
      </c>
      <c r="D16" s="7" t="s">
        <v>50</v>
      </c>
      <c r="E16" s="7"/>
      <c r="F16" s="7"/>
      <c r="G16" s="7"/>
      <c r="H16" s="7"/>
      <c r="I16" s="28">
        <f>'part-1'!G22</f>
        <v>0.001913085328</v>
      </c>
      <c r="J16" s="28">
        <f>'part-1'!G53</f>
        <v>0.009926616672</v>
      </c>
      <c r="K16" s="28">
        <f>'part-1'!G81</f>
        <v>0.018534879872</v>
      </c>
      <c r="L16" s="28">
        <f>'part-1'!G108</f>
        <v>0.0279340438016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3:25">
      <c r="C17" s="7">
        <v>2</v>
      </c>
      <c r="D17" s="7" t="s">
        <v>51</v>
      </c>
      <c r="E17" s="7"/>
      <c r="F17" s="7"/>
      <c r="G17" s="7"/>
      <c r="H17" s="7"/>
      <c r="I17" s="28">
        <f>'part-1'!J22</f>
        <v>0.0019609124612</v>
      </c>
      <c r="J17" s="28">
        <f>'part-1'!J53</f>
        <v>0.0101747820888</v>
      </c>
      <c r="K17" s="28">
        <f>'part-1'!J81</f>
        <v>0.0189982518688</v>
      </c>
      <c r="L17" s="28">
        <f>'part-1'!J108</f>
        <v>0.02863239489664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3:25">
      <c r="C18" s="7">
        <v>3</v>
      </c>
      <c r="D18" s="7" t="s">
        <v>52</v>
      </c>
      <c r="E18" s="7"/>
      <c r="F18" s="7"/>
      <c r="G18" s="7"/>
      <c r="H18" s="7"/>
      <c r="I18" s="29">
        <f>'part-1'!J23</f>
        <v>0.709054583267391</v>
      </c>
      <c r="J18" s="29">
        <f>'part-1'!J54</f>
        <v>0.266096448294483</v>
      </c>
      <c r="K18" s="29">
        <f>'part-1'!J82</f>
        <v>0.152531996944361</v>
      </c>
      <c r="L18" s="29">
        <f>'part-1'!J109</f>
        <v>0.1059222166692</v>
      </c>
      <c r="M18" s="30"/>
      <c r="N18" s="30"/>
      <c r="O18" s="30"/>
      <c r="P18" s="30"/>
      <c r="Q18" s="3"/>
      <c r="R18" s="3"/>
      <c r="S18" s="3"/>
      <c r="T18" s="3"/>
      <c r="U18" s="3"/>
      <c r="V18" s="3"/>
      <c r="W18" s="3"/>
      <c r="X18" s="3"/>
      <c r="Y18" s="3"/>
    </row>
    <row r="19" spans="3:25">
      <c r="C19" s="7">
        <v>4</v>
      </c>
      <c r="D19" s="7" t="s">
        <v>53</v>
      </c>
      <c r="E19" s="7"/>
      <c r="F19" s="7"/>
      <c r="G19" s="7"/>
      <c r="H19" s="7"/>
      <c r="I19" s="7">
        <f>('part-1'!J24)</f>
        <v>0.623584244551392</v>
      </c>
      <c r="J19" s="7">
        <f>('part-1'!J55)</f>
        <v>0.656478743213816</v>
      </c>
      <c r="K19" s="7">
        <f>('part-1'!J83)</f>
        <v>0.625787593424588</v>
      </c>
      <c r="L19" s="7">
        <f>('part-1'!J110)</f>
        <v>0.608448893650987</v>
      </c>
      <c r="M19" s="30"/>
      <c r="N19" s="30"/>
      <c r="O19" s="30"/>
      <c r="P19" s="30"/>
      <c r="Q19" s="3"/>
      <c r="R19" s="3"/>
      <c r="S19" s="3"/>
      <c r="T19" s="3"/>
      <c r="U19" s="3"/>
      <c r="V19" s="3"/>
      <c r="W19" s="3"/>
      <c r="X19" s="3"/>
      <c r="Y19" s="3"/>
    </row>
    <row r="20" spans="3:25">
      <c r="C20" s="7">
        <v>5</v>
      </c>
      <c r="D20" s="16" t="s">
        <v>54</v>
      </c>
      <c r="E20" s="17"/>
      <c r="F20" s="17"/>
      <c r="G20" s="17"/>
      <c r="H20" s="18"/>
      <c r="I20" s="31">
        <f>(('part-1'!L22))</f>
        <v>0.30011904722911</v>
      </c>
      <c r="J20" s="31">
        <f>(('part-1'!L53))</f>
        <v>0.568726549728464</v>
      </c>
      <c r="K20" s="31">
        <f>(('part-1'!L81))</f>
        <v>0.656403182224157</v>
      </c>
      <c r="L20" s="31">
        <f>(('part-1'!L108))</f>
        <v>0.69383084503336</v>
      </c>
      <c r="M20" s="30"/>
      <c r="N20" s="30"/>
      <c r="O20" s="30"/>
      <c r="P20" s="30"/>
      <c r="Q20" s="3"/>
      <c r="R20" s="3"/>
      <c r="S20" s="3"/>
      <c r="T20" s="3"/>
      <c r="U20" s="3"/>
      <c r="V20" s="3"/>
      <c r="W20" s="3"/>
      <c r="X20" s="3"/>
      <c r="Y20" s="3"/>
    </row>
    <row r="21" spans="3:25">
      <c r="C21" s="7">
        <v>6</v>
      </c>
      <c r="D21" s="16" t="s">
        <v>55</v>
      </c>
      <c r="E21" s="17"/>
      <c r="F21" s="17"/>
      <c r="G21" s="17"/>
      <c r="H21" s="18"/>
      <c r="I21" s="31">
        <f>'part-2'!H27</f>
        <v>0.00011801856</v>
      </c>
      <c r="J21" s="31">
        <f>'part-2'!H58</f>
        <v>0.0002775712</v>
      </c>
      <c r="K21" s="31">
        <f>'part-2'!H89</f>
        <v>0.00031406592</v>
      </c>
      <c r="L21" s="31">
        <f>'part-2'!H119</f>
        <v>0.00033767776</v>
      </c>
      <c r="M21" s="32"/>
      <c r="N21" s="32"/>
      <c r="O21" s="32"/>
      <c r="P21" s="32"/>
      <c r="Q21" s="3"/>
      <c r="R21" s="3"/>
      <c r="S21" s="3"/>
      <c r="T21" s="3"/>
      <c r="U21" s="3"/>
      <c r="V21" s="3"/>
      <c r="W21" s="3"/>
      <c r="X21" s="3"/>
      <c r="Y21" s="3"/>
    </row>
    <row r="22" spans="3:25">
      <c r="C22" s="7">
        <v>7</v>
      </c>
      <c r="D22" s="16" t="s">
        <v>56</v>
      </c>
      <c r="E22" s="17"/>
      <c r="F22" s="17"/>
      <c r="G22" s="17"/>
      <c r="H22" s="18"/>
      <c r="I22" s="28">
        <f>'part-2'!H28</f>
        <v>4.806183936e-5</v>
      </c>
      <c r="J22" s="28">
        <f>'part-2'!H59</f>
        <v>0.000145077387264</v>
      </c>
      <c r="K22" s="28">
        <f>'part-2'!H90</f>
        <v>0.000155779817472</v>
      </c>
      <c r="L22" s="28">
        <f>'part-2'!H120</f>
        <v>0.000164351671296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3:25">
      <c r="C23" s="7">
        <v>8</v>
      </c>
      <c r="D23" s="16" t="s">
        <v>57</v>
      </c>
      <c r="E23" s="17"/>
      <c r="F23" s="17"/>
      <c r="G23" s="17"/>
      <c r="H23" s="18"/>
      <c r="I23" s="33">
        <f>('part-2'!H29)</f>
        <v>0.407239669421488</v>
      </c>
      <c r="J23" s="33">
        <f>('part-2'!H60)</f>
        <v>0.52266729136164</v>
      </c>
      <c r="K23" s="33">
        <f>('part-2'!H91)</f>
        <v>0.496009937888199</v>
      </c>
      <c r="L23" s="33">
        <f>('part-2'!H121)</f>
        <v>0.486711565772054</v>
      </c>
      <c r="M23" s="30"/>
      <c r="N23" s="34"/>
      <c r="O23" s="30"/>
      <c r="P23" s="30"/>
      <c r="Q23" s="3"/>
      <c r="R23" s="3"/>
      <c r="S23" s="3"/>
      <c r="T23" s="3"/>
      <c r="U23" s="3"/>
      <c r="V23" s="3"/>
      <c r="W23" s="3"/>
      <c r="X23" s="3"/>
      <c r="Y23" s="3"/>
    </row>
    <row r="24" spans="3:25">
      <c r="C24" s="7">
        <v>9</v>
      </c>
      <c r="D24" s="16" t="s">
        <v>58</v>
      </c>
      <c r="E24" s="17"/>
      <c r="F24" s="17"/>
      <c r="G24" s="17"/>
      <c r="H24" s="18"/>
      <c r="I24" s="28">
        <f>'part-2'!H30</f>
        <v>2.27954390645146e-5</v>
      </c>
      <c r="J24" s="28">
        <f>'part-2'!H61</f>
        <v>9.59269046309683e-5</v>
      </c>
      <c r="K24" s="35">
        <f>'part-2'!H92</f>
        <v>0.000101590878042096</v>
      </c>
      <c r="L24" s="35">
        <f>'part-2'!H122</f>
        <v>0.000106862795273208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3:25">
      <c r="C25" s="7">
        <v>10</v>
      </c>
      <c r="D25" s="16" t="s">
        <v>59</v>
      </c>
      <c r="E25" s="17"/>
      <c r="F25" s="17"/>
      <c r="G25" s="17"/>
      <c r="H25" s="18"/>
      <c r="I25" s="31">
        <f>'part-2'!H31</f>
        <v>3.22275149175951e-6</v>
      </c>
      <c r="J25" s="31">
        <f>'part-2'!H62</f>
        <v>2.00996995918698e-5</v>
      </c>
      <c r="K25" s="31">
        <f>'part-2'!H93</f>
        <v>2.4322540453574e-5</v>
      </c>
      <c r="L25" s="36">
        <f>'part-2'!H123</f>
        <v>2.68709359994776e-5</v>
      </c>
      <c r="M25" s="32"/>
      <c r="N25" s="32"/>
      <c r="O25" s="32"/>
      <c r="P25" s="32"/>
      <c r="Q25" s="3"/>
      <c r="R25" s="3"/>
      <c r="S25" s="3"/>
      <c r="T25" s="3"/>
      <c r="U25" s="3"/>
      <c r="V25" s="3"/>
      <c r="W25" s="3"/>
      <c r="X25" s="3"/>
      <c r="Y25" s="3"/>
    </row>
    <row r="26" spans="3:16">
      <c r="C26" s="7">
        <v>11</v>
      </c>
      <c r="D26" s="16" t="s">
        <v>60</v>
      </c>
      <c r="E26" s="17"/>
      <c r="F26" s="17"/>
      <c r="G26" s="17"/>
      <c r="H26" s="18"/>
      <c r="I26" s="28">
        <f>'part-2'!H32</f>
        <v>3.3838136032e-7</v>
      </c>
      <c r="J26" s="28">
        <f>'part-2'!H63</f>
        <v>1.61926374309333e-6</v>
      </c>
      <c r="K26" s="28">
        <f>'part-2'!H94</f>
        <v>2.06838035904e-6</v>
      </c>
      <c r="L26" s="28">
        <f>'part-2'!H124</f>
        <v>2.45045233725333e-6</v>
      </c>
      <c r="M26" s="3"/>
      <c r="N26" s="3"/>
      <c r="O26" s="3"/>
      <c r="P26" s="3"/>
    </row>
    <row r="27" ht="18.75" spans="3:16">
      <c r="C27" s="7">
        <v>12</v>
      </c>
      <c r="D27" s="16" t="s">
        <v>33</v>
      </c>
      <c r="E27" s="17"/>
      <c r="F27" s="17"/>
      <c r="G27" s="17"/>
      <c r="H27" s="18"/>
      <c r="I27" s="33">
        <f>'part-2'!K27</f>
        <v>0.00168458324602211</v>
      </c>
      <c r="J27" s="33">
        <f>'part-2'!K58</f>
        <v>0.00202482882698241</v>
      </c>
      <c r="K27" s="33">
        <f>'part-2'!K89</f>
        <v>0.00131225778756285</v>
      </c>
      <c r="L27" s="33">
        <f>'part-2'!K119</f>
        <v>0.000961942216111887</v>
      </c>
      <c r="M27" s="37"/>
      <c r="N27" s="37"/>
      <c r="O27" s="37"/>
      <c r="P27" s="37"/>
    </row>
    <row r="28" spans="3:16">
      <c r="C28" s="7">
        <v>13</v>
      </c>
      <c r="D28" s="16" t="s">
        <v>35</v>
      </c>
      <c r="E28" s="17"/>
      <c r="F28" s="17"/>
      <c r="G28" s="17"/>
      <c r="H28" s="18"/>
      <c r="I28" s="28">
        <f>'part-2'!K28</f>
        <v>2.87345187809108e-8</v>
      </c>
      <c r="J28" s="28">
        <f>'part-2'!K59</f>
        <v>1.73366444049128e-7</v>
      </c>
      <c r="K28" s="28">
        <f>'part-2'!K90</f>
        <v>2.05026303792716e-7</v>
      </c>
      <c r="L28" s="28">
        <f>'part-2'!K120</f>
        <v>2.21992589686699e-7</v>
      </c>
      <c r="M28" s="3"/>
      <c r="N28" s="3"/>
      <c r="O28" s="3"/>
      <c r="P28" s="3"/>
    </row>
    <row r="29" ht="18.75" spans="3:16">
      <c r="C29" s="7">
        <v>14</v>
      </c>
      <c r="D29" s="16" t="s">
        <v>37</v>
      </c>
      <c r="E29" s="17"/>
      <c r="F29" s="17"/>
      <c r="G29" s="17"/>
      <c r="H29" s="18"/>
      <c r="I29" s="33">
        <f>'part-2'!K29</f>
        <v>0.000176877296254085</v>
      </c>
      <c r="J29" s="33">
        <f>'part-2'!K60</f>
        <v>0.000163123428313777</v>
      </c>
      <c r="K29" s="33">
        <f>'part-2'!K91</f>
        <v>0.000111593944677496</v>
      </c>
      <c r="L29" s="33">
        <f>'part-2'!K121</f>
        <v>8.77227928279033e-5</v>
      </c>
      <c r="M29" s="37"/>
      <c r="N29" s="37"/>
      <c r="O29" s="37"/>
      <c r="P29" s="37"/>
    </row>
    <row r="30" spans="3:16">
      <c r="C30" s="7">
        <v>15</v>
      </c>
      <c r="D30" s="16" t="s">
        <v>39</v>
      </c>
      <c r="E30" s="17"/>
      <c r="F30" s="17"/>
      <c r="G30" s="17"/>
      <c r="H30" s="18"/>
      <c r="I30" s="33">
        <f>('part-2'!K30)</f>
        <v>1.20969024e-6</v>
      </c>
      <c r="J30" s="33">
        <f>('part-2'!K61)</f>
        <v>2.8451048e-6</v>
      </c>
      <c r="K30" s="33">
        <f>('part-2'!K92)</f>
        <v>3.21917568e-6</v>
      </c>
      <c r="L30" s="33">
        <f>('part-2'!K122)</f>
        <v>3.46119704e-6</v>
      </c>
      <c r="M30" s="3"/>
      <c r="N30" s="3"/>
      <c r="O30" s="3"/>
      <c r="P30" s="3"/>
    </row>
    <row r="31" ht="18.75" spans="3:16">
      <c r="C31" s="7">
        <v>16</v>
      </c>
      <c r="D31" s="16" t="s">
        <v>41</v>
      </c>
      <c r="E31" s="17"/>
      <c r="F31" s="17"/>
      <c r="G31" s="17"/>
      <c r="H31" s="18"/>
      <c r="I31" s="31">
        <f>(('part-2'!K31))</f>
        <v>0.462859879590164</v>
      </c>
      <c r="J31" s="31">
        <f>(('part-2'!K62))</f>
        <v>0.795145597418258</v>
      </c>
      <c r="K31" s="31">
        <f>(('part-2'!K93))</f>
        <v>0.83418615634348</v>
      </c>
      <c r="L31" s="31">
        <f>(('part-2'!K123))</f>
        <v>0.838730143168002</v>
      </c>
      <c r="M31" s="30"/>
      <c r="N31" s="30"/>
      <c r="O31" s="30"/>
      <c r="P31" s="30"/>
    </row>
    <row r="32" spans="3:12">
      <c r="C32" s="7">
        <v>17</v>
      </c>
      <c r="D32" s="7" t="s">
        <v>61</v>
      </c>
      <c r="E32" s="7"/>
      <c r="F32" s="7"/>
      <c r="G32" s="7"/>
      <c r="H32" s="7"/>
      <c r="I32" s="31">
        <f>(('part-1'!L23))</f>
        <v>0.502799434457685</v>
      </c>
      <c r="J32" s="31">
        <f>(('part-1'!L54))</f>
        <v>0.660355198790813</v>
      </c>
      <c r="K32" s="31">
        <f>(('part-1'!L82))</f>
        <v>0.746561420733965</v>
      </c>
      <c r="L32" s="31">
        <f>(('part-1'!L109))</f>
        <v>0.781946267773607</v>
      </c>
    </row>
    <row r="33" spans="3:12">
      <c r="C33" s="7">
        <v>18</v>
      </c>
      <c r="D33" s="7" t="s">
        <v>62</v>
      </c>
      <c r="E33" s="7"/>
      <c r="F33" s="7"/>
      <c r="G33" s="7"/>
      <c r="H33" s="7"/>
      <c r="I33" s="31">
        <f>(('part-1'!L24))</f>
        <v>0.596896151151832</v>
      </c>
      <c r="J33" s="31">
        <f>(('part-1'!L55))</f>
        <v>0.861243389572565</v>
      </c>
      <c r="K33" s="31">
        <f>(('part-1'!L83))</f>
        <v>0.879235336831133</v>
      </c>
      <c r="L33" s="31">
        <f>(('part-1'!L110))</f>
        <v>0.887312688388253</v>
      </c>
    </row>
    <row r="34" spans="2:13">
      <c r="B34" s="3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</row>
    <row r="35" spans="2:1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5">
      <c r="B37" s="3"/>
      <c r="C37" s="6"/>
      <c r="D37" s="6"/>
      <c r="E37" s="6"/>
      <c r="F37" s="6"/>
      <c r="G37" s="6"/>
      <c r="H37" s="6"/>
      <c r="I37" s="3"/>
      <c r="J37" s="3"/>
      <c r="K37" s="3"/>
      <c r="L37" s="37"/>
      <c r="M37" s="37"/>
      <c r="N37" s="37"/>
      <c r="O37" s="37"/>
    </row>
    <row r="38" spans="2:15">
      <c r="B38" s="3"/>
      <c r="C38" s="6"/>
      <c r="D38" s="6"/>
      <c r="E38" s="6"/>
      <c r="F38" s="6"/>
      <c r="G38" s="6"/>
      <c r="H38" s="6"/>
      <c r="I38" s="3"/>
      <c r="J38" s="3"/>
      <c r="K38" s="3"/>
      <c r="L38" s="37"/>
      <c r="M38" s="37"/>
      <c r="N38" s="37"/>
      <c r="O38" s="37"/>
    </row>
    <row r="39" spans="2:13">
      <c r="B39" s="3"/>
      <c r="C39" s="6"/>
      <c r="D39" s="6"/>
      <c r="E39" s="6"/>
      <c r="F39" s="6"/>
      <c r="G39" s="6"/>
      <c r="H39" s="6"/>
      <c r="I39" s="3"/>
      <c r="J39" s="3"/>
      <c r="K39" s="3"/>
      <c r="L39" s="3"/>
      <c r="M39" s="3"/>
    </row>
    <row r="40" spans="2:13">
      <c r="B40" s="3"/>
      <c r="C40" s="6"/>
      <c r="D40" s="6"/>
      <c r="E40" s="6"/>
      <c r="F40" s="6"/>
      <c r="G40" s="6"/>
      <c r="H40" s="6"/>
      <c r="I40" s="3"/>
      <c r="J40" s="3"/>
      <c r="K40" s="38"/>
      <c r="L40" s="3"/>
      <c r="M40" s="3"/>
    </row>
    <row r="41" spans="2:13">
      <c r="B41" s="3"/>
      <c r="C41" s="6"/>
      <c r="D41" s="6"/>
      <c r="E41" s="6"/>
      <c r="F41" s="6"/>
      <c r="G41" s="6"/>
      <c r="H41" s="6"/>
      <c r="I41" s="32"/>
      <c r="J41" s="3"/>
      <c r="K41" s="38"/>
      <c r="L41" s="32"/>
      <c r="M41" s="3"/>
    </row>
    <row r="42" spans="2:13">
      <c r="B42" s="3"/>
      <c r="C42" s="6"/>
      <c r="D42" s="6"/>
      <c r="E42" s="6"/>
      <c r="F42" s="6"/>
      <c r="G42" s="6"/>
      <c r="H42" s="6"/>
      <c r="I42" s="3"/>
      <c r="J42" s="3"/>
      <c r="K42" s="3"/>
      <c r="L42" s="3"/>
      <c r="M42" s="3"/>
    </row>
    <row r="43" spans="2:1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</sheetData>
  <mergeCells count="41">
    <mergeCell ref="I13:L13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C34:D34"/>
    <mergeCell ref="C37:H37"/>
    <mergeCell ref="C38:H38"/>
    <mergeCell ref="C39:H39"/>
    <mergeCell ref="C40:H40"/>
    <mergeCell ref="C41:H41"/>
    <mergeCell ref="C42:H42"/>
    <mergeCell ref="C13:C15"/>
    <mergeCell ref="I14:I15"/>
    <mergeCell ref="J14:J15"/>
    <mergeCell ref="K14:K15"/>
    <mergeCell ref="L14:L15"/>
    <mergeCell ref="M14:M15"/>
    <mergeCell ref="N14:N15"/>
    <mergeCell ref="O14:O15"/>
    <mergeCell ref="P14:P15"/>
    <mergeCell ref="R7:R8"/>
    <mergeCell ref="T7:T8"/>
    <mergeCell ref="V7:V8"/>
    <mergeCell ref="X7:X8"/>
    <mergeCell ref="D13:H15"/>
    <mergeCell ref="B2:C3"/>
  </mergeCells>
  <pageMargins left="0.7" right="0.7" top="0.75" bottom="0.75" header="0.3" footer="0.3"/>
  <pageSetup paperSize="1" scale="1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part-1</vt:lpstr>
      <vt:lpstr>part-2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vignathrikorupuri@gmail.com</dc:creator>
  <cp:lastModifiedBy>vamsi</cp:lastModifiedBy>
  <dcterms:created xsi:type="dcterms:W3CDTF">2019-03-07T21:17:00Z</dcterms:created>
  <dcterms:modified xsi:type="dcterms:W3CDTF">2020-01-14T05:23:17Z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