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7B2C7A6D-A169-F942-AD79-8B1582D066A5}" xr6:coauthVersionLast="36" xr6:coauthVersionMax="36" xr10:uidLastSave="{00000000-0000-0000-0000-000000000000}"/>
  <bookViews>
    <workbookView xWindow="6060" yWindow="1700" windowWidth="22260" windowHeight="12640" firstSheet="3" activeTab="7" xr2:uid="{00000000-000D-0000-FFFF-FFFF00000000}"/>
  </bookViews>
  <sheets>
    <sheet name="Distributions" sheetId="1" r:id="rId1"/>
    <sheet name="sd" sheetId="2" r:id="rId2"/>
    <sheet name="Population_var_known_z" sheetId="3" r:id="rId3"/>
    <sheet name="Population_var_unknown_t" sheetId="4" r:id="rId4"/>
    <sheet name="Two_means_Data_lbs" sheetId="6" r:id="rId5"/>
    <sheet name="Two_means_Data_kg" sheetId="5" r:id="rId6"/>
    <sheet name="CI, indep, var kwn" sheetId="7" r:id="rId7"/>
    <sheet name="CI, indep, var unkwn_2" sheetId="8" r:id="rId8"/>
  </sheets>
  <externalReferences>
    <externalReference r:id="rId9"/>
  </externalReferences>
  <definedNames>
    <definedName name="_xlchart.v1.0" hidden="1">'[1]Standard normal'!$O$11:$O$90</definedName>
    <definedName name="_xlchart.v1.1" hidden="1">'[1]Standard normal'!$B$11:$B$90</definedName>
    <definedName name="_xlchart.v1.2" hidden="1">'[1]Standard normal'!$I$11:$I$90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8" l="1"/>
  <c r="F12" i="8"/>
  <c r="F15" i="8" s="1"/>
  <c r="F16" i="8" s="1"/>
  <c r="G11" i="8"/>
  <c r="F11" i="8"/>
  <c r="K13" i="8" s="1"/>
  <c r="J13" i="8" l="1"/>
  <c r="E13" i="7" l="1"/>
  <c r="E12" i="7"/>
  <c r="I13" i="7" s="1"/>
  <c r="H13" i="7" l="1"/>
  <c r="E24" i="6" l="1"/>
  <c r="E23" i="6"/>
  <c r="E22" i="6"/>
  <c r="E21" i="6"/>
  <c r="E20" i="6"/>
  <c r="E19" i="6"/>
  <c r="E18" i="6"/>
  <c r="E17" i="6"/>
  <c r="E16" i="6"/>
  <c r="I15" i="6" s="1"/>
  <c r="E15" i="6"/>
  <c r="E24" i="5"/>
  <c r="E23" i="5"/>
  <c r="E22" i="5"/>
  <c r="E21" i="5"/>
  <c r="E20" i="5"/>
  <c r="E19" i="5"/>
  <c r="E18" i="5"/>
  <c r="E17" i="5"/>
  <c r="E16" i="5"/>
  <c r="I15" i="5" s="1"/>
  <c r="E15" i="5"/>
  <c r="I16" i="6" l="1"/>
  <c r="M20" i="6" s="1"/>
  <c r="I16" i="5"/>
  <c r="M20" i="5" s="1"/>
  <c r="L20" i="6" l="1"/>
  <c r="L20" i="5"/>
  <c r="E13" i="4" l="1"/>
  <c r="E14" i="4" s="1"/>
  <c r="E12" i="4"/>
  <c r="K15" i="4" s="1"/>
  <c r="J15" i="4" l="1"/>
  <c r="E17" i="3" l="1"/>
  <c r="E15" i="3"/>
  <c r="J16" i="3" s="1"/>
  <c r="I16" i="3" l="1"/>
  <c r="E13" i="2" l="1"/>
  <c r="E12" i="2"/>
  <c r="I14" i="2" l="1"/>
  <c r="I11" i="2"/>
  <c r="I29" i="2"/>
  <c r="I23" i="2"/>
  <c r="I19" i="2"/>
  <c r="I90" i="2"/>
  <c r="I88" i="2"/>
  <c r="I86" i="2"/>
  <c r="I84" i="2"/>
  <c r="I82" i="2"/>
  <c r="I80" i="2"/>
  <c r="I78" i="2"/>
  <c r="I76" i="2"/>
  <c r="I74" i="2"/>
  <c r="I72" i="2"/>
  <c r="I70" i="2"/>
  <c r="I68" i="2"/>
  <c r="I66" i="2"/>
  <c r="I64" i="2"/>
  <c r="I62" i="2"/>
  <c r="I60" i="2"/>
  <c r="I58" i="2"/>
  <c r="I56" i="2"/>
  <c r="I54" i="2"/>
  <c r="I52" i="2"/>
  <c r="I50" i="2"/>
  <c r="I48" i="2"/>
  <c r="I46" i="2"/>
  <c r="I44" i="2"/>
  <c r="I42" i="2"/>
  <c r="I40" i="2"/>
  <c r="I38" i="2"/>
  <c r="I36" i="2"/>
  <c r="I34" i="2"/>
  <c r="I32" i="2"/>
  <c r="I30" i="2"/>
  <c r="I28" i="2"/>
  <c r="I26" i="2"/>
  <c r="I24" i="2"/>
  <c r="I22" i="2"/>
  <c r="I20" i="2"/>
  <c r="I18" i="2"/>
  <c r="I16" i="2"/>
  <c r="I13" i="2"/>
  <c r="I12" i="2"/>
  <c r="I89" i="2"/>
  <c r="I87" i="2"/>
  <c r="I85" i="2"/>
  <c r="I83" i="2"/>
  <c r="I81" i="2"/>
  <c r="I79" i="2"/>
  <c r="I77" i="2"/>
  <c r="I75" i="2"/>
  <c r="I73" i="2"/>
  <c r="I71" i="2"/>
  <c r="I69" i="2"/>
  <c r="I67" i="2"/>
  <c r="I65" i="2"/>
  <c r="I63" i="2"/>
  <c r="I61" i="2"/>
  <c r="I59" i="2"/>
  <c r="I57" i="2"/>
  <c r="I55" i="2"/>
  <c r="I53" i="2"/>
  <c r="I51" i="2"/>
  <c r="I49" i="2"/>
  <c r="I47" i="2"/>
  <c r="I45" i="2"/>
  <c r="I43" i="2"/>
  <c r="I41" i="2"/>
  <c r="I39" i="2"/>
  <c r="I37" i="2"/>
  <c r="I35" i="2"/>
  <c r="I33" i="2"/>
  <c r="I31" i="2"/>
  <c r="I27" i="2"/>
  <c r="I25" i="2"/>
  <c r="I21" i="2"/>
  <c r="I15" i="2"/>
  <c r="I17" i="2"/>
  <c r="L13" i="2" l="1"/>
  <c r="O27" i="2" s="1"/>
  <c r="L12" i="2"/>
  <c r="O69" i="2"/>
  <c r="O86" i="2"/>
  <c r="O35" i="2"/>
  <c r="O67" i="2"/>
  <c r="O20" i="2"/>
  <c r="O52" i="2"/>
  <c r="O84" i="2"/>
  <c r="O66" i="2" l="1"/>
  <c r="O34" i="2"/>
  <c r="O81" i="2"/>
  <c r="O41" i="2"/>
  <c r="O22" i="2"/>
  <c r="O17" i="2"/>
  <c r="O72" i="2"/>
  <c r="O40" i="2"/>
  <c r="O87" i="2"/>
  <c r="O55" i="2"/>
  <c r="O15" i="2"/>
  <c r="O30" i="2"/>
  <c r="O76" i="2"/>
  <c r="O44" i="2"/>
  <c r="O12" i="2"/>
  <c r="O59" i="2"/>
  <c r="O25" i="2"/>
  <c r="O62" i="2"/>
  <c r="O37" i="2"/>
  <c r="O90" i="2"/>
  <c r="O58" i="2"/>
  <c r="O26" i="2"/>
  <c r="O73" i="2"/>
  <c r="O21" i="2"/>
  <c r="O77" i="2"/>
  <c r="O29" i="2"/>
  <c r="O64" i="2"/>
  <c r="O32" i="2"/>
  <c r="O79" i="2"/>
  <c r="O47" i="2"/>
  <c r="O23" i="2"/>
  <c r="O85" i="2"/>
  <c r="O14" i="2"/>
  <c r="O68" i="2"/>
  <c r="O36" i="2"/>
  <c r="O83" i="2"/>
  <c r="O51" i="2"/>
  <c r="O57" i="2"/>
  <c r="O38" i="2"/>
  <c r="O82" i="2"/>
  <c r="O50" i="2"/>
  <c r="O18" i="2"/>
  <c r="O65" i="2"/>
  <c r="O78" i="2"/>
  <c r="O61" i="2"/>
  <c r="O88" i="2"/>
  <c r="O56" i="2"/>
  <c r="O24" i="2"/>
  <c r="O71" i="2"/>
  <c r="O39" i="2"/>
  <c r="O70" i="2"/>
  <c r="O53" i="2"/>
  <c r="O19" i="2"/>
  <c r="O60" i="2"/>
  <c r="O28" i="2"/>
  <c r="O75" i="2"/>
  <c r="O43" i="2"/>
  <c r="O33" i="2"/>
  <c r="O13" i="2"/>
  <c r="O11" i="2"/>
  <c r="O74" i="2"/>
  <c r="O42" i="2"/>
  <c r="O89" i="2"/>
  <c r="O49" i="2"/>
  <c r="O46" i="2"/>
  <c r="O45" i="2"/>
  <c r="O80" i="2"/>
  <c r="O48" i="2"/>
  <c r="O16" i="2"/>
  <c r="O63" i="2"/>
  <c r="O31" i="2"/>
  <c r="O54" i="2"/>
  <c r="R13" i="2" l="1"/>
  <c r="R12" i="2"/>
  <c r="C13" i="1" l="1"/>
  <c r="Q18" i="1"/>
  <c r="Q17" i="1"/>
  <c r="Q16" i="1"/>
  <c r="Q15" i="1"/>
  <c r="Q14" i="1"/>
  <c r="Q13" i="1"/>
  <c r="Q12" i="1"/>
  <c r="Q11" i="1"/>
  <c r="Q10" i="1"/>
  <c r="C9" i="1"/>
  <c r="C10" i="1"/>
  <c r="C11" i="1"/>
  <c r="C12" i="1"/>
  <c r="C8" i="1"/>
  <c r="C15" i="1" l="1"/>
  <c r="Q20" i="1"/>
</calcChain>
</file>

<file path=xl/sharedStrings.xml><?xml version="1.0" encoding="utf-8"?>
<sst xmlns="http://schemas.openxmlformats.org/spreadsheetml/2006/main" count="246" uniqueCount="146">
  <si>
    <t>What is a distributon</t>
  </si>
  <si>
    <t>One die</t>
  </si>
  <si>
    <t>Probability of occurance</t>
  </si>
  <si>
    <t>Outcome</t>
  </si>
  <si>
    <t>Two dice</t>
  </si>
  <si>
    <t>(1,1)</t>
  </si>
  <si>
    <t>(2,1)</t>
  </si>
  <si>
    <t>(3,1)</t>
  </si>
  <si>
    <t>(1,2)</t>
  </si>
  <si>
    <t>(1,3)</t>
  </si>
  <si>
    <t>(1,4)</t>
  </si>
  <si>
    <t>(1,5)</t>
  </si>
  <si>
    <t>(1,6)</t>
  </si>
  <si>
    <t>(4,1)</t>
  </si>
  <si>
    <t>(5,1)</t>
  </si>
  <si>
    <t>(6,1)</t>
  </si>
  <si>
    <t>(2,2)</t>
  </si>
  <si>
    <t>(3,3)</t>
  </si>
  <si>
    <t>(4,4)</t>
  </si>
  <si>
    <t>(5,5)</t>
  </si>
  <si>
    <t>(6,6)</t>
  </si>
  <si>
    <t>(2,3)</t>
  </si>
  <si>
    <t>(2,4)</t>
  </si>
  <si>
    <t>(2,5)</t>
  </si>
  <si>
    <t>(2,6)</t>
  </si>
  <si>
    <t>(3,2)</t>
  </si>
  <si>
    <t>(3,4)</t>
  </si>
  <si>
    <t>(3,5)</t>
  </si>
  <si>
    <t>(3,6)</t>
  </si>
  <si>
    <t>(4,2)</t>
  </si>
  <si>
    <t>(4,3)</t>
  </si>
  <si>
    <t>(4,5)</t>
  </si>
  <si>
    <t>(4,6)</t>
  </si>
  <si>
    <t>(5,2)</t>
  </si>
  <si>
    <t>(5,3)</t>
  </si>
  <si>
    <t>(5,4)</t>
  </si>
  <si>
    <t>(5,6)</t>
  </si>
  <si>
    <t>(6,2)</t>
  </si>
  <si>
    <t>(6,3)</t>
  </si>
  <si>
    <t>(6,4)</t>
  </si>
  <si>
    <t>(6,5)</t>
  </si>
  <si>
    <t>Sum</t>
  </si>
  <si>
    <t>All else</t>
  </si>
  <si>
    <t>Standard normal distribution</t>
  </si>
  <si>
    <t>Background</t>
  </si>
  <si>
    <t>You are given an approximately normally distributed dataset</t>
  </si>
  <si>
    <t>Task 1</t>
  </si>
  <si>
    <t>Calculate the mean and standard deviation of the dataset</t>
  </si>
  <si>
    <t>Task 2</t>
  </si>
  <si>
    <t>Standardize the dataset</t>
  </si>
  <si>
    <t>Task 3</t>
  </si>
  <si>
    <t>Plot the data on a graph to see the change</t>
  </si>
  <si>
    <t>Solution:</t>
  </si>
  <si>
    <t>Original dataset</t>
  </si>
  <si>
    <t>Subtract mean</t>
  </si>
  <si>
    <t>Standardized</t>
  </si>
  <si>
    <t>Mean</t>
  </si>
  <si>
    <t>St. dev</t>
  </si>
  <si>
    <t>Task 3.1</t>
  </si>
  <si>
    <t>Task 3.2</t>
  </si>
  <si>
    <t>Task 3.3</t>
  </si>
  <si>
    <t>You can see that the difference in the graphs is almost unnoticeable</t>
  </si>
  <si>
    <t>However, the mean (center of the graph) and the standard deviation (the spread) of the graph</t>
  </si>
  <si>
    <t>are completely different.</t>
  </si>
  <si>
    <t>Confidence intervals. Population known, z-score</t>
  </si>
  <si>
    <t>Data scientist salary</t>
  </si>
  <si>
    <t>You are given the same dataset from the lesson. The population standard deviation is known to be $ 15,000.</t>
  </si>
  <si>
    <t>Calculate the mean and the standard error</t>
  </si>
  <si>
    <t>Find the appropriate z-score for calculating a 90% confidence interval</t>
  </si>
  <si>
    <t>Find the 90% confidence interval</t>
  </si>
  <si>
    <t>Dataset</t>
  </si>
  <si>
    <t>Task 3:</t>
  </si>
  <si>
    <t>Task 1:</t>
  </si>
  <si>
    <t>Sample mean</t>
  </si>
  <si>
    <t>Z</t>
  </si>
  <si>
    <t>CI low</t>
  </si>
  <si>
    <t>CI high</t>
  </si>
  <si>
    <t>Population std</t>
  </si>
  <si>
    <t>Standard error</t>
  </si>
  <si>
    <t>Task 2:</t>
  </si>
  <si>
    <r>
      <t>90% CI, z</t>
    </r>
    <r>
      <rPr>
        <b/>
        <vertAlign val="subscript"/>
        <sz val="9"/>
        <color rgb="FF002060"/>
        <rFont val="Arial"/>
        <family val="2"/>
      </rPr>
      <t>0.05</t>
    </r>
  </si>
  <si>
    <t>Confidence intervals, t-score</t>
  </si>
  <si>
    <t>You are given the dataset from the lesson</t>
  </si>
  <si>
    <t>Calculate the mean and the standard error of the dataset</t>
  </si>
  <si>
    <t>Determine which statistic to use for inference</t>
  </si>
  <si>
    <t>Find the appropriate statistic, taking into consideration the degrees of freedom (if applicable) for 99% confidence</t>
  </si>
  <si>
    <t>Task 4</t>
  </si>
  <si>
    <t>Find the 99% confidence interval</t>
  </si>
  <si>
    <t>Task 4:</t>
  </si>
  <si>
    <t>St. deviation</t>
  </si>
  <si>
    <t>T</t>
  </si>
  <si>
    <t>Population variance is unknown</t>
  </si>
  <si>
    <t>We have a small sample</t>
  </si>
  <si>
    <t>We assume that the population is normally distributed</t>
  </si>
  <si>
    <t>The appropriate statistic to use is the t-statistic</t>
  </si>
  <si>
    <r>
      <t>99% CI, t</t>
    </r>
    <r>
      <rPr>
        <b/>
        <vertAlign val="subscript"/>
        <sz val="9"/>
        <color rgb="FF002060"/>
        <rFont val="Arial"/>
        <family val="2"/>
      </rPr>
      <t>8,0.005</t>
    </r>
  </si>
  <si>
    <t>Sample size is 9 =&gt; the degrees of freedom are 8.</t>
  </si>
  <si>
    <t>Confidence interval for difference of two means, dependent samples</t>
  </si>
  <si>
    <t>Weight loss example, kg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</si>
  <si>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</si>
  <si>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</si>
  <si>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Determine the appropriate statistic to use</t>
  </si>
  <si>
    <t>Calculate the 95% confidence interval</t>
  </si>
  <si>
    <t>Interpret the result</t>
  </si>
  <si>
    <t>Optional</t>
  </si>
  <si>
    <t xml:space="preserve">You can try to calculate the 90% and 99% confidence intervals to see the difference. There is no solution provided for these cases. </t>
  </si>
  <si>
    <t>Subject</t>
  </si>
  <si>
    <t>Weight before (kg)</t>
  </si>
  <si>
    <t>Weight after (kg)</t>
  </si>
  <si>
    <t>Difference</t>
  </si>
  <si>
    <r>
      <t>95% CI, t</t>
    </r>
    <r>
      <rPr>
        <b/>
        <vertAlign val="subscript"/>
        <sz val="9"/>
        <color rgb="FF002060"/>
        <rFont val="Arial"/>
        <family val="2"/>
      </rPr>
      <t>9,0.025</t>
    </r>
  </si>
  <si>
    <t xml:space="preserve">You are 95% confident that you will lose between 11.31 and 6.86 kg, </t>
  </si>
  <si>
    <t>given that you follow the program as strict as the sample</t>
  </si>
  <si>
    <t>Note that the solution is exactly the same no matter the unit of measurement</t>
  </si>
  <si>
    <t>Weight loss example, lbs</t>
  </si>
  <si>
    <t>You have a sample of 10 people who have already completed the 12-week program. The second sheet in shows the data in kg, if you feel more comfortable using kg as a unit of measurement</t>
  </si>
  <si>
    <t>Weight before (lbs)</t>
  </si>
  <si>
    <t>Weight after (lbs)</t>
  </si>
  <si>
    <t>You are 95% confident that you will lose between 24.93lbs and 15.12lbs,</t>
  </si>
  <si>
    <t>Confidence interval for the difference of two means. Independent samples, variance known</t>
  </si>
  <si>
    <t>University example</t>
  </si>
  <si>
    <t>You have the dataset from the lesson.</t>
  </si>
  <si>
    <t>Calculate the 99% confidence interval</t>
  </si>
  <si>
    <t>Compare it to the 95% confidence interval from the lesson</t>
  </si>
  <si>
    <t>Engineering</t>
  </si>
  <si>
    <t>Management</t>
  </si>
  <si>
    <t>Size</t>
  </si>
  <si>
    <t>?</t>
  </si>
  <si>
    <r>
      <t>99% CI, z</t>
    </r>
    <r>
      <rPr>
        <b/>
        <vertAlign val="subscript"/>
        <sz val="9"/>
        <color rgb="FF002060"/>
        <rFont val="Arial"/>
        <family val="2"/>
      </rPr>
      <t>0.005</t>
    </r>
  </si>
  <si>
    <t>The 95% confidence interval that we obtained in the lesson was [-9.28, -4.72]</t>
  </si>
  <si>
    <t>A higher confidence leads to a broader interval (see Margin of error lesson).</t>
  </si>
  <si>
    <t>Confidence interval for difference of two means; independent samples, variances unknown but assumed to be equal</t>
  </si>
  <si>
    <t>Apples example</t>
  </si>
  <si>
    <t>You have the same datasets from the lesson.</t>
  </si>
  <si>
    <t>Calculate the 90% confidence interval</t>
  </si>
  <si>
    <t>Compare the result with the 95% confidence interval from the lesson</t>
  </si>
  <si>
    <t>NY apples</t>
  </si>
  <si>
    <t>LA apples</t>
  </si>
  <si>
    <t>NY</t>
  </si>
  <si>
    <t>LA</t>
  </si>
  <si>
    <t>Sample std</t>
  </si>
  <si>
    <t>Sample size</t>
  </si>
  <si>
    <t>Pooled variance</t>
  </si>
  <si>
    <t>A lower confidence results in a narrower interval (see Margin of error lesson)</t>
  </si>
  <si>
    <t>Pooled std</t>
  </si>
  <si>
    <r>
      <t>90% CI, t</t>
    </r>
    <r>
      <rPr>
        <b/>
        <vertAlign val="subscript"/>
        <sz val="9"/>
        <color rgb="FF002060"/>
        <rFont val="Arial"/>
        <family val="2"/>
      </rPr>
      <t>16,0.05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</si>
</sst>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vertAlign val="subscript"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2" fontId="4" fillId="2" borderId="0" xfId="1" applyNumberFormat="1" applyFont="1" applyFill="1"/>
    <xf numFmtId="0" fontId="4" fillId="2" borderId="2" xfId="0" applyFont="1" applyFill="1" applyBorder="1"/>
    <xf numFmtId="2" fontId="4" fillId="2" borderId="2" xfId="1" applyNumberFormat="1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2" fontId="4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2" fontId="4" fillId="2" borderId="0" xfId="0" applyNumberFormat="1" applyFont="1" applyFill="1"/>
    <xf numFmtId="2" fontId="4" fillId="2" borderId="2" xfId="0" applyNumberFormat="1" applyFont="1" applyFill="1" applyBorder="1"/>
    <xf numFmtId="0" fontId="4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right"/>
    </xf>
    <xf numFmtId="164" fontId="5" fillId="2" borderId="0" xfId="2" applyNumberFormat="1" applyFont="1" applyFill="1" applyAlignment="1">
      <alignment horizontal="left" vertical="center" indent="2"/>
    </xf>
    <xf numFmtId="0" fontId="3" fillId="2" borderId="0" xfId="0" applyFont="1" applyFill="1" applyAlignment="1">
      <alignment horizontal="left"/>
    </xf>
    <xf numFmtId="9" fontId="4" fillId="2" borderId="0" xfId="0" applyNumberFormat="1" applyFont="1" applyFill="1"/>
    <xf numFmtId="9" fontId="3" fillId="2" borderId="0" xfId="1" applyFont="1" applyFill="1"/>
    <xf numFmtId="164" fontId="5" fillId="2" borderId="2" xfId="2" applyNumberFormat="1" applyFont="1" applyFill="1" applyBorder="1" applyAlignment="1">
      <alignment horizontal="left" vertical="center" indent="2"/>
    </xf>
    <xf numFmtId="164" fontId="4" fillId="2" borderId="0" xfId="2" applyNumberFormat="1" applyFont="1" applyFill="1"/>
    <xf numFmtId="9" fontId="3" fillId="2" borderId="2" xfId="1" applyFont="1" applyFill="1" applyBorder="1"/>
    <xf numFmtId="164" fontId="4" fillId="2" borderId="2" xfId="2" applyNumberFormat="1" applyFont="1" applyFill="1" applyBorder="1"/>
    <xf numFmtId="0" fontId="7" fillId="2" borderId="0" xfId="0" applyFont="1" applyFill="1"/>
    <xf numFmtId="2" fontId="4" fillId="2" borderId="3" xfId="0" applyNumberFormat="1" applyFont="1" applyFill="1" applyBorder="1"/>
    <xf numFmtId="9" fontId="3" fillId="2" borderId="0" xfId="0" applyNumberFormat="1" applyFont="1" applyFill="1"/>
    <xf numFmtId="2" fontId="4" fillId="2" borderId="4" xfId="0" applyNumberFormat="1" applyFont="1" applyFill="1" applyBorder="1"/>
    <xf numFmtId="2" fontId="4" fillId="2" borderId="0" xfId="0" applyNumberFormat="1" applyFont="1" applyFill="1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3" fillId="2" borderId="2" xfId="0" applyFont="1" applyFill="1" applyBorder="1"/>
    <xf numFmtId="9" fontId="3" fillId="2" borderId="2" xfId="0" applyNumberFormat="1" applyFont="1" applyFill="1" applyBorder="1"/>
    <xf numFmtId="44" fontId="4" fillId="2" borderId="0" xfId="2" applyFont="1" applyFill="1"/>
    <xf numFmtId="9" fontId="3" fillId="2" borderId="0" xfId="0" applyNumberFormat="1" applyFont="1" applyFill="1" applyBorder="1"/>
    <xf numFmtId="44" fontId="4" fillId="2" borderId="0" xfId="2" applyFont="1" applyFill="1" applyBorder="1"/>
    <xf numFmtId="44" fontId="4" fillId="2" borderId="2" xfId="2" applyFont="1" applyFill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Two dice distribution</a:t>
            </a:r>
          </a:p>
        </c:rich>
      </c:tx>
      <c:layout>
        <c:manualLayout>
          <c:xMode val="edge"/>
          <c:yMode val="edge"/>
          <c:x val="2.6836183373073082E-2"/>
          <c:y val="3.3794166913914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Distributions!$P$8:$P$18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Distributions!$Q$8:$Q$18</c:f>
              <c:numCache>
                <c:formatCode>0.00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D-463E-9521-4EA5244D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490000"/>
        <c:axId val="383491640"/>
      </c:barChart>
      <c:catAx>
        <c:axId val="38349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491640"/>
        <c:crosses val="autoZero"/>
        <c:auto val="1"/>
        <c:lblAlgn val="ctr"/>
        <c:lblOffset val="100"/>
        <c:noMultiLvlLbl val="0"/>
      </c:catAx>
      <c:valAx>
        <c:axId val="38349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49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One die distribution</a:t>
            </a:r>
          </a:p>
        </c:rich>
      </c:tx>
      <c:layout>
        <c:manualLayout>
          <c:xMode val="edge"/>
          <c:yMode val="edge"/>
          <c:x val="3.4100678622227654E-2"/>
          <c:y val="4.2553191489361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Distributions!$B$8:$B$13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Distributions!$C$8:$C$13</c:f>
              <c:numCache>
                <c:formatCode>0.00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1-4CD5-BBE7-A3CB92834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230112"/>
        <c:axId val="504230440"/>
      </c:barChart>
      <c:catAx>
        <c:axId val="50423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30440"/>
        <c:crosses val="autoZero"/>
        <c:auto val="1"/>
        <c:lblAlgn val="ctr"/>
        <c:lblOffset val="100"/>
        <c:noMultiLvlLbl val="0"/>
      </c:catAx>
      <c:valAx>
        <c:axId val="50423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3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973D3E76-C568-469E-8843-EBE93D2115D0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FF45D17D-2CA7-4C66-84FE-C3C1C1BA2CBF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00648032-0D81-4C13-A845-AFBD50FFB782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69273</xdr:colOff>
      <xdr:row>20</xdr:row>
      <xdr:rowOff>34636</xdr:rowOff>
    </xdr:from>
    <xdr:to>
      <xdr:col>17</xdr:col>
      <xdr:colOff>48491</xdr:colOff>
      <xdr:row>35</xdr:row>
      <xdr:rowOff>117763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07B6A9-DF9A-41C4-96DF-CF79719B5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20782</xdr:colOff>
      <xdr:row>17</xdr:row>
      <xdr:rowOff>96981</xdr:rowOff>
    </xdr:from>
    <xdr:to>
      <xdr:col>4</xdr:col>
      <xdr:colOff>429491</xdr:colOff>
      <xdr:row>30</xdr:row>
      <xdr:rowOff>5541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E13213-2687-4F71-9F63-F835BCDB9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15</xdr:row>
      <xdr:rowOff>38100</xdr:rowOff>
    </xdr:from>
    <xdr:to>
      <xdr:col>7</xdr:col>
      <xdr:colOff>289560</xdr:colOff>
      <xdr:row>26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7C90FC3-B1A0-EC41-99EB-30124BD9D2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1440" y="2387600"/>
              <a:ext cx="26365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426720</xdr:colOff>
      <xdr:row>15</xdr:row>
      <xdr:rowOff>68580</xdr:rowOff>
    </xdr:from>
    <xdr:to>
      <xdr:col>13</xdr:col>
      <xdr:colOff>510540</xdr:colOff>
      <xdr:row>26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CA5FD01-1C4B-D34B-8C4C-6EB66992D6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5320" y="2418080"/>
              <a:ext cx="277622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426720</xdr:colOff>
      <xdr:row>15</xdr:row>
      <xdr:rowOff>121920</xdr:rowOff>
    </xdr:from>
    <xdr:to>
      <xdr:col>20</xdr:col>
      <xdr:colOff>99060</xdr:colOff>
      <xdr:row>27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812C513-EF4F-AC48-93F8-0A5A26A69B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39020" y="2471420"/>
              <a:ext cx="3037840" cy="1737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4.Standard-normal-distribution-exercise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 normal"/>
    </sheetNames>
    <sheetDataSet>
      <sheetData sheetId="0">
        <row r="11">
          <cell r="B11">
            <v>567.45000000000005</v>
          </cell>
          <cell r="I11">
            <v>-175.57708333333312</v>
          </cell>
          <cell r="O11">
            <v>-2.3741692640284278</v>
          </cell>
        </row>
        <row r="12">
          <cell r="B12">
            <v>572.45000000000005</v>
          </cell>
          <cell r="I12">
            <v>-170.57708333333312</v>
          </cell>
          <cell r="O12">
            <v>-2.3065588100057615</v>
          </cell>
        </row>
        <row r="13">
          <cell r="B13">
            <v>572.45000000000005</v>
          </cell>
          <cell r="I13">
            <v>-170.57708333333312</v>
          </cell>
          <cell r="O13">
            <v>-2.3065588100057615</v>
          </cell>
        </row>
        <row r="14">
          <cell r="B14">
            <v>589.11666666666679</v>
          </cell>
          <cell r="I14">
            <v>-153.91041666666638</v>
          </cell>
          <cell r="O14">
            <v>-2.081190629930207</v>
          </cell>
        </row>
        <row r="15">
          <cell r="B15">
            <v>613.86666666666679</v>
          </cell>
          <cell r="I15">
            <v>-129.16041666666638</v>
          </cell>
          <cell r="O15">
            <v>-1.7465188825180096</v>
          </cell>
        </row>
        <row r="16">
          <cell r="B16">
            <v>615.7833333333333</v>
          </cell>
          <cell r="I16">
            <v>-127.24374999999986</v>
          </cell>
          <cell r="O16">
            <v>-1.7206015418093228</v>
          </cell>
        </row>
        <row r="17">
          <cell r="B17">
            <v>628.45000000000005</v>
          </cell>
          <cell r="I17">
            <v>-114.57708333333312</v>
          </cell>
          <cell r="O17">
            <v>-1.5493217249519009</v>
          </cell>
        </row>
        <row r="18">
          <cell r="B18">
            <v>644.86666666666679</v>
          </cell>
          <cell r="I18">
            <v>-98.160416666666379</v>
          </cell>
          <cell r="O18">
            <v>-1.3273340675774794</v>
          </cell>
        </row>
        <row r="19">
          <cell r="B19">
            <v>650.45000000000005</v>
          </cell>
          <cell r="I19">
            <v>-92.577083333333121</v>
          </cell>
          <cell r="O19">
            <v>-1.2518357272521701</v>
          </cell>
        </row>
        <row r="20">
          <cell r="B20">
            <v>652.20000000000005</v>
          </cell>
          <cell r="I20">
            <v>-90.827083333333121</v>
          </cell>
          <cell r="O20">
            <v>-1.2281720683442368</v>
          </cell>
        </row>
        <row r="21">
          <cell r="B21">
            <v>656.86666666666679</v>
          </cell>
          <cell r="I21">
            <v>-86.160416666666379</v>
          </cell>
          <cell r="O21">
            <v>-1.1650689779230807</v>
          </cell>
        </row>
        <row r="22">
          <cell r="B22">
            <v>661.45</v>
          </cell>
          <cell r="I22">
            <v>-81.577083333333121</v>
          </cell>
          <cell r="O22">
            <v>-1.1030927284023044</v>
          </cell>
        </row>
        <row r="23">
          <cell r="B23">
            <v>666.45</v>
          </cell>
          <cell r="I23">
            <v>-76.577083333333121</v>
          </cell>
          <cell r="O23">
            <v>-1.0354822743796384</v>
          </cell>
        </row>
        <row r="24">
          <cell r="B24">
            <v>667.7</v>
          </cell>
          <cell r="I24">
            <v>-75.327083333333121</v>
          </cell>
          <cell r="O24">
            <v>-1.0185796608739719</v>
          </cell>
        </row>
        <row r="25">
          <cell r="B25">
            <v>668.95</v>
          </cell>
          <cell r="I25">
            <v>-74.077083333333121</v>
          </cell>
          <cell r="O25">
            <v>-1.0016770473683052</v>
          </cell>
        </row>
        <row r="26">
          <cell r="B26">
            <v>675.2833333333333</v>
          </cell>
          <cell r="I26">
            <v>-67.743749999999864</v>
          </cell>
          <cell r="O26">
            <v>-0.91603713893959593</v>
          </cell>
        </row>
        <row r="27">
          <cell r="B27">
            <v>675.7833333333333</v>
          </cell>
          <cell r="I27">
            <v>-67.243749999999864</v>
          </cell>
          <cell r="O27">
            <v>-0.9092760935373293</v>
          </cell>
        </row>
        <row r="28">
          <cell r="B28">
            <v>685.5333333333333</v>
          </cell>
          <cell r="I28">
            <v>-57.493749999999864</v>
          </cell>
          <cell r="O28">
            <v>-0.77743570819313035</v>
          </cell>
        </row>
        <row r="29">
          <cell r="B29">
            <v>694.2833333333333</v>
          </cell>
          <cell r="I29">
            <v>-48.743749999999864</v>
          </cell>
          <cell r="O29">
            <v>-0.65911741365346466</v>
          </cell>
        </row>
        <row r="30">
          <cell r="B30">
            <v>697.61666666666679</v>
          </cell>
          <cell r="I30">
            <v>-45.410416666666379</v>
          </cell>
          <cell r="O30">
            <v>-0.61404377763835183</v>
          </cell>
        </row>
        <row r="31">
          <cell r="B31">
            <v>705.7833333333333</v>
          </cell>
          <cell r="I31">
            <v>-37.243749999999864</v>
          </cell>
          <cell r="O31">
            <v>-0.5036133694013325</v>
          </cell>
        </row>
        <row r="32">
          <cell r="B32">
            <v>705.86666666666679</v>
          </cell>
          <cell r="I32">
            <v>-37.160416666666379</v>
          </cell>
          <cell r="O32">
            <v>-0.50248652850095266</v>
          </cell>
        </row>
        <row r="33">
          <cell r="B33">
            <v>708.11666666666679</v>
          </cell>
          <cell r="I33">
            <v>-34.910416666666379</v>
          </cell>
          <cell r="O33">
            <v>-0.47206182419075293</v>
          </cell>
        </row>
        <row r="34">
          <cell r="B34">
            <v>711.0333333333333</v>
          </cell>
          <cell r="I34">
            <v>-31.993749999999864</v>
          </cell>
          <cell r="O34">
            <v>-0.43262239267753305</v>
          </cell>
        </row>
        <row r="35">
          <cell r="B35">
            <v>714.0333333333333</v>
          </cell>
          <cell r="I35">
            <v>-28.993749999999864</v>
          </cell>
          <cell r="O35">
            <v>-0.39205612026393338</v>
          </cell>
        </row>
        <row r="36">
          <cell r="B36">
            <v>716.0333333333333</v>
          </cell>
          <cell r="I36">
            <v>-26.993749999999864</v>
          </cell>
          <cell r="O36">
            <v>-0.36501193865486692</v>
          </cell>
        </row>
        <row r="37">
          <cell r="B37">
            <v>722.2833333333333</v>
          </cell>
          <cell r="I37">
            <v>-20.743749999999864</v>
          </cell>
          <cell r="O37">
            <v>-0.28049887112653427</v>
          </cell>
        </row>
        <row r="38">
          <cell r="B38">
            <v>728.11666666666679</v>
          </cell>
          <cell r="I38">
            <v>-14.910416666666379</v>
          </cell>
          <cell r="O38">
            <v>-0.2016200081000884</v>
          </cell>
        </row>
        <row r="39">
          <cell r="B39">
            <v>728.7</v>
          </cell>
          <cell r="I39">
            <v>-14.327083333333121</v>
          </cell>
          <cell r="O39">
            <v>-0.19373212179744503</v>
          </cell>
        </row>
        <row r="40">
          <cell r="B40">
            <v>729.0333333333333</v>
          </cell>
          <cell r="I40">
            <v>-13.993749999999864</v>
          </cell>
          <cell r="O40">
            <v>-0.18922475819593498</v>
          </cell>
        </row>
        <row r="41">
          <cell r="B41">
            <v>730.11666666666679</v>
          </cell>
          <cell r="I41">
            <v>-12.910416666666379</v>
          </cell>
          <cell r="O41">
            <v>-0.17457582649102193</v>
          </cell>
        </row>
        <row r="42">
          <cell r="B42">
            <v>731.95</v>
          </cell>
          <cell r="I42">
            <v>-11.077083333333121</v>
          </cell>
          <cell r="O42">
            <v>-0.14978532668271205</v>
          </cell>
        </row>
        <row r="43">
          <cell r="B43">
            <v>735.0333333333333</v>
          </cell>
          <cell r="I43">
            <v>-7.9937499999998636</v>
          </cell>
          <cell r="O43">
            <v>-0.10809221336873563</v>
          </cell>
        </row>
        <row r="44">
          <cell r="B44">
            <v>736.95</v>
          </cell>
          <cell r="I44">
            <v>-6.0770833333331211</v>
          </cell>
          <cell r="O44">
            <v>-8.2174872660045931E-2</v>
          </cell>
        </row>
        <row r="45">
          <cell r="B45">
            <v>737.36666666666679</v>
          </cell>
          <cell r="I45">
            <v>-5.6604166666663787</v>
          </cell>
          <cell r="O45">
            <v>-7.654066815815605E-2</v>
          </cell>
        </row>
        <row r="46">
          <cell r="B46">
            <v>738.2833333333333</v>
          </cell>
          <cell r="I46">
            <v>-4.7437499999998636</v>
          </cell>
          <cell r="O46">
            <v>-6.4145418254002648E-2</v>
          </cell>
        </row>
        <row r="47">
          <cell r="B47">
            <v>739.7833333333333</v>
          </cell>
          <cell r="I47">
            <v>-3.2437499999998636</v>
          </cell>
          <cell r="O47">
            <v>-4.3862282047202807E-2</v>
          </cell>
        </row>
        <row r="48">
          <cell r="B48">
            <v>740.61666666666679</v>
          </cell>
          <cell r="I48">
            <v>-2.4104166666663787</v>
          </cell>
          <cell r="O48">
            <v>-3.2593873043423073E-2</v>
          </cell>
        </row>
        <row r="49">
          <cell r="B49">
            <v>743.61666666666679</v>
          </cell>
          <cell r="I49">
            <v>0.58958333333362134</v>
          </cell>
          <cell r="O49">
            <v>7.9723993701766097E-3</v>
          </cell>
        </row>
        <row r="50">
          <cell r="B50">
            <v>747.2</v>
          </cell>
          <cell r="I50">
            <v>4.1729166666668789</v>
          </cell>
          <cell r="O50">
            <v>5.6426558086419644E-2</v>
          </cell>
        </row>
        <row r="51">
          <cell r="B51">
            <v>748.2</v>
          </cell>
          <cell r="I51">
            <v>5.1729166666668789</v>
          </cell>
          <cell r="O51">
            <v>6.9948648890952869E-2</v>
          </cell>
        </row>
        <row r="52">
          <cell r="B52">
            <v>748.2833333333333</v>
          </cell>
          <cell r="I52">
            <v>5.2562500000001364</v>
          </cell>
          <cell r="O52">
            <v>7.1075489791329619E-2</v>
          </cell>
        </row>
        <row r="53">
          <cell r="B53">
            <v>748.5333333333333</v>
          </cell>
          <cell r="I53">
            <v>5.5062500000001364</v>
          </cell>
          <cell r="O53">
            <v>7.445601249246292E-2</v>
          </cell>
        </row>
        <row r="54">
          <cell r="B54">
            <v>750.0333333333333</v>
          </cell>
          <cell r="I54">
            <v>7.0062500000001364</v>
          </cell>
          <cell r="O54">
            <v>9.4739148699262768E-2</v>
          </cell>
        </row>
        <row r="55">
          <cell r="B55">
            <v>752.11666666666679</v>
          </cell>
          <cell r="I55">
            <v>9.0895833333336213</v>
          </cell>
          <cell r="O55">
            <v>0.12291017120870903</v>
          </cell>
        </row>
        <row r="56">
          <cell r="B56">
            <v>754.7</v>
          </cell>
          <cell r="I56">
            <v>11.672916666666879</v>
          </cell>
          <cell r="O56">
            <v>0.15784223912041884</v>
          </cell>
        </row>
        <row r="57">
          <cell r="B57">
            <v>755.0333333333333</v>
          </cell>
          <cell r="I57">
            <v>12.006250000000136</v>
          </cell>
          <cell r="O57">
            <v>0.16234960272192889</v>
          </cell>
        </row>
        <row r="58">
          <cell r="B58">
            <v>758.36666666666667</v>
          </cell>
          <cell r="I58">
            <v>15.339583333333508</v>
          </cell>
          <cell r="O58">
            <v>0.20742323873704016</v>
          </cell>
        </row>
        <row r="59">
          <cell r="B59">
            <v>760.53333333333342</v>
          </cell>
          <cell r="I59">
            <v>17.50625000000025</v>
          </cell>
          <cell r="O59">
            <v>0.23672110214686318</v>
          </cell>
        </row>
        <row r="60">
          <cell r="B60">
            <v>764.03333333333342</v>
          </cell>
          <cell r="I60">
            <v>21.00625000000025</v>
          </cell>
          <cell r="O60">
            <v>0.28404841996272945</v>
          </cell>
        </row>
        <row r="61">
          <cell r="B61">
            <v>769.28333333333342</v>
          </cell>
          <cell r="I61">
            <v>26.25625000000025</v>
          </cell>
          <cell r="O61">
            <v>0.3550393966865289</v>
          </cell>
        </row>
        <row r="62">
          <cell r="B62">
            <v>775.45</v>
          </cell>
          <cell r="I62">
            <v>32.422916666666879</v>
          </cell>
          <cell r="O62">
            <v>0.43842562331448326</v>
          </cell>
        </row>
        <row r="63">
          <cell r="B63">
            <v>781.2</v>
          </cell>
          <cell r="I63">
            <v>38.172916666666879</v>
          </cell>
          <cell r="O63">
            <v>0.51617764544054934</v>
          </cell>
        </row>
        <row r="64">
          <cell r="B64">
            <v>781.7</v>
          </cell>
          <cell r="I64">
            <v>38.672916666666879</v>
          </cell>
          <cell r="O64">
            <v>0.52293869084281597</v>
          </cell>
        </row>
        <row r="65">
          <cell r="B65">
            <v>785.61666666666667</v>
          </cell>
          <cell r="I65">
            <v>42.589583333333508</v>
          </cell>
          <cell r="O65">
            <v>0.57590021316057061</v>
          </cell>
        </row>
        <row r="66">
          <cell r="B66">
            <v>792.78333333333342</v>
          </cell>
          <cell r="I66">
            <v>49.75625000000025</v>
          </cell>
          <cell r="O66">
            <v>0.67280853059305967</v>
          </cell>
        </row>
        <row r="67">
          <cell r="B67">
            <v>793.36666666666667</v>
          </cell>
          <cell r="I67">
            <v>50.339583333333508</v>
          </cell>
          <cell r="O67">
            <v>0.68069641689570304</v>
          </cell>
        </row>
        <row r="68">
          <cell r="B68">
            <v>795.28333333333342</v>
          </cell>
          <cell r="I68">
            <v>52.25625000000025</v>
          </cell>
          <cell r="O68">
            <v>0.70661375760439282</v>
          </cell>
        </row>
        <row r="69">
          <cell r="B69">
            <v>797.61666666666667</v>
          </cell>
          <cell r="I69">
            <v>54.589583333333508</v>
          </cell>
          <cell r="O69">
            <v>0.73816530281496928</v>
          </cell>
        </row>
        <row r="70">
          <cell r="B70">
            <v>798.95</v>
          </cell>
          <cell r="I70">
            <v>55.922916666666879</v>
          </cell>
          <cell r="O70">
            <v>0.75619475722101415</v>
          </cell>
        </row>
        <row r="71">
          <cell r="B71">
            <v>799.7</v>
          </cell>
          <cell r="I71">
            <v>56.672916666666879</v>
          </cell>
          <cell r="O71">
            <v>0.76633632532441398</v>
          </cell>
        </row>
        <row r="72">
          <cell r="B72">
            <v>799.95</v>
          </cell>
          <cell r="I72">
            <v>56.922916666666879</v>
          </cell>
          <cell r="O72">
            <v>0.7697168480255473</v>
          </cell>
        </row>
        <row r="73">
          <cell r="B73">
            <v>810.86666666666667</v>
          </cell>
          <cell r="I73">
            <v>67.839583333333508</v>
          </cell>
          <cell r="O73">
            <v>0.91733300597503453</v>
          </cell>
        </row>
        <row r="74">
          <cell r="B74">
            <v>811.53333333333342</v>
          </cell>
          <cell r="I74">
            <v>68.50625000000025</v>
          </cell>
          <cell r="O74">
            <v>0.92634773317805774</v>
          </cell>
        </row>
        <row r="75">
          <cell r="B75">
            <v>813.61666666666667</v>
          </cell>
          <cell r="I75">
            <v>70.589583333333508</v>
          </cell>
          <cell r="O75">
            <v>0.95451875568750089</v>
          </cell>
        </row>
        <row r="76">
          <cell r="B76">
            <v>814.03333333333342</v>
          </cell>
          <cell r="I76">
            <v>71.00625000000025</v>
          </cell>
          <cell r="O76">
            <v>0.96015296018939078</v>
          </cell>
        </row>
        <row r="77">
          <cell r="B77">
            <v>814.78333333333342</v>
          </cell>
          <cell r="I77">
            <v>71.75625000000025</v>
          </cell>
          <cell r="O77">
            <v>0.97029452829279073</v>
          </cell>
        </row>
        <row r="78">
          <cell r="B78">
            <v>817.86666666666667</v>
          </cell>
          <cell r="I78">
            <v>74.839583333333508</v>
          </cell>
          <cell r="O78">
            <v>1.011987641606767</v>
          </cell>
        </row>
        <row r="79">
          <cell r="B79">
            <v>818.86666666666667</v>
          </cell>
          <cell r="I79">
            <v>75.839583333333508</v>
          </cell>
          <cell r="O79">
            <v>1.0255097324113003</v>
          </cell>
        </row>
        <row r="80">
          <cell r="B80">
            <v>820.7</v>
          </cell>
          <cell r="I80">
            <v>77.672916666666879</v>
          </cell>
          <cell r="O80">
            <v>1.0503002322196118</v>
          </cell>
        </row>
        <row r="81">
          <cell r="B81">
            <v>821.11666666666667</v>
          </cell>
          <cell r="I81">
            <v>78.089583333333508</v>
          </cell>
          <cell r="O81">
            <v>1.0559344367215</v>
          </cell>
        </row>
        <row r="82">
          <cell r="B82">
            <v>825.61666666666667</v>
          </cell>
          <cell r="I82">
            <v>82.589583333333508</v>
          </cell>
          <cell r="O82">
            <v>1.1167838453418997</v>
          </cell>
        </row>
        <row r="83">
          <cell r="B83">
            <v>828.61666666666667</v>
          </cell>
          <cell r="I83">
            <v>85.589583333333508</v>
          </cell>
          <cell r="O83">
            <v>1.1573501177554992</v>
          </cell>
        </row>
        <row r="84">
          <cell r="B84">
            <v>841.45</v>
          </cell>
          <cell r="I84">
            <v>98.422916666666879</v>
          </cell>
          <cell r="O84">
            <v>1.3308836164136761</v>
          </cell>
        </row>
        <row r="85">
          <cell r="B85">
            <v>842.03333333333342</v>
          </cell>
          <cell r="I85">
            <v>99.00625000000025</v>
          </cell>
          <cell r="O85">
            <v>1.3387715027163212</v>
          </cell>
        </row>
        <row r="86">
          <cell r="B86">
            <v>842.86666666666667</v>
          </cell>
          <cell r="I86">
            <v>99.839583333333508</v>
          </cell>
          <cell r="O86">
            <v>1.3500399117200979</v>
          </cell>
        </row>
        <row r="87">
          <cell r="B87">
            <v>849.61666666666667</v>
          </cell>
          <cell r="I87">
            <v>106.58958333333351</v>
          </cell>
          <cell r="O87">
            <v>1.441314024650697</v>
          </cell>
        </row>
        <row r="88">
          <cell r="B88">
            <v>874.7</v>
          </cell>
          <cell r="I88">
            <v>131.67291666666688</v>
          </cell>
          <cell r="O88">
            <v>1.780493135664406</v>
          </cell>
        </row>
        <row r="89">
          <cell r="B89">
            <v>878.78333333333342</v>
          </cell>
          <cell r="I89">
            <v>135.75625000000025</v>
          </cell>
          <cell r="O89">
            <v>1.8357083397829173</v>
          </cell>
        </row>
        <row r="90">
          <cell r="B90">
            <v>897.45</v>
          </cell>
          <cell r="I90">
            <v>154.42291666666688</v>
          </cell>
          <cell r="O90">
            <v>2.0881207014675369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0"/>
  <sheetViews>
    <sheetView topLeftCell="A27" zoomScaleNormal="100" workbookViewId="0"/>
  </sheetViews>
  <sheetFormatPr baseColWidth="10" defaultColWidth="8.83203125" defaultRowHeight="12" x14ac:dyDescent="0.15"/>
  <cols>
    <col min="1" max="1" width="2" style="3" customWidth="1"/>
    <col min="2" max="2" width="8.83203125" style="3"/>
    <col min="3" max="3" width="21.6640625" style="3" customWidth="1"/>
    <col min="4" max="8" width="8.83203125" style="3"/>
    <col min="9" max="9" width="4.33203125" style="3" customWidth="1"/>
    <col min="10" max="14" width="4.1640625" style="3" bestFit="1" customWidth="1"/>
    <col min="15" max="15" width="4.1640625" style="3" customWidth="1"/>
    <col min="16" max="16" width="6.1640625" style="3" bestFit="1" customWidth="1"/>
    <col min="17" max="17" width="22.5" style="3" customWidth="1"/>
    <col min="18" max="16384" width="8.83203125" style="3"/>
  </cols>
  <sheetData>
    <row r="1" spans="2:17" ht="16" x14ac:dyDescent="0.2">
      <c r="B1" s="1" t="s">
        <v>0</v>
      </c>
    </row>
    <row r="5" spans="2:17" x14ac:dyDescent="0.15">
      <c r="B5" s="2" t="s">
        <v>1</v>
      </c>
      <c r="I5" s="2" t="s">
        <v>4</v>
      </c>
    </row>
    <row r="7" spans="2:17" ht="13" thickBot="1" x14ac:dyDescent="0.2">
      <c r="B7" s="10" t="s">
        <v>3</v>
      </c>
      <c r="C7" s="10" t="s">
        <v>2</v>
      </c>
      <c r="H7" s="7"/>
      <c r="I7" s="8" t="s">
        <v>5</v>
      </c>
      <c r="J7" s="8" t="s">
        <v>6</v>
      </c>
      <c r="K7" s="8" t="s">
        <v>7</v>
      </c>
      <c r="L7" s="2" t="s">
        <v>13</v>
      </c>
      <c r="M7" s="2" t="s">
        <v>14</v>
      </c>
      <c r="N7" s="2" t="s">
        <v>15</v>
      </c>
      <c r="P7" s="10" t="s">
        <v>41</v>
      </c>
      <c r="Q7" s="10" t="s">
        <v>2</v>
      </c>
    </row>
    <row r="8" spans="2:17" x14ac:dyDescent="0.15">
      <c r="B8" s="3">
        <v>1</v>
      </c>
      <c r="C8" s="4">
        <f>1/6</f>
        <v>0.16666666666666666</v>
      </c>
      <c r="H8" s="7"/>
      <c r="I8" s="8" t="s">
        <v>8</v>
      </c>
      <c r="J8" s="8" t="s">
        <v>16</v>
      </c>
      <c r="K8" s="8" t="s">
        <v>25</v>
      </c>
      <c r="L8" s="2" t="s">
        <v>29</v>
      </c>
      <c r="M8" s="2" t="s">
        <v>33</v>
      </c>
      <c r="N8" s="2" t="s">
        <v>37</v>
      </c>
      <c r="P8" s="3">
        <v>2</v>
      </c>
      <c r="Q8" s="4">
        <v>2.7777777777777776E-2</v>
      </c>
    </row>
    <row r="9" spans="2:17" x14ac:dyDescent="0.15">
      <c r="B9" s="3">
        <v>2</v>
      </c>
      <c r="C9" s="4">
        <f t="shared" ref="C9:C13" si="0">1/6</f>
        <v>0.16666666666666666</v>
      </c>
      <c r="H9" s="7"/>
      <c r="I9" s="8" t="s">
        <v>9</v>
      </c>
      <c r="J9" s="8" t="s">
        <v>21</v>
      </c>
      <c r="K9" s="8" t="s">
        <v>17</v>
      </c>
      <c r="L9" s="2" t="s">
        <v>30</v>
      </c>
      <c r="M9" s="2" t="s">
        <v>34</v>
      </c>
      <c r="N9" s="2" t="s">
        <v>38</v>
      </c>
      <c r="P9" s="3">
        <v>3</v>
      </c>
      <c r="Q9" s="4">
        <v>5.5555555555555552E-2</v>
      </c>
    </row>
    <row r="10" spans="2:17" x14ac:dyDescent="0.15">
      <c r="B10" s="3">
        <v>3</v>
      </c>
      <c r="C10" s="4">
        <f t="shared" si="0"/>
        <v>0.16666666666666666</v>
      </c>
      <c r="H10" s="7"/>
      <c r="I10" s="8" t="s">
        <v>10</v>
      </c>
      <c r="J10" s="8" t="s">
        <v>22</v>
      </c>
      <c r="K10" s="8" t="s">
        <v>26</v>
      </c>
      <c r="L10" s="2" t="s">
        <v>18</v>
      </c>
      <c r="M10" s="2" t="s">
        <v>35</v>
      </c>
      <c r="N10" s="2" t="s">
        <v>39</v>
      </c>
      <c r="P10" s="3">
        <v>4</v>
      </c>
      <c r="Q10" s="4">
        <f>3/36</f>
        <v>8.3333333333333329E-2</v>
      </c>
    </row>
    <row r="11" spans="2:17" x14ac:dyDescent="0.15">
      <c r="B11" s="3">
        <v>4</v>
      </c>
      <c r="C11" s="4">
        <f t="shared" si="0"/>
        <v>0.16666666666666666</v>
      </c>
      <c r="H11" s="7"/>
      <c r="I11" s="8" t="s">
        <v>11</v>
      </c>
      <c r="J11" s="8" t="s">
        <v>23</v>
      </c>
      <c r="K11" s="8" t="s">
        <v>27</v>
      </c>
      <c r="L11" s="2" t="s">
        <v>31</v>
      </c>
      <c r="M11" s="2" t="s">
        <v>19</v>
      </c>
      <c r="N11" s="2" t="s">
        <v>40</v>
      </c>
      <c r="P11" s="3">
        <v>5</v>
      </c>
      <c r="Q11" s="4">
        <f>4/36</f>
        <v>0.1111111111111111</v>
      </c>
    </row>
    <row r="12" spans="2:17" x14ac:dyDescent="0.15">
      <c r="B12" s="3">
        <v>5</v>
      </c>
      <c r="C12" s="4">
        <f t="shared" si="0"/>
        <v>0.16666666666666666</v>
      </c>
      <c r="H12" s="7"/>
      <c r="I12" s="8" t="s">
        <v>12</v>
      </c>
      <c r="J12" s="8" t="s">
        <v>24</v>
      </c>
      <c r="K12" s="8" t="s">
        <v>28</v>
      </c>
      <c r="L12" s="2" t="s">
        <v>32</v>
      </c>
      <c r="M12" s="2" t="s">
        <v>36</v>
      </c>
      <c r="N12" s="2" t="s">
        <v>20</v>
      </c>
      <c r="P12" s="3">
        <v>6</v>
      </c>
      <c r="Q12" s="4">
        <f>5/36</f>
        <v>0.1388888888888889</v>
      </c>
    </row>
    <row r="13" spans="2:17" x14ac:dyDescent="0.15">
      <c r="B13" s="3">
        <v>6</v>
      </c>
      <c r="C13" s="4">
        <f t="shared" si="0"/>
        <v>0.16666666666666666</v>
      </c>
      <c r="H13" s="7"/>
      <c r="I13" s="7"/>
      <c r="J13" s="7"/>
      <c r="K13" s="7"/>
      <c r="P13" s="7">
        <v>7</v>
      </c>
      <c r="Q13" s="9">
        <f>6/36</f>
        <v>0.16666666666666666</v>
      </c>
    </row>
    <row r="14" spans="2:17" x14ac:dyDescent="0.15">
      <c r="B14" s="13" t="s">
        <v>42</v>
      </c>
      <c r="C14" s="6">
        <v>0</v>
      </c>
      <c r="H14" s="7"/>
      <c r="I14" s="7"/>
      <c r="J14" s="7"/>
      <c r="K14" s="7"/>
      <c r="P14" s="3">
        <v>8</v>
      </c>
      <c r="Q14" s="11">
        <f>5/36</f>
        <v>0.1388888888888889</v>
      </c>
    </row>
    <row r="15" spans="2:17" x14ac:dyDescent="0.15">
      <c r="C15" s="11">
        <f>SUM(C8:C14)</f>
        <v>0.99999999999999989</v>
      </c>
      <c r="H15" s="7"/>
      <c r="I15" s="7"/>
      <c r="J15" s="7"/>
      <c r="K15" s="7"/>
      <c r="P15" s="3">
        <v>9</v>
      </c>
      <c r="Q15" s="11">
        <f>4/36</f>
        <v>0.1111111111111111</v>
      </c>
    </row>
    <row r="16" spans="2:17" x14ac:dyDescent="0.15">
      <c r="H16" s="7"/>
      <c r="I16" s="7"/>
      <c r="J16" s="7"/>
      <c r="K16" s="7"/>
      <c r="P16" s="3">
        <v>10</v>
      </c>
      <c r="Q16" s="11">
        <f>3/36</f>
        <v>8.3333333333333329E-2</v>
      </c>
    </row>
    <row r="17" spans="8:17" x14ac:dyDescent="0.15">
      <c r="H17" s="7"/>
      <c r="P17" s="3">
        <v>11</v>
      </c>
      <c r="Q17" s="11">
        <f>2/36</f>
        <v>5.5555555555555552E-2</v>
      </c>
    </row>
    <row r="18" spans="8:17" x14ac:dyDescent="0.15">
      <c r="H18" s="7"/>
      <c r="P18" s="3">
        <v>12</v>
      </c>
      <c r="Q18" s="11">
        <f>1/36</f>
        <v>2.7777777777777776E-2</v>
      </c>
    </row>
    <row r="19" spans="8:17" x14ac:dyDescent="0.15">
      <c r="H19" s="7"/>
      <c r="P19" s="5" t="s">
        <v>42</v>
      </c>
      <c r="Q19" s="12">
        <v>0</v>
      </c>
    </row>
    <row r="20" spans="8:17" x14ac:dyDescent="0.15">
      <c r="H20" s="7"/>
      <c r="Q20" s="11">
        <f>SUM(Q8:Q19)</f>
        <v>1.0000000000000002</v>
      </c>
    </row>
    <row r="21" spans="8:17" x14ac:dyDescent="0.15">
      <c r="H21" s="7"/>
    </row>
    <row r="22" spans="8:17" x14ac:dyDescent="0.15">
      <c r="H22" s="7"/>
    </row>
    <row r="23" spans="8:17" x14ac:dyDescent="0.15">
      <c r="H23" s="7"/>
    </row>
    <row r="24" spans="8:17" x14ac:dyDescent="0.15">
      <c r="H24" s="7"/>
    </row>
    <row r="25" spans="8:17" x14ac:dyDescent="0.15">
      <c r="H25" s="7"/>
    </row>
    <row r="26" spans="8:17" x14ac:dyDescent="0.15">
      <c r="H26" s="7"/>
    </row>
    <row r="27" spans="8:17" x14ac:dyDescent="0.15">
      <c r="H27" s="7"/>
    </row>
    <row r="28" spans="8:17" x14ac:dyDescent="0.15">
      <c r="H28" s="7"/>
    </row>
    <row r="29" spans="8:17" x14ac:dyDescent="0.15">
      <c r="H29" s="7"/>
    </row>
    <row r="30" spans="8:17" x14ac:dyDescent="0.15">
      <c r="H30" s="7"/>
      <c r="I30" s="7"/>
      <c r="J30" s="7"/>
      <c r="K30" s="7"/>
    </row>
  </sheetData>
  <pageMargins left="0.7" right="0.7" top="0.75" bottom="0.75" header="0.3" footer="0.3"/>
  <pageSetup orientation="portrait" r:id="rId1"/>
  <ignoredErrors>
    <ignoredError sqref="Q1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7309-B7F6-1A4B-AE24-7880252C9BDC}">
  <dimension ref="B1:R90"/>
  <sheetViews>
    <sheetView workbookViewId="0">
      <selection sqref="A1:XFD1048576"/>
    </sheetView>
  </sheetViews>
  <sheetFormatPr baseColWidth="10" defaultColWidth="8.83203125" defaultRowHeight="12" x14ac:dyDescent="0.15"/>
  <cols>
    <col min="1" max="1" width="2" style="3" customWidth="1"/>
    <col min="2" max="2" width="13.6640625" style="3" customWidth="1"/>
    <col min="3" max="4" width="8.83203125" style="3"/>
    <col min="5" max="5" width="5.6640625" style="3" bestFit="1" customWidth="1"/>
    <col min="6" max="7" width="4.83203125" style="3" customWidth="1"/>
    <col min="8" max="8" width="8.83203125" style="3"/>
    <col min="9" max="9" width="12.1640625" style="3" bestFit="1" customWidth="1"/>
    <col min="10" max="14" width="8.83203125" style="3"/>
    <col min="15" max="15" width="11" style="3" bestFit="1" customWidth="1"/>
    <col min="16" max="16384" width="8.83203125" style="3"/>
  </cols>
  <sheetData>
    <row r="1" spans="2:18" ht="16" x14ac:dyDescent="0.2">
      <c r="B1" s="1" t="s">
        <v>43</v>
      </c>
    </row>
    <row r="3" spans="2:18" x14ac:dyDescent="0.15">
      <c r="B3" s="2" t="s">
        <v>44</v>
      </c>
      <c r="C3" s="3" t="s">
        <v>45</v>
      </c>
    </row>
    <row r="4" spans="2:18" x14ac:dyDescent="0.15">
      <c r="B4" s="2" t="s">
        <v>46</v>
      </c>
      <c r="C4" s="3" t="s">
        <v>47</v>
      </c>
    </row>
    <row r="5" spans="2:18" x14ac:dyDescent="0.15">
      <c r="B5" s="2" t="s">
        <v>48</v>
      </c>
      <c r="C5" s="3" t="s">
        <v>49</v>
      </c>
    </row>
    <row r="6" spans="2:18" x14ac:dyDescent="0.15">
      <c r="B6" s="2" t="s">
        <v>50</v>
      </c>
      <c r="C6" s="3" t="s">
        <v>51</v>
      </c>
    </row>
    <row r="7" spans="2:18" x14ac:dyDescent="0.15">
      <c r="B7" s="2"/>
    </row>
    <row r="8" spans="2:18" x14ac:dyDescent="0.15">
      <c r="B8" s="2" t="s">
        <v>52</v>
      </c>
    </row>
    <row r="10" spans="2:18" ht="13" thickBot="1" x14ac:dyDescent="0.2">
      <c r="B10" s="10" t="s">
        <v>53</v>
      </c>
      <c r="I10" s="10" t="s">
        <v>54</v>
      </c>
      <c r="N10" s="2" t="s">
        <v>48</v>
      </c>
      <c r="O10" s="10" t="s">
        <v>55</v>
      </c>
    </row>
    <row r="11" spans="2:18" x14ac:dyDescent="0.15">
      <c r="B11" s="11">
        <v>567.45000000000005</v>
      </c>
      <c r="I11" s="11">
        <f>B11-$E$12</f>
        <v>-175.57708333333312</v>
      </c>
      <c r="O11" s="11">
        <f>I11/$L$13</f>
        <v>-2.3741692640284278</v>
      </c>
    </row>
    <row r="12" spans="2:18" x14ac:dyDescent="0.15">
      <c r="B12" s="11">
        <v>572.45000000000005</v>
      </c>
      <c r="C12" s="14" t="s">
        <v>46</v>
      </c>
      <c r="D12" s="15" t="s">
        <v>56</v>
      </c>
      <c r="E12" s="11">
        <f>AVERAGE(B11:B90)</f>
        <v>743.02708333333317</v>
      </c>
      <c r="I12" s="11">
        <f t="shared" ref="I12:I75" si="0">B12-$E$12</f>
        <v>-170.57708333333312</v>
      </c>
      <c r="K12" s="15" t="s">
        <v>56</v>
      </c>
      <c r="L12" s="11">
        <f>AVERAGE(I11:I90)</f>
        <v>2.0889956431346944E-13</v>
      </c>
      <c r="M12" s="11"/>
      <c r="O12" s="11">
        <f t="shared" ref="O12:O75" si="1">I12/$L$13</f>
        <v>-2.3065588100057615</v>
      </c>
      <c r="Q12" s="15" t="s">
        <v>56</v>
      </c>
      <c r="R12" s="11">
        <f>AVERAGE(O11:O90)</f>
        <v>2.6423307986078726E-15</v>
      </c>
    </row>
    <row r="13" spans="2:18" x14ac:dyDescent="0.15">
      <c r="B13" s="11">
        <v>572.45000000000005</v>
      </c>
      <c r="D13" s="15" t="s">
        <v>57</v>
      </c>
      <c r="E13" s="11">
        <f>_xlfn.STDEV.S(B11:B90)</f>
        <v>73.953060547763371</v>
      </c>
      <c r="F13" s="11"/>
      <c r="G13" s="11"/>
      <c r="I13" s="11">
        <f t="shared" si="0"/>
        <v>-170.57708333333312</v>
      </c>
      <c r="K13" s="15" t="s">
        <v>57</v>
      </c>
      <c r="L13" s="11">
        <f>_xlfn.STDEV.S(I11:I90)</f>
        <v>73.953060547763371</v>
      </c>
      <c r="M13" s="11"/>
      <c r="O13" s="11">
        <f t="shared" si="1"/>
        <v>-2.3065588100057615</v>
      </c>
      <c r="Q13" s="15" t="s">
        <v>57</v>
      </c>
      <c r="R13" s="11">
        <f>_xlfn.STDEV.S(O11:O90)</f>
        <v>0.99999999999999967</v>
      </c>
    </row>
    <row r="14" spans="2:18" x14ac:dyDescent="0.15">
      <c r="B14" s="11">
        <v>589.11666666666679</v>
      </c>
      <c r="I14" s="11">
        <f t="shared" si="0"/>
        <v>-153.91041666666638</v>
      </c>
      <c r="O14" s="11">
        <f t="shared" si="1"/>
        <v>-2.081190629930207</v>
      </c>
    </row>
    <row r="15" spans="2:18" x14ac:dyDescent="0.15">
      <c r="B15" s="11">
        <v>613.86666666666679</v>
      </c>
      <c r="C15" s="14" t="s">
        <v>58</v>
      </c>
      <c r="I15" s="11">
        <f t="shared" si="0"/>
        <v>-129.16041666666638</v>
      </c>
      <c r="J15" s="14" t="s">
        <v>59</v>
      </c>
      <c r="O15" s="11">
        <f t="shared" si="1"/>
        <v>-1.7465188825180096</v>
      </c>
      <c r="P15" s="14" t="s">
        <v>60</v>
      </c>
    </row>
    <row r="16" spans="2:18" x14ac:dyDescent="0.15">
      <c r="B16" s="11">
        <v>615.7833333333333</v>
      </c>
      <c r="I16" s="11">
        <f t="shared" si="0"/>
        <v>-127.24374999999986</v>
      </c>
      <c r="O16" s="11">
        <f t="shared" si="1"/>
        <v>-1.7206015418093228</v>
      </c>
    </row>
    <row r="17" spans="2:17" x14ac:dyDescent="0.15">
      <c r="B17" s="11">
        <v>628.45000000000005</v>
      </c>
      <c r="I17" s="11">
        <f t="shared" si="0"/>
        <v>-114.57708333333312</v>
      </c>
      <c r="O17" s="11">
        <f t="shared" si="1"/>
        <v>-1.5493217249519009</v>
      </c>
    </row>
    <row r="18" spans="2:17" x14ac:dyDescent="0.15">
      <c r="B18" s="11">
        <v>644.86666666666679</v>
      </c>
      <c r="I18" s="11">
        <f t="shared" si="0"/>
        <v>-98.160416666666379</v>
      </c>
      <c r="O18" s="11">
        <f t="shared" si="1"/>
        <v>-1.3273340675774794</v>
      </c>
    </row>
    <row r="19" spans="2:17" x14ac:dyDescent="0.15">
      <c r="B19" s="11">
        <v>650.45000000000005</v>
      </c>
      <c r="I19" s="11">
        <f t="shared" si="0"/>
        <v>-92.577083333333121</v>
      </c>
      <c r="O19" s="11">
        <f t="shared" si="1"/>
        <v>-1.2518357272521701</v>
      </c>
    </row>
    <row r="20" spans="2:17" x14ac:dyDescent="0.15">
      <c r="B20" s="11">
        <v>652.20000000000005</v>
      </c>
      <c r="I20" s="11">
        <f t="shared" si="0"/>
        <v>-90.827083333333121</v>
      </c>
      <c r="O20" s="11">
        <f t="shared" si="1"/>
        <v>-1.2281720683442368</v>
      </c>
    </row>
    <row r="21" spans="2:17" x14ac:dyDescent="0.15">
      <c r="B21" s="11">
        <v>656.86666666666679</v>
      </c>
      <c r="I21" s="11">
        <f t="shared" si="0"/>
        <v>-86.160416666666379</v>
      </c>
      <c r="O21" s="11">
        <f t="shared" si="1"/>
        <v>-1.1650689779230807</v>
      </c>
    </row>
    <row r="22" spans="2:17" x14ac:dyDescent="0.15">
      <c r="B22" s="11">
        <v>661.45</v>
      </c>
      <c r="I22" s="11">
        <f t="shared" si="0"/>
        <v>-81.577083333333121</v>
      </c>
      <c r="O22" s="11">
        <f t="shared" si="1"/>
        <v>-1.1030927284023044</v>
      </c>
    </row>
    <row r="23" spans="2:17" x14ac:dyDescent="0.15">
      <c r="B23" s="11">
        <v>666.45</v>
      </c>
      <c r="I23" s="11">
        <f t="shared" si="0"/>
        <v>-76.577083333333121</v>
      </c>
      <c r="O23" s="11">
        <f t="shared" si="1"/>
        <v>-1.0354822743796384</v>
      </c>
    </row>
    <row r="24" spans="2:17" x14ac:dyDescent="0.15">
      <c r="B24" s="11">
        <v>667.7</v>
      </c>
      <c r="I24" s="11">
        <f t="shared" si="0"/>
        <v>-75.327083333333121</v>
      </c>
      <c r="O24" s="11">
        <f t="shared" si="1"/>
        <v>-1.0185796608739719</v>
      </c>
    </row>
    <row r="25" spans="2:17" x14ac:dyDescent="0.15">
      <c r="B25" s="11">
        <v>668.95</v>
      </c>
      <c r="I25" s="11">
        <f t="shared" si="0"/>
        <v>-74.077083333333121</v>
      </c>
      <c r="O25" s="11">
        <f t="shared" si="1"/>
        <v>-1.0016770473683052</v>
      </c>
    </row>
    <row r="26" spans="2:17" x14ac:dyDescent="0.15">
      <c r="B26" s="11">
        <v>675.2833333333333</v>
      </c>
      <c r="I26" s="11">
        <f t="shared" si="0"/>
        <v>-67.743749999999864</v>
      </c>
      <c r="O26" s="11">
        <f t="shared" si="1"/>
        <v>-0.91603713893959593</v>
      </c>
    </row>
    <row r="27" spans="2:17" x14ac:dyDescent="0.15">
      <c r="B27" s="11">
        <v>675.7833333333333</v>
      </c>
      <c r="I27" s="11">
        <f t="shared" si="0"/>
        <v>-67.243749999999864</v>
      </c>
      <c r="O27" s="11">
        <f t="shared" si="1"/>
        <v>-0.9092760935373293</v>
      </c>
    </row>
    <row r="28" spans="2:17" x14ac:dyDescent="0.15">
      <c r="B28" s="11">
        <v>685.5333333333333</v>
      </c>
      <c r="I28" s="11">
        <f t="shared" si="0"/>
        <v>-57.493749999999864</v>
      </c>
      <c r="O28" s="11">
        <f t="shared" si="1"/>
        <v>-0.77743570819313035</v>
      </c>
    </row>
    <row r="29" spans="2:17" x14ac:dyDescent="0.15">
      <c r="B29" s="11">
        <v>694.2833333333333</v>
      </c>
      <c r="I29" s="11">
        <f t="shared" si="0"/>
        <v>-48.743749999999864</v>
      </c>
      <c r="O29" s="11">
        <f t="shared" si="1"/>
        <v>-0.65911741365346466</v>
      </c>
      <c r="Q29" s="3" t="s">
        <v>61</v>
      </c>
    </row>
    <row r="30" spans="2:17" x14ac:dyDescent="0.15">
      <c r="B30" s="11">
        <v>697.61666666666679</v>
      </c>
      <c r="I30" s="11">
        <f t="shared" si="0"/>
        <v>-45.410416666666379</v>
      </c>
      <c r="O30" s="11">
        <f t="shared" si="1"/>
        <v>-0.61404377763835183</v>
      </c>
      <c r="Q30" s="3" t="s">
        <v>62</v>
      </c>
    </row>
    <row r="31" spans="2:17" x14ac:dyDescent="0.15">
      <c r="B31" s="11">
        <v>705.7833333333333</v>
      </c>
      <c r="I31" s="11">
        <f t="shared" si="0"/>
        <v>-37.243749999999864</v>
      </c>
      <c r="O31" s="11">
        <f t="shared" si="1"/>
        <v>-0.5036133694013325</v>
      </c>
      <c r="Q31" s="3" t="s">
        <v>63</v>
      </c>
    </row>
    <row r="32" spans="2:17" x14ac:dyDescent="0.15">
      <c r="B32" s="11">
        <v>705.86666666666679</v>
      </c>
      <c r="I32" s="11">
        <f t="shared" si="0"/>
        <v>-37.160416666666379</v>
      </c>
      <c r="O32" s="11">
        <f t="shared" si="1"/>
        <v>-0.50248652850095266</v>
      </c>
    </row>
    <row r="33" spans="2:15" x14ac:dyDescent="0.15">
      <c r="B33" s="11">
        <v>708.11666666666679</v>
      </c>
      <c r="I33" s="11">
        <f t="shared" si="0"/>
        <v>-34.910416666666379</v>
      </c>
      <c r="O33" s="11">
        <f t="shared" si="1"/>
        <v>-0.47206182419075293</v>
      </c>
    </row>
    <row r="34" spans="2:15" x14ac:dyDescent="0.15">
      <c r="B34" s="11">
        <v>711.0333333333333</v>
      </c>
      <c r="I34" s="11">
        <f t="shared" si="0"/>
        <v>-31.993749999999864</v>
      </c>
      <c r="O34" s="11">
        <f t="shared" si="1"/>
        <v>-0.43262239267753305</v>
      </c>
    </row>
    <row r="35" spans="2:15" x14ac:dyDescent="0.15">
      <c r="B35" s="11">
        <v>714.0333333333333</v>
      </c>
      <c r="I35" s="11">
        <f t="shared" si="0"/>
        <v>-28.993749999999864</v>
      </c>
      <c r="O35" s="11">
        <f t="shared" si="1"/>
        <v>-0.39205612026393338</v>
      </c>
    </row>
    <row r="36" spans="2:15" x14ac:dyDescent="0.15">
      <c r="B36" s="11">
        <v>716.0333333333333</v>
      </c>
      <c r="I36" s="11">
        <f t="shared" si="0"/>
        <v>-26.993749999999864</v>
      </c>
      <c r="O36" s="11">
        <f t="shared" si="1"/>
        <v>-0.36501193865486692</v>
      </c>
    </row>
    <row r="37" spans="2:15" x14ac:dyDescent="0.15">
      <c r="B37" s="11">
        <v>722.2833333333333</v>
      </c>
      <c r="I37" s="11">
        <f t="shared" si="0"/>
        <v>-20.743749999999864</v>
      </c>
      <c r="O37" s="11">
        <f t="shared" si="1"/>
        <v>-0.28049887112653427</v>
      </c>
    </row>
    <row r="38" spans="2:15" x14ac:dyDescent="0.15">
      <c r="B38" s="11">
        <v>728.11666666666679</v>
      </c>
      <c r="I38" s="11">
        <f t="shared" si="0"/>
        <v>-14.910416666666379</v>
      </c>
      <c r="O38" s="11">
        <f t="shared" si="1"/>
        <v>-0.2016200081000884</v>
      </c>
    </row>
    <row r="39" spans="2:15" x14ac:dyDescent="0.15">
      <c r="B39" s="11">
        <v>728.7</v>
      </c>
      <c r="I39" s="11">
        <f t="shared" si="0"/>
        <v>-14.327083333333121</v>
      </c>
      <c r="O39" s="11">
        <f t="shared" si="1"/>
        <v>-0.19373212179744503</v>
      </c>
    </row>
    <row r="40" spans="2:15" x14ac:dyDescent="0.15">
      <c r="B40" s="11">
        <v>729.0333333333333</v>
      </c>
      <c r="I40" s="11">
        <f t="shared" si="0"/>
        <v>-13.993749999999864</v>
      </c>
      <c r="O40" s="11">
        <f t="shared" si="1"/>
        <v>-0.18922475819593498</v>
      </c>
    </row>
    <row r="41" spans="2:15" x14ac:dyDescent="0.15">
      <c r="B41" s="11">
        <v>730.11666666666679</v>
      </c>
      <c r="I41" s="11">
        <f t="shared" si="0"/>
        <v>-12.910416666666379</v>
      </c>
      <c r="O41" s="11">
        <f t="shared" si="1"/>
        <v>-0.17457582649102193</v>
      </c>
    </row>
    <row r="42" spans="2:15" x14ac:dyDescent="0.15">
      <c r="B42" s="11">
        <v>731.95</v>
      </c>
      <c r="I42" s="11">
        <f t="shared" si="0"/>
        <v>-11.077083333333121</v>
      </c>
      <c r="O42" s="11">
        <f t="shared" si="1"/>
        <v>-0.14978532668271205</v>
      </c>
    </row>
    <row r="43" spans="2:15" x14ac:dyDescent="0.15">
      <c r="B43" s="11">
        <v>735.0333333333333</v>
      </c>
      <c r="I43" s="11">
        <f t="shared" si="0"/>
        <v>-7.9937499999998636</v>
      </c>
      <c r="O43" s="11">
        <f t="shared" si="1"/>
        <v>-0.10809221336873563</v>
      </c>
    </row>
    <row r="44" spans="2:15" x14ac:dyDescent="0.15">
      <c r="B44" s="11">
        <v>736.95</v>
      </c>
      <c r="I44" s="11">
        <f t="shared" si="0"/>
        <v>-6.0770833333331211</v>
      </c>
      <c r="O44" s="11">
        <f t="shared" si="1"/>
        <v>-8.2174872660045931E-2</v>
      </c>
    </row>
    <row r="45" spans="2:15" x14ac:dyDescent="0.15">
      <c r="B45" s="11">
        <v>737.36666666666679</v>
      </c>
      <c r="I45" s="11">
        <f t="shared" si="0"/>
        <v>-5.6604166666663787</v>
      </c>
      <c r="O45" s="11">
        <f t="shared" si="1"/>
        <v>-7.654066815815605E-2</v>
      </c>
    </row>
    <row r="46" spans="2:15" x14ac:dyDescent="0.15">
      <c r="B46" s="11">
        <v>738.2833333333333</v>
      </c>
      <c r="I46" s="11">
        <f t="shared" si="0"/>
        <v>-4.7437499999998636</v>
      </c>
      <c r="O46" s="11">
        <f t="shared" si="1"/>
        <v>-6.4145418254002648E-2</v>
      </c>
    </row>
    <row r="47" spans="2:15" x14ac:dyDescent="0.15">
      <c r="B47" s="11">
        <v>739.7833333333333</v>
      </c>
      <c r="I47" s="11">
        <f t="shared" si="0"/>
        <v>-3.2437499999998636</v>
      </c>
      <c r="O47" s="11">
        <f t="shared" si="1"/>
        <v>-4.3862282047202807E-2</v>
      </c>
    </row>
    <row r="48" spans="2:15" x14ac:dyDescent="0.15">
      <c r="B48" s="11">
        <v>740.61666666666679</v>
      </c>
      <c r="I48" s="11">
        <f t="shared" si="0"/>
        <v>-2.4104166666663787</v>
      </c>
      <c r="O48" s="11">
        <f t="shared" si="1"/>
        <v>-3.2593873043423073E-2</v>
      </c>
    </row>
    <row r="49" spans="2:15" x14ac:dyDescent="0.15">
      <c r="B49" s="11">
        <v>743.61666666666679</v>
      </c>
      <c r="I49" s="11">
        <f t="shared" si="0"/>
        <v>0.58958333333362134</v>
      </c>
      <c r="O49" s="11">
        <f t="shared" si="1"/>
        <v>7.9723993701766097E-3</v>
      </c>
    </row>
    <row r="50" spans="2:15" x14ac:dyDescent="0.15">
      <c r="B50" s="11">
        <v>747.2</v>
      </c>
      <c r="I50" s="11">
        <f t="shared" si="0"/>
        <v>4.1729166666668789</v>
      </c>
      <c r="O50" s="11">
        <f t="shared" si="1"/>
        <v>5.6426558086419644E-2</v>
      </c>
    </row>
    <row r="51" spans="2:15" x14ac:dyDescent="0.15">
      <c r="B51" s="11">
        <v>748.2</v>
      </c>
      <c r="I51" s="11">
        <f t="shared" si="0"/>
        <v>5.1729166666668789</v>
      </c>
      <c r="O51" s="11">
        <f t="shared" si="1"/>
        <v>6.9948648890952869E-2</v>
      </c>
    </row>
    <row r="52" spans="2:15" x14ac:dyDescent="0.15">
      <c r="B52" s="11">
        <v>748.2833333333333</v>
      </c>
      <c r="I52" s="11">
        <f t="shared" si="0"/>
        <v>5.2562500000001364</v>
      </c>
      <c r="O52" s="11">
        <f t="shared" si="1"/>
        <v>7.1075489791329619E-2</v>
      </c>
    </row>
    <row r="53" spans="2:15" x14ac:dyDescent="0.15">
      <c r="B53" s="11">
        <v>748.5333333333333</v>
      </c>
      <c r="I53" s="11">
        <f t="shared" si="0"/>
        <v>5.5062500000001364</v>
      </c>
      <c r="O53" s="11">
        <f t="shared" si="1"/>
        <v>7.445601249246292E-2</v>
      </c>
    </row>
    <row r="54" spans="2:15" x14ac:dyDescent="0.15">
      <c r="B54" s="11">
        <v>750.0333333333333</v>
      </c>
      <c r="I54" s="11">
        <f t="shared" si="0"/>
        <v>7.0062500000001364</v>
      </c>
      <c r="O54" s="11">
        <f t="shared" si="1"/>
        <v>9.4739148699262768E-2</v>
      </c>
    </row>
    <row r="55" spans="2:15" x14ac:dyDescent="0.15">
      <c r="B55" s="11">
        <v>752.11666666666679</v>
      </c>
      <c r="I55" s="11">
        <f t="shared" si="0"/>
        <v>9.0895833333336213</v>
      </c>
      <c r="O55" s="11">
        <f t="shared" si="1"/>
        <v>0.12291017120870903</v>
      </c>
    </row>
    <row r="56" spans="2:15" x14ac:dyDescent="0.15">
      <c r="B56" s="11">
        <v>754.7</v>
      </c>
      <c r="I56" s="11">
        <f t="shared" si="0"/>
        <v>11.672916666666879</v>
      </c>
      <c r="O56" s="11">
        <f t="shared" si="1"/>
        <v>0.15784223912041884</v>
      </c>
    </row>
    <row r="57" spans="2:15" x14ac:dyDescent="0.15">
      <c r="B57" s="11">
        <v>755.0333333333333</v>
      </c>
      <c r="I57" s="11">
        <f t="shared" si="0"/>
        <v>12.006250000000136</v>
      </c>
      <c r="O57" s="11">
        <f t="shared" si="1"/>
        <v>0.16234960272192889</v>
      </c>
    </row>
    <row r="58" spans="2:15" x14ac:dyDescent="0.15">
      <c r="B58" s="11">
        <v>758.36666666666667</v>
      </c>
      <c r="I58" s="11">
        <f t="shared" si="0"/>
        <v>15.339583333333508</v>
      </c>
      <c r="O58" s="11">
        <f t="shared" si="1"/>
        <v>0.20742323873704016</v>
      </c>
    </row>
    <row r="59" spans="2:15" x14ac:dyDescent="0.15">
      <c r="B59" s="11">
        <v>760.53333333333342</v>
      </c>
      <c r="I59" s="11">
        <f t="shared" si="0"/>
        <v>17.50625000000025</v>
      </c>
      <c r="O59" s="11">
        <f t="shared" si="1"/>
        <v>0.23672110214686318</v>
      </c>
    </row>
    <row r="60" spans="2:15" x14ac:dyDescent="0.15">
      <c r="B60" s="11">
        <v>764.03333333333342</v>
      </c>
      <c r="I60" s="11">
        <f t="shared" si="0"/>
        <v>21.00625000000025</v>
      </c>
      <c r="O60" s="11">
        <f t="shared" si="1"/>
        <v>0.28404841996272945</v>
      </c>
    </row>
    <row r="61" spans="2:15" x14ac:dyDescent="0.15">
      <c r="B61" s="11">
        <v>769.28333333333342</v>
      </c>
      <c r="I61" s="11">
        <f t="shared" si="0"/>
        <v>26.25625000000025</v>
      </c>
      <c r="O61" s="11">
        <f t="shared" si="1"/>
        <v>0.3550393966865289</v>
      </c>
    </row>
    <row r="62" spans="2:15" x14ac:dyDescent="0.15">
      <c r="B62" s="11">
        <v>775.45</v>
      </c>
      <c r="I62" s="11">
        <f t="shared" si="0"/>
        <v>32.422916666666879</v>
      </c>
      <c r="O62" s="11">
        <f t="shared" si="1"/>
        <v>0.43842562331448326</v>
      </c>
    </row>
    <row r="63" spans="2:15" x14ac:dyDescent="0.15">
      <c r="B63" s="11">
        <v>781.2</v>
      </c>
      <c r="I63" s="11">
        <f t="shared" si="0"/>
        <v>38.172916666666879</v>
      </c>
      <c r="O63" s="11">
        <f t="shared" si="1"/>
        <v>0.51617764544054934</v>
      </c>
    </row>
    <row r="64" spans="2:15" x14ac:dyDescent="0.15">
      <c r="B64" s="11">
        <v>781.7</v>
      </c>
      <c r="I64" s="11">
        <f t="shared" si="0"/>
        <v>38.672916666666879</v>
      </c>
      <c r="O64" s="11">
        <f t="shared" si="1"/>
        <v>0.52293869084281597</v>
      </c>
    </row>
    <row r="65" spans="2:15" x14ac:dyDescent="0.15">
      <c r="B65" s="11">
        <v>785.61666666666667</v>
      </c>
      <c r="I65" s="11">
        <f t="shared" si="0"/>
        <v>42.589583333333508</v>
      </c>
      <c r="O65" s="11">
        <f t="shared" si="1"/>
        <v>0.57590021316057061</v>
      </c>
    </row>
    <row r="66" spans="2:15" x14ac:dyDescent="0.15">
      <c r="B66" s="11">
        <v>792.78333333333342</v>
      </c>
      <c r="I66" s="11">
        <f t="shared" si="0"/>
        <v>49.75625000000025</v>
      </c>
      <c r="O66" s="11">
        <f t="shared" si="1"/>
        <v>0.67280853059305967</v>
      </c>
    </row>
    <row r="67" spans="2:15" x14ac:dyDescent="0.15">
      <c r="B67" s="11">
        <v>793.36666666666667</v>
      </c>
      <c r="I67" s="11">
        <f t="shared" si="0"/>
        <v>50.339583333333508</v>
      </c>
      <c r="O67" s="11">
        <f t="shared" si="1"/>
        <v>0.68069641689570304</v>
      </c>
    </row>
    <row r="68" spans="2:15" x14ac:dyDescent="0.15">
      <c r="B68" s="11">
        <v>795.28333333333342</v>
      </c>
      <c r="I68" s="11">
        <f t="shared" si="0"/>
        <v>52.25625000000025</v>
      </c>
      <c r="O68" s="11">
        <f t="shared" si="1"/>
        <v>0.70661375760439282</v>
      </c>
    </row>
    <row r="69" spans="2:15" x14ac:dyDescent="0.15">
      <c r="B69" s="11">
        <v>797.61666666666667</v>
      </c>
      <c r="I69" s="11">
        <f t="shared" si="0"/>
        <v>54.589583333333508</v>
      </c>
      <c r="O69" s="11">
        <f t="shared" si="1"/>
        <v>0.73816530281496928</v>
      </c>
    </row>
    <row r="70" spans="2:15" x14ac:dyDescent="0.15">
      <c r="B70" s="11">
        <v>798.95</v>
      </c>
      <c r="I70" s="11">
        <f t="shared" si="0"/>
        <v>55.922916666666879</v>
      </c>
      <c r="O70" s="11">
        <f t="shared" si="1"/>
        <v>0.75619475722101415</v>
      </c>
    </row>
    <row r="71" spans="2:15" x14ac:dyDescent="0.15">
      <c r="B71" s="11">
        <v>799.7</v>
      </c>
      <c r="I71" s="11">
        <f t="shared" si="0"/>
        <v>56.672916666666879</v>
      </c>
      <c r="O71" s="11">
        <f t="shared" si="1"/>
        <v>0.76633632532441398</v>
      </c>
    </row>
    <row r="72" spans="2:15" x14ac:dyDescent="0.15">
      <c r="B72" s="11">
        <v>799.95</v>
      </c>
      <c r="I72" s="11">
        <f t="shared" si="0"/>
        <v>56.922916666666879</v>
      </c>
      <c r="O72" s="11">
        <f t="shared" si="1"/>
        <v>0.7697168480255473</v>
      </c>
    </row>
    <row r="73" spans="2:15" x14ac:dyDescent="0.15">
      <c r="B73" s="11">
        <v>810.86666666666667</v>
      </c>
      <c r="I73" s="11">
        <f t="shared" si="0"/>
        <v>67.839583333333508</v>
      </c>
      <c r="O73" s="11">
        <f t="shared" si="1"/>
        <v>0.91733300597503453</v>
      </c>
    </row>
    <row r="74" spans="2:15" x14ac:dyDescent="0.15">
      <c r="B74" s="11">
        <v>811.53333333333342</v>
      </c>
      <c r="I74" s="11">
        <f t="shared" si="0"/>
        <v>68.50625000000025</v>
      </c>
      <c r="O74" s="11">
        <f t="shared" si="1"/>
        <v>0.92634773317805774</v>
      </c>
    </row>
    <row r="75" spans="2:15" x14ac:dyDescent="0.15">
      <c r="B75" s="11">
        <v>813.61666666666667</v>
      </c>
      <c r="I75" s="11">
        <f t="shared" si="0"/>
        <v>70.589583333333508</v>
      </c>
      <c r="O75" s="11">
        <f t="shared" si="1"/>
        <v>0.95451875568750089</v>
      </c>
    </row>
    <row r="76" spans="2:15" x14ac:dyDescent="0.15">
      <c r="B76" s="11">
        <v>814.03333333333342</v>
      </c>
      <c r="I76" s="11">
        <f t="shared" ref="I76:I90" si="2">B76-$E$12</f>
        <v>71.00625000000025</v>
      </c>
      <c r="O76" s="11">
        <f t="shared" ref="O76:O90" si="3">I76/$L$13</f>
        <v>0.96015296018939078</v>
      </c>
    </row>
    <row r="77" spans="2:15" x14ac:dyDescent="0.15">
      <c r="B77" s="11">
        <v>814.78333333333342</v>
      </c>
      <c r="I77" s="11">
        <f t="shared" si="2"/>
        <v>71.75625000000025</v>
      </c>
      <c r="O77" s="11">
        <f t="shared" si="3"/>
        <v>0.97029452829279073</v>
      </c>
    </row>
    <row r="78" spans="2:15" x14ac:dyDescent="0.15">
      <c r="B78" s="11">
        <v>817.86666666666667</v>
      </c>
      <c r="I78" s="11">
        <f t="shared" si="2"/>
        <v>74.839583333333508</v>
      </c>
      <c r="O78" s="11">
        <f t="shared" si="3"/>
        <v>1.011987641606767</v>
      </c>
    </row>
    <row r="79" spans="2:15" x14ac:dyDescent="0.15">
      <c r="B79" s="11">
        <v>818.86666666666667</v>
      </c>
      <c r="I79" s="11">
        <f t="shared" si="2"/>
        <v>75.839583333333508</v>
      </c>
      <c r="O79" s="11">
        <f t="shared" si="3"/>
        <v>1.0255097324113003</v>
      </c>
    </row>
    <row r="80" spans="2:15" x14ac:dyDescent="0.15">
      <c r="B80" s="11">
        <v>820.7</v>
      </c>
      <c r="I80" s="11">
        <f t="shared" si="2"/>
        <v>77.672916666666879</v>
      </c>
      <c r="O80" s="11">
        <f t="shared" si="3"/>
        <v>1.0503002322196118</v>
      </c>
    </row>
    <row r="81" spans="2:15" x14ac:dyDescent="0.15">
      <c r="B81" s="11">
        <v>821.11666666666667</v>
      </c>
      <c r="I81" s="11">
        <f t="shared" si="2"/>
        <v>78.089583333333508</v>
      </c>
      <c r="O81" s="11">
        <f t="shared" si="3"/>
        <v>1.0559344367215</v>
      </c>
    </row>
    <row r="82" spans="2:15" x14ac:dyDescent="0.15">
      <c r="B82" s="11">
        <v>825.61666666666667</v>
      </c>
      <c r="I82" s="11">
        <f t="shared" si="2"/>
        <v>82.589583333333508</v>
      </c>
      <c r="O82" s="11">
        <f t="shared" si="3"/>
        <v>1.1167838453418997</v>
      </c>
    </row>
    <row r="83" spans="2:15" x14ac:dyDescent="0.15">
      <c r="B83" s="11">
        <v>828.61666666666667</v>
      </c>
      <c r="I83" s="11">
        <f t="shared" si="2"/>
        <v>85.589583333333508</v>
      </c>
      <c r="O83" s="11">
        <f t="shared" si="3"/>
        <v>1.1573501177554992</v>
      </c>
    </row>
    <row r="84" spans="2:15" x14ac:dyDescent="0.15">
      <c r="B84" s="11">
        <v>841.45</v>
      </c>
      <c r="I84" s="11">
        <f t="shared" si="2"/>
        <v>98.422916666666879</v>
      </c>
      <c r="O84" s="11">
        <f t="shared" si="3"/>
        <v>1.3308836164136761</v>
      </c>
    </row>
    <row r="85" spans="2:15" x14ac:dyDescent="0.15">
      <c r="B85" s="11">
        <v>842.03333333333342</v>
      </c>
      <c r="I85" s="11">
        <f t="shared" si="2"/>
        <v>99.00625000000025</v>
      </c>
      <c r="O85" s="11">
        <f t="shared" si="3"/>
        <v>1.3387715027163212</v>
      </c>
    </row>
    <row r="86" spans="2:15" x14ac:dyDescent="0.15">
      <c r="B86" s="11">
        <v>842.86666666666667</v>
      </c>
      <c r="I86" s="11">
        <f t="shared" si="2"/>
        <v>99.839583333333508</v>
      </c>
      <c r="O86" s="11">
        <f t="shared" si="3"/>
        <v>1.3500399117200979</v>
      </c>
    </row>
    <row r="87" spans="2:15" x14ac:dyDescent="0.15">
      <c r="B87" s="11">
        <v>849.61666666666667</v>
      </c>
      <c r="I87" s="11">
        <f t="shared" si="2"/>
        <v>106.58958333333351</v>
      </c>
      <c r="O87" s="11">
        <f t="shared" si="3"/>
        <v>1.441314024650697</v>
      </c>
    </row>
    <row r="88" spans="2:15" x14ac:dyDescent="0.15">
      <c r="B88" s="11">
        <v>874.7</v>
      </c>
      <c r="I88" s="11">
        <f t="shared" si="2"/>
        <v>131.67291666666688</v>
      </c>
      <c r="O88" s="11">
        <f t="shared" si="3"/>
        <v>1.780493135664406</v>
      </c>
    </row>
    <row r="89" spans="2:15" x14ac:dyDescent="0.15">
      <c r="B89" s="11">
        <v>878.78333333333342</v>
      </c>
      <c r="I89" s="11">
        <f t="shared" si="2"/>
        <v>135.75625000000025</v>
      </c>
      <c r="O89" s="11">
        <f t="shared" si="3"/>
        <v>1.8357083397829173</v>
      </c>
    </row>
    <row r="90" spans="2:15" x14ac:dyDescent="0.15">
      <c r="B90" s="12">
        <v>897.45</v>
      </c>
      <c r="I90" s="12">
        <f t="shared" si="2"/>
        <v>154.42291666666688</v>
      </c>
      <c r="O90" s="12">
        <f t="shared" si="3"/>
        <v>2.0881207014675369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8C3-E914-404E-A012-F03E9500CCD2}">
  <dimension ref="B1:N41"/>
  <sheetViews>
    <sheetView workbookViewId="0">
      <selection activeCell="I28" sqref="I28"/>
    </sheetView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8.83203125" style="3"/>
    <col min="4" max="4" width="13.5" style="3" bestFit="1" customWidth="1"/>
    <col min="5" max="5" width="12.1640625" style="3" bestFit="1" customWidth="1"/>
    <col min="6" max="7" width="8.83203125" style="3"/>
    <col min="8" max="8" width="4" style="3" customWidth="1"/>
    <col min="9" max="10" width="12.1640625" style="3" bestFit="1" customWidth="1"/>
    <col min="11" max="16384" width="8.83203125" style="3"/>
  </cols>
  <sheetData>
    <row r="1" spans="2:14" ht="16" x14ac:dyDescent="0.2">
      <c r="B1" s="1" t="s">
        <v>64</v>
      </c>
    </row>
    <row r="2" spans="2:14" x14ac:dyDescent="0.15">
      <c r="B2" s="2" t="s">
        <v>65</v>
      </c>
    </row>
    <row r="3" spans="2:14" x14ac:dyDescent="0.15">
      <c r="B3" s="2"/>
    </row>
    <row r="4" spans="2:14" x14ac:dyDescent="0.15">
      <c r="B4" s="2" t="s">
        <v>44</v>
      </c>
      <c r="C4" s="3" t="s">
        <v>66</v>
      </c>
    </row>
    <row r="5" spans="2:14" x14ac:dyDescent="0.15">
      <c r="B5" s="2" t="s">
        <v>46</v>
      </c>
      <c r="C5" s="3" t="s">
        <v>67</v>
      </c>
    </row>
    <row r="6" spans="2:14" x14ac:dyDescent="0.15">
      <c r="B6" s="2" t="s">
        <v>48</v>
      </c>
      <c r="C6" s="3" t="s">
        <v>68</v>
      </c>
    </row>
    <row r="7" spans="2:14" x14ac:dyDescent="0.15">
      <c r="B7" s="2" t="s">
        <v>50</v>
      </c>
      <c r="C7" s="3" t="s">
        <v>69</v>
      </c>
    </row>
    <row r="9" spans="2:14" x14ac:dyDescent="0.15">
      <c r="B9" s="2" t="s">
        <v>52</v>
      </c>
    </row>
    <row r="11" spans="2:14" ht="13" thickBot="1" x14ac:dyDescent="0.2">
      <c r="B11" s="10" t="s">
        <v>70</v>
      </c>
    </row>
    <row r="12" spans="2:14" x14ac:dyDescent="0.15">
      <c r="B12" s="16">
        <v>117313</v>
      </c>
    </row>
    <row r="13" spans="2:14" x14ac:dyDescent="0.15">
      <c r="B13" s="16">
        <v>104002</v>
      </c>
      <c r="H13" s="17" t="s">
        <v>71</v>
      </c>
    </row>
    <row r="14" spans="2:14" x14ac:dyDescent="0.15">
      <c r="B14" s="16">
        <v>113038</v>
      </c>
    </row>
    <row r="15" spans="2:14" ht="13" thickBot="1" x14ac:dyDescent="0.2">
      <c r="B15" s="16">
        <v>101936</v>
      </c>
      <c r="C15" s="14" t="s">
        <v>72</v>
      </c>
      <c r="D15" s="2" t="s">
        <v>73</v>
      </c>
      <c r="E15" s="16">
        <f>AVERAGE(B12:B41)</f>
        <v>100200.36666666667</v>
      </c>
      <c r="H15" s="10" t="s">
        <v>74</v>
      </c>
      <c r="I15" s="10" t="s">
        <v>75</v>
      </c>
      <c r="J15" s="10" t="s">
        <v>76</v>
      </c>
      <c r="N15" s="18"/>
    </row>
    <row r="16" spans="2:14" x14ac:dyDescent="0.15">
      <c r="B16" s="16">
        <v>84560</v>
      </c>
      <c r="D16" s="2" t="s">
        <v>77</v>
      </c>
      <c r="E16" s="16">
        <v>15000</v>
      </c>
      <c r="H16" s="19">
        <v>0.9</v>
      </c>
      <c r="I16" s="16">
        <f>E15-E17*E19</f>
        <v>95681.65556724905</v>
      </c>
      <c r="J16" s="16">
        <f>E15+E19*E17</f>
        <v>104719.07776608429</v>
      </c>
    </row>
    <row r="17" spans="2:14" x14ac:dyDescent="0.15">
      <c r="B17" s="16">
        <v>113136</v>
      </c>
      <c r="D17" s="2" t="s">
        <v>78</v>
      </c>
      <c r="E17" s="16">
        <f>E16/SQRT(30)</f>
        <v>2738.6127875258308</v>
      </c>
      <c r="N17" s="18"/>
    </row>
    <row r="18" spans="2:14" x14ac:dyDescent="0.15">
      <c r="B18" s="16">
        <v>80740</v>
      </c>
    </row>
    <row r="19" spans="2:14" x14ac:dyDescent="0.15">
      <c r="B19" s="16">
        <v>100536</v>
      </c>
      <c r="C19" s="14" t="s">
        <v>79</v>
      </c>
      <c r="D19" s="2" t="s">
        <v>80</v>
      </c>
      <c r="E19" s="3">
        <v>1.65</v>
      </c>
    </row>
    <row r="20" spans="2:14" x14ac:dyDescent="0.15">
      <c r="B20" s="16">
        <v>105052</v>
      </c>
      <c r="D20" s="2"/>
    </row>
    <row r="21" spans="2:14" x14ac:dyDescent="0.15">
      <c r="B21" s="16">
        <v>87201</v>
      </c>
    </row>
    <row r="22" spans="2:14" x14ac:dyDescent="0.15">
      <c r="B22" s="16">
        <v>91986</v>
      </c>
    </row>
    <row r="23" spans="2:14" x14ac:dyDescent="0.15">
      <c r="B23" s="16">
        <v>94868</v>
      </c>
    </row>
    <row r="24" spans="2:14" x14ac:dyDescent="0.15">
      <c r="B24" s="16">
        <v>90745</v>
      </c>
    </row>
    <row r="25" spans="2:14" x14ac:dyDescent="0.15">
      <c r="B25" s="16">
        <v>102848</v>
      </c>
    </row>
    <row r="26" spans="2:14" x14ac:dyDescent="0.15">
      <c r="B26" s="16">
        <v>85927</v>
      </c>
    </row>
    <row r="27" spans="2:14" x14ac:dyDescent="0.15">
      <c r="B27" s="16">
        <v>112276</v>
      </c>
    </row>
    <row r="28" spans="2:14" x14ac:dyDescent="0.15">
      <c r="B28" s="16">
        <v>108637</v>
      </c>
    </row>
    <row r="29" spans="2:14" x14ac:dyDescent="0.15">
      <c r="B29" s="16">
        <v>96818</v>
      </c>
    </row>
    <row r="30" spans="2:14" x14ac:dyDescent="0.15">
      <c r="B30" s="16">
        <v>92307</v>
      </c>
    </row>
    <row r="31" spans="2:14" x14ac:dyDescent="0.15">
      <c r="B31" s="16">
        <v>114564</v>
      </c>
    </row>
    <row r="32" spans="2:14" x14ac:dyDescent="0.15">
      <c r="B32" s="16">
        <v>109714</v>
      </c>
    </row>
    <row r="33" spans="2:2" x14ac:dyDescent="0.15">
      <c r="B33" s="16">
        <v>108833</v>
      </c>
    </row>
    <row r="34" spans="2:2" x14ac:dyDescent="0.15">
      <c r="B34" s="16">
        <v>115295</v>
      </c>
    </row>
    <row r="35" spans="2:2" x14ac:dyDescent="0.15">
      <c r="B35" s="16">
        <v>89279</v>
      </c>
    </row>
    <row r="36" spans="2:2" x14ac:dyDescent="0.15">
      <c r="B36" s="16">
        <v>81720</v>
      </c>
    </row>
    <row r="37" spans="2:2" x14ac:dyDescent="0.15">
      <c r="B37" s="16">
        <v>89344</v>
      </c>
    </row>
    <row r="38" spans="2:2" x14ac:dyDescent="0.15">
      <c r="B38" s="16">
        <v>114426</v>
      </c>
    </row>
    <row r="39" spans="2:2" x14ac:dyDescent="0.15">
      <c r="B39" s="16">
        <v>90410</v>
      </c>
    </row>
    <row r="40" spans="2:2" x14ac:dyDescent="0.15">
      <c r="B40" s="16">
        <v>95118</v>
      </c>
    </row>
    <row r="41" spans="2:2" x14ac:dyDescent="0.15">
      <c r="B41" s="20">
        <v>113382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9BC3-FE44-894B-AC2A-D1D0D69C0F14}">
  <dimension ref="B1:K22"/>
  <sheetViews>
    <sheetView workbookViewId="0">
      <selection sqref="A1:XFD1048576"/>
    </sheetView>
  </sheetViews>
  <sheetFormatPr baseColWidth="10" defaultColWidth="8.83203125" defaultRowHeight="12" x14ac:dyDescent="0.15"/>
  <cols>
    <col min="1" max="1" width="2" style="3" customWidth="1"/>
    <col min="2" max="2" width="10.83203125" style="3" bestFit="1" customWidth="1"/>
    <col min="3" max="3" width="8.83203125" style="3"/>
    <col min="4" max="4" width="12.33203125" style="3" bestFit="1" customWidth="1"/>
    <col min="5" max="5" width="9.83203125" style="3" bestFit="1" customWidth="1"/>
    <col min="6" max="6" width="12.6640625" style="3" bestFit="1" customWidth="1"/>
    <col min="7" max="7" width="8.83203125" style="3"/>
    <col min="8" max="8" width="7.6640625" style="3" bestFit="1" customWidth="1"/>
    <col min="9" max="9" width="8.5" style="3" bestFit="1" customWidth="1"/>
    <col min="10" max="16384" width="8.83203125" style="3"/>
  </cols>
  <sheetData>
    <row r="1" spans="2:11" ht="16" x14ac:dyDescent="0.2">
      <c r="B1" s="1" t="s">
        <v>81</v>
      </c>
    </row>
    <row r="3" spans="2:11" x14ac:dyDescent="0.15">
      <c r="B3" s="2" t="s">
        <v>44</v>
      </c>
      <c r="C3" s="3" t="s">
        <v>82</v>
      </c>
    </row>
    <row r="4" spans="2:11" x14ac:dyDescent="0.15">
      <c r="B4" s="2" t="s">
        <v>46</v>
      </c>
      <c r="C4" s="3" t="s">
        <v>83</v>
      </c>
    </row>
    <row r="5" spans="2:11" x14ac:dyDescent="0.15">
      <c r="B5" s="2" t="s">
        <v>48</v>
      </c>
      <c r="C5" s="3" t="s">
        <v>84</v>
      </c>
    </row>
    <row r="6" spans="2:11" x14ac:dyDescent="0.15">
      <c r="B6" s="2" t="s">
        <v>50</v>
      </c>
      <c r="C6" s="3" t="s">
        <v>85</v>
      </c>
    </row>
    <row r="7" spans="2:11" x14ac:dyDescent="0.15">
      <c r="B7" s="2" t="s">
        <v>86</v>
      </c>
      <c r="C7" s="3" t="s">
        <v>87</v>
      </c>
    </row>
    <row r="8" spans="2:11" x14ac:dyDescent="0.15">
      <c r="B8" s="2"/>
    </row>
    <row r="9" spans="2:11" x14ac:dyDescent="0.15">
      <c r="B9" s="2" t="s">
        <v>52</v>
      </c>
    </row>
    <row r="10" spans="2:11" x14ac:dyDescent="0.15">
      <c r="B10" s="2"/>
    </row>
    <row r="11" spans="2:11" ht="13" thickBot="1" x14ac:dyDescent="0.2">
      <c r="B11" s="10" t="s">
        <v>70</v>
      </c>
    </row>
    <row r="12" spans="2:11" x14ac:dyDescent="0.15">
      <c r="B12" s="21">
        <v>78000</v>
      </c>
      <c r="C12" s="14" t="s">
        <v>72</v>
      </c>
      <c r="D12" s="2" t="s">
        <v>56</v>
      </c>
      <c r="E12" s="21">
        <f>AVERAGE(B12:B20)</f>
        <v>92533.333333333328</v>
      </c>
      <c r="I12" s="2" t="s">
        <v>88</v>
      </c>
    </row>
    <row r="13" spans="2:11" x14ac:dyDescent="0.15">
      <c r="B13" s="21">
        <v>90000</v>
      </c>
      <c r="D13" s="2" t="s">
        <v>89</v>
      </c>
      <c r="E13" s="21">
        <f>_xlfn.STDEV.S(B12:B20)</f>
        <v>13931.887883556916</v>
      </c>
    </row>
    <row r="14" spans="2:11" ht="13" thickBot="1" x14ac:dyDescent="0.2">
      <c r="B14" s="21">
        <v>75000</v>
      </c>
      <c r="D14" s="2" t="s">
        <v>78</v>
      </c>
      <c r="E14" s="21">
        <f>E13/3</f>
        <v>4643.9626278523056</v>
      </c>
      <c r="I14" s="10" t="s">
        <v>90</v>
      </c>
      <c r="J14" s="10" t="s">
        <v>75</v>
      </c>
      <c r="K14" s="10" t="s">
        <v>76</v>
      </c>
    </row>
    <row r="15" spans="2:11" x14ac:dyDescent="0.15">
      <c r="B15" s="21">
        <v>117000</v>
      </c>
      <c r="C15" s="14"/>
      <c r="I15" s="22">
        <v>0.99</v>
      </c>
      <c r="J15" s="23">
        <f>E12-E21*E14</f>
        <v>76929.618903749579</v>
      </c>
      <c r="K15" s="23">
        <f>E12+E21*E14</f>
        <v>108137.04776291708</v>
      </c>
    </row>
    <row r="16" spans="2:11" x14ac:dyDescent="0.15">
      <c r="B16" s="21">
        <v>105000</v>
      </c>
      <c r="C16" s="14" t="s">
        <v>79</v>
      </c>
      <c r="D16" s="24" t="s">
        <v>91</v>
      </c>
    </row>
    <row r="17" spans="2:8" x14ac:dyDescent="0.15">
      <c r="B17" s="21">
        <v>96000</v>
      </c>
      <c r="D17" s="3" t="s">
        <v>92</v>
      </c>
    </row>
    <row r="18" spans="2:8" x14ac:dyDescent="0.15">
      <c r="B18" s="21">
        <v>89500</v>
      </c>
      <c r="D18" s="3" t="s">
        <v>93</v>
      </c>
      <c r="H18" s="18"/>
    </row>
    <row r="19" spans="2:8" x14ac:dyDescent="0.15">
      <c r="B19" s="21">
        <v>102300</v>
      </c>
      <c r="D19" s="3" t="s">
        <v>94</v>
      </c>
    </row>
    <row r="20" spans="2:8" x14ac:dyDescent="0.15">
      <c r="B20" s="23">
        <v>80000</v>
      </c>
    </row>
    <row r="21" spans="2:8" x14ac:dyDescent="0.15">
      <c r="C21" s="14" t="s">
        <v>71</v>
      </c>
      <c r="D21" s="2" t="s">
        <v>95</v>
      </c>
      <c r="E21" s="3">
        <v>3.36</v>
      </c>
    </row>
    <row r="22" spans="2:8" x14ac:dyDescent="0.15">
      <c r="D22" s="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F58E-F733-2041-AFFE-9CDA151F3C95}">
  <dimension ref="B1:O26"/>
  <sheetViews>
    <sheetView workbookViewId="0">
      <selection sqref="A1:XFD1048576"/>
    </sheetView>
  </sheetViews>
  <sheetFormatPr baseColWidth="10" defaultColWidth="8.83203125" defaultRowHeight="12" x14ac:dyDescent="0.15"/>
  <cols>
    <col min="1" max="1" width="2" style="3" customWidth="1"/>
    <col min="2" max="2" width="10.1640625" style="3" customWidth="1"/>
    <col min="3" max="3" width="15.5" style="3" customWidth="1"/>
    <col min="4" max="4" width="14.33203125" style="3" bestFit="1" customWidth="1"/>
    <col min="5" max="5" width="9.5" style="3" bestFit="1" customWidth="1"/>
    <col min="6" max="6" width="9.5" style="3" customWidth="1"/>
    <col min="7" max="7" width="8.83203125" style="3"/>
    <col min="8" max="8" width="11.1640625" style="3" bestFit="1" customWidth="1"/>
    <col min="9" max="9" width="5.33203125" style="3" bestFit="1" customWidth="1"/>
    <col min="10" max="10" width="33.5" style="3" customWidth="1"/>
    <col min="11" max="11" width="11.5" style="3" bestFit="1" customWidth="1"/>
    <col min="12" max="12" width="5.5" style="3" bestFit="1" customWidth="1"/>
    <col min="13" max="13" width="11.5" style="3" bestFit="1" customWidth="1"/>
    <col min="14" max="16384" width="8.83203125" style="3"/>
  </cols>
  <sheetData>
    <row r="1" spans="2:11" ht="16" x14ac:dyDescent="0.2">
      <c r="B1" s="1" t="s">
        <v>97</v>
      </c>
      <c r="C1" s="1"/>
    </row>
    <row r="2" spans="2:11" x14ac:dyDescent="0.15">
      <c r="B2" s="2" t="s">
        <v>114</v>
      </c>
    </row>
    <row r="4" spans="2:11" x14ac:dyDescent="0.15">
      <c r="B4" s="2" t="s">
        <v>44</v>
      </c>
      <c r="C4" s="3" t="s">
        <v>99</v>
      </c>
    </row>
    <row r="5" spans="2:11" x14ac:dyDescent="0.15">
      <c r="B5" s="2"/>
      <c r="C5" s="3" t="s">
        <v>115</v>
      </c>
    </row>
    <row r="6" spans="2:11" x14ac:dyDescent="0.15">
      <c r="B6" s="2" t="s">
        <v>46</v>
      </c>
      <c r="C6" s="3" t="s">
        <v>47</v>
      </c>
    </row>
    <row r="7" spans="2:11" x14ac:dyDescent="0.15">
      <c r="B7" s="2" t="s">
        <v>48</v>
      </c>
      <c r="C7" s="3" t="s">
        <v>101</v>
      </c>
    </row>
    <row r="8" spans="2:11" x14ac:dyDescent="0.15">
      <c r="B8" s="2" t="s">
        <v>50</v>
      </c>
      <c r="C8" s="3" t="s">
        <v>102</v>
      </c>
    </row>
    <row r="9" spans="2:11" x14ac:dyDescent="0.15">
      <c r="B9" s="2" t="s">
        <v>86</v>
      </c>
      <c r="C9" s="3" t="s">
        <v>103</v>
      </c>
    </row>
    <row r="10" spans="2:11" x14ac:dyDescent="0.15">
      <c r="B10" s="2" t="s">
        <v>104</v>
      </c>
      <c r="C10" s="3" t="s">
        <v>105</v>
      </c>
    </row>
    <row r="11" spans="2:11" x14ac:dyDescent="0.15">
      <c r="B11" s="2"/>
    </row>
    <row r="12" spans="2:11" x14ac:dyDescent="0.15">
      <c r="B12" s="2" t="s">
        <v>52</v>
      </c>
    </row>
    <row r="14" spans="2:11" ht="13" thickBot="1" x14ac:dyDescent="0.2">
      <c r="B14" s="10" t="s">
        <v>106</v>
      </c>
      <c r="C14" s="10" t="s">
        <v>116</v>
      </c>
      <c r="D14" s="10" t="s">
        <v>117</v>
      </c>
      <c r="E14" s="10" t="s">
        <v>109</v>
      </c>
      <c r="F14" s="15"/>
    </row>
    <row r="15" spans="2:11" x14ac:dyDescent="0.15">
      <c r="B15" s="3">
        <v>1</v>
      </c>
      <c r="C15" s="11">
        <v>228.5752732416</v>
      </c>
      <c r="D15" s="25">
        <v>204.74330271939999</v>
      </c>
      <c r="E15" s="11">
        <f t="shared" ref="E15:E24" si="0">D15-C15</f>
        <v>-23.83197052220001</v>
      </c>
      <c r="F15" s="11"/>
      <c r="G15" s="2" t="s">
        <v>72</v>
      </c>
      <c r="H15" s="2" t="s">
        <v>56</v>
      </c>
      <c r="I15" s="11">
        <f>AVERAGE(E15:E24)</f>
        <v>-20.024587257460006</v>
      </c>
      <c r="K15" s="2" t="s">
        <v>71</v>
      </c>
    </row>
    <row r="16" spans="2:11" x14ac:dyDescent="0.15">
      <c r="B16" s="3">
        <v>2</v>
      </c>
      <c r="C16" s="11">
        <v>244.00763158160001</v>
      </c>
      <c r="D16" s="25">
        <v>223.94556573959997</v>
      </c>
      <c r="E16" s="11">
        <f t="shared" si="0"/>
        <v>-20.062065842000038</v>
      </c>
      <c r="F16" s="11"/>
      <c r="H16" s="2" t="s">
        <v>89</v>
      </c>
      <c r="I16" s="11">
        <f>_xlfn.STDEV.S(E15:E24)</f>
        <v>6.8588928108641074</v>
      </c>
    </row>
    <row r="17" spans="2:15" x14ac:dyDescent="0.15">
      <c r="B17" s="3">
        <v>3</v>
      </c>
      <c r="C17" s="11">
        <v>262.46032291099999</v>
      </c>
      <c r="D17" s="25">
        <v>232.94042602919998</v>
      </c>
      <c r="E17" s="11">
        <f t="shared" si="0"/>
        <v>-29.519896881800008</v>
      </c>
      <c r="F17" s="11"/>
      <c r="K17" s="2" t="s">
        <v>110</v>
      </c>
      <c r="L17" s="11">
        <v>2.2599999999999998</v>
      </c>
    </row>
    <row r="18" spans="2:15" x14ac:dyDescent="0.15">
      <c r="B18" s="3">
        <v>4</v>
      </c>
      <c r="C18" s="11">
        <v>224.320351585</v>
      </c>
      <c r="D18" s="25">
        <v>212.04060359159999</v>
      </c>
      <c r="E18" s="11">
        <f t="shared" si="0"/>
        <v>-12.279747993400008</v>
      </c>
      <c r="F18" s="11"/>
      <c r="G18" s="2" t="s">
        <v>79</v>
      </c>
      <c r="H18" s="24" t="s">
        <v>91</v>
      </c>
    </row>
    <row r="19" spans="2:15" ht="13" thickBot="1" x14ac:dyDescent="0.2">
      <c r="B19" s="3">
        <v>5</v>
      </c>
      <c r="C19" s="11">
        <v>202.14184802779999</v>
      </c>
      <c r="D19" s="25">
        <v>191.73602926139998</v>
      </c>
      <c r="E19" s="11">
        <f t="shared" si="0"/>
        <v>-10.405818766400017</v>
      </c>
      <c r="F19" s="11"/>
      <c r="H19" s="3" t="s">
        <v>92</v>
      </c>
      <c r="I19" s="7"/>
      <c r="J19" s="7"/>
      <c r="K19" s="10" t="s">
        <v>90</v>
      </c>
      <c r="L19" s="10" t="s">
        <v>75</v>
      </c>
      <c r="M19" s="10" t="s">
        <v>76</v>
      </c>
      <c r="N19" s="7"/>
    </row>
    <row r="20" spans="2:15" x14ac:dyDescent="0.15">
      <c r="B20" s="3">
        <v>6</v>
      </c>
      <c r="C20" s="11">
        <v>246.98387211859998</v>
      </c>
      <c r="D20" s="25">
        <v>233.469535458</v>
      </c>
      <c r="E20" s="11">
        <f t="shared" si="0"/>
        <v>-13.51433666059998</v>
      </c>
      <c r="F20" s="11"/>
      <c r="H20" s="3" t="s">
        <v>93</v>
      </c>
      <c r="K20" s="26">
        <v>0.95</v>
      </c>
      <c r="L20" s="11">
        <f>$I$15-$I$16*L17/SQRT(10)</f>
        <v>-24.926464770558432</v>
      </c>
      <c r="M20" s="11">
        <f>$I$15+$I$16*L17/SQRT(10)</f>
        <v>-15.122709744361581</v>
      </c>
      <c r="N20" s="7"/>
      <c r="O20" s="7"/>
    </row>
    <row r="21" spans="2:15" x14ac:dyDescent="0.15">
      <c r="B21" s="3">
        <v>7</v>
      </c>
      <c r="C21" s="11">
        <v>195.85867356079999</v>
      </c>
      <c r="D21" s="25">
        <v>177.6043982672</v>
      </c>
      <c r="E21" s="11">
        <f t="shared" si="0"/>
        <v>-18.254275293599989</v>
      </c>
      <c r="F21" s="11"/>
      <c r="H21" s="3" t="s">
        <v>94</v>
      </c>
      <c r="L21" s="7"/>
      <c r="M21" s="7"/>
      <c r="N21" s="7"/>
      <c r="O21" s="7"/>
    </row>
    <row r="22" spans="2:15" x14ac:dyDescent="0.15">
      <c r="B22" s="3">
        <v>8</v>
      </c>
      <c r="C22" s="11">
        <v>231.88220717159999</v>
      </c>
      <c r="D22" s="25">
        <v>213.84839413999998</v>
      </c>
      <c r="E22" s="11">
        <f t="shared" si="0"/>
        <v>-18.033813031600005</v>
      </c>
      <c r="F22" s="11"/>
      <c r="L22" s="7"/>
      <c r="M22" s="7"/>
      <c r="N22" s="7"/>
      <c r="O22" s="7"/>
    </row>
    <row r="23" spans="2:15" x14ac:dyDescent="0.15">
      <c r="B23" s="3">
        <v>9</v>
      </c>
      <c r="C23" s="11">
        <v>243.32419856939998</v>
      </c>
      <c r="D23" s="25">
        <v>218.85288748739998</v>
      </c>
      <c r="E23" s="11">
        <f t="shared" si="0"/>
        <v>-24.471311082</v>
      </c>
      <c r="F23" s="11"/>
      <c r="K23" s="2" t="s">
        <v>88</v>
      </c>
      <c r="L23" s="7" t="s">
        <v>118</v>
      </c>
      <c r="M23" s="7"/>
      <c r="N23" s="7"/>
      <c r="O23" s="7"/>
    </row>
    <row r="24" spans="2:15" x14ac:dyDescent="0.15">
      <c r="B24" s="5">
        <v>10</v>
      </c>
      <c r="C24" s="12">
        <v>266.73729079379996</v>
      </c>
      <c r="D24" s="27">
        <v>236.86465429279997</v>
      </c>
      <c r="E24" s="12">
        <f t="shared" si="0"/>
        <v>-29.872636500999988</v>
      </c>
      <c r="F24" s="28"/>
      <c r="L24" s="7" t="s">
        <v>112</v>
      </c>
      <c r="M24" s="7"/>
      <c r="N24" s="7"/>
      <c r="O24" s="7"/>
    </row>
    <row r="25" spans="2:15" x14ac:dyDescent="0.15">
      <c r="K25" s="7"/>
      <c r="L25" s="7"/>
      <c r="M25" s="7"/>
      <c r="N25" s="7"/>
      <c r="O25" s="7"/>
    </row>
    <row r="26" spans="2:15" x14ac:dyDescent="0.15">
      <c r="G26" s="3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6F40-68D8-1541-8458-33CCEA4089DD}">
  <dimension ref="B1:O26"/>
  <sheetViews>
    <sheetView workbookViewId="0">
      <selection sqref="A1:XFD1048576"/>
    </sheetView>
  </sheetViews>
  <sheetFormatPr baseColWidth="10" defaultColWidth="8.83203125" defaultRowHeight="12" x14ac:dyDescent="0.15"/>
  <cols>
    <col min="1" max="1" width="2" style="3" customWidth="1"/>
    <col min="2" max="2" width="10.1640625" style="3" customWidth="1"/>
    <col min="3" max="3" width="15.5" style="3" customWidth="1"/>
    <col min="4" max="4" width="14.33203125" style="3" customWidth="1"/>
    <col min="5" max="6" width="9.5" style="3" customWidth="1"/>
    <col min="7" max="7" width="8.83203125" style="3"/>
    <col min="8" max="8" width="11.1640625" style="3" customWidth="1"/>
    <col min="9" max="9" width="5.33203125" style="3" customWidth="1"/>
    <col min="10" max="10" width="33.5" style="3" customWidth="1"/>
    <col min="11" max="11" width="11.5" style="3" customWidth="1"/>
    <col min="12" max="12" width="5.5" style="3" customWidth="1"/>
    <col min="13" max="13" width="11.5" style="3" customWidth="1"/>
    <col min="14" max="16384" width="8.83203125" style="3"/>
  </cols>
  <sheetData>
    <row r="1" spans="2:11" ht="16" x14ac:dyDescent="0.2">
      <c r="B1" s="1" t="s">
        <v>97</v>
      </c>
      <c r="C1" s="1"/>
    </row>
    <row r="2" spans="2:11" x14ac:dyDescent="0.15">
      <c r="B2" s="2" t="s">
        <v>98</v>
      </c>
    </row>
    <row r="4" spans="2:11" x14ac:dyDescent="0.15">
      <c r="B4" s="2" t="s">
        <v>44</v>
      </c>
      <c r="C4" s="3" t="s">
        <v>99</v>
      </c>
    </row>
    <row r="5" spans="2:11" x14ac:dyDescent="0.15">
      <c r="B5" s="2"/>
      <c r="C5" s="3" t="s">
        <v>100</v>
      </c>
    </row>
    <row r="6" spans="2:11" x14ac:dyDescent="0.15">
      <c r="B6" s="2" t="s">
        <v>46</v>
      </c>
      <c r="C6" s="3" t="s">
        <v>47</v>
      </c>
    </row>
    <row r="7" spans="2:11" x14ac:dyDescent="0.15">
      <c r="B7" s="2" t="s">
        <v>48</v>
      </c>
      <c r="C7" s="3" t="s">
        <v>101</v>
      </c>
    </row>
    <row r="8" spans="2:11" x14ac:dyDescent="0.15">
      <c r="B8" s="2" t="s">
        <v>50</v>
      </c>
      <c r="C8" s="3" t="s">
        <v>102</v>
      </c>
    </row>
    <row r="9" spans="2:11" x14ac:dyDescent="0.15">
      <c r="B9" s="2" t="s">
        <v>86</v>
      </c>
      <c r="C9" s="3" t="s">
        <v>103</v>
      </c>
    </row>
    <row r="10" spans="2:11" x14ac:dyDescent="0.15">
      <c r="B10" s="2" t="s">
        <v>104</v>
      </c>
      <c r="C10" s="3" t="s">
        <v>105</v>
      </c>
    </row>
    <row r="11" spans="2:11" x14ac:dyDescent="0.15">
      <c r="B11" s="2"/>
    </row>
    <row r="12" spans="2:11" x14ac:dyDescent="0.15">
      <c r="B12" s="2" t="s">
        <v>52</v>
      </c>
    </row>
    <row r="14" spans="2:11" ht="13" thickBot="1" x14ac:dyDescent="0.2">
      <c r="B14" s="10" t="s">
        <v>106</v>
      </c>
      <c r="C14" s="10" t="s">
        <v>107</v>
      </c>
      <c r="D14" s="10" t="s">
        <v>108</v>
      </c>
      <c r="E14" s="10" t="s">
        <v>109</v>
      </c>
      <c r="F14" s="15"/>
    </row>
    <row r="15" spans="2:11" x14ac:dyDescent="0.15">
      <c r="B15" s="3">
        <v>1</v>
      </c>
      <c r="C15" s="11">
        <v>103.67999991305493</v>
      </c>
      <c r="D15" s="25">
        <v>92.869999922120087</v>
      </c>
      <c r="E15" s="11">
        <f t="shared" ref="E15:E24" si="0">D15-C15</f>
        <v>-10.809999990934841</v>
      </c>
      <c r="F15" s="11"/>
      <c r="G15" s="2" t="s">
        <v>72</v>
      </c>
      <c r="H15" s="2" t="s">
        <v>56</v>
      </c>
      <c r="I15" s="11">
        <f>AVERAGE(E15:E24)</f>
        <v>-9.0829999923830833</v>
      </c>
      <c r="K15" s="2" t="s">
        <v>71</v>
      </c>
    </row>
    <row r="16" spans="2:11" x14ac:dyDescent="0.15">
      <c r="B16" s="3">
        <v>2</v>
      </c>
      <c r="C16" s="11">
        <v>110.67999990718481</v>
      </c>
      <c r="D16" s="25">
        <v>101.57999991481596</v>
      </c>
      <c r="E16" s="11">
        <f t="shared" si="0"/>
        <v>-9.0999999923688506</v>
      </c>
      <c r="F16" s="11"/>
      <c r="H16" s="2" t="s">
        <v>89</v>
      </c>
      <c r="I16" s="11">
        <f>_xlfn.STDEV.S(E15:E24)</f>
        <v>3.1111414456558117</v>
      </c>
    </row>
    <row r="17" spans="2:15" x14ac:dyDescent="0.15">
      <c r="B17" s="3">
        <v>3</v>
      </c>
      <c r="C17" s="11">
        <v>119.04999990016579</v>
      </c>
      <c r="D17" s="25">
        <v>105.65999991139452</v>
      </c>
      <c r="E17" s="11">
        <f t="shared" si="0"/>
        <v>-13.389999988771265</v>
      </c>
      <c r="F17" s="11"/>
      <c r="K17" s="2" t="s">
        <v>110</v>
      </c>
      <c r="L17" s="11">
        <v>2.2599999999999998</v>
      </c>
    </row>
    <row r="18" spans="2:15" x14ac:dyDescent="0.15">
      <c r="B18" s="3">
        <v>4</v>
      </c>
      <c r="C18" s="11">
        <v>101.74999991467341</v>
      </c>
      <c r="D18" s="25">
        <v>96.179999919344354</v>
      </c>
      <c r="E18" s="11">
        <f t="shared" si="0"/>
        <v>-5.5699999953290558</v>
      </c>
      <c r="F18" s="11"/>
      <c r="G18" s="2" t="s">
        <v>79</v>
      </c>
      <c r="H18" s="24" t="s">
        <v>91</v>
      </c>
    </row>
    <row r="19" spans="2:15" ht="13" thickBot="1" x14ac:dyDescent="0.2">
      <c r="B19" s="3">
        <v>5</v>
      </c>
      <c r="C19" s="11">
        <v>91.689999923109625</v>
      </c>
      <c r="D19" s="25">
        <v>86.969999927067775</v>
      </c>
      <c r="E19" s="11">
        <f t="shared" si="0"/>
        <v>-4.7199999960418495</v>
      </c>
      <c r="F19" s="11"/>
      <c r="H19" s="3" t="s">
        <v>92</v>
      </c>
      <c r="I19" s="7"/>
      <c r="J19" s="7"/>
      <c r="K19" s="10" t="s">
        <v>90</v>
      </c>
      <c r="L19" s="10" t="s">
        <v>75</v>
      </c>
      <c r="M19" s="10" t="s">
        <v>76</v>
      </c>
      <c r="N19" s="7"/>
    </row>
    <row r="20" spans="2:15" x14ac:dyDescent="0.15">
      <c r="B20" s="3">
        <v>6</v>
      </c>
      <c r="C20" s="11">
        <v>112.02999990605269</v>
      </c>
      <c r="D20" s="25">
        <v>105.89999991119326</v>
      </c>
      <c r="E20" s="11">
        <f t="shared" si="0"/>
        <v>-6.1299999948594319</v>
      </c>
      <c r="F20" s="11"/>
      <c r="H20" s="3" t="s">
        <v>93</v>
      </c>
      <c r="K20" s="26">
        <v>0.95</v>
      </c>
      <c r="L20" s="11">
        <f>$I$15-$I$16*L17/SQRT(10)</f>
        <v>-11.306454230999103</v>
      </c>
      <c r="M20" s="11">
        <f>$I$15+$I$16*L17/SQRT(10)</f>
        <v>-6.8595457537670637</v>
      </c>
      <c r="N20" s="7"/>
      <c r="O20" s="7"/>
    </row>
    <row r="21" spans="2:15" x14ac:dyDescent="0.15">
      <c r="B21" s="3">
        <v>7</v>
      </c>
      <c r="C21" s="11">
        <v>88.839999925499612</v>
      </c>
      <c r="D21" s="25">
        <v>80.559999932443148</v>
      </c>
      <c r="E21" s="11">
        <f t="shared" si="0"/>
        <v>-8.2799999930564638</v>
      </c>
      <c r="F21" s="11"/>
      <c r="H21" s="3" t="s">
        <v>94</v>
      </c>
      <c r="L21" s="7"/>
      <c r="M21" s="7"/>
      <c r="N21" s="7"/>
      <c r="O21" s="7"/>
    </row>
    <row r="22" spans="2:15" x14ac:dyDescent="0.15">
      <c r="B22" s="3">
        <v>8</v>
      </c>
      <c r="C22" s="11">
        <v>105.17999991179704</v>
      </c>
      <c r="D22" s="25">
        <v>96.999999918656712</v>
      </c>
      <c r="E22" s="11">
        <f t="shared" si="0"/>
        <v>-8.1799999931403278</v>
      </c>
      <c r="F22" s="11"/>
      <c r="L22" s="7"/>
      <c r="M22" s="7"/>
      <c r="N22" s="7"/>
      <c r="O22" s="7"/>
    </row>
    <row r="23" spans="2:15" x14ac:dyDescent="0.15">
      <c r="B23" s="3">
        <v>9</v>
      </c>
      <c r="C23" s="11">
        <v>110.36999990744475</v>
      </c>
      <c r="D23" s="25">
        <v>99.269999916753108</v>
      </c>
      <c r="E23" s="11">
        <f t="shared" si="0"/>
        <v>-11.099999990691643</v>
      </c>
      <c r="F23" s="11"/>
      <c r="K23" s="2" t="s">
        <v>88</v>
      </c>
      <c r="L23" s="7" t="s">
        <v>111</v>
      </c>
      <c r="M23" s="7"/>
      <c r="N23" s="7"/>
      <c r="O23" s="7"/>
    </row>
    <row r="24" spans="2:15" x14ac:dyDescent="0.15">
      <c r="B24" s="5">
        <v>10</v>
      </c>
      <c r="C24" s="12">
        <v>120.98999989853891</v>
      </c>
      <c r="D24" s="27">
        <v>107.43999990990181</v>
      </c>
      <c r="E24" s="12">
        <f t="shared" si="0"/>
        <v>-13.549999988637097</v>
      </c>
      <c r="F24" s="28"/>
      <c r="L24" s="7" t="s">
        <v>112</v>
      </c>
      <c r="M24" s="7"/>
      <c r="N24" s="7"/>
      <c r="O24" s="7"/>
    </row>
    <row r="25" spans="2:15" x14ac:dyDescent="0.15">
      <c r="K25" s="7"/>
      <c r="L25" s="7"/>
      <c r="M25" s="7"/>
      <c r="N25" s="7"/>
      <c r="O25" s="7"/>
    </row>
    <row r="26" spans="2:15" x14ac:dyDescent="0.15">
      <c r="G26" s="3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B713-C19E-724E-BC9E-39781EAE4A7B}">
  <dimension ref="B1:N19"/>
  <sheetViews>
    <sheetView workbookViewId="0">
      <selection sqref="A1:XFD1048576"/>
    </sheetView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10.83203125" style="3" bestFit="1" customWidth="1"/>
    <col min="4" max="4" width="11.33203125" style="3" bestFit="1" customWidth="1"/>
    <col min="5" max="5" width="11" style="3" bestFit="1" customWidth="1"/>
    <col min="6" max="7" width="8.83203125" style="3"/>
    <col min="8" max="8" width="5.6640625" style="3" bestFit="1" customWidth="1"/>
    <col min="9" max="9" width="6.5" style="3" bestFit="1" customWidth="1"/>
    <col min="10" max="16384" width="8.83203125" style="3"/>
  </cols>
  <sheetData>
    <row r="1" spans="2:14" ht="16" x14ac:dyDescent="0.2">
      <c r="B1" s="1" t="s">
        <v>119</v>
      </c>
    </row>
    <row r="2" spans="2:14" x14ac:dyDescent="0.15">
      <c r="B2" s="2" t="s">
        <v>120</v>
      </c>
    </row>
    <row r="4" spans="2:14" x14ac:dyDescent="0.15">
      <c r="B4" s="2" t="s">
        <v>44</v>
      </c>
      <c r="C4" s="3" t="s">
        <v>121</v>
      </c>
      <c r="M4" s="29"/>
      <c r="N4" s="29"/>
    </row>
    <row r="5" spans="2:14" x14ac:dyDescent="0.15">
      <c r="B5" s="2" t="s">
        <v>46</v>
      </c>
      <c r="C5" s="3" t="s">
        <v>122</v>
      </c>
      <c r="M5" s="30"/>
      <c r="N5" s="30"/>
    </row>
    <row r="6" spans="2:14" x14ac:dyDescent="0.15">
      <c r="B6" s="2" t="s">
        <v>48</v>
      </c>
      <c r="C6" s="3" t="s">
        <v>123</v>
      </c>
      <c r="M6" s="30"/>
      <c r="N6" s="30"/>
    </row>
    <row r="7" spans="2:14" x14ac:dyDescent="0.15">
      <c r="M7" s="30"/>
      <c r="N7" s="30"/>
    </row>
    <row r="8" spans="2:14" x14ac:dyDescent="0.15">
      <c r="B8" s="2" t="s">
        <v>52</v>
      </c>
      <c r="M8" s="30"/>
      <c r="N8" s="30"/>
    </row>
    <row r="9" spans="2:14" x14ac:dyDescent="0.15">
      <c r="M9" s="18"/>
      <c r="N9" s="18"/>
    </row>
    <row r="10" spans="2:14" ht="13" thickBot="1" x14ac:dyDescent="0.2">
      <c r="B10" s="10"/>
      <c r="C10" s="10" t="s">
        <v>124</v>
      </c>
      <c r="D10" s="10" t="s">
        <v>125</v>
      </c>
      <c r="E10" s="10" t="s">
        <v>109</v>
      </c>
      <c r="G10" s="2" t="s">
        <v>72</v>
      </c>
    </row>
    <row r="11" spans="2:14" x14ac:dyDescent="0.15">
      <c r="B11" s="2" t="s">
        <v>126</v>
      </c>
      <c r="C11" s="3">
        <v>100</v>
      </c>
      <c r="D11" s="3">
        <v>70</v>
      </c>
      <c r="E11" s="31" t="s">
        <v>127</v>
      </c>
    </row>
    <row r="12" spans="2:14" ht="13" thickBot="1" x14ac:dyDescent="0.2">
      <c r="B12" s="2" t="s">
        <v>73</v>
      </c>
      <c r="C12" s="3">
        <v>58</v>
      </c>
      <c r="D12" s="3">
        <v>65</v>
      </c>
      <c r="E12" s="11">
        <f>C12-D12</f>
        <v>-7</v>
      </c>
      <c r="G12" s="10" t="s">
        <v>74</v>
      </c>
      <c r="H12" s="10" t="s">
        <v>75</v>
      </c>
      <c r="I12" s="10" t="s">
        <v>76</v>
      </c>
    </row>
    <row r="13" spans="2:14" x14ac:dyDescent="0.15">
      <c r="B13" s="32" t="s">
        <v>77</v>
      </c>
      <c r="C13" s="5">
        <v>10</v>
      </c>
      <c r="D13" s="5">
        <v>5</v>
      </c>
      <c r="E13" s="12">
        <f>SQRT((C13*C13/C11+D13*D13/D11))</f>
        <v>1.1649647450214351</v>
      </c>
      <c r="G13" s="33">
        <v>0.99</v>
      </c>
      <c r="H13" s="12">
        <f>E12-E13*C16</f>
        <v>-10.005609042155303</v>
      </c>
      <c r="I13" s="12">
        <f>E12+E13*C16</f>
        <v>-3.9943909578446974</v>
      </c>
    </row>
    <row r="15" spans="2:14" x14ac:dyDescent="0.15">
      <c r="B15" s="2"/>
    </row>
    <row r="16" spans="2:14" x14ac:dyDescent="0.15">
      <c r="B16" s="2" t="s">
        <v>128</v>
      </c>
      <c r="C16" s="3">
        <v>2.58</v>
      </c>
    </row>
    <row r="18" spans="2:3" x14ac:dyDescent="0.15">
      <c r="B18" s="2" t="s">
        <v>79</v>
      </c>
      <c r="C18" s="3" t="s">
        <v>129</v>
      </c>
    </row>
    <row r="19" spans="2:3" x14ac:dyDescent="0.15">
      <c r="C19" s="3" t="s">
        <v>130</v>
      </c>
    </row>
  </sheetData>
  <mergeCells count="1">
    <mergeCell ref="M4:N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1D03-F820-1547-A683-345A9EBD5898}">
  <dimension ref="B1:K20"/>
  <sheetViews>
    <sheetView tabSelected="1" workbookViewId="0">
      <selection activeCell="H13" sqref="H13"/>
    </sheetView>
  </sheetViews>
  <sheetFormatPr baseColWidth="10" defaultColWidth="8.83203125" defaultRowHeight="12" x14ac:dyDescent="0.15"/>
  <cols>
    <col min="1" max="1" width="2" style="3" customWidth="1"/>
    <col min="2" max="2" width="10.1640625" style="3" customWidth="1"/>
    <col min="3" max="4" width="8.83203125" style="3"/>
    <col min="5" max="5" width="13.6640625" style="3" bestFit="1" customWidth="1"/>
    <col min="6" max="7" width="6" style="3" bestFit="1" customWidth="1"/>
    <col min="8" max="9" width="8.83203125" style="3"/>
    <col min="10" max="10" width="5.83203125" style="3" bestFit="1" customWidth="1"/>
    <col min="11" max="11" width="6.5" style="3" bestFit="1" customWidth="1"/>
    <col min="12" max="16384" width="8.83203125" style="3"/>
  </cols>
  <sheetData>
    <row r="1" spans="2:11" ht="16" x14ac:dyDescent="0.2">
      <c r="B1" s="1" t="s">
        <v>131</v>
      </c>
    </row>
    <row r="2" spans="2:11" x14ac:dyDescent="0.15">
      <c r="B2" s="2" t="s">
        <v>132</v>
      </c>
    </row>
    <row r="3" spans="2:11" x14ac:dyDescent="0.15">
      <c r="B3" s="2"/>
    </row>
    <row r="4" spans="2:11" x14ac:dyDescent="0.15">
      <c r="B4" s="2" t="s">
        <v>44</v>
      </c>
      <c r="C4" s="3" t="s">
        <v>133</v>
      </c>
    </row>
    <row r="5" spans="2:11" x14ac:dyDescent="0.15">
      <c r="B5" s="2" t="s">
        <v>46</v>
      </c>
      <c r="C5" s="3" t="s">
        <v>134</v>
      </c>
    </row>
    <row r="6" spans="2:11" x14ac:dyDescent="0.15">
      <c r="B6" s="2" t="s">
        <v>48</v>
      </c>
      <c r="C6" s="3" t="s">
        <v>135</v>
      </c>
    </row>
    <row r="7" spans="2:11" x14ac:dyDescent="0.15">
      <c r="B7" s="2"/>
    </row>
    <row r="8" spans="2:11" x14ac:dyDescent="0.15">
      <c r="B8" s="2" t="s">
        <v>52</v>
      </c>
    </row>
    <row r="10" spans="2:11" ht="13" thickBot="1" x14ac:dyDescent="0.2">
      <c r="B10" s="10" t="s">
        <v>136</v>
      </c>
      <c r="C10" s="10" t="s">
        <v>137</v>
      </c>
      <c r="E10" s="10"/>
      <c r="F10" s="10" t="s">
        <v>138</v>
      </c>
      <c r="G10" s="10" t="s">
        <v>139</v>
      </c>
      <c r="I10" s="2" t="s">
        <v>72</v>
      </c>
    </row>
    <row r="11" spans="2:11" x14ac:dyDescent="0.15">
      <c r="B11" s="34">
        <v>3.8</v>
      </c>
      <c r="C11" s="34">
        <v>3.02</v>
      </c>
      <c r="E11" s="2" t="s">
        <v>73</v>
      </c>
      <c r="F11" s="34">
        <f>AVERAGE(B11:B20)</f>
        <v>3.9409999999999998</v>
      </c>
      <c r="G11" s="34">
        <f>AVERAGE(C11:C18)</f>
        <v>3.2450000000000001</v>
      </c>
    </row>
    <row r="12" spans="2:11" ht="13" thickBot="1" x14ac:dyDescent="0.2">
      <c r="B12" s="34">
        <v>3.76</v>
      </c>
      <c r="C12" s="34">
        <v>3.22</v>
      </c>
      <c r="E12" s="2" t="s">
        <v>140</v>
      </c>
      <c r="F12" s="34">
        <f>_xlfn.STDEV.S(B11:B20)</f>
        <v>0.18393537512458616</v>
      </c>
      <c r="G12" s="34">
        <f>_xlfn.STDEV.S(C11:C18)</f>
        <v>0.26790190102242384</v>
      </c>
      <c r="I12" s="10" t="s">
        <v>90</v>
      </c>
      <c r="J12" s="10" t="s">
        <v>75</v>
      </c>
      <c r="K12" s="10" t="s">
        <v>76</v>
      </c>
    </row>
    <row r="13" spans="2:11" x14ac:dyDescent="0.15">
      <c r="B13" s="34">
        <v>3.87</v>
      </c>
      <c r="C13" s="34">
        <v>3.24</v>
      </c>
      <c r="E13" s="32" t="s">
        <v>141</v>
      </c>
      <c r="F13" s="5">
        <v>10</v>
      </c>
      <c r="G13" s="5">
        <v>8</v>
      </c>
      <c r="I13" s="26">
        <v>0.9</v>
      </c>
      <c r="J13" s="34">
        <f>($F$11-$G$11)-$F$18*SQRT($F$15/$F$13+$F$15/$G$13)</f>
        <v>0.50958687669838643</v>
      </c>
      <c r="K13" s="34">
        <f>($F$11-$G$11)+$F$18*SQRT($F$15/$F$13+$F$15/$G$13)</f>
        <v>0.88241312330161303</v>
      </c>
    </row>
    <row r="14" spans="2:11" x14ac:dyDescent="0.15">
      <c r="B14" s="34">
        <v>3.99</v>
      </c>
      <c r="C14" s="34">
        <v>3.02</v>
      </c>
      <c r="I14" s="35"/>
      <c r="J14" s="36"/>
      <c r="K14" s="36"/>
    </row>
    <row r="15" spans="2:11" x14ac:dyDescent="0.15">
      <c r="B15" s="34">
        <v>4.0199999999999996</v>
      </c>
      <c r="C15" s="34">
        <v>3.06</v>
      </c>
      <c r="E15" s="2" t="s">
        <v>142</v>
      </c>
      <c r="F15" s="11">
        <f>(F12*F12*9+G12*G12*7)/16</f>
        <v>5.0430625000000007E-2</v>
      </c>
      <c r="I15" s="2" t="s">
        <v>79</v>
      </c>
      <c r="J15" s="3" t="s">
        <v>143</v>
      </c>
    </row>
    <row r="16" spans="2:11" x14ac:dyDescent="0.15">
      <c r="B16" s="34">
        <v>4.25</v>
      </c>
      <c r="C16" s="34">
        <v>3.15</v>
      </c>
      <c r="E16" s="2" t="s">
        <v>144</v>
      </c>
      <c r="F16" s="11">
        <f>SQRT(F15)</f>
        <v>0.22456764014434494</v>
      </c>
    </row>
    <row r="17" spans="2:6" x14ac:dyDescent="0.15">
      <c r="B17" s="34">
        <v>4.13</v>
      </c>
      <c r="C17" s="34">
        <v>3.81</v>
      </c>
    </row>
    <row r="18" spans="2:6" x14ac:dyDescent="0.15">
      <c r="B18" s="34">
        <v>3.98</v>
      </c>
      <c r="C18" s="34">
        <v>3.44</v>
      </c>
      <c r="E18" s="2" t="s">
        <v>145</v>
      </c>
      <c r="F18" s="3">
        <v>1.75</v>
      </c>
    </row>
    <row r="19" spans="2:6" x14ac:dyDescent="0.15">
      <c r="B19" s="34">
        <v>3.99</v>
      </c>
      <c r="C19" s="34"/>
    </row>
    <row r="20" spans="2:6" x14ac:dyDescent="0.15">
      <c r="B20" s="37">
        <v>3.62</v>
      </c>
      <c r="C2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Distributions</vt:lpstr>
      <vt:lpstr>sd</vt:lpstr>
      <vt:lpstr>Population_var_known_z</vt:lpstr>
      <vt:lpstr>Population_var_unknown_t</vt:lpstr>
      <vt:lpstr>Two_means_Data_lbs</vt:lpstr>
      <vt:lpstr>Two_means_Data_kg</vt:lpstr>
      <vt:lpstr>CI, indep, var kwn</vt:lpstr>
      <vt:lpstr>CI, indep, var unkwn_2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2020-03-31T11:52:26Z</dcterms:modified>
</cp:coreProperties>
</file>