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5" yWindow="30" windowWidth="19875" windowHeight="7725" activeTab="2"/>
  </bookViews>
  <sheets>
    <sheet name="Standard Per Vessel" sheetId="7" r:id="rId1"/>
    <sheet name="Standard Cost" sheetId="1" r:id="rId2"/>
    <sheet name="Agency &amp; Fuel" sheetId="2" r:id="rId3"/>
    <sheet name="sp_" sheetId="5" r:id="rId4"/>
    <sheet name="vessel" sheetId="9" r:id="rId5"/>
    <sheet name="jetty" sheetId="8" r:id="rId6"/>
  </sheets>
  <calcPr calcId="144525" iterate="1"/>
</workbook>
</file>

<file path=xl/calcChain.xml><?xml version="1.0" encoding="utf-8"?>
<calcChain xmlns="http://schemas.openxmlformats.org/spreadsheetml/2006/main">
  <c r="F32" i="1" l="1"/>
  <c r="K5" i="2" l="1"/>
  <c r="K6" i="2"/>
  <c r="K7" i="2"/>
  <c r="K8" i="2"/>
  <c r="K9" i="2"/>
  <c r="K10" i="2"/>
  <c r="K11" i="2"/>
  <c r="K12" i="2"/>
  <c r="K13" i="2"/>
  <c r="K14" i="2"/>
  <c r="K15" i="2"/>
  <c r="K16" i="2"/>
  <c r="K3" i="2"/>
  <c r="K2" i="2"/>
  <c r="C16" i="2"/>
  <c r="H6" i="1" l="1"/>
  <c r="H7" i="1"/>
  <c r="H8" i="1"/>
  <c r="H9" i="1"/>
  <c r="H10" i="1"/>
  <c r="H12" i="1"/>
  <c r="H13" i="1"/>
  <c r="H14" i="1"/>
  <c r="H15" i="1"/>
  <c r="H16" i="1"/>
  <c r="H17" i="1"/>
  <c r="H18" i="1"/>
  <c r="H19" i="1"/>
  <c r="H20" i="1"/>
  <c r="H21" i="1"/>
  <c r="H22" i="1"/>
  <c r="H23" i="1"/>
  <c r="H25" i="1"/>
  <c r="H26" i="1"/>
  <c r="H27" i="1"/>
  <c r="H28" i="1"/>
  <c r="H29" i="1"/>
  <c r="H30" i="1"/>
  <c r="H31" i="1"/>
  <c r="H32" i="1"/>
  <c r="H34" i="1"/>
  <c r="H35" i="1"/>
  <c r="H36" i="1"/>
  <c r="H37" i="1"/>
  <c r="H38" i="1"/>
  <c r="H39" i="1"/>
  <c r="H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4" i="1"/>
  <c r="F35" i="1"/>
  <c r="F36" i="1"/>
  <c r="F37" i="1"/>
  <c r="F38" i="1"/>
  <c r="F39" i="1"/>
  <c r="F5" i="1"/>
  <c r="B4" i="7" l="1"/>
  <c r="B5" i="7"/>
  <c r="B6" i="7"/>
  <c r="B7" i="7"/>
  <c r="B8" i="7"/>
  <c r="B9" i="7"/>
  <c r="N9" i="7" s="1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N22" i="7" s="1"/>
  <c r="B23" i="7"/>
  <c r="B24" i="7"/>
  <c r="B25" i="7"/>
  <c r="B26" i="7"/>
  <c r="B27" i="7"/>
  <c r="B28" i="7"/>
  <c r="B29" i="7"/>
  <c r="N29" i="7" s="1"/>
  <c r="B30" i="7"/>
  <c r="B32" i="7"/>
  <c r="B33" i="7"/>
  <c r="B34" i="7"/>
  <c r="B35" i="7"/>
  <c r="B36" i="7"/>
  <c r="B37" i="7"/>
  <c r="B49" i="7"/>
  <c r="N49" i="7" s="1"/>
  <c r="B48" i="7"/>
  <c r="N48" i="7" s="1"/>
  <c r="B40" i="7"/>
  <c r="N40" i="7" s="1"/>
  <c r="B41" i="7"/>
  <c r="N41" i="7" s="1"/>
  <c r="B42" i="7"/>
  <c r="N42" i="7" s="1"/>
  <c r="B43" i="7"/>
  <c r="N43" i="7" s="1"/>
  <c r="B44" i="7"/>
  <c r="N44" i="7" s="1"/>
  <c r="B45" i="7"/>
  <c r="N45" i="7" s="1"/>
  <c r="B47" i="7"/>
  <c r="N47" i="7" s="1"/>
  <c r="B50" i="7"/>
  <c r="N50" i="7" s="1"/>
  <c r="B51" i="7"/>
  <c r="N51" i="7" s="1"/>
  <c r="B52" i="7"/>
  <c r="N52" i="7" s="1"/>
  <c r="B53" i="7"/>
  <c r="N53" i="7" s="1"/>
  <c r="B54" i="7"/>
  <c r="N54" i="7" s="1"/>
  <c r="B55" i="7"/>
  <c r="N55" i="7" s="1"/>
  <c r="B56" i="7"/>
  <c r="N56" i="7" s="1"/>
  <c r="B57" i="7"/>
  <c r="N57" i="7" s="1"/>
  <c r="B58" i="7"/>
  <c r="N58" i="7" s="1"/>
  <c r="B60" i="7"/>
  <c r="N60" i="7" s="1"/>
  <c r="B61" i="7"/>
  <c r="N61" i="7" s="1"/>
  <c r="B62" i="7"/>
  <c r="N62" i="7" s="1"/>
  <c r="B63" i="7"/>
  <c r="N63" i="7" s="1"/>
  <c r="B64" i="7"/>
  <c r="N64" i="7" s="1"/>
  <c r="B65" i="7"/>
  <c r="N65" i="7" s="1"/>
  <c r="B66" i="7"/>
  <c r="N66" i="7" s="1"/>
  <c r="B67" i="7"/>
  <c r="N67" i="7" s="1"/>
  <c r="B69" i="7"/>
  <c r="N69" i="7" s="1"/>
  <c r="B70" i="7"/>
  <c r="N70" i="7" s="1"/>
  <c r="B71" i="7"/>
  <c r="N71" i="7" s="1"/>
  <c r="B72" i="7"/>
  <c r="N72" i="7" s="1"/>
  <c r="B73" i="7"/>
  <c r="N73" i="7" s="1"/>
  <c r="B74" i="7"/>
  <c r="N74" i="7" s="1"/>
  <c r="B3" i="7"/>
  <c r="N2" i="7" l="1"/>
  <c r="F1" i="7"/>
  <c r="L37" i="7" s="1"/>
  <c r="I3" i="7" l="1"/>
  <c r="L6" i="7"/>
  <c r="I7" i="7"/>
  <c r="L8" i="7"/>
  <c r="L5" i="7"/>
  <c r="I6" i="7"/>
  <c r="L11" i="7"/>
  <c r="G17" i="7"/>
  <c r="J18" i="7"/>
  <c r="I19" i="7"/>
  <c r="L20" i="7"/>
  <c r="I21" i="7"/>
  <c r="I23" i="7"/>
  <c r="L25" i="7"/>
  <c r="J26" i="7"/>
  <c r="I27" i="7"/>
  <c r="L30" i="7"/>
  <c r="N30" i="7" s="1"/>
  <c r="F32" i="7"/>
  <c r="L32" i="7"/>
  <c r="G33" i="7"/>
  <c r="I34" i="7"/>
  <c r="J35" i="7"/>
  <c r="F36" i="7"/>
  <c r="L36" i="7"/>
  <c r="G37" i="7"/>
  <c r="L23" i="7"/>
  <c r="J24" i="7"/>
  <c r="I25" i="7"/>
  <c r="L27" i="7"/>
  <c r="J28" i="7"/>
  <c r="L3" i="7"/>
  <c r="I4" i="7"/>
  <c r="L7" i="7"/>
  <c r="I8" i="7"/>
  <c r="G3" i="7"/>
  <c r="J4" i="7"/>
  <c r="G5" i="7"/>
  <c r="J6" i="7"/>
  <c r="G7" i="7"/>
  <c r="J8" i="7"/>
  <c r="L12" i="7"/>
  <c r="L14" i="7"/>
  <c r="N14" i="7" s="1"/>
  <c r="L16" i="7"/>
  <c r="N16" i="7" s="1"/>
  <c r="I17" i="7"/>
  <c r="L18" i="7"/>
  <c r="J19" i="7"/>
  <c r="G20" i="7"/>
  <c r="J21" i="7"/>
  <c r="J23" i="7"/>
  <c r="I24" i="7"/>
  <c r="L26" i="7"/>
  <c r="J27" i="7"/>
  <c r="I28" i="7"/>
  <c r="G32" i="7"/>
  <c r="I33" i="7"/>
  <c r="J34" i="7"/>
  <c r="F35" i="7"/>
  <c r="L35" i="7"/>
  <c r="G36" i="7"/>
  <c r="I37" i="7"/>
  <c r="L4" i="7"/>
  <c r="I5" i="7"/>
  <c r="L10" i="7"/>
  <c r="L21" i="7"/>
  <c r="I32" i="7"/>
  <c r="J33" i="7"/>
  <c r="F34" i="7"/>
  <c r="L34" i="7"/>
  <c r="G35" i="7"/>
  <c r="I36" i="7"/>
  <c r="J37" i="7"/>
  <c r="J17" i="7"/>
  <c r="G18" i="7"/>
  <c r="L19" i="7"/>
  <c r="I20" i="7"/>
  <c r="J3" i="7"/>
  <c r="G4" i="7"/>
  <c r="N4" i="7" s="1"/>
  <c r="J5" i="7"/>
  <c r="G6" i="7"/>
  <c r="J7" i="7"/>
  <c r="G8" i="7"/>
  <c r="L13" i="7"/>
  <c r="N13" i="7" s="1"/>
  <c r="L15" i="7"/>
  <c r="N15" i="7" s="1"/>
  <c r="L17" i="7"/>
  <c r="I18" i="7"/>
  <c r="G19" i="7"/>
  <c r="J20" i="7"/>
  <c r="G21" i="7"/>
  <c r="G23" i="7"/>
  <c r="N23" i="7" s="1"/>
  <c r="L24" i="7"/>
  <c r="J25" i="7"/>
  <c r="I26" i="7"/>
  <c r="L28" i="7"/>
  <c r="J32" i="7"/>
  <c r="F33" i="7"/>
  <c r="L33" i="7"/>
  <c r="G34" i="7"/>
  <c r="I35" i="7"/>
  <c r="J36" i="7"/>
  <c r="F37" i="7"/>
  <c r="C3" i="2"/>
  <c r="C5" i="2"/>
  <c r="C6" i="2"/>
  <c r="C7" i="2"/>
  <c r="C8" i="2"/>
  <c r="C9" i="2"/>
  <c r="C10" i="2"/>
  <c r="C11" i="2"/>
  <c r="C12" i="2"/>
  <c r="C13" i="2"/>
  <c r="C14" i="2"/>
  <c r="C15" i="2"/>
  <c r="C2" i="2"/>
  <c r="E3" i="2" a="1"/>
  <c r="E3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2" i="2" a="1"/>
  <c r="E2" i="2" s="1"/>
  <c r="N8" i="7" l="1"/>
  <c r="N20" i="7"/>
  <c r="N19" i="7"/>
  <c r="N37" i="7"/>
  <c r="N26" i="7"/>
  <c r="N21" i="7"/>
  <c r="N6" i="7"/>
  <c r="N33" i="7"/>
  <c r="N10" i="7"/>
  <c r="N11" i="7"/>
  <c r="N36" i="7"/>
  <c r="N18" i="7"/>
  <c r="N34" i="7"/>
  <c r="N5" i="7"/>
  <c r="N32" i="7"/>
  <c r="N24" i="7"/>
  <c r="N12" i="7"/>
  <c r="N35" i="7"/>
  <c r="N28" i="7"/>
  <c r="N7" i="7"/>
  <c r="N3" i="7"/>
  <c r="N25" i="7"/>
  <c r="N27" i="7"/>
  <c r="N17" i="7"/>
  <c r="N28" i="5"/>
  <c r="N29" i="5"/>
  <c r="N30" i="5"/>
  <c r="N40" i="5"/>
  <c r="V39" i="5"/>
  <c r="N39" i="5"/>
  <c r="V38" i="5"/>
  <c r="N38" i="5"/>
  <c r="V37" i="5"/>
  <c r="N37" i="5"/>
  <c r="V36" i="5"/>
  <c r="N36" i="5"/>
  <c r="V35" i="5"/>
  <c r="N35" i="5"/>
  <c r="V34" i="5"/>
  <c r="N34" i="5"/>
  <c r="V30" i="5"/>
  <c r="V29" i="5"/>
  <c r="V28" i="5"/>
  <c r="V27" i="5"/>
  <c r="N27" i="5"/>
  <c r="V26" i="5"/>
  <c r="N26" i="5"/>
  <c r="V25" i="5"/>
  <c r="N25" i="5"/>
  <c r="V23" i="5"/>
  <c r="N23" i="5"/>
  <c r="V22" i="5"/>
  <c r="N22" i="5"/>
  <c r="V21" i="5"/>
  <c r="V20" i="5"/>
  <c r="N20" i="5"/>
  <c r="V19" i="5"/>
  <c r="N19" i="5"/>
  <c r="V14" i="5"/>
  <c r="V13" i="5"/>
  <c r="V12" i="5"/>
  <c r="V10" i="5"/>
  <c r="N10" i="5"/>
  <c r="V9" i="5"/>
  <c r="N9" i="5"/>
  <c r="V8" i="5"/>
  <c r="N8" i="5"/>
  <c r="V7" i="5"/>
  <c r="N7" i="5"/>
  <c r="V6" i="5"/>
  <c r="N6" i="5"/>
  <c r="V5" i="5"/>
  <c r="N5" i="5"/>
  <c r="J1" i="5"/>
  <c r="AA40" i="5" s="1"/>
  <c r="Y5" i="5" l="1"/>
  <c r="U6" i="5"/>
  <c r="AB6" i="5"/>
  <c r="Y7" i="5"/>
  <c r="U8" i="5"/>
  <c r="AB8" i="5"/>
  <c r="Y9" i="5"/>
  <c r="U10" i="5"/>
  <c r="AB10" i="5"/>
  <c r="Z12" i="5"/>
  <c r="Y13" i="5"/>
  <c r="AB15" i="5"/>
  <c r="Z19" i="5"/>
  <c r="U21" i="5"/>
  <c r="AB21" i="5"/>
  <c r="Y22" i="5"/>
  <c r="U23" i="5"/>
  <c r="AB23" i="5"/>
  <c r="Y25" i="5"/>
  <c r="AB27" i="5"/>
  <c r="Z28" i="5"/>
  <c r="Y29" i="5"/>
  <c r="AB32" i="5"/>
  <c r="U34" i="5"/>
  <c r="AB34" i="5"/>
  <c r="U35" i="5"/>
  <c r="AB35" i="5"/>
  <c r="U36" i="5"/>
  <c r="AB36" i="5"/>
  <c r="U37" i="5"/>
  <c r="AB37" i="5"/>
  <c r="U38" i="5"/>
  <c r="AB38" i="5"/>
  <c r="U39" i="5"/>
  <c r="AB39" i="5"/>
  <c r="Z7" i="5"/>
  <c r="Z9" i="5"/>
  <c r="U12" i="5"/>
  <c r="AB12" i="5"/>
  <c r="Z13" i="5"/>
  <c r="Y14" i="5"/>
  <c r="AB16" i="5"/>
  <c r="U19" i="5"/>
  <c r="AB19" i="5"/>
  <c r="Y20" i="5"/>
  <c r="Z22" i="5"/>
  <c r="Z25" i="5"/>
  <c r="Y26" i="5"/>
  <c r="AB28" i="5"/>
  <c r="Z29" i="5"/>
  <c r="Y30" i="5"/>
  <c r="Z5" i="5"/>
  <c r="AB5" i="5"/>
  <c r="Y6" i="5"/>
  <c r="U7" i="5"/>
  <c r="AB7" i="5"/>
  <c r="Y8" i="5"/>
  <c r="U9" i="5"/>
  <c r="AB9" i="5"/>
  <c r="Y10" i="5"/>
  <c r="U13" i="5"/>
  <c r="AB13" i="5"/>
  <c r="Z14" i="5"/>
  <c r="AB17" i="5"/>
  <c r="Z20" i="5"/>
  <c r="Y21" i="5"/>
  <c r="U22" i="5"/>
  <c r="AB22" i="5"/>
  <c r="Y23" i="5"/>
  <c r="U25" i="5"/>
  <c r="AB25" i="5"/>
  <c r="Z26" i="5"/>
  <c r="Y27" i="5"/>
  <c r="AB29" i="5"/>
  <c r="Z30" i="5"/>
  <c r="S34" i="5"/>
  <c r="T34" i="5" s="1"/>
  <c r="Y34" i="5"/>
  <c r="S35" i="5"/>
  <c r="T35" i="5" s="1"/>
  <c r="Y35" i="5"/>
  <c r="S36" i="5"/>
  <c r="T36" i="5" s="1"/>
  <c r="Y36" i="5"/>
  <c r="S37" i="5"/>
  <c r="T37" i="5" s="1"/>
  <c r="Y37" i="5"/>
  <c r="S38" i="5"/>
  <c r="T38" i="5" s="1"/>
  <c r="Y38" i="5"/>
  <c r="S39" i="5"/>
  <c r="T39" i="5" s="1"/>
  <c r="Y39" i="5"/>
  <c r="Y40" i="5"/>
  <c r="U5" i="5"/>
  <c r="Z6" i="5"/>
  <c r="Z8" i="5"/>
  <c r="Z10" i="5"/>
  <c r="Y12" i="5"/>
  <c r="U14" i="5"/>
  <c r="AB14" i="5"/>
  <c r="AB18" i="5"/>
  <c r="Y19" i="5"/>
  <c r="U20" i="5"/>
  <c r="AB20" i="5"/>
  <c r="Z21" i="5"/>
  <c r="Z23" i="5"/>
  <c r="AB26" i="5"/>
  <c r="Z27" i="5"/>
  <c r="Y28" i="5"/>
  <c r="AB30" i="5"/>
  <c r="Z34" i="5"/>
  <c r="Z35" i="5"/>
  <c r="Z36" i="5"/>
  <c r="Z37" i="5"/>
  <c r="Z38" i="5"/>
  <c r="Z39" i="5"/>
  <c r="L27" i="1" l="1"/>
  <c r="L26" i="1"/>
  <c r="L22" i="1"/>
  <c r="L20" i="1"/>
  <c r="L35" i="1"/>
  <c r="L36" i="1"/>
  <c r="L37" i="1"/>
  <c r="L38" i="1"/>
  <c r="L39" i="1"/>
  <c r="L34" i="1"/>
  <c r="L40" i="1"/>
  <c r="T35" i="1" l="1"/>
  <c r="T36" i="1"/>
  <c r="T37" i="1"/>
  <c r="T38" i="1"/>
  <c r="T39" i="1"/>
  <c r="T34" i="1"/>
  <c r="T27" i="1"/>
  <c r="T28" i="1"/>
  <c r="T29" i="1"/>
  <c r="T30" i="1"/>
  <c r="T26" i="1"/>
  <c r="L29" i="1"/>
  <c r="L30" i="1"/>
  <c r="L28" i="1"/>
  <c r="T20" i="1"/>
  <c r="T21" i="1"/>
  <c r="T22" i="1"/>
  <c r="T23" i="1"/>
  <c r="T25" i="1"/>
  <c r="T19" i="1"/>
  <c r="L25" i="1"/>
  <c r="L23" i="1"/>
  <c r="L19" i="1"/>
  <c r="L10" i="1"/>
  <c r="L9" i="1"/>
  <c r="L8" i="1"/>
  <c r="L7" i="1"/>
  <c r="T6" i="1" l="1"/>
  <c r="T7" i="1"/>
  <c r="T8" i="1"/>
  <c r="T9" i="1"/>
  <c r="T10" i="1"/>
  <c r="T12" i="1"/>
  <c r="T13" i="1"/>
  <c r="T14" i="1"/>
  <c r="L5" i="1"/>
  <c r="L6" i="1" l="1"/>
  <c r="T5" i="1" l="1"/>
  <c r="N1" i="1"/>
  <c r="Q35" i="1" l="1"/>
  <c r="R35" i="1" s="1"/>
  <c r="Q39" i="1"/>
  <c r="R39" i="1" s="1"/>
  <c r="Q38" i="1"/>
  <c r="R38" i="1" s="1"/>
  <c r="Q36" i="1"/>
  <c r="R36" i="1" s="1"/>
  <c r="Q37" i="1"/>
  <c r="R37" i="1" s="1"/>
  <c r="W40" i="1"/>
  <c r="Q34" i="1"/>
  <c r="R34" i="1" s="1"/>
  <c r="Y40" i="1"/>
  <c r="S35" i="1"/>
  <c r="S39" i="1"/>
  <c r="X35" i="1"/>
  <c r="X39" i="1"/>
  <c r="W36" i="1"/>
  <c r="Z39" i="1"/>
  <c r="Z35" i="1"/>
  <c r="Z28" i="1"/>
  <c r="X28" i="1"/>
  <c r="X26" i="1"/>
  <c r="W30" i="1"/>
  <c r="W38" i="1"/>
  <c r="Z30" i="1"/>
  <c r="S36" i="1"/>
  <c r="S34" i="1"/>
  <c r="X36" i="1"/>
  <c r="X34" i="1"/>
  <c r="W37" i="1"/>
  <c r="Z38" i="1"/>
  <c r="Z34" i="1"/>
  <c r="Z29" i="1"/>
  <c r="X29" i="1"/>
  <c r="W27" i="1"/>
  <c r="W26" i="1"/>
  <c r="W34" i="1"/>
  <c r="Z32" i="1"/>
  <c r="X30" i="1"/>
  <c r="S38" i="1"/>
  <c r="X38" i="1"/>
  <c r="W35" i="1"/>
  <c r="W39" i="1"/>
  <c r="Z36" i="1"/>
  <c r="Z27" i="1"/>
  <c r="Z26" i="1"/>
  <c r="X27" i="1"/>
  <c r="W29" i="1"/>
  <c r="S37" i="1"/>
  <c r="X37" i="1"/>
  <c r="Z37" i="1"/>
  <c r="W28" i="1"/>
  <c r="Z16" i="1"/>
  <c r="Z20" i="1"/>
  <c r="Z25" i="1"/>
  <c r="X23" i="1"/>
  <c r="W21" i="1"/>
  <c r="W19" i="1"/>
  <c r="S19" i="1"/>
  <c r="Z12" i="1"/>
  <c r="Z17" i="1"/>
  <c r="Z21" i="1"/>
  <c r="X20" i="1"/>
  <c r="X25" i="1"/>
  <c r="W22" i="1"/>
  <c r="S20" i="1"/>
  <c r="S22" i="1"/>
  <c r="S25" i="1"/>
  <c r="Z13" i="1"/>
  <c r="X22" i="1"/>
  <c r="S21" i="1"/>
  <c r="Z18" i="1"/>
  <c r="Z22" i="1"/>
  <c r="X21" i="1"/>
  <c r="X19" i="1"/>
  <c r="W23" i="1"/>
  <c r="Z14" i="1"/>
  <c r="Z15" i="1"/>
  <c r="Z19" i="1"/>
  <c r="Z23" i="1"/>
  <c r="W20" i="1"/>
  <c r="W25" i="1"/>
  <c r="S23" i="1"/>
  <c r="Z8" i="1"/>
  <c r="Z9" i="1"/>
  <c r="Z6" i="1"/>
  <c r="Z10" i="1"/>
  <c r="Z7" i="1"/>
  <c r="X6" i="1"/>
  <c r="X10" i="1"/>
  <c r="W6" i="1"/>
  <c r="W10" i="1"/>
  <c r="X7" i="1"/>
  <c r="X12" i="1"/>
  <c r="W7" i="1"/>
  <c r="W12" i="1"/>
  <c r="X13" i="1"/>
  <c r="W8" i="1"/>
  <c r="W13" i="1"/>
  <c r="Z5" i="1"/>
  <c r="X9" i="1"/>
  <c r="X14" i="1"/>
  <c r="W9" i="1"/>
  <c r="W14" i="1"/>
  <c r="X8" i="1"/>
  <c r="S6" i="1"/>
  <c r="S10" i="1"/>
  <c r="S7" i="1"/>
  <c r="S12" i="1"/>
  <c r="S8" i="1"/>
  <c r="S13" i="1"/>
  <c r="S9" i="1"/>
  <c r="S14" i="1"/>
  <c r="W5" i="1"/>
  <c r="X5" i="1"/>
  <c r="S5" i="1"/>
</calcChain>
</file>

<file path=xl/sharedStrings.xml><?xml version="1.0" encoding="utf-8"?>
<sst xmlns="http://schemas.openxmlformats.org/spreadsheetml/2006/main" count="831" uniqueCount="378">
  <si>
    <t>Auriga</t>
  </si>
  <si>
    <t>Depresiasi</t>
  </si>
  <si>
    <t>Crew Cost</t>
  </si>
  <si>
    <t>Tug</t>
  </si>
  <si>
    <t>Barge</t>
  </si>
  <si>
    <t>Sub Cont</t>
  </si>
  <si>
    <t>1 USD</t>
  </si>
  <si>
    <t>insurance</t>
  </si>
  <si>
    <t>Insurance</t>
  </si>
  <si>
    <t>Barge ??</t>
  </si>
  <si>
    <t>Tug ??</t>
  </si>
  <si>
    <t>??</t>
  </si>
  <si>
    <t>Repair &amp; Maintenance</t>
  </si>
  <si>
    <t>Docking</t>
  </si>
  <si>
    <t>Brokerage Fee</t>
  </si>
  <si>
    <t>Others</t>
  </si>
  <si>
    <t>Feet</t>
  </si>
  <si>
    <t>TYPE</t>
  </si>
  <si>
    <t>OWN SET</t>
  </si>
  <si>
    <t>TTB</t>
  </si>
  <si>
    <t>TBN</t>
  </si>
  <si>
    <t>Start</t>
  </si>
  <si>
    <t>End</t>
  </si>
  <si>
    <t>Agency Cost</t>
  </si>
  <si>
    <t>Days</t>
  </si>
  <si>
    <t>PLH</t>
  </si>
  <si>
    <t>Fuel (liter)</t>
  </si>
  <si>
    <t>Brahma 11</t>
  </si>
  <si>
    <t>Marino 188</t>
  </si>
  <si>
    <t>Pegasus 3</t>
  </si>
  <si>
    <t>Rent</t>
  </si>
  <si>
    <t>Patria 3</t>
  </si>
  <si>
    <t>AIN</t>
  </si>
  <si>
    <t>TC</t>
  </si>
  <si>
    <t xml:space="preserve"> - </t>
  </si>
  <si>
    <t xml:space="preserve"> -</t>
  </si>
  <si>
    <t>Damparan</t>
  </si>
  <si>
    <t>Taboneo</t>
  </si>
  <si>
    <t>Timbau</t>
  </si>
  <si>
    <t>S Putting</t>
  </si>
  <si>
    <t>Biringkasie</t>
  </si>
  <si>
    <t>Brahma 3</t>
  </si>
  <si>
    <t>AURA</t>
  </si>
  <si>
    <t>Patria 2</t>
  </si>
  <si>
    <t>ALYA</t>
  </si>
  <si>
    <t xml:space="preserve">Brahma 5 </t>
  </si>
  <si>
    <t xml:space="preserve">Patria 3 </t>
  </si>
  <si>
    <t>Argo</t>
  </si>
  <si>
    <t>Almak</t>
  </si>
  <si>
    <t>Marino 189</t>
  </si>
  <si>
    <t>Pegasus 5</t>
  </si>
  <si>
    <t>Gonaya X</t>
  </si>
  <si>
    <t>Mirosi</t>
  </si>
  <si>
    <t>Fery X1</t>
  </si>
  <si>
    <t>Masada 16</t>
  </si>
  <si>
    <t>-</t>
  </si>
  <si>
    <t xml:space="preserve">Gonaya </t>
  </si>
  <si>
    <t>Almanar</t>
  </si>
  <si>
    <t>Marino 178</t>
  </si>
  <si>
    <t>Pegasus 2</t>
  </si>
  <si>
    <t>Ekamaris</t>
  </si>
  <si>
    <t>Pegasus 1</t>
  </si>
  <si>
    <t>Patria 8</t>
  </si>
  <si>
    <t>Anand 10</t>
  </si>
  <si>
    <t xml:space="preserve">Brahma 9 </t>
  </si>
  <si>
    <t>Anand 9</t>
  </si>
  <si>
    <t xml:space="preserve">Brahma 15 </t>
  </si>
  <si>
    <t>Anand 11</t>
  </si>
  <si>
    <t>Patria 1</t>
  </si>
  <si>
    <t>Anand 3</t>
  </si>
  <si>
    <t>Brahma 10</t>
  </si>
  <si>
    <t>Anand 15</t>
  </si>
  <si>
    <t>Patria 11</t>
  </si>
  <si>
    <t>Anand 12</t>
  </si>
  <si>
    <t>TC SET</t>
  </si>
  <si>
    <t>300 ft</t>
  </si>
  <si>
    <t>Patria 6</t>
  </si>
  <si>
    <t>KAPAL PENGALIHAN</t>
  </si>
  <si>
    <t xml:space="preserve">Brahma 7 </t>
  </si>
  <si>
    <t>Patria 10</t>
  </si>
  <si>
    <t>Patria 5</t>
  </si>
  <si>
    <t>ADARA</t>
  </si>
  <si>
    <t>ALHENA</t>
  </si>
  <si>
    <t>Brahma 6</t>
  </si>
  <si>
    <t>ALUDRA</t>
  </si>
  <si>
    <t>Brahma 1</t>
  </si>
  <si>
    <t>AGENA</t>
  </si>
  <si>
    <t>240 ft</t>
  </si>
  <si>
    <t>Karya abadi 2</t>
  </si>
  <si>
    <t>Bengkalis 1</t>
  </si>
  <si>
    <t>Daya 001</t>
  </si>
  <si>
    <t>Anand 1</t>
  </si>
  <si>
    <t xml:space="preserve">Patria 8 </t>
  </si>
  <si>
    <t>Anand 2</t>
  </si>
  <si>
    <t>Patria 7</t>
  </si>
  <si>
    <t>Anand 7</t>
  </si>
  <si>
    <t>Anand 8</t>
  </si>
  <si>
    <t xml:space="preserve">Brahma 8 </t>
  </si>
  <si>
    <t>Brahma 2</t>
  </si>
  <si>
    <t>Anand 5</t>
  </si>
  <si>
    <t xml:space="preserve">Brahma 10 </t>
  </si>
  <si>
    <t>Anand 6</t>
  </si>
  <si>
    <t>270 ft</t>
  </si>
  <si>
    <t>Transhipment</t>
  </si>
  <si>
    <t>Senyiur</t>
  </si>
  <si>
    <t>BCT</t>
  </si>
  <si>
    <t>Gresik</t>
  </si>
  <si>
    <t>Bunati</t>
  </si>
  <si>
    <t>Satui</t>
  </si>
  <si>
    <t>Bali</t>
  </si>
  <si>
    <t>Bojanegara</t>
  </si>
  <si>
    <t>Kumai</t>
  </si>
  <si>
    <t>PLG</t>
  </si>
  <si>
    <t>P Lahung</t>
  </si>
  <si>
    <t>M Barito</t>
  </si>
  <si>
    <t>Marunda</t>
  </si>
  <si>
    <t>Tlg Bwg</t>
  </si>
  <si>
    <t>Merak</t>
  </si>
  <si>
    <t xml:space="preserve"> -  </t>
  </si>
  <si>
    <t>Biaya rent - deprisiasi</t>
  </si>
  <si>
    <t>INSERT INTO `sales_plan` (`id_sales_plan`, `id_vessel_tug`, `id_vessel_barge`, `year`, `month`, `status`, `VoyageName`, `id_customer`, `voyage_no`, `JettyIdStart`, `JettyIdEnd`, `TotalQuantity`, `QuantityUnit`, `PriceUnit`, `id_currency`, `change_rate`, `FuelLtr`, `FuelCost`, `AgencyCost`, `DepreciationCost`, `CrewCost`, `Rent`, `SubconCost`, `IncuranceCost`, `RepairCost`, `DockingCost`, `BrokerageCost`, `OthersCost`, `GP_COGM`, `MarginFuelCost`, `MarginFuelCostMoney`, `MarginAgencyCost`, `MarginAgencyCostMoney`, `MarginDepreciationCost`, `MarginDepreciationCostMoney`, `MarginCrewCost`, `MarginCrewCostMoney`, `MarginRent`, `MarginRentMoney`, `MarginSubconCost`, `MarginSubconCostMoney`, `MarginIncuranceCost`, `MarginIncuranceCostMoney`, `MarginRepairCost`, `MarginRepairCostMoney`, `MarginDockingCost`, `MarginDockingCostMoney`, `MarginBrokerageCost`, `MarginBrokerageCostMoney`, `MarginOthersCost`, `MarginOthersCostMoney`, `GP_COGS`, `TotalRevenue`, `TotalStandardCost`, `TotalSalesCost`, `created_date`, `created_user`, `ip_user_updated`) VALUES</t>
  </si>
  <si>
    <t>No</t>
  </si>
  <si>
    <t>id</t>
  </si>
  <si>
    <t>USD</t>
  </si>
  <si>
    <t>INSERT INTO `fleet`.`sp_standard_fuel` (`id_sp_standard_fuel`, `type_set_power`, `type_set_feet`, `JettyIdStart`, `JettyIdEnd`, `typeway`, `loaded`, `jarak`, `speed_standard`, `target_sailing_time`, `lay_time`, `sailing_time`, `cycle_time`, `me_old`, `me_new`, `ae_old`, `ae_new`, `shift_old`, `shift_new`, `outbond_old`, `outbond_new`, `total_bbm`, `total_bbm_new`, `agency_rate`, `agency_rate_id_currency`, `type`, `created_date`, `created_user`, `ip_user_updated`) VALUES</t>
  </si>
  <si>
    <t>id_start</t>
  </si>
  <si>
    <t>id_end</t>
  </si>
  <si>
    <t>TELUK TIMBAU</t>
  </si>
  <si>
    <t>TABONEO</t>
  </si>
  <si>
    <t>PARING LAHUNG</t>
  </si>
  <si>
    <t>BIRINGKASIE</t>
  </si>
  <si>
    <t>SENYIUR</t>
  </si>
  <si>
    <t>DAMPARAN</t>
  </si>
  <si>
    <t>GRESIK</t>
  </si>
  <si>
    <t>BUNATI</t>
  </si>
  <si>
    <t>SATUI</t>
  </si>
  <si>
    <t>BALI</t>
  </si>
  <si>
    <t>BOJONEGARA</t>
  </si>
  <si>
    <t>KUMAI</t>
  </si>
  <si>
    <t>MITRA BARITO</t>
  </si>
  <si>
    <t>MERAK</t>
  </si>
  <si>
    <t>JettyId</t>
  </si>
  <si>
    <t>JettyName</t>
  </si>
  <si>
    <t xml:space="preserve">JettyPosition </t>
  </si>
  <si>
    <t>BATU LICIN</t>
  </si>
  <si>
    <t>BINTANG NINGGI</t>
  </si>
  <si>
    <t>BENGKUANG</t>
  </si>
  <si>
    <t>CENKO</t>
  </si>
  <si>
    <t>CIREBON</t>
  </si>
  <si>
    <t>CIGADING</t>
  </si>
  <si>
    <t>CIWANDAN</t>
  </si>
  <si>
    <t xml:space="preserve">GARONGKONG </t>
  </si>
  <si>
    <t>JETTY WAHAP</t>
  </si>
  <si>
    <t>KELANIS</t>
  </si>
  <si>
    <t>KINTAP</t>
  </si>
  <si>
    <t>KLANIS</t>
  </si>
  <si>
    <t>LAMONGAN</t>
  </si>
  <si>
    <t>LEMO</t>
  </si>
  <si>
    <t>MAKASAR</t>
  </si>
  <si>
    <t>MARABAHAN</t>
  </si>
  <si>
    <t>MTU</t>
  </si>
  <si>
    <t>MUARABAKAH</t>
  </si>
  <si>
    <t>MUARASATUI</t>
  </si>
  <si>
    <t>MERUNDA</t>
  </si>
  <si>
    <t>PAITON</t>
  </si>
  <si>
    <t>PEMANCINGAN</t>
  </si>
  <si>
    <t>PRIOK</t>
  </si>
  <si>
    <t>PELABUHAN SAMPIT</t>
  </si>
  <si>
    <t>SAMPIT</t>
  </si>
  <si>
    <t>SERONGGA</t>
  </si>
  <si>
    <t>SUDAN</t>
  </si>
  <si>
    <t>SUNGAI DANAU</t>
  </si>
  <si>
    <t>SUNGAI DURIAN</t>
  </si>
  <si>
    <t>SUNGAI PUTING</t>
  </si>
  <si>
    <t>SALAT BARU</t>
  </si>
  <si>
    <t>TALIO</t>
  </si>
  <si>
    <t>TARJUN</t>
  </si>
  <si>
    <t>TELANG BARU</t>
  </si>
  <si>
    <t>TRISAKTI</t>
  </si>
  <si>
    <t>TUBAN</t>
  </si>
  <si>
    <t>TANJUNG PRIOK</t>
  </si>
  <si>
    <t>TALENTA</t>
  </si>
  <si>
    <t>id_vessel</t>
  </si>
  <si>
    <t>Vessel Name</t>
  </si>
  <si>
    <t>Patria Galaxy</t>
  </si>
  <si>
    <t>ALMAK</t>
  </si>
  <si>
    <t>ARGO</t>
  </si>
  <si>
    <t>AURIGA</t>
  </si>
  <si>
    <t>INTAN KELANA 5</t>
  </si>
  <si>
    <t>INTAN KELANA 9</t>
  </si>
  <si>
    <t>INTAN MEGAH 06</t>
  </si>
  <si>
    <t>INTAN MEGAH 9</t>
  </si>
  <si>
    <t>INTAN MEGAH 14</t>
  </si>
  <si>
    <t>INTAN MEGAH 22</t>
  </si>
  <si>
    <t>GONAYA II</t>
  </si>
  <si>
    <t>PATRIA 1</t>
  </si>
  <si>
    <t>PATRIA 2</t>
  </si>
  <si>
    <t>PATRIA 3</t>
  </si>
  <si>
    <t>PATRIA 4</t>
  </si>
  <si>
    <t>PATRIA 5</t>
  </si>
  <si>
    <t>PATRIA 6</t>
  </si>
  <si>
    <t>PATRIA 7</t>
  </si>
  <si>
    <t>PATRIA 8</t>
  </si>
  <si>
    <t>PATRIA 9</t>
  </si>
  <si>
    <t>PATRIA 10</t>
  </si>
  <si>
    <t>PATRIA 11</t>
  </si>
  <si>
    <t>PATRIA 12</t>
  </si>
  <si>
    <t>Anchor Handling System</t>
  </si>
  <si>
    <t>FUEL-001</t>
  </si>
  <si>
    <t>BRAHMA 1</t>
  </si>
  <si>
    <t>BRAHMA 2</t>
  </si>
  <si>
    <t>BRAHMA 3</t>
  </si>
  <si>
    <t>BRAHMA 5</t>
  </si>
  <si>
    <t>BRAHMA 6</t>
  </si>
  <si>
    <t>BRAHMA 7</t>
  </si>
  <si>
    <t>BRAHMA 8</t>
  </si>
  <si>
    <t>BRAHMA 9</t>
  </si>
  <si>
    <t>BRAHMA 10</t>
  </si>
  <si>
    <t>BRAHMA 11</t>
  </si>
  <si>
    <t>ANAND 1</t>
  </si>
  <si>
    <t>ANAND 2</t>
  </si>
  <si>
    <t>ANAND 3</t>
  </si>
  <si>
    <t>ANAND 5</t>
  </si>
  <si>
    <t>ANAND 6</t>
  </si>
  <si>
    <t>ANAND 7</t>
  </si>
  <si>
    <t>ANAND 8</t>
  </si>
  <si>
    <t>ANAND 9</t>
  </si>
  <si>
    <t>ANAND 10</t>
  </si>
  <si>
    <t>ANAND 11</t>
  </si>
  <si>
    <t>INTAN KELANA 11</t>
  </si>
  <si>
    <t>INTAN KELANA 12</t>
  </si>
  <si>
    <t>INTAN KELANA 17</t>
  </si>
  <si>
    <t>INTAN KELANA 18</t>
  </si>
  <si>
    <t>INTAN KELANA 27</t>
  </si>
  <si>
    <t>GOLD TRANS 327</t>
  </si>
  <si>
    <t>PEC 852</t>
  </si>
  <si>
    <t>MASADA 10</t>
  </si>
  <si>
    <t>MASADA 16</t>
  </si>
  <si>
    <t>BAL 153</t>
  </si>
  <si>
    <t>TERANG 02</t>
  </si>
  <si>
    <t>TERANG 06</t>
  </si>
  <si>
    <t>TERANG 305</t>
  </si>
  <si>
    <t>TERANG 310</t>
  </si>
  <si>
    <t>TERANG 311</t>
  </si>
  <si>
    <t>TERANG 315</t>
  </si>
  <si>
    <t>PELITA 02</t>
  </si>
  <si>
    <t>PELITA 06</t>
  </si>
  <si>
    <t>PANGKALIMA</t>
  </si>
  <si>
    <t>INTAN MEGAH 2</t>
  </si>
  <si>
    <t>INTAN MEGAH 10</t>
  </si>
  <si>
    <t>INTAN MEGAH 13</t>
  </si>
  <si>
    <t>DELTA AYU 218</t>
  </si>
  <si>
    <t>TRANSPASIFIC 05</t>
  </si>
  <si>
    <t>TRANSPASIFIC 06</t>
  </si>
  <si>
    <t>TRANSPASIFIC 206</t>
  </si>
  <si>
    <t>NELLY III</t>
  </si>
  <si>
    <t>TRANSPOWER 243</t>
  </si>
  <si>
    <t>BAMARA 2 VO</t>
  </si>
  <si>
    <t>BAMARA 8</t>
  </si>
  <si>
    <t>PRIMA POWER 02</t>
  </si>
  <si>
    <t>PRIMA POWER 05</t>
  </si>
  <si>
    <t>PRIMA POWER 09</t>
  </si>
  <si>
    <t>ALMANAR</t>
  </si>
  <si>
    <t>AQUILA</t>
  </si>
  <si>
    <t>SALWA</t>
  </si>
  <si>
    <t>CAPRICORN 77</t>
  </si>
  <si>
    <t>CAPRICORN 79</t>
  </si>
  <si>
    <t>MASADA 08</t>
  </si>
  <si>
    <t>DAYA 001</t>
  </si>
  <si>
    <t>PM 2</t>
  </si>
  <si>
    <t>BINTARO</t>
  </si>
  <si>
    <t>BOMAS GENIUS</t>
  </si>
  <si>
    <t>KAYU MANIS</t>
  </si>
  <si>
    <t>MANGGALA</t>
  </si>
  <si>
    <t>MIRSHAD</t>
  </si>
  <si>
    <t>SALMA</t>
  </si>
  <si>
    <t>CAPRICORN 28</t>
  </si>
  <si>
    <t>CAPRICORN 32</t>
  </si>
  <si>
    <t>CAPRICORN 50</t>
  </si>
  <si>
    <t>MASADA 09</t>
  </si>
  <si>
    <t>KARYA ABADI 2</t>
  </si>
  <si>
    <t>TB. SYUKUR 36</t>
  </si>
  <si>
    <t>GONAYA</t>
  </si>
  <si>
    <t>GONAYA IV</t>
  </si>
  <si>
    <t>VINCENT 1</t>
  </si>
  <si>
    <t>PM 202</t>
  </si>
  <si>
    <t>SADP XXV</t>
  </si>
  <si>
    <t>TIRTA VII</t>
  </si>
  <si>
    <t>MANDIRI ANGGREK</t>
  </si>
  <si>
    <t>MANDIRI AZALEA</t>
  </si>
  <si>
    <t>INTAN KELANA 1</t>
  </si>
  <si>
    <t>INTAN KELANA 21</t>
  </si>
  <si>
    <t>INTAN KELANA 22</t>
  </si>
  <si>
    <t>MBS 268</t>
  </si>
  <si>
    <t>MBS 311</t>
  </si>
  <si>
    <t>MBS 352</t>
  </si>
  <si>
    <t>MJL 301</t>
  </si>
  <si>
    <t>SUNWIN 238</t>
  </si>
  <si>
    <t>SUNWIN 328</t>
  </si>
  <si>
    <t>MASADA 18</t>
  </si>
  <si>
    <t>MASADA 20</t>
  </si>
  <si>
    <t>DAYA 002</t>
  </si>
  <si>
    <t>SYUKUR 02</t>
  </si>
  <si>
    <t>SYUKUR 37</t>
  </si>
  <si>
    <t>INTERINDO 255</t>
  </si>
  <si>
    <t>PEGASUS 3</t>
  </si>
  <si>
    <t>PEGASUS 5</t>
  </si>
  <si>
    <t>HASNUR 307</t>
  </si>
  <si>
    <t>KARUNIA SAMUDRA</t>
  </si>
  <si>
    <t>MANGALA</t>
  </si>
  <si>
    <t>PRIMA HARIMAU</t>
  </si>
  <si>
    <t>PRIMA RAJAWALI</t>
  </si>
  <si>
    <t>KS3</t>
  </si>
  <si>
    <t>REMBROSS</t>
  </si>
  <si>
    <t>INTAN MEGAH 16</t>
  </si>
  <si>
    <t>INTAN MEGAH 18</t>
  </si>
  <si>
    <t>INTAN MEGAH 25</t>
  </si>
  <si>
    <t>BENGKALIS 1</t>
  </si>
  <si>
    <t>CAPRICORN 80</t>
  </si>
  <si>
    <t>MARINO 188</t>
  </si>
  <si>
    <t>MARINO 189</t>
  </si>
  <si>
    <t>MBS 22</t>
  </si>
  <si>
    <t>MBS 37</t>
  </si>
  <si>
    <t>MBS 57</t>
  </si>
  <si>
    <t>MBS 81</t>
  </si>
  <si>
    <t>MBS 173</t>
  </si>
  <si>
    <t>MBS 199</t>
  </si>
  <si>
    <t>SYUKUR 34</t>
  </si>
  <si>
    <t>SYUKUR 36</t>
  </si>
  <si>
    <t>GONAYA V</t>
  </si>
  <si>
    <t>GONAYA XII</t>
  </si>
  <si>
    <t>FERRY XXI</t>
  </si>
  <si>
    <t>BAIDURI</t>
  </si>
  <si>
    <t>FRANSISCUS 2</t>
  </si>
  <si>
    <t>FRANSISCUS</t>
  </si>
  <si>
    <t>HASNUR 07</t>
  </si>
  <si>
    <t>BSP 01</t>
  </si>
  <si>
    <t>BSP 04</t>
  </si>
  <si>
    <t>PEC 8511</t>
  </si>
  <si>
    <t>RT 3881</t>
  </si>
  <si>
    <t>INTAN 7505</t>
  </si>
  <si>
    <t>BAL 3881</t>
  </si>
  <si>
    <t>TB 3889</t>
  </si>
  <si>
    <t>PULAU TIGA 3007</t>
  </si>
  <si>
    <t>SENTOSA JAYA 3009</t>
  </si>
  <si>
    <t>BAIDURI 2785</t>
  </si>
  <si>
    <t>BORNEO 2702</t>
  </si>
  <si>
    <t>NO</t>
  </si>
  <si>
    <t>Brahma 9</t>
  </si>
  <si>
    <t>Brahma 5</t>
  </si>
  <si>
    <t>Brahma 15</t>
  </si>
  <si>
    <t>Brahma 7</t>
  </si>
  <si>
    <t>Brahma 8</t>
  </si>
  <si>
    <t>ID Vessel</t>
  </si>
  <si>
    <t xml:space="preserve"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</t>
  </si>
  <si>
    <t>TLG BWG</t>
  </si>
  <si>
    <t xml:space="preserve"> </t>
  </si>
  <si>
    <t>Daya 002</t>
  </si>
  <si>
    <t>Aquila</t>
  </si>
  <si>
    <t>Gonaya</t>
  </si>
  <si>
    <t>BRAHMA 15</t>
  </si>
  <si>
    <t>ANAND 12</t>
  </si>
  <si>
    <t>ANAND 15</t>
  </si>
  <si>
    <t>EKAMARIS</t>
  </si>
  <si>
    <t>PEGASUS 1</t>
  </si>
  <si>
    <t>PEGASUS 2</t>
  </si>
  <si>
    <t>MARINO 178</t>
  </si>
  <si>
    <t>GONAYA X</t>
  </si>
  <si>
    <t>FERY X1</t>
  </si>
  <si>
    <t>MIROSI</t>
  </si>
  <si>
    <t>aquila</t>
  </si>
  <si>
    <t>Power</t>
  </si>
  <si>
    <t>type_set_feet</t>
  </si>
  <si>
    <t>type_set_power</t>
  </si>
  <si>
    <t xml:space="preserve">Note : </t>
  </si>
  <si>
    <t>hijau   : 1 vessel 2 jetty</t>
  </si>
  <si>
    <t>merah : Jetty Baru</t>
  </si>
  <si>
    <t xml:space="preserve">Aquila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</si>
</sst>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CEE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08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center"/>
    </xf>
    <xf numFmtId="41" fontId="2" fillId="2" borderId="1" xfId="2" applyFont="1" applyFill="1" applyBorder="1" applyAlignment="1">
      <alignment horizontal="center"/>
    </xf>
    <xf numFmtId="3" fontId="0" fillId="0" borderId="0" xfId="0" applyNumberFormat="1"/>
    <xf numFmtId="0" fontId="2" fillId="2" borderId="1" xfId="1" applyFont="1" applyFill="1" applyBorder="1" applyAlignment="1">
      <alignment horizontal="center"/>
    </xf>
    <xf numFmtId="41" fontId="2" fillId="0" borderId="0" xfId="2" applyFont="1" applyFill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" fontId="4" fillId="0" borderId="0" xfId="0" applyNumberFormat="1" applyFont="1" applyFill="1"/>
    <xf numFmtId="4" fontId="0" fillId="0" borderId="0" xfId="0" applyNumberFormat="1" applyFill="1"/>
    <xf numFmtId="3" fontId="0" fillId="0" borderId="0" xfId="0" applyNumberFormat="1" applyFont="1" applyBorder="1"/>
    <xf numFmtId="0" fontId="0" fillId="0" borderId="0" xfId="0" applyFill="1" applyAlignment="1">
      <alignment horizontal="center"/>
    </xf>
    <xf numFmtId="4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41" fontId="2" fillId="4" borderId="1" xfId="2" applyFont="1" applyFill="1" applyBorder="1" applyAlignment="1">
      <alignment horizontal="center"/>
    </xf>
    <xf numFmtId="41" fontId="1" fillId="2" borderId="1" xfId="2" applyFont="1" applyFill="1" applyBorder="1" applyAlignment="1">
      <alignment horizontal="center"/>
    </xf>
    <xf numFmtId="0" fontId="0" fillId="0" borderId="0" xfId="0" applyAlignment="1"/>
    <xf numFmtId="0" fontId="0" fillId="5" borderId="0" xfId="0" applyFill="1"/>
    <xf numFmtId="41" fontId="2" fillId="6" borderId="1" xfId="2" applyFont="1" applyFill="1" applyBorder="1" applyAlignment="1">
      <alignment horizontal="center"/>
    </xf>
    <xf numFmtId="0" fontId="2" fillId="2" borderId="1" xfId="2" applyNumberFormat="1" applyFont="1" applyFill="1" applyBorder="1" applyAlignment="1">
      <alignment horizontal="center"/>
    </xf>
    <xf numFmtId="0" fontId="2" fillId="2" borderId="0" xfId="2" applyNumberFormat="1" applyFont="1" applyFill="1" applyBorder="1" applyAlignment="1">
      <alignment horizontal="center"/>
    </xf>
    <xf numFmtId="0" fontId="0" fillId="0" borderId="0" xfId="0" applyFill="1"/>
    <xf numFmtId="41" fontId="2" fillId="7" borderId="1" xfId="2" applyFont="1" applyFill="1" applyBorder="1" applyAlignment="1">
      <alignment horizontal="center"/>
    </xf>
    <xf numFmtId="43" fontId="0" fillId="0" borderId="0" xfId="0" applyNumberFormat="1"/>
    <xf numFmtId="2" fontId="0" fillId="0" borderId="0" xfId="0" applyNumberFormat="1"/>
    <xf numFmtId="0" fontId="4" fillId="5" borderId="0" xfId="0" applyFont="1" applyFill="1"/>
    <xf numFmtId="0" fontId="4" fillId="0" borderId="0" xfId="0" applyFont="1" applyFill="1"/>
    <xf numFmtId="43" fontId="0" fillId="5" borderId="0" xfId="0" applyNumberFormat="1" applyFill="1"/>
    <xf numFmtId="0" fontId="0" fillId="8" borderId="0" xfId="0" applyFill="1"/>
    <xf numFmtId="41" fontId="2" fillId="8" borderId="1" xfId="2" applyFont="1" applyFill="1" applyBorder="1" applyAlignment="1">
      <alignment horizontal="center"/>
    </xf>
    <xf numFmtId="0" fontId="2" fillId="8" borderId="0" xfId="2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4" fontId="0" fillId="5" borderId="0" xfId="0" applyNumberFormat="1" applyFill="1"/>
    <xf numFmtId="4" fontId="0" fillId="5" borderId="0" xfId="0" applyNumberForma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4" fontId="0" fillId="3" borderId="0" xfId="0" applyNumberFormat="1" applyFill="1" applyAlignment="1">
      <alignment horizontal="center"/>
    </xf>
    <xf numFmtId="0" fontId="0" fillId="0" borderId="0" xfId="0" applyAlignment="1">
      <alignment horizontal="left"/>
    </xf>
  </cellXfs>
  <cellStyles count="4">
    <cellStyle name="Comma [0] 2 2" xfId="2"/>
    <cellStyle name="Normal" xfId="0" builtinId="0"/>
    <cellStyle name="Normal 2 2" xfId="1"/>
    <cellStyle name="Percent 2" xfId="3"/>
  </cellStyles>
  <dxfs count="0"/>
  <tableStyles count="0" defaultTableStyle="TableStyleMedium2" defaultPivotStyle="PivotStyleLight16"/>
  <colors>
    <mruColors>
      <color rgb="FFFFE089"/>
      <color rgb="FFFCEE88"/>
      <color rgb="FFFFE69F"/>
      <color rgb="FFFFCF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opLeftCell="B4" zoomScale="85" zoomScaleNormal="85" workbookViewId="0">
      <selection activeCell="C13" sqref="C13"/>
    </sheetView>
  </sheetViews>
  <sheetFormatPr defaultRowHeight="15" x14ac:dyDescent="0.25"/>
  <cols>
    <col min="1" max="1" width="3.85546875" bestFit="1" customWidth="1"/>
    <col min="2" max="2" width="11.42578125" customWidth="1"/>
    <col min="3" max="3" width="14.28515625" bestFit="1" customWidth="1"/>
    <col min="4" max="4" width="17.7109375" bestFit="1" customWidth="1"/>
    <col min="5" max="5" width="16.85546875" bestFit="1" customWidth="1"/>
    <col min="6" max="6" width="18.140625" bestFit="1" customWidth="1"/>
    <col min="7" max="7" width="16.85546875" bestFit="1" customWidth="1"/>
    <col min="8" max="8" width="16.42578125" bestFit="1" customWidth="1"/>
    <col min="9" max="9" width="22.5703125" customWidth="1"/>
    <col min="10" max="10" width="17.28515625" bestFit="1" customWidth="1"/>
    <col min="11" max="11" width="15.42578125" bestFit="1" customWidth="1"/>
    <col min="12" max="12" width="16.42578125" bestFit="1" customWidth="1"/>
    <col min="13" max="13" width="10.5703125" customWidth="1"/>
  </cols>
  <sheetData>
    <row r="1" spans="1:14" x14ac:dyDescent="0.25">
      <c r="E1" t="s">
        <v>123</v>
      </c>
      <c r="F1">
        <f>13100</f>
        <v>13100</v>
      </c>
    </row>
    <row r="2" spans="1:14" x14ac:dyDescent="0.25">
      <c r="A2" t="s">
        <v>347</v>
      </c>
      <c r="B2" t="s">
        <v>353</v>
      </c>
      <c r="C2" t="s">
        <v>183</v>
      </c>
      <c r="D2" t="s">
        <v>1</v>
      </c>
      <c r="E2" t="s">
        <v>2</v>
      </c>
      <c r="F2" t="s">
        <v>30</v>
      </c>
      <c r="G2" t="s">
        <v>5</v>
      </c>
      <c r="H2" t="s">
        <v>7</v>
      </c>
      <c r="I2" t="s">
        <v>12</v>
      </c>
      <c r="J2" t="s">
        <v>13</v>
      </c>
      <c r="K2" t="s">
        <v>14</v>
      </c>
      <c r="L2" t="s">
        <v>15</v>
      </c>
      <c r="M2" t="s">
        <v>354</v>
      </c>
      <c r="N2" t="str">
        <f t="shared" ref="N2:N30" si="0">$M$2&amp;"('','"&amp;B2&amp;"','','','"&amp;D2&amp;"','"&amp;F2&amp;"','"&amp;E2&amp;"','"&amp;G2&amp;"','"&amp;H2&amp;"','"&amp;I2&amp;"','"&amp;J2&amp;"','"&amp;K2&amp;"','"&amp;L2&amp;"','','','');"</f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('','ID Vessel','','','Depresiasi','Rent','Crew Cost','Sub Cont','insurance','Repair &amp; Maintenance','Docking','Brokerage Fee','Others','','','');</v>
      </c>
    </row>
    <row r="3" spans="1:14" x14ac:dyDescent="0.25">
      <c r="A3">
        <v>1</v>
      </c>
      <c r="B3">
        <f>VLOOKUP(C3,vessel!$E$2:$F$182,2,FALSE)</f>
        <v>1802011</v>
      </c>
      <c r="C3" t="s">
        <v>27</v>
      </c>
      <c r="D3" s="30">
        <v>72148904</v>
      </c>
      <c r="E3" s="30">
        <v>88136937</v>
      </c>
      <c r="F3" s="30"/>
      <c r="G3" s="30">
        <f t="shared" ref="G3:G8" si="1">2056.25925316664*$F$1</f>
        <v>26936996.216482986</v>
      </c>
      <c r="H3" s="30">
        <v>14400000</v>
      </c>
      <c r="I3" s="30">
        <f t="shared" ref="I3:I8" si="2">2500*$F$1</f>
        <v>32750000</v>
      </c>
      <c r="J3" s="30">
        <f t="shared" ref="J3:J8" si="3">3148*2*$F$1</f>
        <v>82477600</v>
      </c>
      <c r="K3" s="31">
        <v>0</v>
      </c>
      <c r="L3" s="30">
        <f t="shared" ref="L3:L8" si="4">750*$F$1</f>
        <v>9825000</v>
      </c>
      <c r="N3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('','1802011','','','72148904','','88136937','26936996.216483','14400000','32750000','82477600','0','9825000','','','');</v>
      </c>
    </row>
    <row r="4" spans="1:14" x14ac:dyDescent="0.25">
      <c r="A4">
        <v>2</v>
      </c>
      <c r="B4">
        <f>VLOOKUP(C4,vessel!$E$2:$F$182,2,FALSE)</f>
        <v>1770003</v>
      </c>
      <c r="C4" t="s">
        <v>31</v>
      </c>
      <c r="D4" s="30">
        <v>58142946</v>
      </c>
      <c r="E4" s="30">
        <v>87185125</v>
      </c>
      <c r="F4" s="30"/>
      <c r="G4" s="30">
        <f t="shared" si="1"/>
        <v>26936996.216482986</v>
      </c>
      <c r="H4" s="30">
        <v>14400000</v>
      </c>
      <c r="I4" s="30">
        <f t="shared" si="2"/>
        <v>32750000</v>
      </c>
      <c r="J4" s="30">
        <f t="shared" si="3"/>
        <v>82477600</v>
      </c>
      <c r="K4" s="31">
        <v>0</v>
      </c>
      <c r="L4" s="30">
        <f t="shared" si="4"/>
        <v>9825000</v>
      </c>
      <c r="N4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('','1770003','','','58142946','','87185125','26936996.216483','14400000','32750000','82477600','0','9825000','','','');</v>
      </c>
    </row>
    <row r="5" spans="1:14" x14ac:dyDescent="0.25">
      <c r="A5">
        <v>3</v>
      </c>
      <c r="B5">
        <f>VLOOKUP(C5,vessel!$E$2:$F$182,2,FALSE)</f>
        <v>1802003</v>
      </c>
      <c r="C5" t="s">
        <v>41</v>
      </c>
      <c r="D5" s="30">
        <v>92759505</v>
      </c>
      <c r="E5" s="30">
        <v>87453385</v>
      </c>
      <c r="F5" s="30"/>
      <c r="G5" s="30">
        <f t="shared" si="1"/>
        <v>26936996.216482986</v>
      </c>
      <c r="H5" s="30">
        <v>14400000</v>
      </c>
      <c r="I5" s="30">
        <f t="shared" si="2"/>
        <v>32750000</v>
      </c>
      <c r="J5" s="30">
        <f t="shared" si="3"/>
        <v>82477600</v>
      </c>
      <c r="K5" s="31">
        <v>0</v>
      </c>
      <c r="L5" s="30">
        <f t="shared" si="4"/>
        <v>9825000</v>
      </c>
      <c r="N5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('','1802003','','','92759505','','87453385','26936996.216483','14400000','32750000','82477600','0','9825000','','','');</v>
      </c>
    </row>
    <row r="6" spans="1:14" x14ac:dyDescent="0.25">
      <c r="A6">
        <v>4</v>
      </c>
      <c r="B6">
        <f>VLOOKUP(C6,vessel!$E$2:$F$182,2,FALSE)</f>
        <v>1770002</v>
      </c>
      <c r="C6" t="s">
        <v>43</v>
      </c>
      <c r="D6" s="30">
        <v>59746545</v>
      </c>
      <c r="E6" s="30">
        <v>79137665</v>
      </c>
      <c r="F6" s="30"/>
      <c r="G6" s="30">
        <f t="shared" si="1"/>
        <v>26936996.216482986</v>
      </c>
      <c r="H6" s="30">
        <v>14400000</v>
      </c>
      <c r="I6" s="30">
        <f t="shared" si="2"/>
        <v>32750000</v>
      </c>
      <c r="J6" s="30">
        <f t="shared" si="3"/>
        <v>82477600</v>
      </c>
      <c r="K6" s="31">
        <v>0</v>
      </c>
      <c r="L6" s="30">
        <f t="shared" si="4"/>
        <v>9825000</v>
      </c>
      <c r="N6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('','1770002','','','59746545','','79137665','26936996.216483','14400000','32750000','82477600','0','9825000','','','');</v>
      </c>
    </row>
    <row r="7" spans="1:14" x14ac:dyDescent="0.25">
      <c r="A7">
        <v>5</v>
      </c>
      <c r="B7">
        <f>VLOOKUP(C7,vessel!$E$2:$F$182,2,FALSE)</f>
        <v>1802005</v>
      </c>
      <c r="C7" t="s">
        <v>349</v>
      </c>
      <c r="D7" s="30">
        <v>62820643</v>
      </c>
      <c r="E7" s="30">
        <v>87079113</v>
      </c>
      <c r="F7" s="30"/>
      <c r="G7" s="30">
        <f t="shared" si="1"/>
        <v>26936996.216482986</v>
      </c>
      <c r="H7" s="30">
        <v>14400000</v>
      </c>
      <c r="I7" s="30">
        <f t="shared" si="2"/>
        <v>32750000</v>
      </c>
      <c r="J7" s="30">
        <f t="shared" si="3"/>
        <v>82477600</v>
      </c>
      <c r="K7" s="31">
        <v>0</v>
      </c>
      <c r="L7" s="30">
        <f t="shared" si="4"/>
        <v>9825000</v>
      </c>
      <c r="N7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('','1802005','','','62820643','','87079113','26936996.216483','14400000','32750000','82477600','0','9825000','','','');</v>
      </c>
    </row>
    <row r="8" spans="1:14" x14ac:dyDescent="0.25">
      <c r="A8">
        <v>6</v>
      </c>
      <c r="B8">
        <f>VLOOKUP(C8,vessel!$E$2:$F$182,2,FALSE)</f>
        <v>1770003</v>
      </c>
      <c r="C8" t="s">
        <v>31</v>
      </c>
      <c r="D8" s="30">
        <v>62145387</v>
      </c>
      <c r="E8" s="30">
        <v>88354309</v>
      </c>
      <c r="F8" s="30"/>
      <c r="G8" s="30">
        <f t="shared" si="1"/>
        <v>26936996.216482986</v>
      </c>
      <c r="H8" s="30">
        <v>14400000</v>
      </c>
      <c r="I8" s="30">
        <f t="shared" si="2"/>
        <v>32750000</v>
      </c>
      <c r="J8" s="30">
        <f t="shared" si="3"/>
        <v>82477600</v>
      </c>
      <c r="K8" s="31">
        <v>0</v>
      </c>
      <c r="L8" s="30">
        <f t="shared" si="4"/>
        <v>9825000</v>
      </c>
      <c r="N8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('','1770003','','','62145387','','88354309','26936996.216483','14400000','32750000','82477600','0','9825000','','','');</v>
      </c>
    </row>
    <row r="9" spans="1:14" x14ac:dyDescent="0.25">
      <c r="A9">
        <v>7</v>
      </c>
      <c r="B9">
        <f>VLOOKUP(C9,vessel!$E$2:$F$182,2,FALSE)</f>
        <v>1802011</v>
      </c>
      <c r="C9" t="s">
        <v>27</v>
      </c>
      <c r="D9" s="30"/>
      <c r="E9" s="30"/>
      <c r="F9" s="30"/>
      <c r="G9" s="30"/>
      <c r="H9" s="30"/>
      <c r="I9" s="30"/>
      <c r="J9" s="30"/>
      <c r="K9" s="31"/>
      <c r="L9" s="30"/>
      <c r="N9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('','1802011','','','','','','','','','','','','','','');</v>
      </c>
    </row>
    <row r="10" spans="1:14" x14ac:dyDescent="0.25">
      <c r="A10">
        <v>8</v>
      </c>
      <c r="B10">
        <f>VLOOKUP(C10,vessel!$E$2:$F$182,2,FALSE)</f>
        <v>7731188</v>
      </c>
      <c r="C10" t="s">
        <v>28</v>
      </c>
      <c r="D10" s="30"/>
      <c r="E10" s="30"/>
      <c r="F10" s="30">
        <v>330000000</v>
      </c>
      <c r="G10" s="30"/>
      <c r="H10" s="30"/>
      <c r="I10" s="30"/>
      <c r="J10" s="30"/>
      <c r="K10" s="31">
        <v>0</v>
      </c>
      <c r="L10" s="30">
        <f t="shared" ref="L10:L21" si="5">1000*$F$1</f>
        <v>13100000</v>
      </c>
      <c r="N10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('','7731188','','','','330000000','','','','','','0','13100000','','','');</v>
      </c>
    </row>
    <row r="11" spans="1:14" x14ac:dyDescent="0.25">
      <c r="A11">
        <v>9</v>
      </c>
      <c r="B11">
        <f>VLOOKUP(C11,vessel!$E$2:$F$182,2,FALSE)</f>
        <v>7731189</v>
      </c>
      <c r="C11" t="s">
        <v>49</v>
      </c>
      <c r="D11" s="30"/>
      <c r="E11" s="30"/>
      <c r="F11" s="30">
        <v>330000000</v>
      </c>
      <c r="G11" s="30"/>
      <c r="H11" s="30"/>
      <c r="I11" s="30"/>
      <c r="J11" s="30"/>
      <c r="K11" s="31">
        <v>0</v>
      </c>
      <c r="L11" s="30">
        <f t="shared" si="5"/>
        <v>13100000</v>
      </c>
      <c r="N11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('','7731189','','','','330000000','','','','','','0','13100000','','','');</v>
      </c>
    </row>
    <row r="12" spans="1:14" x14ac:dyDescent="0.25">
      <c r="A12">
        <v>10</v>
      </c>
      <c r="B12">
        <f>VLOOKUP(C12,vessel!$E$2:$F$182,2,FALSE)</f>
        <v>7760010</v>
      </c>
      <c r="C12" s="32" t="s">
        <v>51</v>
      </c>
      <c r="D12" s="30"/>
      <c r="E12" s="30"/>
      <c r="F12" s="30">
        <v>300000000</v>
      </c>
      <c r="G12" s="30"/>
      <c r="H12" s="30"/>
      <c r="I12" s="30"/>
      <c r="J12" s="30"/>
      <c r="K12" s="31">
        <v>0</v>
      </c>
      <c r="L12" s="30">
        <f t="shared" si="5"/>
        <v>13100000</v>
      </c>
      <c r="N12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('','7760010','','','','300000000','','','','','','0','13100000','','','');</v>
      </c>
    </row>
    <row r="13" spans="1:14" x14ac:dyDescent="0.25">
      <c r="A13">
        <v>11</v>
      </c>
      <c r="B13">
        <f>VLOOKUP(C13,vessel!$E$2:$F$182,2,FALSE)</f>
        <v>7762011</v>
      </c>
      <c r="C13" s="32" t="s">
        <v>53</v>
      </c>
      <c r="D13" s="30"/>
      <c r="E13" s="30"/>
      <c r="F13" s="30">
        <v>300000000</v>
      </c>
      <c r="G13" s="30"/>
      <c r="H13" s="30"/>
      <c r="I13" s="30"/>
      <c r="J13" s="30"/>
      <c r="K13" s="31">
        <v>0</v>
      </c>
      <c r="L13" s="30">
        <f t="shared" si="5"/>
        <v>13100000</v>
      </c>
      <c r="N13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('','7762011','','','','300000000','','','','','','0','13100000','','','');</v>
      </c>
    </row>
    <row r="14" spans="1:14" x14ac:dyDescent="0.25">
      <c r="A14">
        <v>12</v>
      </c>
      <c r="B14">
        <f>VLOOKUP(C14,vessel!$E$2:$F$182,2,FALSE)</f>
        <v>6760000</v>
      </c>
      <c r="C14" s="33" t="s">
        <v>359</v>
      </c>
      <c r="D14" s="30"/>
      <c r="E14" s="30"/>
      <c r="F14" s="30">
        <v>300000000</v>
      </c>
      <c r="G14" s="30"/>
      <c r="H14" s="30"/>
      <c r="I14" s="30"/>
      <c r="J14" s="30"/>
      <c r="K14" s="31">
        <v>0</v>
      </c>
      <c r="L14" s="30">
        <f t="shared" si="5"/>
        <v>13100000</v>
      </c>
      <c r="N14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('','6760000','','','','300000000','','','','','','0','13100000','','','');</v>
      </c>
    </row>
    <row r="15" spans="1:14" x14ac:dyDescent="0.25">
      <c r="A15">
        <v>13</v>
      </c>
      <c r="B15">
        <f>VLOOKUP(C15,vessel!$E$2:$F$182,2,FALSE)</f>
        <v>7731178</v>
      </c>
      <c r="C15" s="32" t="s">
        <v>58</v>
      </c>
      <c r="D15" s="30"/>
      <c r="E15" s="30"/>
      <c r="F15" s="30">
        <v>330000000</v>
      </c>
      <c r="G15" s="30"/>
      <c r="H15" s="30"/>
      <c r="I15" s="30"/>
      <c r="J15" s="30"/>
      <c r="K15" s="31">
        <v>0</v>
      </c>
      <c r="L15" s="30">
        <f t="shared" si="5"/>
        <v>13100000</v>
      </c>
      <c r="N15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('','7731178','','','','330000000','','','','','','0','13100000','','','');</v>
      </c>
    </row>
    <row r="16" spans="1:14" x14ac:dyDescent="0.25">
      <c r="A16">
        <v>14</v>
      </c>
      <c r="B16">
        <f>VLOOKUP(C16,vessel!$E$2:$F$182,2,FALSE)</f>
        <v>6705001</v>
      </c>
      <c r="C16" s="32" t="s">
        <v>60</v>
      </c>
      <c r="D16" s="30"/>
      <c r="E16" s="30"/>
      <c r="F16" s="30">
        <v>330000000</v>
      </c>
      <c r="G16" s="30"/>
      <c r="H16" s="30"/>
      <c r="I16" s="30"/>
      <c r="J16" s="30"/>
      <c r="K16" s="31">
        <v>0</v>
      </c>
      <c r="L16" s="30">
        <f t="shared" si="5"/>
        <v>13100000</v>
      </c>
      <c r="N16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('','6705001','','','','330000000','','','','','','0','13100000','','','');</v>
      </c>
    </row>
    <row r="17" spans="1:14" x14ac:dyDescent="0.25">
      <c r="A17">
        <v>15</v>
      </c>
      <c r="B17">
        <f>VLOOKUP(C17,vessel!$E$2:$F$182,2,FALSE)</f>
        <v>1770008</v>
      </c>
      <c r="C17" t="s">
        <v>62</v>
      </c>
      <c r="D17" s="30">
        <v>75767083</v>
      </c>
      <c r="E17" s="30">
        <v>88136937</v>
      </c>
      <c r="F17" s="30"/>
      <c r="G17" s="30">
        <f>2056.25925316664*$F$1</f>
        <v>26936996.216482986</v>
      </c>
      <c r="H17" s="30">
        <v>14400000</v>
      </c>
      <c r="I17" s="30">
        <f>2000*$F$1</f>
        <v>26200000</v>
      </c>
      <c r="J17" s="30">
        <f>3148*2*$F$1</f>
        <v>82477600</v>
      </c>
      <c r="K17" s="31">
        <v>0</v>
      </c>
      <c r="L17" s="30">
        <f t="shared" si="5"/>
        <v>13100000</v>
      </c>
      <c r="N17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('','1770008','','','75767083','','88136937','26936996.216483','14400000','26200000','82477600','0','13100000','','','');</v>
      </c>
    </row>
    <row r="18" spans="1:14" x14ac:dyDescent="0.25">
      <c r="A18">
        <v>16</v>
      </c>
      <c r="B18">
        <f>VLOOKUP(C18,vessel!$E$2:$F$182,2,FALSE)</f>
        <v>1802009</v>
      </c>
      <c r="C18" t="s">
        <v>348</v>
      </c>
      <c r="D18" s="30">
        <v>79122319</v>
      </c>
      <c r="E18" s="30">
        <v>88136937</v>
      </c>
      <c r="F18" s="30"/>
      <c r="G18" s="30">
        <f>2056.25925316664*$F$1</f>
        <v>26936996.216482986</v>
      </c>
      <c r="H18" s="30">
        <v>14400000</v>
      </c>
      <c r="I18" s="30">
        <f>2000*$F$1</f>
        <v>26200000</v>
      </c>
      <c r="J18" s="30">
        <f>3148*2*$F$1</f>
        <v>82477600</v>
      </c>
      <c r="K18" s="31">
        <v>0</v>
      </c>
      <c r="L18" s="30">
        <f t="shared" si="5"/>
        <v>13100000</v>
      </c>
      <c r="N18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('','1802009','','','79122319','','88136937','26936996.216483','14400000','26200000','82477600','0','13100000','','','');</v>
      </c>
    </row>
    <row r="19" spans="1:14" x14ac:dyDescent="0.25">
      <c r="A19">
        <v>17</v>
      </c>
      <c r="B19">
        <f>VLOOKUP(C19,vessel!$E$2:$F$182,2,FALSE)</f>
        <v>1802015</v>
      </c>
      <c r="C19" s="24" t="s">
        <v>350</v>
      </c>
      <c r="D19" s="30"/>
      <c r="E19" s="30">
        <v>88136937</v>
      </c>
      <c r="F19" s="30"/>
      <c r="G19" s="30">
        <f>2056.25925316664*$F$1</f>
        <v>26936996.216482986</v>
      </c>
      <c r="H19" s="30">
        <v>14400000</v>
      </c>
      <c r="I19" s="30">
        <f>2000*$F$1</f>
        <v>26200000</v>
      </c>
      <c r="J19" s="30">
        <f>3148*2*$F$1</f>
        <v>82477600</v>
      </c>
      <c r="K19" s="31">
        <v>0</v>
      </c>
      <c r="L19" s="30">
        <f t="shared" si="5"/>
        <v>13100000</v>
      </c>
      <c r="N19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('','1802015','','','','','88136937','26936996.216483','14400000','26200000','82477600','0','13100000','','','');</v>
      </c>
    </row>
    <row r="20" spans="1:14" x14ac:dyDescent="0.25">
      <c r="A20">
        <v>18</v>
      </c>
      <c r="B20">
        <f>VLOOKUP(C20,vessel!$E$2:$F$182,2,FALSE)</f>
        <v>1770001</v>
      </c>
      <c r="C20" t="s">
        <v>68</v>
      </c>
      <c r="D20" s="30">
        <v>79033264</v>
      </c>
      <c r="E20" s="30">
        <v>88136937</v>
      </c>
      <c r="F20" s="30"/>
      <c r="G20" s="30">
        <f>2056.25925316664*$F$1</f>
        <v>26936996.216482986</v>
      </c>
      <c r="H20" s="30">
        <v>14400000</v>
      </c>
      <c r="I20" s="30">
        <f>2000*$F$1</f>
        <v>26200000</v>
      </c>
      <c r="J20" s="30">
        <f>3148*2*$F$1</f>
        <v>82477600</v>
      </c>
      <c r="K20" s="31">
        <v>0</v>
      </c>
      <c r="L20" s="30">
        <f t="shared" si="5"/>
        <v>13100000</v>
      </c>
      <c r="N20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('','1770001','','','79033264','','88136937','26936996.216483','14400000','26200000','82477600','0','13100000','','','');</v>
      </c>
    </row>
    <row r="21" spans="1:14" x14ac:dyDescent="0.25">
      <c r="A21">
        <v>19</v>
      </c>
      <c r="B21">
        <f>VLOOKUP(C21,vessel!$E$2:$F$182,2,FALSE)</f>
        <v>1802010</v>
      </c>
      <c r="C21" t="s">
        <v>70</v>
      </c>
      <c r="D21" s="30">
        <v>98820696</v>
      </c>
      <c r="E21" s="30">
        <v>88136937</v>
      </c>
      <c r="F21" s="30"/>
      <c r="G21" s="30">
        <f>2056.25925316664*$F$1</f>
        <v>26936996.216482986</v>
      </c>
      <c r="H21" s="30">
        <v>14400000</v>
      </c>
      <c r="I21" s="30">
        <f>2000*$F$1</f>
        <v>26200000</v>
      </c>
      <c r="J21" s="30">
        <f>3148*2*$F$1</f>
        <v>82477600</v>
      </c>
      <c r="K21" s="31">
        <v>0</v>
      </c>
      <c r="L21" s="30">
        <f t="shared" si="5"/>
        <v>13100000</v>
      </c>
      <c r="N21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('','1802010','','','98820696','','88136937','26936996.216483','14400000','26200000','82477600','0','13100000','','','');</v>
      </c>
    </row>
    <row r="22" spans="1:14" x14ac:dyDescent="0.25">
      <c r="A22">
        <v>20</v>
      </c>
      <c r="B22">
        <f>VLOOKUP(C22,vessel!$E$2:$F$182,2,FALSE)</f>
        <v>1770006</v>
      </c>
      <c r="C22" t="s">
        <v>76</v>
      </c>
      <c r="D22" s="30"/>
      <c r="E22" s="30"/>
      <c r="F22" s="30"/>
      <c r="G22" s="30"/>
      <c r="H22" s="30"/>
      <c r="I22" s="30"/>
      <c r="J22" s="30"/>
      <c r="K22" s="31"/>
      <c r="L22" s="30"/>
      <c r="N22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('','1770006','','','','','','','','','','','','','','');</v>
      </c>
    </row>
    <row r="23" spans="1:14" x14ac:dyDescent="0.25">
      <c r="A23">
        <v>21</v>
      </c>
      <c r="B23">
        <f>VLOOKUP(C23,vessel!$E$2:$F$182,2,FALSE)</f>
        <v>1770011</v>
      </c>
      <c r="C23" t="s">
        <v>72</v>
      </c>
      <c r="D23" s="30">
        <v>98820696</v>
      </c>
      <c r="E23" s="30">
        <v>88136937</v>
      </c>
      <c r="F23" s="30"/>
      <c r="G23" s="30">
        <f>2056.25925316664*$F$1</f>
        <v>26936996.216482986</v>
      </c>
      <c r="H23" s="30">
        <v>14400000</v>
      </c>
      <c r="I23" s="30">
        <f t="shared" ref="I23:I28" si="6">2000*$F$1</f>
        <v>26200000</v>
      </c>
      <c r="J23" s="30">
        <f>3148*2*$F$1</f>
        <v>82477600</v>
      </c>
      <c r="K23" s="31">
        <v>0</v>
      </c>
      <c r="L23" s="30">
        <f>1000*$F$1</f>
        <v>13100000</v>
      </c>
      <c r="N23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('','1770011','','','98820696','','88136937','26936996.216483','14400000','26200000','82477600','0','13100000','','','');</v>
      </c>
    </row>
    <row r="24" spans="1:14" x14ac:dyDescent="0.25">
      <c r="A24">
        <v>22</v>
      </c>
      <c r="B24">
        <f>VLOOKUP(C24,vessel!$E$2:$F$182,2,FALSE)</f>
        <v>1802007</v>
      </c>
      <c r="C24" t="s">
        <v>351</v>
      </c>
      <c r="D24" s="30">
        <v>60200360</v>
      </c>
      <c r="E24" s="30">
        <v>86793061</v>
      </c>
      <c r="F24" s="30"/>
      <c r="G24" s="30">
        <v>25000000</v>
      </c>
      <c r="H24" s="30">
        <v>14400000</v>
      </c>
      <c r="I24" s="30">
        <f t="shared" si="6"/>
        <v>26200000</v>
      </c>
      <c r="J24" s="30">
        <f>2778*$F$1</f>
        <v>36391800</v>
      </c>
      <c r="K24" s="31">
        <v>0</v>
      </c>
      <c r="L24" s="30">
        <f>1500*$F$1</f>
        <v>19650000</v>
      </c>
      <c r="N24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('','1802007','','','60200360','','86793061','25000000','14400000','26200000','36391800','0','19650000','','','');</v>
      </c>
    </row>
    <row r="25" spans="1:14" x14ac:dyDescent="0.25">
      <c r="A25">
        <v>23</v>
      </c>
      <c r="B25">
        <f>VLOOKUP(C25,vessel!$E$2:$F$182,2,FALSE)</f>
        <v>1770010</v>
      </c>
      <c r="C25" t="s">
        <v>79</v>
      </c>
      <c r="D25" s="30">
        <v>67203933</v>
      </c>
      <c r="E25" s="30">
        <v>84501328</v>
      </c>
      <c r="F25" s="30"/>
      <c r="G25" s="30">
        <v>25000000</v>
      </c>
      <c r="H25" s="30">
        <v>14400000</v>
      </c>
      <c r="I25" s="30">
        <f t="shared" si="6"/>
        <v>26200000</v>
      </c>
      <c r="J25" s="30">
        <f>3148*2*$F$1</f>
        <v>82477600</v>
      </c>
      <c r="K25" s="31">
        <v>0</v>
      </c>
      <c r="L25" s="30">
        <f>1500*$F$1</f>
        <v>19650000</v>
      </c>
      <c r="N25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('','1770010','','','67203933','','84501328','25000000','14400000','26200000','82477600','0','19650000','','','');</v>
      </c>
    </row>
    <row r="26" spans="1:14" x14ac:dyDescent="0.25">
      <c r="A26">
        <v>24</v>
      </c>
      <c r="B26">
        <f>VLOOKUP(C26,vessel!$E$2:$F$182,2,FALSE)</f>
        <v>1770005</v>
      </c>
      <c r="C26" t="s">
        <v>80</v>
      </c>
      <c r="D26" s="30">
        <v>41298087</v>
      </c>
      <c r="E26" s="30">
        <v>88113703</v>
      </c>
      <c r="F26" s="30"/>
      <c r="G26" s="30">
        <v>25000000</v>
      </c>
      <c r="H26" s="30">
        <v>14400000</v>
      </c>
      <c r="I26" s="30">
        <f t="shared" si="6"/>
        <v>26200000</v>
      </c>
      <c r="J26" s="30">
        <f>3148*2*$F$1</f>
        <v>82477600</v>
      </c>
      <c r="K26" s="31">
        <v>0</v>
      </c>
      <c r="L26" s="30">
        <f>1500*$F$1</f>
        <v>19650000</v>
      </c>
      <c r="N26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('','1770005','','','41298087','','88113703','25000000','14400000','26200000','82477600','0','19650000','','','');</v>
      </c>
    </row>
    <row r="27" spans="1:14" x14ac:dyDescent="0.25">
      <c r="A27">
        <v>25</v>
      </c>
      <c r="B27">
        <f>VLOOKUP(C27,vessel!$E$2:$F$182,2,FALSE)</f>
        <v>1802006</v>
      </c>
      <c r="C27" t="s">
        <v>83</v>
      </c>
      <c r="D27" s="30">
        <v>41298087</v>
      </c>
      <c r="E27" s="30">
        <v>84285598</v>
      </c>
      <c r="F27" s="30"/>
      <c r="G27" s="30">
        <v>25000000</v>
      </c>
      <c r="H27" s="30">
        <v>14400000</v>
      </c>
      <c r="I27" s="30">
        <f t="shared" si="6"/>
        <v>26200000</v>
      </c>
      <c r="J27" s="30">
        <f>3148*2*$F$1</f>
        <v>82477600</v>
      </c>
      <c r="K27" s="31">
        <v>0</v>
      </c>
      <c r="L27" s="30">
        <f>1500*$F$1</f>
        <v>19650000</v>
      </c>
      <c r="N27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('','1802006','','','41298087','','84285598','25000000','14400000','26200000','82477600','0','19650000','','','');</v>
      </c>
    </row>
    <row r="28" spans="1:14" x14ac:dyDescent="0.25">
      <c r="A28">
        <v>26</v>
      </c>
      <c r="B28">
        <f>VLOOKUP(C28,vessel!$E$2:$F$182,2,FALSE)</f>
        <v>1802001</v>
      </c>
      <c r="C28" t="s">
        <v>85</v>
      </c>
      <c r="D28" s="30">
        <v>41298087</v>
      </c>
      <c r="E28" s="30">
        <v>80709656</v>
      </c>
      <c r="F28" s="30"/>
      <c r="G28" s="30">
        <v>25000000</v>
      </c>
      <c r="H28" s="30">
        <v>14400000</v>
      </c>
      <c r="I28" s="30">
        <f t="shared" si="6"/>
        <v>26200000</v>
      </c>
      <c r="J28" s="30">
        <f>3148*2*$F$1</f>
        <v>82477600</v>
      </c>
      <c r="K28" s="31">
        <v>0</v>
      </c>
      <c r="L28" s="30">
        <f>1500*$F$1</f>
        <v>19650000</v>
      </c>
      <c r="N28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('','1802001','','','41298087','','80709656','25000000','14400000','26200000','82477600','0','19650000','','','');</v>
      </c>
    </row>
    <row r="29" spans="1:14" x14ac:dyDescent="0.25">
      <c r="A29">
        <v>27</v>
      </c>
      <c r="B29">
        <f>VLOOKUP(C29,vessel!$E$2:$F$182,2,FALSE)</f>
        <v>6751002</v>
      </c>
      <c r="C29" t="s">
        <v>88</v>
      </c>
      <c r="D29" s="30"/>
      <c r="E29" s="30"/>
      <c r="F29" s="30"/>
      <c r="G29" s="30"/>
      <c r="H29" s="30"/>
      <c r="I29" s="30"/>
      <c r="J29" s="30"/>
      <c r="K29" s="31"/>
      <c r="L29" s="30"/>
      <c r="N29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('','6751002','','','','','','','','','','','','','','');</v>
      </c>
    </row>
    <row r="30" spans="1:14" x14ac:dyDescent="0.25">
      <c r="A30">
        <v>28</v>
      </c>
      <c r="B30">
        <f>VLOOKUP(C30,vessel!$E$2:$F$182,2,FALSE)</f>
        <v>7718001</v>
      </c>
      <c r="C30" t="s">
        <v>89</v>
      </c>
      <c r="D30" s="30"/>
      <c r="E30" s="30"/>
      <c r="F30" s="30">
        <v>320000000</v>
      </c>
      <c r="G30" s="30"/>
      <c r="H30" s="30"/>
      <c r="I30" s="30"/>
      <c r="J30" s="30"/>
      <c r="K30" s="31">
        <v>0</v>
      </c>
      <c r="L30" s="30">
        <f>750*$F$1</f>
        <v>9825000</v>
      </c>
      <c r="N30" t="str">
        <f t="shared" si="0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('','7718001','','','','320000000','','','','','','0','9825000','','','');</v>
      </c>
    </row>
    <row r="31" spans="1:14" x14ac:dyDescent="0.25">
      <c r="D31" s="30"/>
      <c r="E31" s="30"/>
      <c r="F31" s="30"/>
      <c r="G31" s="30"/>
      <c r="H31" s="30"/>
      <c r="I31" s="30"/>
      <c r="J31" s="30"/>
      <c r="K31" s="31"/>
      <c r="L31" s="30"/>
    </row>
    <row r="32" spans="1:14" x14ac:dyDescent="0.25">
      <c r="A32">
        <v>30</v>
      </c>
      <c r="B32">
        <f>VLOOKUP(C32,vessel!$E$2:$F$182,2,FALSE)</f>
        <v>1802005</v>
      </c>
      <c r="C32" t="s">
        <v>349</v>
      </c>
      <c r="D32" s="30">
        <v>75622248</v>
      </c>
      <c r="E32" s="30">
        <v>88136937</v>
      </c>
      <c r="F32" s="30">
        <f>21000*$F$1</f>
        <v>275100000</v>
      </c>
      <c r="G32" s="30">
        <f t="shared" ref="G32:G37" si="7">2056*$F$1</f>
        <v>26933600</v>
      </c>
      <c r="H32" s="30">
        <v>14400000</v>
      </c>
      <c r="I32" s="30">
        <f t="shared" ref="I32:I37" si="8">2000*$F$1</f>
        <v>26200000</v>
      </c>
      <c r="J32" s="30">
        <f t="shared" ref="J32:J37" si="9">5000*2*$F$1</f>
        <v>131000000</v>
      </c>
      <c r="K32" s="31">
        <v>0</v>
      </c>
      <c r="L32" s="30">
        <f t="shared" ref="L32:L37" si="10">750*$F$1</f>
        <v>9825000</v>
      </c>
      <c r="N32" t="str">
        <f t="shared" ref="N32:N37" si="11">$M$2&amp;"('','"&amp;B32&amp;"','','','"&amp;D32&amp;"','"&amp;F32&amp;"','"&amp;E32&amp;"','"&amp;G32&amp;"','"&amp;H32&amp;"','"&amp;I32&amp;"','"&amp;J32&amp;"','"&amp;K32&amp;"','"&amp;L32&amp;"','','','');"</f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('','1802005','','','75622248','275100000','88136937','26933600','14400000','26200000','131000000','0','9825000','','','');</v>
      </c>
    </row>
    <row r="33" spans="1:14" x14ac:dyDescent="0.25">
      <c r="A33">
        <v>31</v>
      </c>
      <c r="B33">
        <f>VLOOKUP(C33,vessel!$E$2:$F$182,2,FALSE)</f>
        <v>1770008</v>
      </c>
      <c r="C33" t="s">
        <v>62</v>
      </c>
      <c r="D33" s="30">
        <v>79307932</v>
      </c>
      <c r="E33" s="30">
        <v>88136937</v>
      </c>
      <c r="F33" s="30">
        <f t="shared" ref="F33:F37" si="12">21000*$F$1</f>
        <v>275100000</v>
      </c>
      <c r="G33" s="30">
        <f t="shared" si="7"/>
        <v>26933600</v>
      </c>
      <c r="H33" s="30">
        <v>14400000</v>
      </c>
      <c r="I33" s="30">
        <f t="shared" si="8"/>
        <v>26200000</v>
      </c>
      <c r="J33" s="30">
        <f t="shared" si="9"/>
        <v>131000000</v>
      </c>
      <c r="K33" s="31">
        <v>0</v>
      </c>
      <c r="L33" s="30">
        <f t="shared" si="10"/>
        <v>9825000</v>
      </c>
      <c r="N33" t="str">
        <f t="shared" si="11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('','1770008','','','79307932','275100000','88136937','26933600','14400000','26200000','131000000','0','9825000','','','');</v>
      </c>
    </row>
    <row r="34" spans="1:14" x14ac:dyDescent="0.25">
      <c r="A34">
        <v>32</v>
      </c>
      <c r="B34">
        <f>VLOOKUP(C34,vessel!$E$2:$F$182,2,FALSE)</f>
        <v>1770007</v>
      </c>
      <c r="C34" t="s">
        <v>94</v>
      </c>
      <c r="D34" s="30">
        <v>79207765</v>
      </c>
      <c r="E34" s="30">
        <v>88136937</v>
      </c>
      <c r="F34" s="30">
        <f t="shared" si="12"/>
        <v>275100000</v>
      </c>
      <c r="G34" s="30">
        <f t="shared" si="7"/>
        <v>26933600</v>
      </c>
      <c r="H34" s="30">
        <v>14400000</v>
      </c>
      <c r="I34" s="30">
        <f t="shared" si="8"/>
        <v>26200000</v>
      </c>
      <c r="J34" s="30">
        <f t="shared" si="9"/>
        <v>131000000</v>
      </c>
      <c r="K34" s="31">
        <v>0</v>
      </c>
      <c r="L34" s="30">
        <f t="shared" si="10"/>
        <v>9825000</v>
      </c>
      <c r="N34" t="str">
        <f t="shared" si="11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('','1770007','','','79207765','275100000','88136937','26933600','14400000','26200000','131000000','0','9825000','','','');</v>
      </c>
    </row>
    <row r="35" spans="1:14" x14ac:dyDescent="0.25">
      <c r="A35">
        <v>33</v>
      </c>
      <c r="B35">
        <f>VLOOKUP(C35,vessel!$E$2:$F$182,2,FALSE)</f>
        <v>1802008</v>
      </c>
      <c r="C35" t="s">
        <v>352</v>
      </c>
      <c r="D35" s="30">
        <v>82017613</v>
      </c>
      <c r="E35" s="30">
        <v>88136937</v>
      </c>
      <c r="F35" s="30">
        <f t="shared" si="12"/>
        <v>275100000</v>
      </c>
      <c r="G35" s="30">
        <f t="shared" si="7"/>
        <v>26933600</v>
      </c>
      <c r="H35" s="30">
        <v>14400000</v>
      </c>
      <c r="I35" s="30">
        <f t="shared" si="8"/>
        <v>26200000</v>
      </c>
      <c r="J35" s="30">
        <f t="shared" si="9"/>
        <v>131000000</v>
      </c>
      <c r="K35" s="31">
        <v>0</v>
      </c>
      <c r="L35" s="30">
        <f t="shared" si="10"/>
        <v>9825000</v>
      </c>
      <c r="N35" t="str">
        <f t="shared" si="11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('','1802008','','','82017613','275100000','88136937','26933600','14400000','26200000','131000000','0','9825000','','','');</v>
      </c>
    </row>
    <row r="36" spans="1:14" x14ac:dyDescent="0.25">
      <c r="A36">
        <v>34</v>
      </c>
      <c r="B36">
        <f>VLOOKUP(C36,vessel!$E$2:$F$182,2,FALSE)</f>
        <v>1802002</v>
      </c>
      <c r="C36" t="s">
        <v>98</v>
      </c>
      <c r="D36" s="30">
        <v>74800274</v>
      </c>
      <c r="E36" s="30">
        <v>88136937</v>
      </c>
      <c r="F36" s="30">
        <f t="shared" si="12"/>
        <v>275100000</v>
      </c>
      <c r="G36" s="30">
        <f t="shared" si="7"/>
        <v>26933600</v>
      </c>
      <c r="H36" s="30">
        <v>14400000</v>
      </c>
      <c r="I36" s="30">
        <f t="shared" si="8"/>
        <v>26200000</v>
      </c>
      <c r="J36" s="30">
        <f t="shared" si="9"/>
        <v>131000000</v>
      </c>
      <c r="K36" s="31">
        <v>0</v>
      </c>
      <c r="L36" s="30">
        <f t="shared" si="10"/>
        <v>9825000</v>
      </c>
      <c r="N36" t="str">
        <f t="shared" si="11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('','1802002','','','74800274','275100000','88136937','26933600','14400000','26200000','131000000','0','9825000','','','');</v>
      </c>
    </row>
    <row r="37" spans="1:14" x14ac:dyDescent="0.25">
      <c r="A37">
        <v>35</v>
      </c>
      <c r="B37">
        <f>VLOOKUP(C37,vessel!$E$2:$F$182,2,FALSE)</f>
        <v>1802010</v>
      </c>
      <c r="C37" t="s">
        <v>70</v>
      </c>
      <c r="D37" s="30">
        <v>80818718</v>
      </c>
      <c r="E37" s="30">
        <v>88136937</v>
      </c>
      <c r="F37" s="30">
        <f t="shared" si="12"/>
        <v>275100000</v>
      </c>
      <c r="G37" s="30">
        <f t="shared" si="7"/>
        <v>26933600</v>
      </c>
      <c r="H37" s="30">
        <v>14400000</v>
      </c>
      <c r="I37" s="30">
        <f t="shared" si="8"/>
        <v>26200000</v>
      </c>
      <c r="J37" s="30">
        <f t="shared" si="9"/>
        <v>131000000</v>
      </c>
      <c r="K37" s="31">
        <v>0</v>
      </c>
      <c r="L37" s="30">
        <f t="shared" si="10"/>
        <v>9825000</v>
      </c>
      <c r="N37" t="str">
        <f t="shared" si="11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('','1802010','','','80818718','275100000','88136937','26933600','14400000','26200000','131000000','0','9825000','','','');</v>
      </c>
    </row>
    <row r="38" spans="1:14" x14ac:dyDescent="0.25">
      <c r="D38" s="30"/>
      <c r="E38" s="30"/>
      <c r="F38" s="30"/>
      <c r="G38" s="30"/>
      <c r="H38" s="30"/>
      <c r="I38" s="30"/>
      <c r="J38" s="30"/>
      <c r="K38" s="30"/>
      <c r="L38" s="30"/>
    </row>
    <row r="39" spans="1:14" s="24" customFormat="1" x14ac:dyDescent="0.25">
      <c r="D39" s="34"/>
      <c r="E39" s="34"/>
      <c r="F39" s="34"/>
      <c r="G39" s="34"/>
      <c r="H39" s="34"/>
      <c r="I39" s="34"/>
      <c r="J39" s="34"/>
      <c r="K39" s="34"/>
      <c r="L39" s="34"/>
    </row>
    <row r="40" spans="1:14" x14ac:dyDescent="0.25">
      <c r="A40">
        <v>38</v>
      </c>
      <c r="B40">
        <f>VLOOKUP(C40,vessel!$E$2:$F$182,2,FALSE)</f>
        <v>1601008</v>
      </c>
      <c r="C40" t="s">
        <v>0</v>
      </c>
      <c r="D40" s="30">
        <v>92759505</v>
      </c>
      <c r="E40" s="30"/>
      <c r="F40" s="30"/>
      <c r="G40" s="30"/>
      <c r="H40" s="30">
        <v>13971000</v>
      </c>
      <c r="I40" s="30"/>
      <c r="J40" s="30"/>
      <c r="K40" s="30"/>
      <c r="L40" s="30"/>
      <c r="N40" t="str">
        <f t="shared" ref="N40:N45" si="13">$M$2&amp;"('','"&amp;B40&amp;"','','','"&amp;D40&amp;"','"&amp;F40&amp;"','"&amp;E40&amp;"','"&amp;G40&amp;"','"&amp;H40&amp;"','"&amp;I40&amp;"','"&amp;J40&amp;"','"&amp;K40&amp;"','"&amp;L40&amp;"','','','');"</f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('','1601008','','','92759505','','','','13971000','','','','','','','');</v>
      </c>
    </row>
    <row r="41" spans="1:14" x14ac:dyDescent="0.25">
      <c r="A41">
        <v>39</v>
      </c>
      <c r="B41">
        <f>VLOOKUP(C41,vessel!$E$2:$F$182,2,FALSE)</f>
        <v>1610102</v>
      </c>
      <c r="C41" t="s">
        <v>32</v>
      </c>
      <c r="D41" s="30">
        <v>98264873</v>
      </c>
      <c r="E41" s="30"/>
      <c r="F41" s="30"/>
      <c r="G41" s="30"/>
      <c r="H41" s="30">
        <v>13971000</v>
      </c>
      <c r="I41" s="30"/>
      <c r="J41" s="30"/>
      <c r="K41" s="30"/>
      <c r="L41" s="30"/>
      <c r="N41" t="str">
        <f t="shared" si="13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('','1610102','','','98264873','','','','13971000','','','','','','','');</v>
      </c>
    </row>
    <row r="42" spans="1:14" x14ac:dyDescent="0.25">
      <c r="A42">
        <v>40</v>
      </c>
      <c r="B42">
        <f>VLOOKUP(C42,vessel!$E$2:$F$182,2,FALSE)</f>
        <v>1601007</v>
      </c>
      <c r="C42" t="s">
        <v>42</v>
      </c>
      <c r="D42" s="30">
        <v>84381195</v>
      </c>
      <c r="E42" s="30"/>
      <c r="F42" s="30"/>
      <c r="G42" s="30"/>
      <c r="H42" s="30">
        <v>13971000</v>
      </c>
      <c r="I42" s="30"/>
      <c r="J42" s="30"/>
      <c r="K42" s="30"/>
      <c r="L42" s="30"/>
      <c r="N42" t="str">
        <f t="shared" si="13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('','1601007','','','84381195','','','','13971000','','','','','','','');</v>
      </c>
    </row>
    <row r="43" spans="1:14" x14ac:dyDescent="0.25">
      <c r="A43">
        <v>41</v>
      </c>
      <c r="B43">
        <f>VLOOKUP(C43,vessel!$E$2:$F$182,2,FALSE)</f>
        <v>1601005</v>
      </c>
      <c r="C43" t="s">
        <v>44</v>
      </c>
      <c r="D43" s="30">
        <v>81737044</v>
      </c>
      <c r="E43" s="30"/>
      <c r="F43" s="30"/>
      <c r="G43" s="30"/>
      <c r="H43" s="30">
        <v>13971000</v>
      </c>
      <c r="I43" s="30"/>
      <c r="J43" s="30"/>
      <c r="K43" s="30"/>
      <c r="L43" s="30"/>
      <c r="N43" t="str">
        <f t="shared" si="13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('','1601005','','','81737044','','','','13971000','','','','','','','');</v>
      </c>
    </row>
    <row r="44" spans="1:14" x14ac:dyDescent="0.25">
      <c r="A44">
        <v>42</v>
      </c>
      <c r="B44">
        <f>VLOOKUP(C44,vessel!$E$2:$F$182,2,FALSE)</f>
        <v>1601006</v>
      </c>
      <c r="C44" t="s">
        <v>47</v>
      </c>
      <c r="D44" s="30">
        <v>92566506</v>
      </c>
      <c r="E44" s="30"/>
      <c r="F44" s="30"/>
      <c r="G44" s="30"/>
      <c r="H44" s="30">
        <v>13971000</v>
      </c>
      <c r="I44" s="30"/>
      <c r="J44" s="30"/>
      <c r="K44" s="30"/>
      <c r="L44" s="30"/>
      <c r="N44" t="str">
        <f t="shared" si="13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('','1601006','','','92566506','','','','13971000','','','','','','','');</v>
      </c>
    </row>
    <row r="45" spans="1:14" x14ac:dyDescent="0.25">
      <c r="A45">
        <v>43</v>
      </c>
      <c r="B45">
        <f>VLOOKUP(C45,vessel!$E$2:$F$182,2,FALSE)</f>
        <v>1601004</v>
      </c>
      <c r="C45" t="s">
        <v>48</v>
      </c>
      <c r="D45" s="30">
        <v>95681017</v>
      </c>
      <c r="E45" s="30"/>
      <c r="F45" s="30"/>
      <c r="G45" s="30"/>
      <c r="H45" s="30">
        <v>13971000</v>
      </c>
      <c r="I45" s="30"/>
      <c r="J45" s="30"/>
      <c r="K45" s="30"/>
      <c r="L45" s="30"/>
      <c r="N45" t="str">
        <f t="shared" si="13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('','1601004','','','95681017','','','','13971000','','','','','','','');</v>
      </c>
    </row>
    <row r="46" spans="1:14" x14ac:dyDescent="0.25">
      <c r="D46" s="30"/>
      <c r="E46" s="30"/>
      <c r="F46" s="30"/>
      <c r="G46" s="30"/>
      <c r="H46" s="30"/>
      <c r="I46" s="30"/>
      <c r="J46" s="30"/>
      <c r="K46" s="30"/>
      <c r="L46" s="30"/>
    </row>
    <row r="47" spans="1:14" x14ac:dyDescent="0.25">
      <c r="A47">
        <v>45</v>
      </c>
      <c r="B47">
        <f>VLOOKUP(C47,vessel!$E$2:$F$182,2,FALSE)</f>
        <v>7661003</v>
      </c>
      <c r="C47" t="s">
        <v>29</v>
      </c>
      <c r="D47" s="30"/>
      <c r="E47" s="30"/>
      <c r="F47" s="30"/>
      <c r="G47" s="30"/>
      <c r="H47" s="30">
        <v>13971000</v>
      </c>
      <c r="I47" s="30"/>
      <c r="J47" s="30"/>
      <c r="K47" s="30"/>
      <c r="L47" s="30"/>
      <c r="N47" t="str">
        <f t="shared" ref="N47:N58" si="14">$M$2&amp;"('','"&amp;B47&amp;"','','','"&amp;D47&amp;"','"&amp;F47&amp;"','"&amp;E47&amp;"','"&amp;G47&amp;"','"&amp;H47&amp;"','"&amp;I47&amp;"','"&amp;J47&amp;"','"&amp;K47&amp;"','"&amp;L47&amp;"','','','');"</f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('','7661003','','','','','','','13971000','','','','','','','');</v>
      </c>
    </row>
    <row r="48" spans="1:14" x14ac:dyDescent="0.25">
      <c r="A48">
        <v>46</v>
      </c>
      <c r="B48">
        <f>VLOOKUP(C48,vessel!$E$2:$F$182,2,FALSE)</f>
        <v>7661005</v>
      </c>
      <c r="C48" t="s">
        <v>50</v>
      </c>
      <c r="D48" s="30"/>
      <c r="E48" s="30"/>
      <c r="F48" s="30"/>
      <c r="G48" s="30"/>
      <c r="H48" s="30">
        <v>13971000</v>
      </c>
      <c r="I48" s="30"/>
      <c r="J48" s="30"/>
      <c r="K48" s="30"/>
      <c r="L48" s="30"/>
      <c r="N48" t="str">
        <f t="shared" si="14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('','7661005','','','','','','','13971000','','','','','','','');</v>
      </c>
    </row>
    <row r="49" spans="1:14" x14ac:dyDescent="0.25">
      <c r="B49">
        <f>VLOOKUP(C49,vessel!$E$2:$F$182,2,FALSE)</f>
        <v>7629301</v>
      </c>
      <c r="C49" t="s">
        <v>52</v>
      </c>
      <c r="D49" s="30"/>
      <c r="E49" s="30"/>
      <c r="F49" s="30"/>
      <c r="G49" s="30"/>
      <c r="H49" s="30">
        <v>13971000</v>
      </c>
      <c r="I49" s="30"/>
      <c r="J49" s="30"/>
      <c r="K49" s="30"/>
      <c r="L49" s="30"/>
      <c r="N49" t="str">
        <f t="shared" si="14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('','7629301','','','','','','','13971000','','','','','','','');</v>
      </c>
    </row>
    <row r="50" spans="1:14" x14ac:dyDescent="0.25">
      <c r="A50">
        <v>48</v>
      </c>
      <c r="B50">
        <f>VLOOKUP(C50,vessel!$E$2:$F$182,2,FALSE)</f>
        <v>5645016</v>
      </c>
      <c r="C50" t="s">
        <v>54</v>
      </c>
      <c r="D50" s="30"/>
      <c r="E50" s="30"/>
      <c r="F50" s="30"/>
      <c r="G50" s="30"/>
      <c r="H50" s="30"/>
      <c r="I50" s="30"/>
      <c r="J50" s="30"/>
      <c r="K50" s="30"/>
      <c r="L50" s="30"/>
      <c r="N50" t="str">
        <f t="shared" si="14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('','5645016','','','','','','','','','','','','','','');</v>
      </c>
    </row>
    <row r="51" spans="1:14" x14ac:dyDescent="0.25">
      <c r="A51">
        <v>49</v>
      </c>
      <c r="B51">
        <f>VLOOKUP(C51,vessel!$E$2:$F$182,2,FALSE)</f>
        <v>6601021</v>
      </c>
      <c r="C51" t="s">
        <v>57</v>
      </c>
      <c r="D51" s="30"/>
      <c r="E51" s="30"/>
      <c r="F51" s="30"/>
      <c r="G51" s="30"/>
      <c r="H51" s="30"/>
      <c r="I51" s="30"/>
      <c r="J51" s="30"/>
      <c r="K51" s="30"/>
      <c r="L51" s="30"/>
      <c r="N51" t="str">
        <f t="shared" si="14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('','6601021','','','','','','','','','','','','','','');</v>
      </c>
    </row>
    <row r="52" spans="1:14" x14ac:dyDescent="0.25">
      <c r="A52">
        <v>50</v>
      </c>
      <c r="B52">
        <f>VLOOKUP(C52,vessel!$E$2:$F$182,2,FALSE)</f>
        <v>7661002</v>
      </c>
      <c r="C52" s="24" t="s">
        <v>59</v>
      </c>
      <c r="D52" s="30"/>
      <c r="E52" s="30"/>
      <c r="F52" s="30"/>
      <c r="G52" s="30"/>
      <c r="H52" s="30"/>
      <c r="I52" s="30"/>
      <c r="J52" s="30"/>
      <c r="K52" s="30"/>
      <c r="L52" s="30"/>
      <c r="N52" t="str">
        <f t="shared" si="14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('','7661002','','','','','','','','','','','','','','');</v>
      </c>
    </row>
    <row r="53" spans="1:14" x14ac:dyDescent="0.25">
      <c r="A53">
        <v>51</v>
      </c>
      <c r="B53">
        <f>VLOOKUP(C53,vessel!$E$2:$F$182,2,FALSE)</f>
        <v>7661001</v>
      </c>
      <c r="C53" s="24" t="s">
        <v>61</v>
      </c>
      <c r="D53" s="30"/>
      <c r="E53" s="30"/>
      <c r="F53" s="30"/>
      <c r="G53" s="30"/>
      <c r="H53" s="30"/>
      <c r="I53" s="30"/>
      <c r="J53" s="30"/>
      <c r="K53" s="30"/>
      <c r="L53" s="30"/>
      <c r="N53" t="str">
        <f t="shared" si="14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('','7661001','','','','','','','','','','','','','','');</v>
      </c>
    </row>
    <row r="54" spans="1:14" x14ac:dyDescent="0.25">
      <c r="A54">
        <v>52</v>
      </c>
      <c r="B54">
        <f>VLOOKUP(C54,vessel!$E$2:$F$182,2,FALSE)</f>
        <v>1903010</v>
      </c>
      <c r="C54" t="s">
        <v>63</v>
      </c>
      <c r="D54" s="30">
        <v>106656235</v>
      </c>
      <c r="E54" s="30"/>
      <c r="F54" s="30"/>
      <c r="G54" s="30"/>
      <c r="H54" s="30">
        <v>13971000</v>
      </c>
      <c r="I54" s="30"/>
      <c r="J54" s="30"/>
      <c r="K54" s="30"/>
      <c r="L54" s="30"/>
      <c r="N54" t="str">
        <f t="shared" si="14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('','1903010','','','106656235','','','','13971000','','','','','','','');</v>
      </c>
    </row>
    <row r="55" spans="1:14" x14ac:dyDescent="0.25">
      <c r="A55">
        <v>53</v>
      </c>
      <c r="B55">
        <f>VLOOKUP(C55,vessel!$E$2:$F$182,2,FALSE)</f>
        <v>1903009</v>
      </c>
      <c r="C55" t="s">
        <v>65</v>
      </c>
      <c r="D55" s="30">
        <v>106653020</v>
      </c>
      <c r="E55" s="30"/>
      <c r="F55" s="30"/>
      <c r="G55" s="30"/>
      <c r="H55" s="30">
        <v>13971000</v>
      </c>
      <c r="I55" s="30"/>
      <c r="J55" s="30"/>
      <c r="K55" s="30"/>
      <c r="L55" s="30"/>
      <c r="N55" t="str">
        <f t="shared" si="14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('','1903009','','','106653020','','','','13971000','','','','','','','');</v>
      </c>
    </row>
    <row r="56" spans="1:14" x14ac:dyDescent="0.25">
      <c r="A56">
        <v>54</v>
      </c>
      <c r="B56">
        <f>VLOOKUP(C56,vessel!$E$2:$F$182,2,FALSE)</f>
        <v>1903011</v>
      </c>
      <c r="C56" t="s">
        <v>67</v>
      </c>
      <c r="D56" s="30">
        <v>114754429</v>
      </c>
      <c r="E56" s="30"/>
      <c r="F56" s="30"/>
      <c r="G56" s="30"/>
      <c r="H56" s="30">
        <v>13971000</v>
      </c>
      <c r="I56" s="30"/>
      <c r="J56" s="30"/>
      <c r="K56" s="30"/>
      <c r="L56" s="30"/>
      <c r="N56" t="str">
        <f t="shared" si="14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('','1903011','','','114754429','','','','13971000','','','','','','','');</v>
      </c>
    </row>
    <row r="57" spans="1:14" x14ac:dyDescent="0.25">
      <c r="A57">
        <v>55</v>
      </c>
      <c r="B57">
        <f>VLOOKUP(C57,vessel!$E$2:$F$182,2,FALSE)</f>
        <v>1903003</v>
      </c>
      <c r="C57" t="s">
        <v>69</v>
      </c>
      <c r="D57" s="30">
        <v>95777860</v>
      </c>
      <c r="E57" s="30"/>
      <c r="F57" s="30"/>
      <c r="G57" s="30"/>
      <c r="H57" s="30">
        <v>13971000</v>
      </c>
      <c r="I57" s="30"/>
      <c r="J57" s="30"/>
      <c r="K57" s="30"/>
      <c r="L57" s="30"/>
      <c r="N57" t="str">
        <f t="shared" si="14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('','1903003','','','95777860','','','','13971000','','','','','','','');</v>
      </c>
    </row>
    <row r="58" spans="1:14" x14ac:dyDescent="0.25">
      <c r="A58">
        <v>56</v>
      </c>
      <c r="B58">
        <f>VLOOKUP(C58,vessel!$E$2:$F$182,2,FALSE)</f>
        <v>1903015</v>
      </c>
      <c r="C58" s="24" t="s">
        <v>71</v>
      </c>
      <c r="D58" s="30">
        <v>126693181</v>
      </c>
      <c r="E58" s="30"/>
      <c r="F58" s="30"/>
      <c r="G58" s="30"/>
      <c r="H58" s="30">
        <v>13971000</v>
      </c>
      <c r="I58" s="30"/>
      <c r="J58" s="30"/>
      <c r="K58" s="30"/>
      <c r="L58" s="30"/>
      <c r="N58" t="str">
        <f t="shared" si="14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('','1903015','','','126693181','','','','13971000','','','','','','','');</v>
      </c>
    </row>
    <row r="59" spans="1:14" x14ac:dyDescent="0.25">
      <c r="A59">
        <v>57</v>
      </c>
      <c r="D59" s="30"/>
      <c r="E59" s="30"/>
      <c r="F59" s="30"/>
      <c r="G59" s="30"/>
      <c r="H59" s="30"/>
      <c r="I59" s="30"/>
      <c r="J59" s="30"/>
      <c r="K59" s="30"/>
      <c r="L59" s="30"/>
    </row>
    <row r="60" spans="1:14" x14ac:dyDescent="0.25">
      <c r="A60">
        <v>58</v>
      </c>
      <c r="B60">
        <f>VLOOKUP(C60,vessel!$E$2:$F$182,2,FALSE)</f>
        <v>1903012</v>
      </c>
      <c r="C60" s="24" t="s">
        <v>73</v>
      </c>
      <c r="D60" s="30">
        <v>126693181</v>
      </c>
      <c r="E60" s="30"/>
      <c r="F60" s="30"/>
      <c r="G60" s="30"/>
      <c r="H60" s="30">
        <v>13971000</v>
      </c>
      <c r="I60" s="30"/>
      <c r="J60" s="30"/>
      <c r="K60" s="30"/>
      <c r="L60" s="30"/>
      <c r="N60" t="str">
        <f t="shared" ref="N60:N67" si="15">$M$2&amp;"('','"&amp;B60&amp;"','','','"&amp;D60&amp;"','"&amp;F60&amp;"','"&amp;E60&amp;"','"&amp;G60&amp;"','"&amp;H60&amp;"','"&amp;I60&amp;"','"&amp;J60&amp;"','"&amp;K60&amp;"','"&amp;L60&amp;"','','','');"</f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('','1903012','','','126693181','','','','13971000','','','','','','','');</v>
      </c>
    </row>
    <row r="61" spans="1:14" x14ac:dyDescent="0.25">
      <c r="A61">
        <v>59</v>
      </c>
      <c r="B61">
        <f>VLOOKUP(C61,vessel!$E$2:$F$182,2,FALSE)</f>
        <v>6601023</v>
      </c>
      <c r="C61" s="28" t="s">
        <v>358</v>
      </c>
      <c r="D61" s="30">
        <v>41021875</v>
      </c>
      <c r="E61" s="30"/>
      <c r="F61" s="30"/>
      <c r="G61" s="30"/>
      <c r="H61" s="30">
        <v>13971000</v>
      </c>
      <c r="I61" s="30"/>
      <c r="J61" s="30"/>
      <c r="K61" s="30"/>
      <c r="L61" s="30"/>
      <c r="N61" t="str">
        <f t="shared" si="15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('','6601023','','','41021875','','','','13971000','','','','','','','');</v>
      </c>
    </row>
    <row r="62" spans="1:14" x14ac:dyDescent="0.25">
      <c r="A62">
        <v>60</v>
      </c>
      <c r="B62">
        <f>VLOOKUP(C62,vessel!$E$2:$F$182,2,FALSE)</f>
        <v>1601001</v>
      </c>
      <c r="C62" t="s">
        <v>81</v>
      </c>
      <c r="D62" s="30">
        <v>42382820</v>
      </c>
      <c r="E62" s="30"/>
      <c r="F62" s="30"/>
      <c r="G62" s="30"/>
      <c r="H62" s="30">
        <v>13971000</v>
      </c>
      <c r="I62" s="30"/>
      <c r="J62" s="30"/>
      <c r="K62" s="30"/>
      <c r="L62" s="30"/>
      <c r="N62" t="str">
        <f t="shared" si="15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('','1601001','','','42382820','','','','13971000','','','','','','','');</v>
      </c>
    </row>
    <row r="63" spans="1:14" x14ac:dyDescent="0.25">
      <c r="A63">
        <v>61</v>
      </c>
      <c r="B63">
        <f>VLOOKUP(C63,vessel!$E$2:$F$182,2,FALSE)</f>
        <v>1601003</v>
      </c>
      <c r="C63" t="s">
        <v>82</v>
      </c>
      <c r="D63" s="30">
        <v>46262270</v>
      </c>
      <c r="E63" s="30"/>
      <c r="F63" s="30"/>
      <c r="G63" s="30"/>
      <c r="H63" s="30">
        <v>13971000</v>
      </c>
      <c r="I63" s="30"/>
      <c r="J63" s="30"/>
      <c r="K63" s="30"/>
      <c r="L63" s="30"/>
      <c r="N63" t="str">
        <f t="shared" si="15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('','1601003','','','46262270','','','','13971000','','','','','','','');</v>
      </c>
    </row>
    <row r="64" spans="1:14" x14ac:dyDescent="0.25">
      <c r="A64">
        <v>62</v>
      </c>
      <c r="B64">
        <f>VLOOKUP(C64,vessel!$E$2:$F$182,2,FALSE)</f>
        <v>6601022</v>
      </c>
      <c r="C64" t="s">
        <v>84</v>
      </c>
      <c r="D64" s="30">
        <v>46262270</v>
      </c>
      <c r="E64" s="30"/>
      <c r="F64" s="30"/>
      <c r="G64" s="30"/>
      <c r="H64" s="30">
        <v>13971000</v>
      </c>
      <c r="I64" s="30"/>
      <c r="J64" s="30"/>
      <c r="K64" s="30"/>
      <c r="L64" s="30"/>
      <c r="N64" t="str">
        <f t="shared" si="15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('','6601022','','','46262270','','','','13971000','','','','','','','');</v>
      </c>
    </row>
    <row r="65" spans="1:14" x14ac:dyDescent="0.25">
      <c r="A65">
        <v>63</v>
      </c>
      <c r="B65">
        <f>VLOOKUP(C65,vessel!$E$2:$F$182,2,FALSE)</f>
        <v>6601020</v>
      </c>
      <c r="C65" t="s">
        <v>86</v>
      </c>
      <c r="D65" s="30">
        <v>46262270</v>
      </c>
      <c r="E65" s="30"/>
      <c r="F65" s="30"/>
      <c r="G65" s="30"/>
      <c r="H65" s="30">
        <v>13971000</v>
      </c>
      <c r="I65" s="30"/>
      <c r="J65" s="30"/>
      <c r="K65" s="30"/>
      <c r="L65" s="30"/>
      <c r="N65" t="str">
        <f t="shared" si="15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('','6601020','','','46262270','','','','13971000','','','','','','','');</v>
      </c>
    </row>
    <row r="66" spans="1:14" x14ac:dyDescent="0.25">
      <c r="A66">
        <v>64</v>
      </c>
      <c r="B66">
        <f>VLOOKUP(C66,vessel!$E$2:$F$182,2,FALSE)</f>
        <v>7652002</v>
      </c>
      <c r="C66" t="s">
        <v>357</v>
      </c>
      <c r="D66" s="30"/>
      <c r="E66" s="30"/>
      <c r="F66" s="30"/>
      <c r="G66" s="30"/>
      <c r="H66" s="30"/>
      <c r="I66" s="30"/>
      <c r="J66" s="30"/>
      <c r="K66" s="30"/>
      <c r="L66" s="30"/>
      <c r="N66" t="str">
        <f t="shared" si="15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('','7652002','','','','','','','','','','','','','','');</v>
      </c>
    </row>
    <row r="67" spans="1:14" x14ac:dyDescent="0.25">
      <c r="A67">
        <v>65</v>
      </c>
      <c r="B67">
        <f>VLOOKUP(C67,vessel!$E$2:$F$182,2,FALSE)</f>
        <v>6652001</v>
      </c>
      <c r="C67" t="s">
        <v>90</v>
      </c>
      <c r="D67" s="30"/>
      <c r="E67" s="30"/>
      <c r="F67" s="30"/>
      <c r="G67" s="30"/>
      <c r="H67" s="30"/>
      <c r="I67" s="30"/>
      <c r="J67" s="30"/>
      <c r="K67" s="30"/>
      <c r="L67" s="30"/>
      <c r="N67" t="str">
        <f t="shared" si="15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('','6652001','','','','','','','','','','','','','','');</v>
      </c>
    </row>
    <row r="68" spans="1:14" x14ac:dyDescent="0.25">
      <c r="D68" s="30"/>
      <c r="E68" s="30"/>
      <c r="F68" s="30"/>
      <c r="G68" s="30"/>
      <c r="H68" s="30"/>
      <c r="I68" s="30"/>
      <c r="J68" s="30"/>
      <c r="K68" s="30"/>
      <c r="L68" s="30"/>
    </row>
    <row r="69" spans="1:14" x14ac:dyDescent="0.25">
      <c r="B69">
        <f>VLOOKUP(C69,vessel!$E$2:$F$182,2,FALSE)</f>
        <v>1903001</v>
      </c>
      <c r="C69" t="s">
        <v>91</v>
      </c>
      <c r="D69" s="30">
        <v>72171301</v>
      </c>
      <c r="E69" s="30"/>
      <c r="F69" s="30"/>
      <c r="G69" s="30"/>
      <c r="H69" s="30">
        <v>13971000</v>
      </c>
      <c r="I69" s="30"/>
      <c r="J69" s="30"/>
      <c r="K69" s="30"/>
      <c r="L69" s="30"/>
      <c r="N69" t="str">
        <f t="shared" ref="N69:N74" si="16">$M$2&amp;"('','"&amp;B69&amp;"','','','"&amp;D69&amp;"','"&amp;F69&amp;"','"&amp;E69&amp;"','"&amp;G69&amp;"','"&amp;H69&amp;"','"&amp;I69&amp;"','"&amp;J69&amp;"','"&amp;K69&amp;"','"&amp;L69&amp;"','','','');"</f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('','1903001','','','72171301','','','','13971000','','','','','','','');</v>
      </c>
    </row>
    <row r="70" spans="1:14" x14ac:dyDescent="0.25">
      <c r="B70">
        <f>VLOOKUP(C70,vessel!$E$2:$F$182,2,FALSE)</f>
        <v>1903002</v>
      </c>
      <c r="C70" t="s">
        <v>93</v>
      </c>
      <c r="D70" s="30">
        <v>72183596</v>
      </c>
      <c r="E70" s="30"/>
      <c r="F70" s="30"/>
      <c r="G70" s="30"/>
      <c r="H70" s="30">
        <v>13971000</v>
      </c>
      <c r="I70" s="30"/>
      <c r="J70" s="30"/>
      <c r="K70" s="30"/>
      <c r="L70" s="30"/>
      <c r="N70" t="str">
        <f t="shared" si="16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('','1903002','','','72183596','','','','13971000','','','','','','','');</v>
      </c>
    </row>
    <row r="71" spans="1:14" x14ac:dyDescent="0.25">
      <c r="B71">
        <f>VLOOKUP(C71,vessel!$E$2:$F$182,2,FALSE)</f>
        <v>1903007</v>
      </c>
      <c r="C71" t="s">
        <v>95</v>
      </c>
      <c r="D71" s="30">
        <v>80459056</v>
      </c>
      <c r="E71" s="30"/>
      <c r="F71" s="30"/>
      <c r="G71" s="30"/>
      <c r="H71" s="30">
        <v>13971000</v>
      </c>
      <c r="I71" s="30"/>
      <c r="J71" s="30"/>
      <c r="K71" s="30"/>
      <c r="L71" s="30"/>
      <c r="N71" t="str">
        <f t="shared" si="16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('','1903007','','','80459056','','','','13971000','','','','','','','');</v>
      </c>
    </row>
    <row r="72" spans="1:14" x14ac:dyDescent="0.25">
      <c r="B72">
        <f>VLOOKUP(C72,vessel!$E$2:$F$182,2,FALSE)</f>
        <v>1903008</v>
      </c>
      <c r="C72" t="s">
        <v>96</v>
      </c>
      <c r="D72" s="30">
        <v>79570530</v>
      </c>
      <c r="E72" s="30"/>
      <c r="F72" s="30"/>
      <c r="G72" s="30"/>
      <c r="H72" s="30">
        <v>13971000</v>
      </c>
      <c r="I72" s="30"/>
      <c r="J72" s="30"/>
      <c r="K72" s="30"/>
      <c r="L72" s="30"/>
      <c r="N72" t="str">
        <f t="shared" si="16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('','1903008','','','79570530','','','','13971000','','','','','','','');</v>
      </c>
    </row>
    <row r="73" spans="1:14" x14ac:dyDescent="0.25">
      <c r="B73">
        <f>VLOOKUP(C73,vessel!$E$2:$F$182,2,FALSE)</f>
        <v>1903005</v>
      </c>
      <c r="C73" t="s">
        <v>99</v>
      </c>
      <c r="D73" s="30">
        <v>78804392</v>
      </c>
      <c r="E73" s="30"/>
      <c r="F73" s="30"/>
      <c r="G73" s="30"/>
      <c r="H73" s="30">
        <v>13971000</v>
      </c>
      <c r="I73" s="30"/>
      <c r="J73" s="30"/>
      <c r="K73" s="30"/>
      <c r="L73" s="30"/>
      <c r="N73" t="str">
        <f t="shared" si="16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('','1903005','','','78804392','','','','13971000','','','','','','','');</v>
      </c>
    </row>
    <row r="74" spans="1:14" x14ac:dyDescent="0.25">
      <c r="B74">
        <f>VLOOKUP(C74,vessel!$E$2:$F$182,2,FALSE)</f>
        <v>1903006</v>
      </c>
      <c r="C74" t="s">
        <v>101</v>
      </c>
      <c r="D74" s="30">
        <v>78145246</v>
      </c>
      <c r="E74" s="30"/>
      <c r="F74" s="30"/>
      <c r="G74" s="30"/>
      <c r="H74" s="30">
        <v>13971000</v>
      </c>
      <c r="I74" s="30"/>
      <c r="J74" s="30"/>
      <c r="K74" s="30"/>
      <c r="L74" s="30"/>
      <c r="N74" t="str">
        <f t="shared" si="16"/>
        <v>INSERT INTO `fleet`.`sp_standard_vessel_cost` (`id_sp_standard_vessel_cost`, `id_vessel`, `month`, `year`, `depreciation_cost`, `rent_cost`, `crew_own_cost`, `crew_subcont_cost`, `insurance`, `repair`, `docking`, `brokerage_fee`, `others`, `created_date`, `created_user`, `ip_user_updated`) VALUES ('','1903006','','','78145246','','','','13971000','','','','','','','');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B40"/>
  <sheetViews>
    <sheetView zoomScale="70" zoomScaleNormal="70" workbookViewId="0">
      <selection activeCell="G14" sqref="G14"/>
    </sheetView>
  </sheetViews>
  <sheetFormatPr defaultRowHeight="15" x14ac:dyDescent="0.25"/>
  <cols>
    <col min="4" max="4" width="8.7109375" style="8" customWidth="1"/>
    <col min="5" max="5" width="5.28515625" customWidth="1"/>
    <col min="6" max="6" width="14.28515625" customWidth="1"/>
    <col min="7" max="7" width="14.28515625" bestFit="1" customWidth="1"/>
    <col min="8" max="8" width="14.42578125" customWidth="1"/>
    <col min="9" max="9" width="13.42578125" customWidth="1"/>
    <col min="10" max="10" width="10.85546875" customWidth="1"/>
    <col min="11" max="11" width="22.140625" bestFit="1" customWidth="1"/>
    <col min="12" max="12" width="17.5703125" bestFit="1" customWidth="1"/>
    <col min="13" max="13" width="17" style="1" bestFit="1" customWidth="1"/>
    <col min="14" max="14" width="16.7109375" style="1" bestFit="1" customWidth="1"/>
    <col min="15" max="15" width="15.7109375" style="13" bestFit="1" customWidth="1"/>
    <col min="16" max="16" width="17.85546875" style="1" customWidth="1"/>
    <col min="17" max="17" width="17.85546875" style="1" bestFit="1" customWidth="1"/>
    <col min="18" max="18" width="20.28515625" style="1" bestFit="1" customWidth="1"/>
    <col min="19" max="19" width="17.42578125" style="1" customWidth="1"/>
    <col min="20" max="20" width="16.28515625" style="1" bestFit="1" customWidth="1"/>
    <col min="21" max="21" width="15.7109375" style="1" bestFit="1" customWidth="1"/>
    <col min="22" max="22" width="15" style="1" bestFit="1" customWidth="1"/>
    <col min="23" max="23" width="23.42578125" style="1" customWidth="1"/>
    <col min="24" max="24" width="16.5703125" style="1" bestFit="1" customWidth="1"/>
    <col min="25" max="25" width="17.5703125" style="1" bestFit="1" customWidth="1"/>
    <col min="26" max="26" width="17" style="1" bestFit="1" customWidth="1"/>
    <col min="27" max="27" width="22.28515625" customWidth="1"/>
  </cols>
  <sheetData>
    <row r="1" spans="5:28" x14ac:dyDescent="0.25">
      <c r="M1" s="1" t="s">
        <v>6</v>
      </c>
      <c r="N1" s="1">
        <f>13100</f>
        <v>13100</v>
      </c>
    </row>
    <row r="3" spans="5:28" s="15" customFormat="1" x14ac:dyDescent="0.25">
      <c r="E3" s="11"/>
      <c r="F3" s="11" t="s">
        <v>122</v>
      </c>
      <c r="G3" s="11" t="s">
        <v>3</v>
      </c>
      <c r="H3" s="11" t="s">
        <v>122</v>
      </c>
      <c r="I3" s="11" t="s">
        <v>4</v>
      </c>
      <c r="J3" s="11" t="s">
        <v>16</v>
      </c>
      <c r="K3" s="11" t="s">
        <v>17</v>
      </c>
      <c r="L3" s="11" t="s">
        <v>1</v>
      </c>
      <c r="M3" s="42" t="s">
        <v>1</v>
      </c>
      <c r="N3" s="42"/>
      <c r="O3" s="42"/>
      <c r="P3" s="10" t="s">
        <v>2</v>
      </c>
      <c r="Q3" s="10" t="s">
        <v>30</v>
      </c>
      <c r="R3" s="10"/>
      <c r="S3" s="10" t="s">
        <v>5</v>
      </c>
      <c r="T3" s="10" t="s">
        <v>7</v>
      </c>
      <c r="U3" s="42" t="s">
        <v>8</v>
      </c>
      <c r="V3" s="42"/>
      <c r="W3" s="10" t="s">
        <v>12</v>
      </c>
      <c r="X3" s="10" t="s">
        <v>13</v>
      </c>
      <c r="Y3" s="10" t="s">
        <v>14</v>
      </c>
      <c r="Z3" s="10" t="s">
        <v>15</v>
      </c>
      <c r="AA3" s="18" t="s">
        <v>120</v>
      </c>
      <c r="AB3" s="18"/>
    </row>
    <row r="4" spans="5:28" x14ac:dyDescent="0.25">
      <c r="E4" s="8"/>
      <c r="M4" s="2" t="s">
        <v>10</v>
      </c>
      <c r="N4" s="2" t="s">
        <v>9</v>
      </c>
      <c r="O4" s="40" t="s">
        <v>11</v>
      </c>
      <c r="U4" s="2" t="s">
        <v>10</v>
      </c>
      <c r="V4" s="2" t="s">
        <v>9</v>
      </c>
    </row>
    <row r="5" spans="5:28" x14ac:dyDescent="0.25">
      <c r="E5" s="8">
        <v>1</v>
      </c>
      <c r="F5" s="35">
        <f>VLOOKUP(G5,vessel!$E$2:$F$182,2,FALSE)</f>
        <v>1802011</v>
      </c>
      <c r="G5" t="s">
        <v>27</v>
      </c>
      <c r="H5" s="35">
        <f>VLOOKUP(I5,vessel!$E$2:$F$182,2,FALSE)</f>
        <v>1601008</v>
      </c>
      <c r="I5" t="s">
        <v>0</v>
      </c>
      <c r="J5" t="s">
        <v>75</v>
      </c>
      <c r="K5" t="s">
        <v>18</v>
      </c>
      <c r="L5" s="1">
        <f t="shared" ref="L5:L10" si="0">SUM(M5,N5,O5)</f>
        <v>174908409</v>
      </c>
      <c r="M5" s="1">
        <v>72148904</v>
      </c>
      <c r="N5" s="1">
        <v>92759505</v>
      </c>
      <c r="O5" s="39">
        <v>10000000</v>
      </c>
      <c r="P5" s="1">
        <v>88136937</v>
      </c>
      <c r="S5" s="1">
        <f>2056.25925316664*$N$1</f>
        <v>26936996.216482986</v>
      </c>
      <c r="T5" s="1">
        <f>14400000+13971000</f>
        <v>28371000</v>
      </c>
      <c r="U5" s="1">
        <v>14400000</v>
      </c>
      <c r="V5" s="1">
        <v>13971000</v>
      </c>
      <c r="W5" s="1">
        <f>2500*$N$1</f>
        <v>32750000</v>
      </c>
      <c r="X5" s="1">
        <f>3148*2*$N$1</f>
        <v>82477600</v>
      </c>
      <c r="Y5" s="1">
        <v>0</v>
      </c>
      <c r="Z5" s="1">
        <f>750*$N$1</f>
        <v>9825000</v>
      </c>
    </row>
    <row r="6" spans="5:28" x14ac:dyDescent="0.25">
      <c r="E6" s="8">
        <v>2</v>
      </c>
      <c r="F6">
        <f>VLOOKUP(G6,vessel!$E$2:$F$182,2,FALSE)</f>
        <v>1770003</v>
      </c>
      <c r="G6" t="s">
        <v>31</v>
      </c>
      <c r="H6">
        <f>VLOOKUP(I6,vessel!$E$2:$F$182,2,FALSE)</f>
        <v>1610102</v>
      </c>
      <c r="I6" t="s">
        <v>32</v>
      </c>
      <c r="J6" t="s">
        <v>75</v>
      </c>
      <c r="K6" t="s">
        <v>33</v>
      </c>
      <c r="L6" s="1">
        <f t="shared" si="0"/>
        <v>166407819</v>
      </c>
      <c r="M6" s="1">
        <v>58142946</v>
      </c>
      <c r="N6" s="1">
        <v>98264873</v>
      </c>
      <c r="O6" s="39">
        <v>10000000</v>
      </c>
      <c r="P6" s="1">
        <v>87185125</v>
      </c>
      <c r="S6" s="1">
        <f t="shared" ref="S6:S14" si="1">2056.25925316664*$N$1</f>
        <v>26936996.216482986</v>
      </c>
      <c r="T6" s="1">
        <f t="shared" ref="T6:T14" si="2">14400000+13971000</f>
        <v>28371000</v>
      </c>
      <c r="U6" s="1">
        <v>14400000</v>
      </c>
      <c r="V6" s="1">
        <v>13971000</v>
      </c>
      <c r="W6" s="1">
        <f t="shared" ref="W6:W14" si="3">2500*$N$1</f>
        <v>32750000</v>
      </c>
      <c r="X6" s="1">
        <f t="shared" ref="X6:X14" si="4">3148*2*$N$1</f>
        <v>82477600</v>
      </c>
      <c r="Y6" s="1">
        <v>0</v>
      </c>
      <c r="Z6" s="1">
        <f t="shared" ref="Z6:Z10" si="5">750*$N$1</f>
        <v>9825000</v>
      </c>
    </row>
    <row r="7" spans="5:28" x14ac:dyDescent="0.25">
      <c r="E7" s="8">
        <v>3</v>
      </c>
      <c r="F7" s="35">
        <f>VLOOKUP(G7,vessel!$E$2:$F$182,2,FALSE)</f>
        <v>1802003</v>
      </c>
      <c r="G7" t="s">
        <v>41</v>
      </c>
      <c r="H7" s="35">
        <f>VLOOKUP(I7,vessel!$E$2:$F$182,2,FALSE)</f>
        <v>1601007</v>
      </c>
      <c r="I7" t="s">
        <v>42</v>
      </c>
      <c r="J7" t="s">
        <v>75</v>
      </c>
      <c r="K7" t="s">
        <v>18</v>
      </c>
      <c r="L7" s="1">
        <f t="shared" si="0"/>
        <v>187140700</v>
      </c>
      <c r="M7" s="1">
        <v>92759505</v>
      </c>
      <c r="N7" s="1">
        <v>84381195</v>
      </c>
      <c r="O7" s="39">
        <v>10000000</v>
      </c>
      <c r="P7" s="1">
        <v>87453385</v>
      </c>
      <c r="S7" s="1">
        <f t="shared" si="1"/>
        <v>26936996.216482986</v>
      </c>
      <c r="T7" s="1">
        <f t="shared" si="2"/>
        <v>28371000</v>
      </c>
      <c r="U7" s="1">
        <v>14400000</v>
      </c>
      <c r="V7" s="1">
        <v>13971000</v>
      </c>
      <c r="W7" s="1">
        <f t="shared" si="3"/>
        <v>32750000</v>
      </c>
      <c r="X7" s="1">
        <f t="shared" si="4"/>
        <v>82477600</v>
      </c>
      <c r="Y7" s="1">
        <v>0</v>
      </c>
      <c r="Z7" s="1">
        <f t="shared" si="5"/>
        <v>9825000</v>
      </c>
    </row>
    <row r="8" spans="5:28" x14ac:dyDescent="0.25">
      <c r="E8" s="8">
        <v>4</v>
      </c>
      <c r="F8">
        <f>VLOOKUP(G8,vessel!$E$2:$F$182,2,FALSE)</f>
        <v>1770002</v>
      </c>
      <c r="G8" t="s">
        <v>43</v>
      </c>
      <c r="H8">
        <f>VLOOKUP(I8,vessel!$E$2:$F$182,2,FALSE)</f>
        <v>1601005</v>
      </c>
      <c r="I8" t="s">
        <v>44</v>
      </c>
      <c r="J8" t="s">
        <v>75</v>
      </c>
      <c r="K8" t="s">
        <v>18</v>
      </c>
      <c r="L8" s="1">
        <f t="shared" si="0"/>
        <v>151483589</v>
      </c>
      <c r="M8" s="1">
        <v>59746545</v>
      </c>
      <c r="N8" s="1">
        <v>81737044</v>
      </c>
      <c r="O8" s="39">
        <v>10000000</v>
      </c>
      <c r="P8" s="1">
        <v>79137665</v>
      </c>
      <c r="S8" s="1">
        <f t="shared" si="1"/>
        <v>26936996.216482986</v>
      </c>
      <c r="T8" s="1">
        <f t="shared" si="2"/>
        <v>28371000</v>
      </c>
      <c r="U8" s="1">
        <v>14400000</v>
      </c>
      <c r="V8" s="1">
        <v>13971000</v>
      </c>
      <c r="W8" s="1">
        <f t="shared" si="3"/>
        <v>32750000</v>
      </c>
      <c r="X8" s="1">
        <f t="shared" si="4"/>
        <v>82477600</v>
      </c>
      <c r="Y8" s="1">
        <v>0</v>
      </c>
      <c r="Z8" s="1">
        <f t="shared" si="5"/>
        <v>9825000</v>
      </c>
    </row>
    <row r="9" spans="5:28" x14ac:dyDescent="0.25">
      <c r="E9" s="8">
        <v>5</v>
      </c>
      <c r="F9" s="35">
        <f>VLOOKUP(G9,vessel!$E$2:$F$182,2,FALSE)</f>
        <v>1802005</v>
      </c>
      <c r="G9" t="s">
        <v>349</v>
      </c>
      <c r="H9" s="35">
        <f>VLOOKUP(I9,vessel!$E$2:$F$182,2,FALSE)</f>
        <v>1601006</v>
      </c>
      <c r="I9" t="s">
        <v>47</v>
      </c>
      <c r="J9" t="s">
        <v>75</v>
      </c>
      <c r="K9" t="s">
        <v>18</v>
      </c>
      <c r="L9" s="1">
        <f t="shared" si="0"/>
        <v>165387149</v>
      </c>
      <c r="M9" s="1">
        <v>62820643</v>
      </c>
      <c r="N9" s="1">
        <v>92566506</v>
      </c>
      <c r="O9" s="39">
        <v>10000000</v>
      </c>
      <c r="P9" s="1">
        <v>87079113</v>
      </c>
      <c r="S9" s="1">
        <f t="shared" si="1"/>
        <v>26936996.216482986</v>
      </c>
      <c r="T9" s="1">
        <f t="shared" si="2"/>
        <v>28371000</v>
      </c>
      <c r="U9" s="1">
        <v>14400000</v>
      </c>
      <c r="V9" s="1">
        <v>13971000</v>
      </c>
      <c r="W9" s="1">
        <f t="shared" si="3"/>
        <v>32750000</v>
      </c>
      <c r="X9" s="1">
        <f t="shared" si="4"/>
        <v>82477600</v>
      </c>
      <c r="Y9" s="1">
        <v>0</v>
      </c>
      <c r="Z9" s="1">
        <f t="shared" si="5"/>
        <v>9825000</v>
      </c>
    </row>
    <row r="10" spans="5:28" x14ac:dyDescent="0.25">
      <c r="E10" s="8">
        <v>6</v>
      </c>
      <c r="F10">
        <f>VLOOKUP(G10,vessel!$E$2:$F$182,2,FALSE)</f>
        <v>1770003</v>
      </c>
      <c r="G10" t="s">
        <v>31</v>
      </c>
      <c r="H10">
        <f>VLOOKUP(I10,vessel!$E$2:$F$182,2,FALSE)</f>
        <v>1601004</v>
      </c>
      <c r="I10" t="s">
        <v>48</v>
      </c>
      <c r="J10" t="s">
        <v>75</v>
      </c>
      <c r="K10" t="s">
        <v>18</v>
      </c>
      <c r="L10" s="1">
        <f t="shared" si="0"/>
        <v>167826404</v>
      </c>
      <c r="M10" s="1">
        <v>62145387</v>
      </c>
      <c r="N10" s="1">
        <v>95681017</v>
      </c>
      <c r="O10" s="39">
        <v>10000000</v>
      </c>
      <c r="P10" s="1">
        <v>88354309</v>
      </c>
      <c r="S10" s="1">
        <f t="shared" si="1"/>
        <v>26936996.216482986</v>
      </c>
      <c r="T10" s="1">
        <f t="shared" si="2"/>
        <v>28371000</v>
      </c>
      <c r="U10" s="1">
        <v>14400000</v>
      </c>
      <c r="V10" s="1">
        <v>13971000</v>
      </c>
      <c r="W10" s="1">
        <f t="shared" si="3"/>
        <v>32750000</v>
      </c>
      <c r="X10" s="1">
        <f t="shared" si="4"/>
        <v>82477600</v>
      </c>
      <c r="Y10" s="1">
        <v>0</v>
      </c>
      <c r="Z10" s="1">
        <f t="shared" si="5"/>
        <v>9825000</v>
      </c>
    </row>
    <row r="11" spans="5:28" x14ac:dyDescent="0.25">
      <c r="E11" s="8"/>
      <c r="F11">
        <f>VLOOKUP(G11,vessel!$E$2:$F$182,2,FALSE)</f>
        <v>1802011</v>
      </c>
      <c r="G11" s="23" t="s">
        <v>27</v>
      </c>
      <c r="I11" s="23"/>
      <c r="L11" s="1"/>
      <c r="O11" s="39"/>
    </row>
    <row r="12" spans="5:28" x14ac:dyDescent="0.25">
      <c r="E12" s="8">
        <v>7</v>
      </c>
      <c r="F12" s="35">
        <f>VLOOKUP(G12,vessel!$E$2:$F$182,2,FALSE)</f>
        <v>7731188</v>
      </c>
      <c r="G12" t="s">
        <v>28</v>
      </c>
      <c r="H12" s="35">
        <f>VLOOKUP(I12,vessel!$E$2:$F$182,2,FALSE)</f>
        <v>7661003</v>
      </c>
      <c r="I12" t="s">
        <v>29</v>
      </c>
      <c r="J12" t="s">
        <v>75</v>
      </c>
      <c r="K12" t="s">
        <v>74</v>
      </c>
      <c r="L12" s="7"/>
      <c r="M12" s="7"/>
      <c r="N12" s="7"/>
      <c r="O12" s="41"/>
      <c r="P12" s="7"/>
      <c r="Q12" s="1">
        <v>330000000</v>
      </c>
      <c r="S12" s="1">
        <f t="shared" si="1"/>
        <v>26936996.216482986</v>
      </c>
      <c r="T12" s="1">
        <f t="shared" si="2"/>
        <v>28371000</v>
      </c>
      <c r="U12" s="1">
        <v>14400000</v>
      </c>
      <c r="V12" s="1">
        <v>13971000</v>
      </c>
      <c r="W12" s="1">
        <f t="shared" si="3"/>
        <v>32750000</v>
      </c>
      <c r="X12" s="1">
        <f t="shared" si="4"/>
        <v>82477600</v>
      </c>
      <c r="Y12" s="1">
        <v>0</v>
      </c>
      <c r="Z12" s="1">
        <f t="shared" ref="Z12:Z25" si="6">1000*$N$1</f>
        <v>13100000</v>
      </c>
    </row>
    <row r="13" spans="5:28" x14ac:dyDescent="0.25">
      <c r="E13" s="8">
        <v>8</v>
      </c>
      <c r="F13">
        <f>VLOOKUP(G13,vessel!$E$2:$F$182,2,FALSE)</f>
        <v>7731189</v>
      </c>
      <c r="G13" t="s">
        <v>49</v>
      </c>
      <c r="H13">
        <f>VLOOKUP(I13,vessel!$E$2:$F$182,2,FALSE)</f>
        <v>7661005</v>
      </c>
      <c r="I13" t="s">
        <v>50</v>
      </c>
      <c r="J13" t="s">
        <v>75</v>
      </c>
      <c r="K13" t="s">
        <v>74</v>
      </c>
      <c r="L13" s="7"/>
      <c r="M13" s="7"/>
      <c r="N13" s="7"/>
      <c r="O13" s="41"/>
      <c r="P13" s="7"/>
      <c r="Q13" s="1">
        <v>330000000</v>
      </c>
      <c r="S13" s="1">
        <f t="shared" si="1"/>
        <v>26936996.216482986</v>
      </c>
      <c r="T13" s="1">
        <f t="shared" si="2"/>
        <v>28371000</v>
      </c>
      <c r="U13" s="1">
        <v>14400000</v>
      </c>
      <c r="V13" s="1">
        <v>13971000</v>
      </c>
      <c r="W13" s="1">
        <f t="shared" si="3"/>
        <v>32750000</v>
      </c>
      <c r="X13" s="1">
        <f t="shared" si="4"/>
        <v>82477600</v>
      </c>
      <c r="Y13" s="1">
        <v>0</v>
      </c>
      <c r="Z13" s="1">
        <f t="shared" si="6"/>
        <v>13100000</v>
      </c>
    </row>
    <row r="14" spans="5:28" x14ac:dyDescent="0.25">
      <c r="E14" s="8">
        <v>9</v>
      </c>
      <c r="F14" s="35">
        <f>VLOOKUP(G14,vessel!$E$2:$F$182,2,FALSE)</f>
        <v>7760010</v>
      </c>
      <c r="G14" t="s">
        <v>51</v>
      </c>
      <c r="H14" s="35">
        <f>VLOOKUP(I14,vessel!$E$2:$F$182,2,FALSE)</f>
        <v>7629301</v>
      </c>
      <c r="I14" t="s">
        <v>52</v>
      </c>
      <c r="J14" t="s">
        <v>75</v>
      </c>
      <c r="K14" t="s">
        <v>74</v>
      </c>
      <c r="L14" s="7"/>
      <c r="M14" s="7"/>
      <c r="N14" s="7"/>
      <c r="O14" s="41"/>
      <c r="P14" s="7"/>
      <c r="Q14" s="1">
        <v>300000000</v>
      </c>
      <c r="S14" s="1">
        <f t="shared" si="1"/>
        <v>26936996.216482986</v>
      </c>
      <c r="T14" s="1">
        <f t="shared" si="2"/>
        <v>28371000</v>
      </c>
      <c r="U14" s="1">
        <v>14400000</v>
      </c>
      <c r="V14" s="1">
        <v>13971000</v>
      </c>
      <c r="W14" s="1">
        <f t="shared" si="3"/>
        <v>32750000</v>
      </c>
      <c r="X14" s="1">
        <f t="shared" si="4"/>
        <v>82477600</v>
      </c>
      <c r="Y14" s="1">
        <v>0</v>
      </c>
      <c r="Z14" s="1">
        <f t="shared" si="6"/>
        <v>13100000</v>
      </c>
    </row>
    <row r="15" spans="5:28" x14ac:dyDescent="0.25">
      <c r="E15" s="8">
        <v>10</v>
      </c>
      <c r="F15" s="35">
        <f>VLOOKUP(G15,vessel!$E$2:$F$182,2,FALSE)</f>
        <v>7762011</v>
      </c>
      <c r="G15" t="s">
        <v>53</v>
      </c>
      <c r="H15" s="35">
        <f>VLOOKUP(I15,vessel!$E$2:$F$182,2,FALSE)</f>
        <v>5645016</v>
      </c>
      <c r="I15" t="s">
        <v>54</v>
      </c>
      <c r="J15" t="s">
        <v>75</v>
      </c>
      <c r="K15" t="s">
        <v>74</v>
      </c>
      <c r="L15" s="7"/>
      <c r="M15" s="7"/>
      <c r="N15" s="7"/>
      <c r="O15" s="41"/>
      <c r="P15" s="7"/>
      <c r="Q15" s="1">
        <v>300000000</v>
      </c>
      <c r="Y15" s="1">
        <v>0</v>
      </c>
      <c r="Z15" s="1">
        <f t="shared" si="6"/>
        <v>13100000</v>
      </c>
    </row>
    <row r="16" spans="5:28" x14ac:dyDescent="0.25">
      <c r="E16" s="8">
        <v>11</v>
      </c>
      <c r="F16" s="28">
        <f>VLOOKUP(G16,vessel!$E$2:$F$182,2,FALSE)</f>
        <v>7760010</v>
      </c>
      <c r="G16" t="s">
        <v>51</v>
      </c>
      <c r="H16">
        <f>VLOOKUP(I16,vessel!$E$2:$F$182,2,FALSE)</f>
        <v>6601021</v>
      </c>
      <c r="I16" t="s">
        <v>57</v>
      </c>
      <c r="J16" t="s">
        <v>75</v>
      </c>
      <c r="K16" t="s">
        <v>74</v>
      </c>
      <c r="L16" s="7"/>
      <c r="M16" s="7"/>
      <c r="N16" s="7"/>
      <c r="O16" s="41"/>
      <c r="P16" s="7"/>
      <c r="Q16" s="12">
        <v>300000000</v>
      </c>
      <c r="R16" s="12"/>
      <c r="Y16" s="1">
        <v>0</v>
      </c>
      <c r="Z16" s="1">
        <f t="shared" si="6"/>
        <v>13100000</v>
      </c>
    </row>
    <row r="17" spans="5:26" x14ac:dyDescent="0.25">
      <c r="E17" s="8">
        <v>12</v>
      </c>
      <c r="F17" s="35">
        <f>VLOOKUP(G17,vessel!$E$2:$F$182,2,FALSE)</f>
        <v>7731178</v>
      </c>
      <c r="G17" t="s">
        <v>58</v>
      </c>
      <c r="H17" s="35">
        <f>VLOOKUP(I17,vessel!$E$2:$F$182,2,FALSE)</f>
        <v>7661002</v>
      </c>
      <c r="I17" t="s">
        <v>59</v>
      </c>
      <c r="J17" t="s">
        <v>75</v>
      </c>
      <c r="K17" t="s">
        <v>74</v>
      </c>
      <c r="L17" s="7"/>
      <c r="M17" s="7"/>
      <c r="N17" s="7"/>
      <c r="O17" s="41"/>
      <c r="P17" s="7"/>
      <c r="Q17" s="1">
        <v>330000000</v>
      </c>
      <c r="Y17" s="1">
        <v>0</v>
      </c>
      <c r="Z17" s="1">
        <f t="shared" si="6"/>
        <v>13100000</v>
      </c>
    </row>
    <row r="18" spans="5:26" x14ac:dyDescent="0.25">
      <c r="E18" s="8">
        <v>13</v>
      </c>
      <c r="F18">
        <f>VLOOKUP(G18,vessel!$E$2:$F$182,2,FALSE)</f>
        <v>6705001</v>
      </c>
      <c r="G18" t="s">
        <v>60</v>
      </c>
      <c r="H18" s="35">
        <f>VLOOKUP(I18,vessel!$E$2:$F$182,2,FALSE)</f>
        <v>7661001</v>
      </c>
      <c r="I18" t="s">
        <v>61</v>
      </c>
      <c r="J18" t="s">
        <v>75</v>
      </c>
      <c r="K18" t="s">
        <v>74</v>
      </c>
      <c r="L18" s="7"/>
      <c r="M18" s="7"/>
      <c r="N18" s="7"/>
      <c r="O18" s="41"/>
      <c r="P18" s="7"/>
      <c r="Q18" s="12">
        <v>330000000</v>
      </c>
      <c r="R18" s="12"/>
      <c r="Y18" s="1">
        <v>0</v>
      </c>
      <c r="Z18" s="1">
        <f t="shared" si="6"/>
        <v>13100000</v>
      </c>
    </row>
    <row r="19" spans="5:26" x14ac:dyDescent="0.25">
      <c r="E19" s="8">
        <v>14</v>
      </c>
      <c r="F19">
        <f>VLOOKUP(G19,vessel!$E$2:$F$182,2,FALSE)</f>
        <v>1770008</v>
      </c>
      <c r="G19" t="s">
        <v>62</v>
      </c>
      <c r="H19">
        <f>VLOOKUP(I19,vessel!$E$2:$F$182,2,FALSE)</f>
        <v>1903010</v>
      </c>
      <c r="I19" t="s">
        <v>63</v>
      </c>
      <c r="J19" t="s">
        <v>75</v>
      </c>
      <c r="K19" t="s">
        <v>77</v>
      </c>
      <c r="L19" s="1">
        <f>SUM(M19,N19)</f>
        <v>182423318</v>
      </c>
      <c r="M19" s="1">
        <v>75767083</v>
      </c>
      <c r="N19" s="1">
        <v>106656235</v>
      </c>
      <c r="O19" s="39"/>
      <c r="P19" s="1">
        <v>88136937</v>
      </c>
      <c r="S19" s="1">
        <f t="shared" ref="S19:S25" si="7">2056.25925316664*$N$1</f>
        <v>26936996.216482986</v>
      </c>
      <c r="T19" s="1">
        <f t="shared" ref="T19:T30" si="8">14400000+13971000</f>
        <v>28371000</v>
      </c>
      <c r="U19" s="1">
        <v>14400000</v>
      </c>
      <c r="V19" s="1">
        <v>13971000</v>
      </c>
      <c r="W19" s="1">
        <f>2000*$N$1</f>
        <v>26200000</v>
      </c>
      <c r="X19" s="1">
        <f t="shared" ref="X19:X25" si="9">3148*2*$N$1</f>
        <v>82477600</v>
      </c>
      <c r="Y19" s="1">
        <v>0</v>
      </c>
      <c r="Z19" s="1">
        <f t="shared" si="6"/>
        <v>13100000</v>
      </c>
    </row>
    <row r="20" spans="5:26" x14ac:dyDescent="0.25">
      <c r="E20" s="8">
        <v>15</v>
      </c>
      <c r="F20">
        <f>VLOOKUP(G20,vessel!$E$2:$F$182,2,FALSE)</f>
        <v>1802009</v>
      </c>
      <c r="G20" t="s">
        <v>348</v>
      </c>
      <c r="H20">
        <f>VLOOKUP(I20,vessel!$E$2:$F$182,2,FALSE)</f>
        <v>1903009</v>
      </c>
      <c r="I20" t="s">
        <v>65</v>
      </c>
      <c r="J20" t="s">
        <v>75</v>
      </c>
      <c r="K20" t="s">
        <v>77</v>
      </c>
      <c r="L20" s="1">
        <f>SUM(M20,N20)</f>
        <v>185775339</v>
      </c>
      <c r="M20" s="1">
        <v>79122319</v>
      </c>
      <c r="N20" s="1">
        <v>106653020</v>
      </c>
      <c r="O20" s="39"/>
      <c r="P20" s="1">
        <v>88136937</v>
      </c>
      <c r="S20" s="1">
        <f t="shared" si="7"/>
        <v>26936996.216482986</v>
      </c>
      <c r="T20" s="1">
        <f t="shared" si="8"/>
        <v>28371000</v>
      </c>
      <c r="U20" s="1">
        <v>14400000</v>
      </c>
      <c r="V20" s="1">
        <v>13971000</v>
      </c>
      <c r="W20" s="1">
        <f t="shared" ref="W20:W39" si="10">2000*$N$1</f>
        <v>26200000</v>
      </c>
      <c r="X20" s="1">
        <f t="shared" si="9"/>
        <v>82477600</v>
      </c>
      <c r="Y20" s="1">
        <v>0</v>
      </c>
      <c r="Z20" s="1">
        <f t="shared" si="6"/>
        <v>13100000</v>
      </c>
    </row>
    <row r="21" spans="5:26" x14ac:dyDescent="0.25">
      <c r="E21" s="8">
        <v>16</v>
      </c>
      <c r="F21">
        <f>VLOOKUP(G21,vessel!$E$2:$F$182,2,FALSE)</f>
        <v>1802015</v>
      </c>
      <c r="G21" t="s">
        <v>350</v>
      </c>
      <c r="H21">
        <f>VLOOKUP(I21,vessel!$E$2:$F$182,2,FALSE)</f>
        <v>1903011</v>
      </c>
      <c r="I21" t="s">
        <v>67</v>
      </c>
      <c r="J21" t="s">
        <v>75</v>
      </c>
      <c r="K21" t="s">
        <v>77</v>
      </c>
      <c r="L21" s="1"/>
      <c r="M21" s="13"/>
      <c r="N21" s="1">
        <v>114754429</v>
      </c>
      <c r="O21" s="39"/>
      <c r="P21" s="1">
        <v>88136937</v>
      </c>
      <c r="S21" s="1">
        <f t="shared" si="7"/>
        <v>26936996.216482986</v>
      </c>
      <c r="T21" s="1">
        <f t="shared" si="8"/>
        <v>28371000</v>
      </c>
      <c r="U21" s="1">
        <v>14400000</v>
      </c>
      <c r="V21" s="1">
        <v>13971000</v>
      </c>
      <c r="W21" s="1">
        <f t="shared" si="10"/>
        <v>26200000</v>
      </c>
      <c r="X21" s="1">
        <f t="shared" si="9"/>
        <v>82477600</v>
      </c>
      <c r="Y21" s="1">
        <v>0</v>
      </c>
      <c r="Z21" s="1">
        <f t="shared" si="6"/>
        <v>13100000</v>
      </c>
    </row>
    <row r="22" spans="5:26" x14ac:dyDescent="0.25">
      <c r="E22" s="8">
        <v>17</v>
      </c>
      <c r="F22" s="35">
        <f>VLOOKUP(G22,vessel!$E$2:$F$182,2,FALSE)</f>
        <v>1770001</v>
      </c>
      <c r="G22" t="s">
        <v>68</v>
      </c>
      <c r="H22" s="35">
        <f>VLOOKUP(I22,vessel!$E$2:$F$182,2,FALSE)</f>
        <v>1903003</v>
      </c>
      <c r="I22" t="s">
        <v>69</v>
      </c>
      <c r="J22" t="s">
        <v>75</v>
      </c>
      <c r="K22" t="s">
        <v>77</v>
      </c>
      <c r="L22" s="1">
        <f t="shared" ref="L22" si="11">SUM(M22,N22)</f>
        <v>174811124</v>
      </c>
      <c r="M22" s="1">
        <v>79033264</v>
      </c>
      <c r="N22" s="1">
        <v>95777860</v>
      </c>
      <c r="O22" s="39"/>
      <c r="P22" s="1">
        <v>88136937</v>
      </c>
      <c r="S22" s="1">
        <f t="shared" si="7"/>
        <v>26936996.216482986</v>
      </c>
      <c r="T22" s="1">
        <f t="shared" si="8"/>
        <v>28371000</v>
      </c>
      <c r="U22" s="1">
        <v>14400000</v>
      </c>
      <c r="V22" s="1">
        <v>13971000</v>
      </c>
      <c r="W22" s="1">
        <f t="shared" si="10"/>
        <v>26200000</v>
      </c>
      <c r="X22" s="1">
        <f t="shared" si="9"/>
        <v>82477600</v>
      </c>
      <c r="Y22" s="1">
        <v>0</v>
      </c>
      <c r="Z22" s="1">
        <f t="shared" si="6"/>
        <v>13100000</v>
      </c>
    </row>
    <row r="23" spans="5:26" x14ac:dyDescent="0.25">
      <c r="E23" s="8">
        <v>18</v>
      </c>
      <c r="F23">
        <f>VLOOKUP(G23,vessel!$E$2:$F$182,2,FALSE)</f>
        <v>1802010</v>
      </c>
      <c r="G23" t="s">
        <v>70</v>
      </c>
      <c r="H23">
        <f>VLOOKUP(I23,vessel!$E$2:$F$182,2,FALSE)</f>
        <v>1903015</v>
      </c>
      <c r="I23" t="s">
        <v>71</v>
      </c>
      <c r="J23" t="s">
        <v>75</v>
      </c>
      <c r="K23" t="s">
        <v>77</v>
      </c>
      <c r="L23" s="1">
        <f>SUM(M23,N23)</f>
        <v>225513877</v>
      </c>
      <c r="M23" s="1">
        <v>98820696</v>
      </c>
      <c r="N23" s="1">
        <v>126693181</v>
      </c>
      <c r="O23" s="39"/>
      <c r="P23" s="1">
        <v>88136937</v>
      </c>
      <c r="S23" s="1">
        <f t="shared" si="7"/>
        <v>26936996.216482986</v>
      </c>
      <c r="T23" s="1">
        <f t="shared" si="8"/>
        <v>28371000</v>
      </c>
      <c r="U23" s="1">
        <v>14400000</v>
      </c>
      <c r="V23" s="1">
        <v>13971000</v>
      </c>
      <c r="W23" s="1">
        <f t="shared" si="10"/>
        <v>26200000</v>
      </c>
      <c r="X23" s="1">
        <f t="shared" si="9"/>
        <v>82477600</v>
      </c>
      <c r="Y23" s="1">
        <v>0</v>
      </c>
      <c r="Z23" s="1">
        <f t="shared" si="6"/>
        <v>13100000</v>
      </c>
    </row>
    <row r="24" spans="5:26" x14ac:dyDescent="0.25">
      <c r="E24" s="8"/>
      <c r="F24">
        <f>VLOOKUP(G24,vessel!$E$2:$F$182,2,FALSE)</f>
        <v>1770006</v>
      </c>
      <c r="G24" t="s">
        <v>76</v>
      </c>
      <c r="I24" s="23"/>
      <c r="J24" s="23"/>
      <c r="O24" s="39"/>
    </row>
    <row r="25" spans="5:26" x14ac:dyDescent="0.25">
      <c r="E25" s="8">
        <v>19</v>
      </c>
      <c r="F25" s="35">
        <f>VLOOKUP(G25,vessel!$E$2:$F$182,2,FALSE)</f>
        <v>1770011</v>
      </c>
      <c r="G25" t="s">
        <v>72</v>
      </c>
      <c r="H25" s="35">
        <f>VLOOKUP(I25,vessel!$E$2:$F$182,2,FALSE)</f>
        <v>1903012</v>
      </c>
      <c r="I25" t="s">
        <v>73</v>
      </c>
      <c r="J25" t="s">
        <v>75</v>
      </c>
      <c r="K25" t="s">
        <v>77</v>
      </c>
      <c r="L25" s="1">
        <f>SUM(M25,N25)</f>
        <v>225513877</v>
      </c>
      <c r="M25" s="1">
        <v>98820696</v>
      </c>
      <c r="N25" s="1">
        <v>126693181</v>
      </c>
      <c r="O25" s="39"/>
      <c r="P25" s="1">
        <v>88136937</v>
      </c>
      <c r="S25" s="1">
        <f t="shared" si="7"/>
        <v>26936996.216482986</v>
      </c>
      <c r="T25" s="1">
        <f t="shared" si="8"/>
        <v>28371000</v>
      </c>
      <c r="U25" s="1">
        <v>14400000</v>
      </c>
      <c r="V25" s="1">
        <v>13971000</v>
      </c>
      <c r="W25" s="1">
        <f t="shared" si="10"/>
        <v>26200000</v>
      </c>
      <c r="X25" s="1">
        <f t="shared" si="9"/>
        <v>82477600</v>
      </c>
      <c r="Y25" s="1">
        <v>0</v>
      </c>
      <c r="Z25" s="1">
        <f t="shared" si="6"/>
        <v>13100000</v>
      </c>
    </row>
    <row r="26" spans="5:26" x14ac:dyDescent="0.25">
      <c r="E26" s="8">
        <v>20</v>
      </c>
      <c r="F26">
        <f>VLOOKUP(G26,vessel!$E$2:$F$182,2,FALSE)</f>
        <v>1802007</v>
      </c>
      <c r="G26" t="s">
        <v>351</v>
      </c>
      <c r="H26">
        <f>VLOOKUP(I26,vessel!$E$2:$F$182,2,FALSE)</f>
        <v>6601023</v>
      </c>
      <c r="I26" t="s">
        <v>370</v>
      </c>
      <c r="J26" t="s">
        <v>87</v>
      </c>
      <c r="K26" s="9"/>
      <c r="L26" s="1">
        <f>SUM(M26,N26,O26)</f>
        <v>111222235</v>
      </c>
      <c r="M26" s="1">
        <v>60200360</v>
      </c>
      <c r="N26" s="1">
        <v>41021875</v>
      </c>
      <c r="O26" s="39">
        <v>10000000</v>
      </c>
      <c r="P26" s="1">
        <v>86793061</v>
      </c>
      <c r="S26" s="1">
        <v>25000000</v>
      </c>
      <c r="T26" s="1">
        <f t="shared" si="8"/>
        <v>28371000</v>
      </c>
      <c r="U26" s="1">
        <v>14400000</v>
      </c>
      <c r="V26" s="1">
        <v>13971000</v>
      </c>
      <c r="W26" s="1">
        <f t="shared" si="10"/>
        <v>26200000</v>
      </c>
      <c r="X26" s="1">
        <f>2778*$N$1</f>
        <v>36391800</v>
      </c>
      <c r="Y26" s="1">
        <v>0</v>
      </c>
      <c r="Z26" s="1">
        <f>1500*$N$1</f>
        <v>19650000</v>
      </c>
    </row>
    <row r="27" spans="5:26" x14ac:dyDescent="0.25">
      <c r="E27" s="8">
        <v>21</v>
      </c>
      <c r="F27">
        <f>VLOOKUP(G27,vessel!$E$2:$F$182,2,FALSE)</f>
        <v>1770010</v>
      </c>
      <c r="G27" t="s">
        <v>79</v>
      </c>
      <c r="H27">
        <f>VLOOKUP(I27,vessel!$E$2:$F$182,2,FALSE)</f>
        <v>1601001</v>
      </c>
      <c r="I27" t="s">
        <v>81</v>
      </c>
      <c r="J27" t="s">
        <v>87</v>
      </c>
      <c r="K27" s="19"/>
      <c r="L27" s="1">
        <f>SUM(M27,N27,O27)</f>
        <v>119586753</v>
      </c>
      <c r="M27" s="1">
        <v>67203933</v>
      </c>
      <c r="N27" s="1">
        <v>42382820</v>
      </c>
      <c r="O27" s="39">
        <v>10000000</v>
      </c>
      <c r="P27" s="1">
        <v>84501328</v>
      </c>
      <c r="S27" s="1">
        <v>25000000</v>
      </c>
      <c r="T27" s="1">
        <f t="shared" si="8"/>
        <v>28371000</v>
      </c>
      <c r="U27" s="1">
        <v>14400000</v>
      </c>
      <c r="V27" s="1">
        <v>13971000</v>
      </c>
      <c r="W27" s="1">
        <f t="shared" si="10"/>
        <v>26200000</v>
      </c>
      <c r="X27" s="1">
        <f t="shared" ref="X27:X30" si="12">3148*2*$N$1</f>
        <v>82477600</v>
      </c>
      <c r="Y27" s="1">
        <v>0</v>
      </c>
      <c r="Z27" s="1">
        <f t="shared" ref="Z27:Z30" si="13">1500*$N$1</f>
        <v>19650000</v>
      </c>
    </row>
    <row r="28" spans="5:26" x14ac:dyDescent="0.25">
      <c r="E28" s="17">
        <v>22</v>
      </c>
      <c r="F28">
        <f>VLOOKUP(G28,vessel!$E$2:$F$182,2,FALSE)</f>
        <v>1770005</v>
      </c>
      <c r="G28" t="s">
        <v>80</v>
      </c>
      <c r="H28">
        <f>VLOOKUP(I28,vessel!$E$2:$F$182,2,FALSE)</f>
        <v>1601003</v>
      </c>
      <c r="I28" t="s">
        <v>82</v>
      </c>
      <c r="J28" t="s">
        <v>87</v>
      </c>
      <c r="K28" s="19"/>
      <c r="L28" s="1">
        <f>SUM(M28,N28)</f>
        <v>87560357</v>
      </c>
      <c r="M28" s="1">
        <v>41298087</v>
      </c>
      <c r="N28" s="1">
        <v>46262270</v>
      </c>
      <c r="O28" s="39"/>
      <c r="P28" s="1">
        <v>88113703</v>
      </c>
      <c r="S28" s="1">
        <v>25000000</v>
      </c>
      <c r="T28" s="1">
        <f t="shared" si="8"/>
        <v>28371000</v>
      </c>
      <c r="U28" s="1">
        <v>14400000</v>
      </c>
      <c r="V28" s="1">
        <v>13971000</v>
      </c>
      <c r="W28" s="1">
        <f t="shared" si="10"/>
        <v>26200000</v>
      </c>
      <c r="X28" s="1">
        <f t="shared" si="12"/>
        <v>82477600</v>
      </c>
      <c r="Y28" s="1">
        <v>0</v>
      </c>
      <c r="Z28" s="1">
        <f t="shared" si="13"/>
        <v>19650000</v>
      </c>
    </row>
    <row r="29" spans="5:26" x14ac:dyDescent="0.25">
      <c r="E29" s="17">
        <v>23</v>
      </c>
      <c r="F29" s="35">
        <f>VLOOKUP(G29,vessel!$E$2:$F$182,2,FALSE)</f>
        <v>1802006</v>
      </c>
      <c r="G29" t="s">
        <v>83</v>
      </c>
      <c r="H29" s="35">
        <f>VLOOKUP(I29,vessel!$E$2:$F$182,2,FALSE)</f>
        <v>6601022</v>
      </c>
      <c r="I29" t="s">
        <v>84</v>
      </c>
      <c r="J29" t="s">
        <v>87</v>
      </c>
      <c r="K29" s="19"/>
      <c r="L29" s="1">
        <f t="shared" ref="L29:L30" si="14">SUM(M29,N29)</f>
        <v>87560357</v>
      </c>
      <c r="M29" s="1">
        <v>41298087</v>
      </c>
      <c r="N29" s="1">
        <v>46262270</v>
      </c>
      <c r="O29" s="39"/>
      <c r="P29" s="1">
        <v>84285598</v>
      </c>
      <c r="S29" s="1">
        <v>25000000</v>
      </c>
      <c r="T29" s="1">
        <f t="shared" si="8"/>
        <v>28371000</v>
      </c>
      <c r="U29" s="1">
        <v>14400000</v>
      </c>
      <c r="V29" s="1">
        <v>13971000</v>
      </c>
      <c r="W29" s="1">
        <f t="shared" si="10"/>
        <v>26200000</v>
      </c>
      <c r="X29" s="1">
        <f t="shared" si="12"/>
        <v>82477600</v>
      </c>
      <c r="Y29" s="1">
        <v>0</v>
      </c>
      <c r="Z29" s="1">
        <f t="shared" si="13"/>
        <v>19650000</v>
      </c>
    </row>
    <row r="30" spans="5:26" x14ac:dyDescent="0.25">
      <c r="E30" s="17">
        <v>24</v>
      </c>
      <c r="F30">
        <f>VLOOKUP(G30,vessel!$E$2:$F$182,2,FALSE)</f>
        <v>1802001</v>
      </c>
      <c r="G30" t="s">
        <v>85</v>
      </c>
      <c r="H30">
        <f>VLOOKUP(I30,vessel!$E$2:$F$182,2,FALSE)</f>
        <v>6601020</v>
      </c>
      <c r="I30" t="s">
        <v>86</v>
      </c>
      <c r="J30" t="s">
        <v>87</v>
      </c>
      <c r="K30" s="19"/>
      <c r="L30" s="1">
        <f t="shared" si="14"/>
        <v>87560357</v>
      </c>
      <c r="M30" s="1">
        <v>41298087</v>
      </c>
      <c r="N30" s="1">
        <v>46262270</v>
      </c>
      <c r="O30" s="39"/>
      <c r="P30" s="1">
        <v>80709656</v>
      </c>
      <c r="S30" s="1">
        <v>25000000</v>
      </c>
      <c r="T30" s="1">
        <f t="shared" si="8"/>
        <v>28371000</v>
      </c>
      <c r="U30" s="1">
        <v>14400000</v>
      </c>
      <c r="V30" s="1">
        <v>13971000</v>
      </c>
      <c r="W30" s="1">
        <f t="shared" si="10"/>
        <v>26200000</v>
      </c>
      <c r="X30" s="1">
        <f t="shared" si="12"/>
        <v>82477600</v>
      </c>
      <c r="Y30" s="1">
        <v>0</v>
      </c>
      <c r="Z30" s="1">
        <f t="shared" si="13"/>
        <v>19650000</v>
      </c>
    </row>
    <row r="31" spans="5:26" x14ac:dyDescent="0.25">
      <c r="E31" s="17">
        <v>25</v>
      </c>
      <c r="F31">
        <f>VLOOKUP(G31,vessel!$E$2:$F$182,2,FALSE)</f>
        <v>6751002</v>
      </c>
      <c r="G31" t="s">
        <v>88</v>
      </c>
      <c r="H31">
        <f>VLOOKUP(I31,vessel!$E$2:$F$182,2,FALSE)</f>
        <v>7652002</v>
      </c>
      <c r="I31" t="s">
        <v>357</v>
      </c>
      <c r="J31" t="s">
        <v>102</v>
      </c>
      <c r="K31" s="19"/>
      <c r="O31" s="39"/>
    </row>
    <row r="32" spans="5:26" x14ac:dyDescent="0.25">
      <c r="E32" s="17">
        <v>26</v>
      </c>
      <c r="F32">
        <f>VLOOKUP(G32,vessel!$E$2:$F$182,2,FALSE)</f>
        <v>7718001</v>
      </c>
      <c r="G32" t="s">
        <v>89</v>
      </c>
      <c r="H32">
        <f>VLOOKUP(I32,vessel!$E$2:$F$182,2,FALSE)</f>
        <v>6652001</v>
      </c>
      <c r="I32" t="s">
        <v>90</v>
      </c>
      <c r="J32" t="s">
        <v>102</v>
      </c>
      <c r="K32" s="19"/>
      <c r="O32" s="39"/>
      <c r="Q32" s="1">
        <v>320000000</v>
      </c>
      <c r="Y32" s="1">
        <v>0</v>
      </c>
      <c r="Z32" s="1">
        <f>750*$N$1</f>
        <v>9825000</v>
      </c>
    </row>
    <row r="33" spans="5:26" x14ac:dyDescent="0.25">
      <c r="E33" s="17"/>
      <c r="K33" s="19"/>
      <c r="O33" s="39"/>
      <c r="R33" s="1" t="s">
        <v>119</v>
      </c>
    </row>
    <row r="34" spans="5:26" x14ac:dyDescent="0.25">
      <c r="E34" s="8">
        <v>27</v>
      </c>
      <c r="F34">
        <f>VLOOKUP(G34,vessel!$E$2:$F$182,2,FALSE)</f>
        <v>1802005</v>
      </c>
      <c r="G34" t="s">
        <v>349</v>
      </c>
      <c r="H34">
        <f>VLOOKUP(I34,vessel!$E$2:$F$182,2,FALSE)</f>
        <v>1903001</v>
      </c>
      <c r="I34" t="s">
        <v>91</v>
      </c>
      <c r="J34" t="s">
        <v>102</v>
      </c>
      <c r="K34" s="19"/>
      <c r="L34" s="1">
        <f>SUM(M34,N34)</f>
        <v>147793549</v>
      </c>
      <c r="M34" s="1">
        <v>75622248</v>
      </c>
      <c r="N34" s="1">
        <v>72171301</v>
      </c>
      <c r="O34" s="39"/>
      <c r="P34" s="1">
        <v>88136937</v>
      </c>
      <c r="Q34" s="1">
        <f>21000*$N$1</f>
        <v>275100000</v>
      </c>
      <c r="R34" s="1">
        <f>Q34-L34</f>
        <v>127306451</v>
      </c>
      <c r="S34" s="1">
        <f>2056*$N$1</f>
        <v>26933600</v>
      </c>
      <c r="T34" s="1">
        <f t="shared" ref="T34:T39" si="15">14400000+13971000</f>
        <v>28371000</v>
      </c>
      <c r="U34" s="1">
        <v>14400000</v>
      </c>
      <c r="V34" s="1">
        <v>13971000</v>
      </c>
      <c r="W34" s="1">
        <f t="shared" si="10"/>
        <v>26200000</v>
      </c>
      <c r="X34" s="1">
        <f>5000*2*$N$1</f>
        <v>131000000</v>
      </c>
      <c r="Y34" s="1">
        <v>0</v>
      </c>
      <c r="Z34" s="1">
        <f t="shared" ref="Z34:Z39" si="16">750*$N$1</f>
        <v>9825000</v>
      </c>
    </row>
    <row r="35" spans="5:26" x14ac:dyDescent="0.25">
      <c r="E35" s="8">
        <v>28</v>
      </c>
      <c r="F35">
        <f>VLOOKUP(G35,vessel!$E$2:$F$182,2,FALSE)</f>
        <v>1770008</v>
      </c>
      <c r="G35" t="s">
        <v>62</v>
      </c>
      <c r="H35">
        <f>VLOOKUP(I35,vessel!$E$2:$F$182,2,FALSE)</f>
        <v>1903002</v>
      </c>
      <c r="I35" t="s">
        <v>93</v>
      </c>
      <c r="J35" t="s">
        <v>102</v>
      </c>
      <c r="K35" s="19"/>
      <c r="L35" s="1">
        <f t="shared" ref="L35:L39" si="17">SUM(M35,N35)</f>
        <v>151491528</v>
      </c>
      <c r="M35" s="1">
        <v>79307932</v>
      </c>
      <c r="N35" s="1">
        <v>72183596</v>
      </c>
      <c r="O35" s="39"/>
      <c r="P35" s="1">
        <v>88136937</v>
      </c>
      <c r="Q35" s="1">
        <f t="shared" ref="Q35:Q39" si="18">21000*$N$1</f>
        <v>275100000</v>
      </c>
      <c r="R35" s="1">
        <f t="shared" ref="R35:R39" si="19">Q35-L35</f>
        <v>123608472</v>
      </c>
      <c r="S35" s="1">
        <f t="shared" ref="S35:S39" si="20">2056*$N$1</f>
        <v>26933600</v>
      </c>
      <c r="T35" s="1">
        <f t="shared" si="15"/>
        <v>28371000</v>
      </c>
      <c r="U35" s="1">
        <v>14400000</v>
      </c>
      <c r="V35" s="1">
        <v>13971000</v>
      </c>
      <c r="W35" s="1">
        <f t="shared" si="10"/>
        <v>26200000</v>
      </c>
      <c r="X35" s="1">
        <f t="shared" ref="X35:X39" si="21">5000*2*$N$1</f>
        <v>131000000</v>
      </c>
      <c r="Y35" s="1">
        <v>0</v>
      </c>
      <c r="Z35" s="1">
        <f t="shared" si="16"/>
        <v>9825000</v>
      </c>
    </row>
    <row r="36" spans="5:26" x14ac:dyDescent="0.25">
      <c r="E36" s="17">
        <v>29</v>
      </c>
      <c r="F36">
        <f>VLOOKUP(G36,vessel!$E$2:$F$182,2,FALSE)</f>
        <v>1770007</v>
      </c>
      <c r="G36" t="s">
        <v>94</v>
      </c>
      <c r="H36">
        <f>VLOOKUP(I36,vessel!$E$2:$F$182,2,FALSE)</f>
        <v>1903007</v>
      </c>
      <c r="I36" t="s">
        <v>95</v>
      </c>
      <c r="J36" t="s">
        <v>102</v>
      </c>
      <c r="K36" s="19"/>
      <c r="L36" s="1">
        <f t="shared" si="17"/>
        <v>159666821</v>
      </c>
      <c r="M36" s="1">
        <v>79207765</v>
      </c>
      <c r="N36" s="1">
        <v>80459056</v>
      </c>
      <c r="O36" s="39"/>
      <c r="P36" s="1">
        <v>88136937</v>
      </c>
      <c r="Q36" s="1">
        <f t="shared" si="18"/>
        <v>275100000</v>
      </c>
      <c r="R36" s="1">
        <f t="shared" si="19"/>
        <v>115433179</v>
      </c>
      <c r="S36" s="1">
        <f t="shared" si="20"/>
        <v>26933600</v>
      </c>
      <c r="T36" s="1">
        <f t="shared" si="15"/>
        <v>28371000</v>
      </c>
      <c r="U36" s="1">
        <v>14400000</v>
      </c>
      <c r="V36" s="1">
        <v>13971000</v>
      </c>
      <c r="W36" s="1">
        <f t="shared" si="10"/>
        <v>26200000</v>
      </c>
      <c r="X36" s="1">
        <f t="shared" si="21"/>
        <v>131000000</v>
      </c>
      <c r="Y36" s="1">
        <v>0</v>
      </c>
      <c r="Z36" s="1">
        <f t="shared" si="16"/>
        <v>9825000</v>
      </c>
    </row>
    <row r="37" spans="5:26" x14ac:dyDescent="0.25">
      <c r="E37" s="17">
        <v>30</v>
      </c>
      <c r="F37">
        <f>VLOOKUP(G37,vessel!$E$2:$F$182,2,FALSE)</f>
        <v>1802008</v>
      </c>
      <c r="G37" t="s">
        <v>352</v>
      </c>
      <c r="H37">
        <f>VLOOKUP(I37,vessel!$E$2:$F$182,2,FALSE)</f>
        <v>1903008</v>
      </c>
      <c r="I37" t="s">
        <v>96</v>
      </c>
      <c r="J37" t="s">
        <v>102</v>
      </c>
      <c r="K37" s="19"/>
      <c r="L37" s="1">
        <f t="shared" si="17"/>
        <v>161588143</v>
      </c>
      <c r="M37" s="1">
        <v>82017613</v>
      </c>
      <c r="N37" s="1">
        <v>79570530</v>
      </c>
      <c r="O37" s="39"/>
      <c r="P37" s="1">
        <v>88136937</v>
      </c>
      <c r="Q37" s="1">
        <f t="shared" si="18"/>
        <v>275100000</v>
      </c>
      <c r="R37" s="1">
        <f t="shared" si="19"/>
        <v>113511857</v>
      </c>
      <c r="S37" s="1">
        <f t="shared" si="20"/>
        <v>26933600</v>
      </c>
      <c r="T37" s="1">
        <f t="shared" si="15"/>
        <v>28371000</v>
      </c>
      <c r="U37" s="1">
        <v>14400000</v>
      </c>
      <c r="V37" s="1">
        <v>13971000</v>
      </c>
      <c r="W37" s="1">
        <f t="shared" si="10"/>
        <v>26200000</v>
      </c>
      <c r="X37" s="1">
        <f t="shared" si="21"/>
        <v>131000000</v>
      </c>
      <c r="Y37" s="1">
        <v>0</v>
      </c>
      <c r="Z37" s="1">
        <f t="shared" si="16"/>
        <v>9825000</v>
      </c>
    </row>
    <row r="38" spans="5:26" x14ac:dyDescent="0.25">
      <c r="E38" s="17">
        <v>31</v>
      </c>
      <c r="F38">
        <f>VLOOKUP(G38,vessel!$E$2:$F$182,2,FALSE)</f>
        <v>1802002</v>
      </c>
      <c r="G38" t="s">
        <v>98</v>
      </c>
      <c r="H38">
        <f>VLOOKUP(I38,vessel!$E$2:$F$182,2,FALSE)</f>
        <v>1903005</v>
      </c>
      <c r="I38" t="s">
        <v>99</v>
      </c>
      <c r="J38" t="s">
        <v>102</v>
      </c>
      <c r="K38" s="19"/>
      <c r="L38" s="1">
        <f t="shared" si="17"/>
        <v>153604666</v>
      </c>
      <c r="M38" s="1">
        <v>74800274</v>
      </c>
      <c r="N38" s="1">
        <v>78804392</v>
      </c>
      <c r="O38" s="39"/>
      <c r="P38" s="1">
        <v>88136937</v>
      </c>
      <c r="Q38" s="1">
        <f t="shared" si="18"/>
        <v>275100000</v>
      </c>
      <c r="R38" s="1">
        <f t="shared" si="19"/>
        <v>121495334</v>
      </c>
      <c r="S38" s="1">
        <f t="shared" si="20"/>
        <v>26933600</v>
      </c>
      <c r="T38" s="1">
        <f t="shared" si="15"/>
        <v>28371000</v>
      </c>
      <c r="U38" s="1">
        <v>14400000</v>
      </c>
      <c r="V38" s="1">
        <v>13971000</v>
      </c>
      <c r="W38" s="1">
        <f t="shared" si="10"/>
        <v>26200000</v>
      </c>
      <c r="X38" s="1">
        <f t="shared" si="21"/>
        <v>131000000</v>
      </c>
      <c r="Y38" s="1">
        <v>0</v>
      </c>
      <c r="Z38" s="1">
        <f t="shared" si="16"/>
        <v>9825000</v>
      </c>
    </row>
    <row r="39" spans="5:26" x14ac:dyDescent="0.25">
      <c r="E39" s="17">
        <v>32</v>
      </c>
      <c r="F39">
        <f>VLOOKUP(G39,vessel!$E$2:$F$182,2,FALSE)</f>
        <v>1802010</v>
      </c>
      <c r="G39" t="s">
        <v>70</v>
      </c>
      <c r="H39">
        <f>VLOOKUP(I39,vessel!$E$2:$F$182,2,FALSE)</f>
        <v>1903006</v>
      </c>
      <c r="I39" t="s">
        <v>101</v>
      </c>
      <c r="J39" t="s">
        <v>102</v>
      </c>
      <c r="K39" s="19"/>
      <c r="L39" s="1">
        <f t="shared" si="17"/>
        <v>158963964</v>
      </c>
      <c r="M39" s="1">
        <v>80818718</v>
      </c>
      <c r="N39" s="1">
        <v>78145246</v>
      </c>
      <c r="O39" s="39"/>
      <c r="P39" s="1">
        <v>88136937</v>
      </c>
      <c r="Q39" s="1">
        <f t="shared" si="18"/>
        <v>275100000</v>
      </c>
      <c r="R39" s="1">
        <f t="shared" si="19"/>
        <v>116136036</v>
      </c>
      <c r="S39" s="1">
        <f t="shared" si="20"/>
        <v>26933600</v>
      </c>
      <c r="T39" s="1">
        <f t="shared" si="15"/>
        <v>28371000</v>
      </c>
      <c r="U39" s="1">
        <v>14400000</v>
      </c>
      <c r="V39" s="1">
        <v>13971000</v>
      </c>
      <c r="W39" s="1">
        <f t="shared" si="10"/>
        <v>26200000</v>
      </c>
      <c r="X39" s="1">
        <f t="shared" si="21"/>
        <v>131000000</v>
      </c>
      <c r="Y39" s="1">
        <v>0</v>
      </c>
      <c r="Z39" s="1">
        <f t="shared" si="16"/>
        <v>9825000</v>
      </c>
    </row>
    <row r="40" spans="5:26" x14ac:dyDescent="0.25">
      <c r="E40" s="8">
        <v>33</v>
      </c>
      <c r="G40" t="s">
        <v>103</v>
      </c>
      <c r="K40" s="19"/>
      <c r="L40" s="1">
        <f>SUM(M40,N40,O40)</f>
        <v>1137927316</v>
      </c>
      <c r="M40" s="1">
        <v>303427953</v>
      </c>
      <c r="N40" s="1">
        <v>760030777</v>
      </c>
      <c r="O40" s="39">
        <v>74468586</v>
      </c>
      <c r="P40" s="1">
        <v>264000000</v>
      </c>
      <c r="S40" s="1">
        <v>126200000</v>
      </c>
      <c r="T40" s="1">
        <v>117000000</v>
      </c>
      <c r="W40" s="1">
        <f>6000*$N$1</f>
        <v>78600000</v>
      </c>
      <c r="X40" s="1" t="s">
        <v>118</v>
      </c>
      <c r="Y40" s="1">
        <f>53416*$N$1</f>
        <v>699749600</v>
      </c>
      <c r="Z40" s="1">
        <v>126000000</v>
      </c>
    </row>
  </sheetData>
  <mergeCells count="2">
    <mergeCell ref="M3:O3"/>
    <mergeCell ref="U3:V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85" zoomScaleNormal="85" workbookViewId="0">
      <selection activeCell="H23" sqref="H23"/>
    </sheetView>
  </sheetViews>
  <sheetFormatPr defaultRowHeight="15" x14ac:dyDescent="0.25"/>
  <cols>
    <col min="1" max="1" width="15.7109375" bestFit="1" customWidth="1"/>
    <col min="2" max="2" width="18.42578125" customWidth="1"/>
    <col min="3" max="3" width="15.5703125" bestFit="1" customWidth="1"/>
    <col min="4" max="4" width="17.7109375" bestFit="1" customWidth="1"/>
    <col min="5" max="5" width="15" customWidth="1"/>
    <col min="6" max="6" width="15.5703125" bestFit="1" customWidth="1"/>
    <col min="7" max="7" width="17.28515625" style="1" customWidth="1"/>
    <col min="9" max="9" width="9.140625" style="4"/>
    <col min="10" max="10" width="12" customWidth="1"/>
    <col min="11" max="11" width="11.5703125" customWidth="1"/>
    <col min="12" max="12" width="11" customWidth="1"/>
  </cols>
  <sheetData>
    <row r="1" spans="1:11" x14ac:dyDescent="0.25">
      <c r="A1" t="s">
        <v>373</v>
      </c>
      <c r="B1" t="s">
        <v>372</v>
      </c>
      <c r="C1" t="s">
        <v>125</v>
      </c>
      <c r="D1" t="s">
        <v>21</v>
      </c>
      <c r="E1" t="s">
        <v>126</v>
      </c>
      <c r="F1" t="s">
        <v>22</v>
      </c>
      <c r="G1" s="1" t="s">
        <v>23</v>
      </c>
      <c r="H1" t="s">
        <v>24</v>
      </c>
      <c r="I1" s="4" t="s">
        <v>26</v>
      </c>
    </row>
    <row r="2" spans="1:11" x14ac:dyDescent="0.25">
      <c r="A2">
        <v>1600</v>
      </c>
      <c r="B2">
        <v>300</v>
      </c>
      <c r="C2" s="26">
        <f>VLOOKUP(D2,jetty!$C$2:$D$56,2,FALSE)</f>
        <v>200005</v>
      </c>
      <c r="D2" s="36" t="s">
        <v>127</v>
      </c>
      <c r="E2" s="37">
        <f t="array" ref="E2">VLOOKUP(F2,jetty!$C$2:$D$56,2,FALSE)</f>
        <v>200001</v>
      </c>
      <c r="F2" s="36" t="s">
        <v>128</v>
      </c>
      <c r="G2" s="1">
        <v>30000000</v>
      </c>
      <c r="H2">
        <v>9</v>
      </c>
      <c r="I2" s="4">
        <v>10000</v>
      </c>
      <c r="J2" t="s">
        <v>124</v>
      </c>
      <c r="K2" t="str">
        <f>$J$2&amp;"('','"&amp;A2&amp;"','"&amp;B2&amp;"','"&amp;C2&amp;"','"&amp;E2&amp;"','','','','','','','','"&amp;H2&amp;"','','','','','','','','','','"&amp;I2&amp;"','"&amp;G2&amp;"','','','','','');"</f>
        <v>INSERT INTO `fleet`.`sp_standard_fuel` (`id_sp_standard_fuel`, `type_set_power`, `type_set_feet`, `JettyIdStart`, `JettyIdEnd`, `typeway`, `loaded`, `jarak`, `speed_standard`, `target_sailing_time`, `lay_time`, `sailing_time`, `cycle_time`, `me_old`, `me_new`, `ae_old`, `ae_new`, `shift_old`, `shift_new`, `outbond_old`, `outbond_new`, `total_bbm`, `total_bbm_new`, `agency_rate`, `agency_rate_id_currency`, `type`, `created_date`, `created_user`, `ip_user_updated`) VALUES('','1600','300','200005','200001','','','','','','','','9','','','','','','','','','','10000','30000000','','','','','');</v>
      </c>
    </row>
    <row r="3" spans="1:11" x14ac:dyDescent="0.25">
      <c r="A3">
        <v>1600</v>
      </c>
      <c r="B3">
        <v>300</v>
      </c>
      <c r="C3" s="26">
        <f>VLOOKUP(D3,jetty!$C$2:$D$56,2,FALSE)</f>
        <v>160002</v>
      </c>
      <c r="D3" s="36" t="s">
        <v>129</v>
      </c>
      <c r="E3" s="37">
        <f t="array" ref="E3">VLOOKUP(F3,jetty!$C$2:$D$56,2,FALSE)</f>
        <v>200001</v>
      </c>
      <c r="F3" s="36" t="s">
        <v>128</v>
      </c>
      <c r="G3" s="1">
        <v>45000000</v>
      </c>
      <c r="H3">
        <v>9</v>
      </c>
      <c r="I3" s="4">
        <v>17500</v>
      </c>
      <c r="K3" t="str">
        <f>$J$2&amp;"('','"&amp;A3&amp;"','"&amp;B3&amp;"','"&amp;C3&amp;"','"&amp;E3&amp;"','','','','','','','','"&amp;H3&amp;"','','','','','','','','','','"&amp;I3&amp;"','"&amp;G3&amp;"','','','','','');"</f>
        <v>INSERT INTO `fleet`.`sp_standard_fuel` (`id_sp_standard_fuel`, `type_set_power`, `type_set_feet`, `JettyIdStart`, `JettyIdEnd`, `typeway`, `loaded`, `jarak`, `speed_standard`, `target_sailing_time`, `lay_time`, `sailing_time`, `cycle_time`, `me_old`, `me_new`, `ae_old`, `ae_new`, `shift_old`, `shift_new`, `outbond_old`, `outbond_new`, `total_bbm`, `total_bbm_new`, `agency_rate`, `agency_rate_id_currency`, `type`, `created_date`, `created_user`, `ip_user_updated`) VALUES('','1600','300','160002','200001','','','','','','','','9','','','','','','','','','','17500','45000000','','','','','');</v>
      </c>
    </row>
    <row r="4" spans="1:11" x14ac:dyDescent="0.25">
      <c r="C4" s="26"/>
      <c r="D4" s="20" t="s">
        <v>33</v>
      </c>
      <c r="E4" s="27"/>
      <c r="F4" s="20" t="s">
        <v>33</v>
      </c>
      <c r="H4">
        <v>1</v>
      </c>
    </row>
    <row r="5" spans="1:11" x14ac:dyDescent="0.25">
      <c r="A5">
        <v>1600</v>
      </c>
      <c r="B5">
        <v>300</v>
      </c>
      <c r="C5" s="26">
        <f>VLOOKUP(D5,jetty!$C$2:$D$56,2,FALSE)</f>
        <v>40001</v>
      </c>
      <c r="D5" s="25" t="s">
        <v>132</v>
      </c>
      <c r="E5" s="27">
        <f t="array" ref="E5">VLOOKUP(F5,jetty!$C$2:$D$56,2,FALSE)</f>
        <v>200001</v>
      </c>
      <c r="F5" s="3" t="s">
        <v>128</v>
      </c>
      <c r="G5" s="1">
        <v>30000000</v>
      </c>
      <c r="H5">
        <v>10</v>
      </c>
      <c r="I5" s="4">
        <v>10000</v>
      </c>
      <c r="K5" t="str">
        <f t="shared" ref="K5:K16" si="0">$J$2&amp;"('','"&amp;A5&amp;"','"&amp;B5&amp;"','"&amp;C5&amp;"','"&amp;E5&amp;"','','','','','','','','"&amp;H5&amp;"','','','','','','','','','','"&amp;I5&amp;"','"&amp;G5&amp;"','','','','','');"</f>
        <v>INSERT INTO `fleet`.`sp_standard_fuel` (`id_sp_standard_fuel`, `type_set_power`, `type_set_feet`, `JettyIdStart`, `JettyIdEnd`, `typeway`, `loaded`, `jarak`, `speed_standard`, `target_sailing_time`, `lay_time`, `sailing_time`, `cycle_time`, `me_old`, `me_new`, `ae_old`, `ae_new`, `shift_old`, `shift_new`, `outbond_old`, `outbond_new`, `total_bbm`, `total_bbm_new`, `agency_rate`, `agency_rate_id_currency`, `type`, `created_date`, `created_user`, `ip_user_updated`) VALUES('','1600','300','40001','200001','','','','','','','','10','','','','','','','','','','10000','30000000','','','','','');</v>
      </c>
    </row>
    <row r="6" spans="1:11" x14ac:dyDescent="0.25">
      <c r="A6">
        <v>1600</v>
      </c>
      <c r="B6">
        <v>300</v>
      </c>
      <c r="C6" s="26">
        <f>VLOOKUP(D6,jetty!$C$2:$D$56,2,FALSE)</f>
        <v>190006</v>
      </c>
      <c r="D6" s="3" t="s">
        <v>173</v>
      </c>
      <c r="E6" s="27">
        <f t="array" ref="E6">VLOOKUP(F6,jetty!$C$2:$D$56,2,FALSE)</f>
        <v>20006</v>
      </c>
      <c r="F6" s="25" t="s">
        <v>130</v>
      </c>
      <c r="G6" s="1">
        <v>60000000</v>
      </c>
      <c r="H6">
        <v>12</v>
      </c>
      <c r="I6" s="4">
        <v>31000</v>
      </c>
      <c r="K6" t="str">
        <f t="shared" si="0"/>
        <v>INSERT INTO `fleet`.`sp_standard_fuel` (`id_sp_standard_fuel`, `type_set_power`, `type_set_feet`, `JettyIdStart`, `JettyIdEnd`, `typeway`, `loaded`, `jarak`, `speed_standard`, `target_sailing_time`, `lay_time`, `sailing_time`, `cycle_time`, `me_old`, `me_new`, `ae_old`, `ae_new`, `shift_old`, `shift_new`, `outbond_old`, `outbond_new`, `total_bbm`, `total_bbm_new`, `agency_rate`, `agency_rate_id_currency`, `type`, `created_date`, `created_user`, `ip_user_updated`) VALUES('','1600','300','190006','20006','','','','','','','','12','','','','','','','','','','31000','60000000','','','','','');</v>
      </c>
    </row>
    <row r="7" spans="1:11" x14ac:dyDescent="0.25">
      <c r="A7">
        <v>1600</v>
      </c>
      <c r="B7">
        <v>300</v>
      </c>
      <c r="C7" s="26">
        <f>VLOOKUP(D7,jetty!$C$2:$D$56,2,FALSE)</f>
        <v>190012</v>
      </c>
      <c r="D7" s="25" t="s">
        <v>131</v>
      </c>
      <c r="E7" s="27">
        <f t="array" ref="E7">VLOOKUP(F7,jetty!$C$2:$D$56,2,FALSE)</f>
        <v>20005</v>
      </c>
      <c r="F7" s="25" t="s">
        <v>105</v>
      </c>
      <c r="G7" s="1">
        <v>55000000</v>
      </c>
      <c r="H7">
        <v>10</v>
      </c>
      <c r="I7" s="14">
        <v>9500</v>
      </c>
      <c r="K7" t="str">
        <f t="shared" si="0"/>
        <v>INSERT INTO `fleet`.`sp_standard_fuel` (`id_sp_standard_fuel`, `type_set_power`, `type_set_feet`, `JettyIdStart`, `JettyIdEnd`, `typeway`, `loaded`, `jarak`, `speed_standard`, `target_sailing_time`, `lay_time`, `sailing_time`, `cycle_time`, `me_old`, `me_new`, `ae_old`, `ae_new`, `shift_old`, `shift_new`, `outbond_old`, `outbond_new`, `total_bbm`, `total_bbm_new`, `agency_rate`, `agency_rate_id_currency`, `type`, `created_date`, `created_user`, `ip_user_updated`) VALUES('','1600','300','190012','20005','','','','','','','','10','','','','','','','','','','9500','55000000','','','','','');</v>
      </c>
    </row>
    <row r="8" spans="1:11" x14ac:dyDescent="0.25">
      <c r="A8">
        <v>1600</v>
      </c>
      <c r="B8">
        <v>300</v>
      </c>
      <c r="C8" s="26">
        <f>VLOOKUP(D8,jetty!$C$2:$D$56,2,FALSE)</f>
        <v>190006</v>
      </c>
      <c r="D8" s="3" t="s">
        <v>173</v>
      </c>
      <c r="E8" s="27">
        <f t="array" ref="E8">VLOOKUP(F8,jetty!$C$2:$D$56,2,FALSE)</f>
        <v>70002</v>
      </c>
      <c r="F8" s="3" t="s">
        <v>133</v>
      </c>
      <c r="G8" s="1">
        <v>55000000</v>
      </c>
      <c r="H8">
        <v>15</v>
      </c>
      <c r="I8" s="4">
        <v>24000</v>
      </c>
      <c r="K8" t="str">
        <f t="shared" si="0"/>
        <v>INSERT INTO `fleet`.`sp_standard_fuel` (`id_sp_standard_fuel`, `type_set_power`, `type_set_feet`, `JettyIdStart`, `JettyIdEnd`, `typeway`, `loaded`, `jarak`, `speed_standard`, `target_sailing_time`, `lay_time`, `sailing_time`, `cycle_time`, `me_old`, `me_new`, `ae_old`, `ae_new`, `shift_old`, `shift_new`, `outbond_old`, `outbond_new`, `total_bbm`, `total_bbm_new`, `agency_rate`, `agency_rate_id_currency`, `type`, `created_date`, `created_user`, `ip_user_updated`) VALUES('','1600','300','190006','70002','','','','','','','','15','','','','','','','','','','24000','55000000','','','','','');</v>
      </c>
    </row>
    <row r="9" spans="1:11" x14ac:dyDescent="0.25">
      <c r="A9">
        <v>0</v>
      </c>
      <c r="B9">
        <v>0</v>
      </c>
      <c r="C9" s="26">
        <f>VLOOKUP(D9,jetty!$C$2:$D$56,2,FALSE)</f>
        <v>20004</v>
      </c>
      <c r="D9" s="3" t="s">
        <v>134</v>
      </c>
      <c r="E9" s="27">
        <f t="array" ref="E9">VLOOKUP(F9,jetty!$C$2:$D$56,2,FALSE)</f>
        <v>190007</v>
      </c>
      <c r="F9" s="3" t="s">
        <v>135</v>
      </c>
      <c r="G9" s="1">
        <v>55000000</v>
      </c>
      <c r="H9">
        <v>10</v>
      </c>
      <c r="I9" s="6">
        <v>18000</v>
      </c>
      <c r="K9" t="str">
        <f t="shared" si="0"/>
        <v>INSERT INTO `fleet`.`sp_standard_fuel` (`id_sp_standard_fuel`, `type_set_power`, `type_set_feet`, `JettyIdStart`, `JettyIdEnd`, `typeway`, `loaded`, `jarak`, `speed_standard`, `target_sailing_time`, `lay_time`, `sailing_time`, `cycle_time`, `me_old`, `me_new`, `ae_old`, `ae_new`, `shift_old`, `shift_new`, `outbond_old`, `outbond_new`, `total_bbm`, `total_bbm_new`, `agency_rate`, `agency_rate_id_currency`, `type`, `created_date`, `created_user`, `ip_user_updated`) VALUES('','0','0','20004','190007','','','','','','','','10','','','','','','','','','','18000','55000000','','','','','');</v>
      </c>
    </row>
    <row r="10" spans="1:11" x14ac:dyDescent="0.25">
      <c r="A10">
        <v>1600</v>
      </c>
      <c r="B10">
        <v>310</v>
      </c>
      <c r="C10" s="26">
        <f>VLOOKUP(D10,jetty!$C$2:$D$56,2,FALSE)</f>
        <v>20006</v>
      </c>
      <c r="D10" s="3" t="s">
        <v>130</v>
      </c>
      <c r="E10" s="27">
        <f t="array" ref="E10">VLOOKUP(F10,jetty!$C$2:$D$56,2,FALSE)</f>
        <v>70002</v>
      </c>
      <c r="F10" s="3" t="s">
        <v>133</v>
      </c>
      <c r="G10" s="1">
        <v>50000000</v>
      </c>
      <c r="H10">
        <v>14</v>
      </c>
      <c r="I10" s="4">
        <v>19500</v>
      </c>
      <c r="K10" t="str">
        <f t="shared" si="0"/>
        <v>INSERT INTO `fleet`.`sp_standard_fuel` (`id_sp_standard_fuel`, `type_set_power`, `type_set_feet`, `JettyIdStart`, `JettyIdEnd`, `typeway`, `loaded`, `jarak`, `speed_standard`, `target_sailing_time`, `lay_time`, `sailing_time`, `cycle_time`, `me_old`, `me_new`, `ae_old`, `ae_new`, `shift_old`, `shift_new`, `outbond_old`, `outbond_new`, `total_bbm`, `total_bbm_new`, `agency_rate`, `agency_rate_id_currency`, `type`, `created_date`, `created_user`, `ip_user_updated`) VALUES('','1600','310','20006','70002','','','','','','','','14','','','','','','','','','','19500','50000000','','','','','');</v>
      </c>
    </row>
    <row r="11" spans="1:11" x14ac:dyDescent="0.25">
      <c r="A11">
        <v>1600</v>
      </c>
      <c r="B11">
        <v>300</v>
      </c>
      <c r="C11" s="26">
        <f>VLOOKUP(D11,jetty!$C$2:$D$56,2,FALSE)</f>
        <v>190006</v>
      </c>
      <c r="D11" s="3" t="s">
        <v>173</v>
      </c>
      <c r="E11" s="27">
        <f t="array" ref="E11">VLOOKUP(F11,jetty!$C$2:$D$56,2,FALSE)</f>
        <v>20007</v>
      </c>
      <c r="F11" s="25" t="s">
        <v>136</v>
      </c>
      <c r="G11" s="1">
        <v>65000000</v>
      </c>
      <c r="H11">
        <v>14</v>
      </c>
      <c r="I11" s="4">
        <v>32000</v>
      </c>
      <c r="K11" t="str">
        <f t="shared" si="0"/>
        <v>INSERT INTO `fleet`.`sp_standard_fuel` (`id_sp_standard_fuel`, `type_set_power`, `type_set_feet`, `JettyIdStart`, `JettyIdEnd`, `typeway`, `loaded`, `jarak`, `speed_standard`, `target_sailing_time`, `lay_time`, `sailing_time`, `cycle_time`, `me_old`, `me_new`, `ae_old`, `ae_new`, `shift_old`, `shift_new`, `outbond_old`, `outbond_new`, `total_bbm`, `total_bbm_new`, `agency_rate`, `agency_rate_id_currency`, `type`, `created_date`, `created_user`, `ip_user_updated`) VALUES('','1600','300','190006','20007','','','','','','','','14','','','','','','','','','','32000','65000000','','','','','');</v>
      </c>
    </row>
    <row r="12" spans="1:11" x14ac:dyDescent="0.25">
      <c r="A12">
        <v>1600</v>
      </c>
      <c r="B12">
        <v>300</v>
      </c>
      <c r="C12" s="26">
        <f>VLOOKUP(D12,jetty!$C$2:$D$56,2,FALSE)</f>
        <v>20003</v>
      </c>
      <c r="D12" s="3" t="s">
        <v>137</v>
      </c>
      <c r="E12" s="27">
        <f t="array" ref="E12">VLOOKUP(F12,jetty!$C$2:$D$56,2,FALSE)</f>
        <v>110003</v>
      </c>
      <c r="F12" s="3" t="s">
        <v>138</v>
      </c>
      <c r="G12" s="1">
        <v>30000000</v>
      </c>
      <c r="H12">
        <v>13</v>
      </c>
      <c r="I12" s="4">
        <v>14000</v>
      </c>
      <c r="K12" t="str">
        <f t="shared" si="0"/>
        <v>INSERT INTO `fleet`.`sp_standard_fuel` (`id_sp_standard_fuel`, `type_set_power`, `type_set_feet`, `JettyIdStart`, `JettyIdEnd`, `typeway`, `loaded`, `jarak`, `speed_standard`, `target_sailing_time`, `lay_time`, `sailing_time`, `cycle_time`, `me_old`, `me_new`, `ae_old`, `ae_new`, `shift_old`, `shift_new`, `outbond_old`, `outbond_new`, `total_bbm`, `total_bbm_new`, `agency_rate`, `agency_rate_id_currency`, `type`, `created_date`, `created_user`, `ip_user_updated`) VALUES('','1600','300','20003','110003','','','','','','','','13','','','','','','','','','','14000','30000000','','','','','');</v>
      </c>
    </row>
    <row r="13" spans="1:11" x14ac:dyDescent="0.25">
      <c r="A13">
        <v>1600</v>
      </c>
      <c r="B13">
        <v>300</v>
      </c>
      <c r="C13" s="26">
        <f>VLOOKUP(D13,jetty!$C$2:$D$56,2,FALSE)</f>
        <v>190006</v>
      </c>
      <c r="D13" s="3" t="s">
        <v>173</v>
      </c>
      <c r="E13" s="27">
        <f t="array" ref="E13">VLOOKUP(F13,jetty!$C$2:$D$56,2,FALSE)</f>
        <v>110003</v>
      </c>
      <c r="F13" s="3" t="s">
        <v>138</v>
      </c>
      <c r="G13" s="1">
        <v>40000000</v>
      </c>
      <c r="H13">
        <v>13</v>
      </c>
      <c r="I13" s="4">
        <v>23000</v>
      </c>
      <c r="K13" t="str">
        <f t="shared" si="0"/>
        <v>INSERT INTO `fleet`.`sp_standard_fuel` (`id_sp_standard_fuel`, `type_set_power`, `type_set_feet`, `JettyIdStart`, `JettyIdEnd`, `typeway`, `loaded`, `jarak`, `speed_standard`, `target_sailing_time`, `lay_time`, `sailing_time`, `cycle_time`, `me_old`, `me_new`, `ae_old`, `ae_new`, `shift_old`, `shift_new`, `outbond_old`, `outbond_new`, `total_bbm`, `total_bbm_new`, `agency_rate`, `agency_rate_id_currency`, `type`, `created_date`, `created_user`, `ip_user_updated`) VALUES('','1600','300','190006','110003','','','','','','','','13','','','','','','','','','','23000','40000000','','','','','');</v>
      </c>
    </row>
    <row r="14" spans="1:11" x14ac:dyDescent="0.25">
      <c r="A14">
        <v>2200</v>
      </c>
      <c r="B14">
        <v>300</v>
      </c>
      <c r="C14" s="26">
        <f>VLOOKUP(D14,jetty!$C$2:$D$56,2,FALSE)</f>
        <v>130008</v>
      </c>
      <c r="D14" s="22" t="s">
        <v>139</v>
      </c>
      <c r="E14" s="27">
        <f t="array" ref="E14">VLOOKUP(F14,jetty!$C$2:$D$56,2,FALSE)</f>
        <v>130007</v>
      </c>
      <c r="F14" s="29" t="s">
        <v>163</v>
      </c>
      <c r="G14" s="1">
        <v>60000000</v>
      </c>
      <c r="H14">
        <v>13</v>
      </c>
      <c r="I14" s="4">
        <v>52000</v>
      </c>
      <c r="K14" t="str">
        <f t="shared" si="0"/>
        <v>INSERT INTO `fleet`.`sp_standard_fuel` (`id_sp_standard_fuel`, `type_set_power`, `type_set_feet`, `JettyIdStart`, `JettyIdEnd`, `typeway`, `loaded`, `jarak`, `speed_standard`, `target_sailing_time`, `lay_time`, `sailing_time`, `cycle_time`, `me_old`, `me_new`, `ae_old`, `ae_new`, `shift_old`, `shift_new`, `outbond_old`, `outbond_new`, `total_bbm`, `total_bbm_new`, `agency_rate`, `agency_rate_id_currency`, `type`, `created_date`, `created_user`, `ip_user_updated`) VALUES('','2200','300','130008','130007','','','','','','','','13','','','','','','','','','','52000','60000000','','','','','');</v>
      </c>
    </row>
    <row r="15" spans="1:11" x14ac:dyDescent="0.25">
      <c r="A15">
        <v>1600</v>
      </c>
      <c r="B15">
        <v>240</v>
      </c>
      <c r="C15" s="26">
        <f>VLOOKUP(D15,jetty!$C$2:$D$56,2,FALSE)</f>
        <v>160002</v>
      </c>
      <c r="D15" s="21" t="s">
        <v>129</v>
      </c>
      <c r="E15" s="27">
        <f t="array" ref="E15">VLOOKUP(F15,jetty!$C$2:$D$56,2,FALSE)</f>
        <v>200005</v>
      </c>
      <c r="F15" s="21" t="s">
        <v>127</v>
      </c>
      <c r="G15" s="1">
        <v>15000000</v>
      </c>
      <c r="H15">
        <v>6</v>
      </c>
      <c r="I15" s="4">
        <v>7800</v>
      </c>
      <c r="K15" t="str">
        <f t="shared" si="0"/>
        <v>INSERT INTO `fleet`.`sp_standard_fuel` (`id_sp_standard_fuel`, `type_set_power`, `type_set_feet`, `JettyIdStart`, `JettyIdEnd`, `typeway`, `loaded`, `jarak`, `speed_standard`, `target_sailing_time`, `lay_time`, `sailing_time`, `cycle_time`, `me_old`, `me_new`, `ae_old`, `ae_new`, `shift_old`, `shift_new`, `outbond_old`, `outbond_new`, `total_bbm`, `total_bbm_new`, `agency_rate`, `agency_rate_id_currency`, `type`, `created_date`, `created_user`, `ip_user_updated`) VALUES('','1600','240','160002','200005','','','','','','','','6','','','','','','','','','','7800','15000000','','','','','');</v>
      </c>
    </row>
    <row r="16" spans="1:11" x14ac:dyDescent="0.25">
      <c r="A16">
        <v>1600</v>
      </c>
      <c r="B16">
        <v>240</v>
      </c>
      <c r="C16" s="26">
        <f>VLOOKUP(D16,jetty!$C$2:$D$56,2,FALSE)</f>
        <v>200011</v>
      </c>
      <c r="D16" s="25" t="s">
        <v>116</v>
      </c>
      <c r="E16" s="27">
        <f t="array" ref="E16">VLOOKUP(F16,jetty!$C$2:$D$56,2,FALSE)</f>
        <v>130003</v>
      </c>
      <c r="F16" s="21" t="s">
        <v>140</v>
      </c>
      <c r="G16" s="1">
        <v>40000000</v>
      </c>
      <c r="H16">
        <v>14</v>
      </c>
      <c r="I16" s="4">
        <v>14000</v>
      </c>
      <c r="K16" t="str">
        <f t="shared" si="0"/>
        <v>INSERT INTO `fleet`.`sp_standard_fuel` (`id_sp_standard_fuel`, `type_set_power`, `type_set_feet`, `JettyIdStart`, `JettyIdEnd`, `typeway`, `loaded`, `jarak`, `speed_standard`, `target_sailing_time`, `lay_time`, `sailing_time`, `cycle_time`, `me_old`, `me_new`, `ae_old`, `ae_new`, `shift_old`, `shift_new`, `outbond_old`, `outbond_new`, `total_bbm`, `total_bbm_new`, `agency_rate`, `agency_rate_id_currency`, `type`, `created_date`, `created_user`, `ip_user_updated`) VALUES('','1600','240','200011','130003','','','','','','','','14','','','','','','','','','','14000','40000000','','','','','');</v>
      </c>
    </row>
    <row r="19" spans="7:10" x14ac:dyDescent="0.25">
      <c r="I19" s="38" t="s">
        <v>374</v>
      </c>
      <c r="J19" t="s">
        <v>375</v>
      </c>
    </row>
    <row r="20" spans="7:10" x14ac:dyDescent="0.25">
      <c r="G20"/>
      <c r="I20"/>
      <c r="J20" t="s">
        <v>376</v>
      </c>
    </row>
    <row r="21" spans="7:10" x14ac:dyDescent="0.25">
      <c r="G21"/>
      <c r="I21"/>
    </row>
    <row r="22" spans="7:10" ht="15" customHeight="1" x14ac:dyDescent="0.25">
      <c r="G22"/>
      <c r="I22"/>
    </row>
    <row r="23" spans="7:10" x14ac:dyDescent="0.25">
      <c r="G23"/>
      <c r="I23"/>
    </row>
    <row r="24" spans="7:10" x14ac:dyDescent="0.25">
      <c r="G24"/>
      <c r="I24"/>
    </row>
    <row r="25" spans="7:10" x14ac:dyDescent="0.25">
      <c r="G25"/>
      <c r="I25"/>
    </row>
    <row r="26" spans="7:10" x14ac:dyDescent="0.25">
      <c r="G26"/>
      <c r="I26"/>
    </row>
    <row r="27" spans="7:10" x14ac:dyDescent="0.25">
      <c r="G27"/>
      <c r="I27"/>
    </row>
    <row r="28" spans="7:10" x14ac:dyDescent="0.25">
      <c r="G28"/>
      <c r="I28"/>
    </row>
    <row r="29" spans="7:10" x14ac:dyDescent="0.25">
      <c r="G29"/>
      <c r="I29"/>
    </row>
    <row r="30" spans="7:10" x14ac:dyDescent="0.25">
      <c r="G30"/>
      <c r="I30"/>
    </row>
    <row r="31" spans="7:10" x14ac:dyDescent="0.25">
      <c r="G31"/>
      <c r="I31"/>
    </row>
    <row r="32" spans="7:10" x14ac:dyDescent="0.25">
      <c r="G32"/>
      <c r="I32"/>
    </row>
    <row r="33" spans="7:9" x14ac:dyDescent="0.25">
      <c r="G33"/>
      <c r="I33"/>
    </row>
    <row r="34" spans="7:9" x14ac:dyDescent="0.25">
      <c r="G34"/>
      <c r="I34"/>
    </row>
    <row r="35" spans="7:9" x14ac:dyDescent="0.25">
      <c r="G35"/>
      <c r="I3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D40"/>
  <sheetViews>
    <sheetView topLeftCell="B1" zoomScale="70" zoomScaleNormal="70" workbookViewId="0">
      <selection activeCell="I36" sqref="I36"/>
    </sheetView>
  </sheetViews>
  <sheetFormatPr defaultRowHeight="15" x14ac:dyDescent="0.25"/>
  <cols>
    <col min="4" max="4" width="4.5703125" style="17" customWidth="1"/>
    <col min="5" max="5" width="13.42578125" bestFit="1" customWidth="1"/>
    <col min="6" max="6" width="18.28515625" bestFit="1" customWidth="1"/>
    <col min="7" max="7" width="6.7109375" bestFit="1" customWidth="1"/>
    <col min="8" max="8" width="22.140625" bestFit="1" customWidth="1"/>
    <col min="9" max="10" width="19" customWidth="1"/>
    <col min="11" max="11" width="15.42578125" bestFit="1" customWidth="1"/>
    <col min="12" max="12" width="6" bestFit="1" customWidth="1"/>
    <col min="13" max="13" width="10.42578125" bestFit="1" customWidth="1"/>
    <col min="14" max="14" width="17.42578125" bestFit="1" customWidth="1"/>
    <col min="15" max="16" width="16.85546875" style="1" bestFit="1" customWidth="1"/>
    <col min="17" max="17" width="15.42578125" style="1" bestFit="1" customWidth="1"/>
    <col min="18" max="18" width="17.85546875" style="1" customWidth="1"/>
    <col min="19" max="19" width="16.85546875" style="1" bestFit="1" customWidth="1"/>
    <col min="20" max="20" width="20.28515625" style="1" bestFit="1" customWidth="1"/>
    <col min="21" max="21" width="17.42578125" style="1" customWidth="1"/>
    <col min="22" max="22" width="15.85546875" style="1" bestFit="1" customWidth="1"/>
    <col min="23" max="23" width="15" style="1" bestFit="1" customWidth="1"/>
    <col min="24" max="24" width="14.5703125" style="1" bestFit="1" customWidth="1"/>
    <col min="25" max="25" width="23.42578125" style="1" customWidth="1"/>
    <col min="26" max="26" width="15.42578125" style="1" customWidth="1"/>
    <col min="27" max="27" width="16.42578125" style="1" customWidth="1"/>
    <col min="28" max="28" width="16.42578125" style="1" bestFit="1" customWidth="1"/>
    <col min="29" max="29" width="22.28515625" customWidth="1"/>
  </cols>
  <sheetData>
    <row r="1" spans="4:30" x14ac:dyDescent="0.25">
      <c r="I1" s="1" t="s">
        <v>6</v>
      </c>
      <c r="J1" s="1">
        <f>13100</f>
        <v>13100</v>
      </c>
    </row>
    <row r="3" spans="4:30" s="15" customFormat="1" x14ac:dyDescent="0.25">
      <c r="D3" s="11"/>
      <c r="E3" s="11" t="s">
        <v>3</v>
      </c>
      <c r="F3" s="11" t="s">
        <v>4</v>
      </c>
      <c r="G3" s="11" t="s">
        <v>16</v>
      </c>
      <c r="H3" s="11" t="s">
        <v>17</v>
      </c>
      <c r="I3" t="s">
        <v>21</v>
      </c>
      <c r="J3" t="s">
        <v>22</v>
      </c>
      <c r="K3" s="1" t="s">
        <v>23</v>
      </c>
      <c r="L3" t="s">
        <v>24</v>
      </c>
      <c r="M3" s="4" t="s">
        <v>26</v>
      </c>
      <c r="N3" s="11" t="s">
        <v>1</v>
      </c>
      <c r="O3" s="42" t="s">
        <v>1</v>
      </c>
      <c r="P3" s="42"/>
      <c r="Q3" s="42"/>
      <c r="R3" s="16" t="s">
        <v>2</v>
      </c>
      <c r="S3" s="16" t="s">
        <v>30</v>
      </c>
      <c r="T3" s="16"/>
      <c r="U3" s="16" t="s">
        <v>5</v>
      </c>
      <c r="V3" s="16" t="s">
        <v>7</v>
      </c>
      <c r="W3" s="42" t="s">
        <v>8</v>
      </c>
      <c r="X3" s="42"/>
      <c r="Y3" s="16" t="s">
        <v>12</v>
      </c>
      <c r="Z3" s="16" t="s">
        <v>13</v>
      </c>
      <c r="AA3" s="16" t="s">
        <v>14</v>
      </c>
      <c r="AB3" s="16" t="s">
        <v>15</v>
      </c>
      <c r="AC3" s="18" t="s">
        <v>120</v>
      </c>
      <c r="AD3" s="18"/>
    </row>
    <row r="4" spans="4:30" x14ac:dyDescent="0.25">
      <c r="O4" s="2" t="s">
        <v>10</v>
      </c>
      <c r="P4" s="2" t="s">
        <v>9</v>
      </c>
      <c r="Q4" s="2" t="s">
        <v>11</v>
      </c>
      <c r="W4" s="2" t="s">
        <v>10</v>
      </c>
      <c r="X4" s="2" t="s">
        <v>9</v>
      </c>
    </row>
    <row r="5" spans="4:30" x14ac:dyDescent="0.25">
      <c r="D5" s="17">
        <v>1</v>
      </c>
      <c r="E5" t="s">
        <v>27</v>
      </c>
      <c r="F5" t="s">
        <v>0</v>
      </c>
      <c r="G5" t="s">
        <v>75</v>
      </c>
      <c r="H5" t="s">
        <v>18</v>
      </c>
      <c r="I5" s="3" t="s">
        <v>19</v>
      </c>
      <c r="J5" s="3" t="s">
        <v>20</v>
      </c>
      <c r="K5" s="1">
        <v>30000000</v>
      </c>
      <c r="L5">
        <v>9</v>
      </c>
      <c r="M5" s="4">
        <v>10000</v>
      </c>
      <c r="N5" s="1">
        <f t="shared" ref="N5:N10" si="0">SUM(O5,P5,Q5)</f>
        <v>174908409</v>
      </c>
      <c r="O5" s="1">
        <v>72148904</v>
      </c>
      <c r="P5" s="1">
        <v>92759505</v>
      </c>
      <c r="Q5" s="1">
        <v>10000000</v>
      </c>
      <c r="R5" s="1">
        <v>88136937</v>
      </c>
      <c r="U5" s="1">
        <f t="shared" ref="U5:U10" si="1">2056.25925316664*$J$1</f>
        <v>26936996.216482986</v>
      </c>
      <c r="V5" s="1">
        <f>14400000+13971000</f>
        <v>28371000</v>
      </c>
      <c r="W5" s="1">
        <v>14400000</v>
      </c>
      <c r="X5" s="1">
        <v>13971000</v>
      </c>
      <c r="Y5" s="1">
        <f t="shared" ref="Y5:Y10" si="2">2500*$J$1</f>
        <v>32750000</v>
      </c>
      <c r="Z5" s="1">
        <f t="shared" ref="Z5:Z10" si="3">3148*2*$J$1</f>
        <v>82477600</v>
      </c>
      <c r="AA5" s="1">
        <v>0</v>
      </c>
      <c r="AB5" s="1">
        <f t="shared" ref="AB5:AB10" si="4">750*$J$1</f>
        <v>9825000</v>
      </c>
    </row>
    <row r="6" spans="4:30" x14ac:dyDescent="0.25">
      <c r="D6" s="17">
        <v>2</v>
      </c>
      <c r="E6" t="s">
        <v>31</v>
      </c>
      <c r="F6" t="s">
        <v>32</v>
      </c>
      <c r="G6" t="s">
        <v>75</v>
      </c>
      <c r="H6" t="s">
        <v>33</v>
      </c>
      <c r="I6" s="3" t="s">
        <v>25</v>
      </c>
      <c r="J6" s="3" t="s">
        <v>20</v>
      </c>
      <c r="K6" s="1">
        <v>45000000</v>
      </c>
      <c r="L6">
        <v>9</v>
      </c>
      <c r="M6" s="4">
        <v>17500</v>
      </c>
      <c r="N6" s="1">
        <f t="shared" si="0"/>
        <v>166407819</v>
      </c>
      <c r="O6" s="1">
        <v>58142946</v>
      </c>
      <c r="P6" s="1">
        <v>98264873</v>
      </c>
      <c r="Q6" s="1">
        <v>10000000</v>
      </c>
      <c r="R6" s="1">
        <v>87185125</v>
      </c>
      <c r="U6" s="1">
        <f t="shared" si="1"/>
        <v>26936996.216482986</v>
      </c>
      <c r="V6" s="1">
        <f t="shared" ref="V6:V14" si="5">14400000+13971000</f>
        <v>28371000</v>
      </c>
      <c r="W6" s="1">
        <v>14400000</v>
      </c>
      <c r="X6" s="1">
        <v>13971000</v>
      </c>
      <c r="Y6" s="1">
        <f t="shared" si="2"/>
        <v>32750000</v>
      </c>
      <c r="Z6" s="1">
        <f t="shared" si="3"/>
        <v>82477600</v>
      </c>
      <c r="AA6" s="1">
        <v>0</v>
      </c>
      <c r="AB6" s="1">
        <f t="shared" si="4"/>
        <v>9825000</v>
      </c>
    </row>
    <row r="7" spans="4:30" x14ac:dyDescent="0.25">
      <c r="D7" s="17">
        <v>3</v>
      </c>
      <c r="E7" t="s">
        <v>41</v>
      </c>
      <c r="F7" t="s">
        <v>42</v>
      </c>
      <c r="G7" t="s">
        <v>75</v>
      </c>
      <c r="H7" t="s">
        <v>18</v>
      </c>
      <c r="I7" s="20" t="s">
        <v>33</v>
      </c>
      <c r="J7" s="20" t="s">
        <v>33</v>
      </c>
      <c r="K7" s="1" t="s">
        <v>34</v>
      </c>
      <c r="L7">
        <v>1</v>
      </c>
      <c r="M7" s="4" t="s">
        <v>35</v>
      </c>
      <c r="N7" s="1">
        <f t="shared" si="0"/>
        <v>187140700</v>
      </c>
      <c r="O7" s="1">
        <v>92759505</v>
      </c>
      <c r="P7" s="1">
        <v>84381195</v>
      </c>
      <c r="Q7" s="1">
        <v>10000000</v>
      </c>
      <c r="R7" s="1">
        <v>87453385</v>
      </c>
      <c r="U7" s="1">
        <f t="shared" si="1"/>
        <v>26936996.216482986</v>
      </c>
      <c r="V7" s="1">
        <f t="shared" si="5"/>
        <v>28371000</v>
      </c>
      <c r="W7" s="1">
        <v>14400000</v>
      </c>
      <c r="X7" s="1">
        <v>13971000</v>
      </c>
      <c r="Y7" s="1">
        <f t="shared" si="2"/>
        <v>32750000</v>
      </c>
      <c r="Z7" s="1">
        <f t="shared" si="3"/>
        <v>82477600</v>
      </c>
      <c r="AA7" s="1">
        <v>0</v>
      </c>
      <c r="AB7" s="1">
        <f t="shared" si="4"/>
        <v>9825000</v>
      </c>
    </row>
    <row r="8" spans="4:30" x14ac:dyDescent="0.25">
      <c r="D8" s="17">
        <v>4</v>
      </c>
      <c r="E8" t="s">
        <v>43</v>
      </c>
      <c r="F8" t="s">
        <v>44</v>
      </c>
      <c r="G8" t="s">
        <v>75</v>
      </c>
      <c r="H8" t="s">
        <v>18</v>
      </c>
      <c r="I8" s="3" t="s">
        <v>36</v>
      </c>
      <c r="J8" s="3" t="s">
        <v>37</v>
      </c>
      <c r="K8" s="1">
        <v>30000000</v>
      </c>
      <c r="L8">
        <v>10</v>
      </c>
      <c r="M8" s="4">
        <v>10000</v>
      </c>
      <c r="N8" s="1">
        <f t="shared" si="0"/>
        <v>151483589</v>
      </c>
      <c r="O8" s="1">
        <v>59746545</v>
      </c>
      <c r="P8" s="1">
        <v>81737044</v>
      </c>
      <c r="Q8" s="1">
        <v>10000000</v>
      </c>
      <c r="R8" s="1">
        <v>79137665</v>
      </c>
      <c r="U8" s="1">
        <f t="shared" si="1"/>
        <v>26936996.216482986</v>
      </c>
      <c r="V8" s="1">
        <f t="shared" si="5"/>
        <v>28371000</v>
      </c>
      <c r="W8" s="1">
        <v>14400000</v>
      </c>
      <c r="X8" s="1">
        <v>13971000</v>
      </c>
      <c r="Y8" s="1">
        <f t="shared" si="2"/>
        <v>32750000</v>
      </c>
      <c r="Z8" s="1">
        <f t="shared" si="3"/>
        <v>82477600</v>
      </c>
      <c r="AA8" s="1">
        <v>0</v>
      </c>
      <c r="AB8" s="1">
        <f t="shared" si="4"/>
        <v>9825000</v>
      </c>
    </row>
    <row r="9" spans="4:30" x14ac:dyDescent="0.25">
      <c r="D9" s="17">
        <v>5</v>
      </c>
      <c r="E9" t="s">
        <v>45</v>
      </c>
      <c r="F9" t="s">
        <v>47</v>
      </c>
      <c r="G9" t="s">
        <v>75</v>
      </c>
      <c r="H9" t="s">
        <v>18</v>
      </c>
      <c r="I9" s="3" t="s">
        <v>25</v>
      </c>
      <c r="J9" s="3" t="s">
        <v>37</v>
      </c>
      <c r="K9" s="1">
        <v>45000000</v>
      </c>
      <c r="L9">
        <v>10</v>
      </c>
      <c r="M9" s="4">
        <v>18000</v>
      </c>
      <c r="N9" s="1">
        <f t="shared" si="0"/>
        <v>165387149</v>
      </c>
      <c r="O9" s="1">
        <v>62820643</v>
      </c>
      <c r="P9" s="1">
        <v>92566506</v>
      </c>
      <c r="Q9" s="1">
        <v>10000000</v>
      </c>
      <c r="R9" s="1">
        <v>87079113</v>
      </c>
      <c r="U9" s="1">
        <f t="shared" si="1"/>
        <v>26936996.216482986</v>
      </c>
      <c r="V9" s="1">
        <f t="shared" si="5"/>
        <v>28371000</v>
      </c>
      <c r="W9" s="1">
        <v>14400000</v>
      </c>
      <c r="X9" s="1">
        <v>13971000</v>
      </c>
      <c r="Y9" s="1">
        <f t="shared" si="2"/>
        <v>32750000</v>
      </c>
      <c r="Z9" s="1">
        <f t="shared" si="3"/>
        <v>82477600</v>
      </c>
      <c r="AA9" s="1">
        <v>0</v>
      </c>
      <c r="AB9" s="1">
        <f t="shared" si="4"/>
        <v>9825000</v>
      </c>
    </row>
    <row r="10" spans="4:30" x14ac:dyDescent="0.25">
      <c r="D10" s="17">
        <v>6</v>
      </c>
      <c r="E10" t="s">
        <v>46</v>
      </c>
      <c r="F10" t="s">
        <v>48</v>
      </c>
      <c r="G10" t="s">
        <v>75</v>
      </c>
      <c r="H10" t="s">
        <v>18</v>
      </c>
      <c r="I10" s="5" t="s">
        <v>19</v>
      </c>
      <c r="J10" s="3" t="s">
        <v>37</v>
      </c>
      <c r="K10" s="1">
        <v>30000000</v>
      </c>
      <c r="L10">
        <v>10</v>
      </c>
      <c r="M10" s="4">
        <v>10000</v>
      </c>
      <c r="N10" s="1">
        <f t="shared" si="0"/>
        <v>167826404</v>
      </c>
      <c r="O10" s="1">
        <v>62145387</v>
      </c>
      <c r="P10" s="1">
        <v>95681017</v>
      </c>
      <c r="Q10" s="1">
        <v>10000000</v>
      </c>
      <c r="R10" s="1">
        <v>88354309</v>
      </c>
      <c r="U10" s="1">
        <f t="shared" si="1"/>
        <v>26936996.216482986</v>
      </c>
      <c r="V10" s="1">
        <f t="shared" si="5"/>
        <v>28371000</v>
      </c>
      <c r="W10" s="1">
        <v>14400000</v>
      </c>
      <c r="X10" s="1">
        <v>13971000</v>
      </c>
      <c r="Y10" s="1">
        <f t="shared" si="2"/>
        <v>32750000</v>
      </c>
      <c r="Z10" s="1">
        <f t="shared" si="3"/>
        <v>82477600</v>
      </c>
      <c r="AA10" s="1">
        <v>0</v>
      </c>
      <c r="AB10" s="1">
        <f t="shared" si="4"/>
        <v>9825000</v>
      </c>
    </row>
    <row r="11" spans="4:30" x14ac:dyDescent="0.25">
      <c r="E11" s="43" t="s">
        <v>27</v>
      </c>
      <c r="F11" s="43"/>
      <c r="I11" s="3" t="s">
        <v>38</v>
      </c>
      <c r="J11" s="3" t="s">
        <v>37</v>
      </c>
      <c r="K11" s="1">
        <v>30000000</v>
      </c>
      <c r="L11">
        <v>9</v>
      </c>
      <c r="M11" s="4">
        <v>10000</v>
      </c>
      <c r="N11" s="1"/>
    </row>
    <row r="12" spans="4:30" x14ac:dyDescent="0.25">
      <c r="D12" s="17">
        <v>7</v>
      </c>
      <c r="E12" t="s">
        <v>28</v>
      </c>
      <c r="F12" t="s">
        <v>29</v>
      </c>
      <c r="G12" t="s">
        <v>75</v>
      </c>
      <c r="H12" t="s">
        <v>74</v>
      </c>
      <c r="I12" s="3" t="s">
        <v>39</v>
      </c>
      <c r="J12" s="3" t="s">
        <v>40</v>
      </c>
      <c r="K12" s="1">
        <v>60000000</v>
      </c>
      <c r="L12">
        <v>12</v>
      </c>
      <c r="M12" s="4">
        <v>31000</v>
      </c>
      <c r="N12" s="7" t="s">
        <v>55</v>
      </c>
      <c r="O12" s="7" t="s">
        <v>55</v>
      </c>
      <c r="P12" s="7" t="s">
        <v>55</v>
      </c>
      <c r="Q12" s="7" t="s">
        <v>55</v>
      </c>
      <c r="R12" s="7" t="s">
        <v>55</v>
      </c>
      <c r="S12" s="1">
        <v>330000000</v>
      </c>
      <c r="U12" s="1">
        <f>2056.25925316664*$J$1</f>
        <v>26936996.216482986</v>
      </c>
      <c r="V12" s="1">
        <f t="shared" si="5"/>
        <v>28371000</v>
      </c>
      <c r="W12" s="1">
        <v>14400000</v>
      </c>
      <c r="X12" s="1">
        <v>13971000</v>
      </c>
      <c r="Y12" s="1">
        <f>2500*$J$1</f>
        <v>32750000</v>
      </c>
      <c r="Z12" s="1">
        <f>3148*2*$J$1</f>
        <v>82477600</v>
      </c>
      <c r="AA12" s="1">
        <v>0</v>
      </c>
      <c r="AB12" s="1">
        <f t="shared" ref="AB12:AB23" si="6">1000*$J$1</f>
        <v>13100000</v>
      </c>
    </row>
    <row r="13" spans="4:30" x14ac:dyDescent="0.25">
      <c r="D13" s="17">
        <v>8</v>
      </c>
      <c r="E13" t="s">
        <v>49</v>
      </c>
      <c r="F13" t="s">
        <v>50</v>
      </c>
      <c r="G13" t="s">
        <v>75</v>
      </c>
      <c r="H13" t="s">
        <v>74</v>
      </c>
      <c r="I13" s="3" t="s">
        <v>38</v>
      </c>
      <c r="J13" s="3" t="s">
        <v>37</v>
      </c>
      <c r="K13" s="1">
        <v>30000000</v>
      </c>
      <c r="L13">
        <v>9</v>
      </c>
      <c r="M13" s="6">
        <v>10000</v>
      </c>
      <c r="N13" s="7" t="s">
        <v>55</v>
      </c>
      <c r="O13" s="7" t="s">
        <v>55</v>
      </c>
      <c r="P13" s="7" t="s">
        <v>55</v>
      </c>
      <c r="Q13" s="7" t="s">
        <v>55</v>
      </c>
      <c r="R13" s="7" t="s">
        <v>55</v>
      </c>
      <c r="S13" s="1">
        <v>330000000</v>
      </c>
      <c r="U13" s="1">
        <f>2056.25925316664*$J$1</f>
        <v>26936996.216482986</v>
      </c>
      <c r="V13" s="1">
        <f t="shared" si="5"/>
        <v>28371000</v>
      </c>
      <c r="W13" s="1">
        <v>14400000</v>
      </c>
      <c r="X13" s="1">
        <v>13971000</v>
      </c>
      <c r="Y13" s="1">
        <f>2500*$J$1</f>
        <v>32750000</v>
      </c>
      <c r="Z13" s="1">
        <f>3148*2*$J$1</f>
        <v>82477600</v>
      </c>
      <c r="AA13" s="1">
        <v>0</v>
      </c>
      <c r="AB13" s="1">
        <f t="shared" si="6"/>
        <v>13100000</v>
      </c>
    </row>
    <row r="14" spans="4:30" x14ac:dyDescent="0.25">
      <c r="D14" s="17">
        <v>9</v>
      </c>
      <c r="E14" t="s">
        <v>51</v>
      </c>
      <c r="F14" t="s">
        <v>52</v>
      </c>
      <c r="G14" t="s">
        <v>75</v>
      </c>
      <c r="H14" t="s">
        <v>74</v>
      </c>
      <c r="I14" s="3" t="s">
        <v>104</v>
      </c>
      <c r="J14" s="3" t="s">
        <v>105</v>
      </c>
      <c r="K14" s="1">
        <v>55000000</v>
      </c>
      <c r="L14">
        <v>10</v>
      </c>
      <c r="M14" s="14">
        <v>9500</v>
      </c>
      <c r="N14" s="7" t="s">
        <v>55</v>
      </c>
      <c r="O14" s="7" t="s">
        <v>55</v>
      </c>
      <c r="P14" s="7" t="s">
        <v>55</v>
      </c>
      <c r="Q14" s="7" t="s">
        <v>55</v>
      </c>
      <c r="R14" s="7" t="s">
        <v>55</v>
      </c>
      <c r="S14" s="1">
        <v>300000000</v>
      </c>
      <c r="U14" s="1">
        <f>2056.25925316664*$J$1</f>
        <v>26936996.216482986</v>
      </c>
      <c r="V14" s="1">
        <f t="shared" si="5"/>
        <v>28371000</v>
      </c>
      <c r="W14" s="1">
        <v>14400000</v>
      </c>
      <c r="X14" s="1">
        <v>13971000</v>
      </c>
      <c r="Y14" s="1">
        <f>2500*$J$1</f>
        <v>32750000</v>
      </c>
      <c r="Z14" s="1">
        <f>3148*2*$J$1</f>
        <v>82477600</v>
      </c>
      <c r="AA14" s="1">
        <v>0</v>
      </c>
      <c r="AB14" s="1">
        <f t="shared" si="6"/>
        <v>13100000</v>
      </c>
    </row>
    <row r="15" spans="4:30" x14ac:dyDescent="0.25">
      <c r="D15" s="17">
        <v>10</v>
      </c>
      <c r="E15" t="s">
        <v>53</v>
      </c>
      <c r="F15" t="s">
        <v>54</v>
      </c>
      <c r="G15" t="s">
        <v>75</v>
      </c>
      <c r="H15" t="s">
        <v>74</v>
      </c>
      <c r="I15" s="3" t="s">
        <v>39</v>
      </c>
      <c r="J15" s="3" t="s">
        <v>106</v>
      </c>
      <c r="K15" s="1">
        <v>55000000</v>
      </c>
      <c r="L15">
        <v>15</v>
      </c>
      <c r="M15" s="4">
        <v>24000</v>
      </c>
      <c r="N15" s="7" t="s">
        <v>55</v>
      </c>
      <c r="O15" s="7" t="s">
        <v>55</v>
      </c>
      <c r="P15" s="7" t="s">
        <v>55</v>
      </c>
      <c r="Q15" s="7" t="s">
        <v>55</v>
      </c>
      <c r="R15" s="7" t="s">
        <v>55</v>
      </c>
      <c r="S15" s="1">
        <v>300000000</v>
      </c>
      <c r="AA15" s="1">
        <v>0</v>
      </c>
      <c r="AB15" s="1">
        <f t="shared" si="6"/>
        <v>13100000</v>
      </c>
    </row>
    <row r="16" spans="4:30" x14ac:dyDescent="0.25">
      <c r="D16" s="17">
        <v>11</v>
      </c>
      <c r="E16" t="s">
        <v>56</v>
      </c>
      <c r="F16" t="s">
        <v>57</v>
      </c>
      <c r="G16" t="s">
        <v>75</v>
      </c>
      <c r="H16" t="s">
        <v>74</v>
      </c>
      <c r="I16" s="3" t="s">
        <v>107</v>
      </c>
      <c r="J16" s="3" t="s">
        <v>108</v>
      </c>
      <c r="K16" s="1">
        <v>55000000</v>
      </c>
      <c r="L16">
        <v>10</v>
      </c>
      <c r="M16" s="6">
        <v>18000</v>
      </c>
      <c r="N16" s="7" t="s">
        <v>55</v>
      </c>
      <c r="O16" s="7" t="s">
        <v>55</v>
      </c>
      <c r="P16" s="7" t="s">
        <v>55</v>
      </c>
      <c r="Q16" s="7" t="s">
        <v>55</v>
      </c>
      <c r="R16" s="7" t="s">
        <v>55</v>
      </c>
      <c r="S16" s="12">
        <v>300000000</v>
      </c>
      <c r="T16" s="12"/>
      <c r="AA16" s="1">
        <v>0</v>
      </c>
      <c r="AB16" s="1">
        <f t="shared" si="6"/>
        <v>13100000</v>
      </c>
    </row>
    <row r="17" spans="4:28" x14ac:dyDescent="0.25">
      <c r="D17" s="17">
        <v>12</v>
      </c>
      <c r="E17" t="s">
        <v>58</v>
      </c>
      <c r="F17" t="s">
        <v>59</v>
      </c>
      <c r="G17" t="s">
        <v>75</v>
      </c>
      <c r="H17" t="s">
        <v>74</v>
      </c>
      <c r="I17" s="3" t="s">
        <v>40</v>
      </c>
      <c r="J17" s="3" t="s">
        <v>106</v>
      </c>
      <c r="K17" s="1">
        <v>50000000</v>
      </c>
      <c r="L17">
        <v>14</v>
      </c>
      <c r="M17" s="4">
        <v>19500</v>
      </c>
      <c r="N17" s="7" t="s">
        <v>55</v>
      </c>
      <c r="O17" s="7" t="s">
        <v>55</v>
      </c>
      <c r="P17" s="7" t="s">
        <v>55</v>
      </c>
      <c r="Q17" s="7" t="s">
        <v>55</v>
      </c>
      <c r="R17" s="7" t="s">
        <v>55</v>
      </c>
      <c r="S17" s="1">
        <v>330000000</v>
      </c>
      <c r="AA17" s="1">
        <v>0</v>
      </c>
      <c r="AB17" s="1">
        <f t="shared" si="6"/>
        <v>13100000</v>
      </c>
    </row>
    <row r="18" spans="4:28" x14ac:dyDescent="0.25">
      <c r="D18" s="17">
        <v>13</v>
      </c>
      <c r="E18" t="s">
        <v>60</v>
      </c>
      <c r="F18" t="s">
        <v>61</v>
      </c>
      <c r="G18" t="s">
        <v>75</v>
      </c>
      <c r="H18" t="s">
        <v>74</v>
      </c>
      <c r="I18" s="3" t="s">
        <v>39</v>
      </c>
      <c r="J18" s="3" t="s">
        <v>109</v>
      </c>
      <c r="K18" s="1">
        <v>65000000</v>
      </c>
      <c r="L18">
        <v>14</v>
      </c>
      <c r="M18" s="4">
        <v>32000</v>
      </c>
      <c r="N18" s="7" t="s">
        <v>55</v>
      </c>
      <c r="O18" s="7" t="s">
        <v>55</v>
      </c>
      <c r="P18" s="7" t="s">
        <v>55</v>
      </c>
      <c r="Q18" s="7" t="s">
        <v>55</v>
      </c>
      <c r="R18" s="7" t="s">
        <v>55</v>
      </c>
      <c r="S18" s="12">
        <v>330000000</v>
      </c>
      <c r="T18" s="12"/>
      <c r="AA18" s="1">
        <v>0</v>
      </c>
      <c r="AB18" s="1">
        <f t="shared" si="6"/>
        <v>13100000</v>
      </c>
    </row>
    <row r="19" spans="4:28" x14ac:dyDescent="0.25">
      <c r="D19" s="17">
        <v>14</v>
      </c>
      <c r="E19" t="s">
        <v>62</v>
      </c>
      <c r="F19" t="s">
        <v>63</v>
      </c>
      <c r="G19" t="s">
        <v>75</v>
      </c>
      <c r="H19" t="s">
        <v>77</v>
      </c>
      <c r="I19" s="3" t="s">
        <v>36</v>
      </c>
      <c r="J19" s="3" t="s">
        <v>37</v>
      </c>
      <c r="K19" s="1">
        <v>30000000</v>
      </c>
      <c r="L19">
        <v>13</v>
      </c>
      <c r="M19" s="4">
        <v>10000</v>
      </c>
      <c r="N19" s="1">
        <f>SUM(O19,P19)</f>
        <v>182423318</v>
      </c>
      <c r="O19" s="1">
        <v>75767083</v>
      </c>
      <c r="P19" s="1">
        <v>106656235</v>
      </c>
      <c r="R19" s="1">
        <v>88136937</v>
      </c>
      <c r="U19" s="1">
        <f>2056.25925316664*$J$1</f>
        <v>26936996.216482986</v>
      </c>
      <c r="V19" s="1">
        <f t="shared" ref="V19:V30" si="7">14400000+13971000</f>
        <v>28371000</v>
      </c>
      <c r="W19" s="1">
        <v>14400000</v>
      </c>
      <c r="X19" s="1">
        <v>13971000</v>
      </c>
      <c r="Y19" s="1">
        <f>2000*$J$1</f>
        <v>26200000</v>
      </c>
      <c r="Z19" s="1">
        <f>3148*2*$J$1</f>
        <v>82477600</v>
      </c>
      <c r="AA19" s="1">
        <v>0</v>
      </c>
      <c r="AB19" s="1">
        <f t="shared" si="6"/>
        <v>13100000</v>
      </c>
    </row>
    <row r="20" spans="4:28" x14ac:dyDescent="0.25">
      <c r="D20" s="17">
        <v>15</v>
      </c>
      <c r="E20" t="s">
        <v>64</v>
      </c>
      <c r="F20" t="s">
        <v>65</v>
      </c>
      <c r="G20" t="s">
        <v>75</v>
      </c>
      <c r="H20" t="s">
        <v>77</v>
      </c>
      <c r="I20" s="3" t="s">
        <v>110</v>
      </c>
      <c r="J20" s="3" t="s">
        <v>111</v>
      </c>
      <c r="K20" s="1">
        <v>30000000</v>
      </c>
      <c r="L20">
        <v>13</v>
      </c>
      <c r="M20" s="4">
        <v>14000</v>
      </c>
      <c r="N20" s="1">
        <f>SUM(O20,P20)</f>
        <v>185775339</v>
      </c>
      <c r="O20" s="1">
        <v>79122319</v>
      </c>
      <c r="P20" s="1">
        <v>106653020</v>
      </c>
      <c r="R20" s="1">
        <v>88136937</v>
      </c>
      <c r="U20" s="1">
        <f>2056.25925316664*$J$1</f>
        <v>26936996.216482986</v>
      </c>
      <c r="V20" s="1">
        <f t="shared" si="7"/>
        <v>28371000</v>
      </c>
      <c r="W20" s="1">
        <v>14400000</v>
      </c>
      <c r="X20" s="1">
        <v>13971000</v>
      </c>
      <c r="Y20" s="1">
        <f>2000*$J$1</f>
        <v>26200000</v>
      </c>
      <c r="Z20" s="1">
        <f>3148*2*$J$1</f>
        <v>82477600</v>
      </c>
      <c r="AA20" s="1">
        <v>0</v>
      </c>
      <c r="AB20" s="1">
        <f t="shared" si="6"/>
        <v>13100000</v>
      </c>
    </row>
    <row r="21" spans="4:28" x14ac:dyDescent="0.25">
      <c r="D21" s="17">
        <v>16</v>
      </c>
      <c r="E21" t="s">
        <v>66</v>
      </c>
      <c r="F21" t="s">
        <v>67</v>
      </c>
      <c r="G21" t="s">
        <v>75</v>
      </c>
      <c r="H21" t="s">
        <v>77</v>
      </c>
      <c r="I21" s="3" t="s">
        <v>112</v>
      </c>
      <c r="J21" s="3" t="s">
        <v>37</v>
      </c>
      <c r="K21" s="1">
        <v>35000000</v>
      </c>
      <c r="L21">
        <v>10</v>
      </c>
      <c r="M21" s="4">
        <v>15000</v>
      </c>
      <c r="N21" s="1"/>
      <c r="O21" s="13"/>
      <c r="P21" s="1">
        <v>114754429</v>
      </c>
      <c r="R21" s="1">
        <v>88136937</v>
      </c>
      <c r="U21" s="1">
        <f>2056.25925316664*$J$1</f>
        <v>26936996.216482986</v>
      </c>
      <c r="V21" s="1">
        <f t="shared" si="7"/>
        <v>28371000</v>
      </c>
      <c r="W21" s="1">
        <v>14400000</v>
      </c>
      <c r="X21" s="1">
        <v>13971000</v>
      </c>
      <c r="Y21" s="1">
        <f>2000*$J$1</f>
        <v>26200000</v>
      </c>
      <c r="Z21" s="1">
        <f>3148*2*$J$1</f>
        <v>82477600</v>
      </c>
      <c r="AA21" s="1">
        <v>0</v>
      </c>
      <c r="AB21" s="1">
        <f t="shared" si="6"/>
        <v>13100000</v>
      </c>
    </row>
    <row r="22" spans="4:28" x14ac:dyDescent="0.25">
      <c r="D22" s="17">
        <v>17</v>
      </c>
      <c r="E22" t="s">
        <v>68</v>
      </c>
      <c r="F22" t="s">
        <v>69</v>
      </c>
      <c r="G22" t="s">
        <v>75</v>
      </c>
      <c r="H22" t="s">
        <v>77</v>
      </c>
      <c r="I22" s="3" t="s">
        <v>19</v>
      </c>
      <c r="J22" s="3" t="s">
        <v>37</v>
      </c>
      <c r="K22" s="1">
        <v>10000000</v>
      </c>
      <c r="L22">
        <v>1</v>
      </c>
      <c r="M22" s="4">
        <v>3000</v>
      </c>
      <c r="N22" s="1">
        <f t="shared" ref="N22" si="8">SUM(O22,P22)</f>
        <v>174811124</v>
      </c>
      <c r="O22" s="1">
        <v>79033264</v>
      </c>
      <c r="P22" s="1">
        <v>95777860</v>
      </c>
      <c r="R22" s="1">
        <v>88136937</v>
      </c>
      <c r="U22" s="1">
        <f>2056.25925316664*$J$1</f>
        <v>26936996.216482986</v>
      </c>
      <c r="V22" s="1">
        <f t="shared" si="7"/>
        <v>28371000</v>
      </c>
      <c r="W22" s="1">
        <v>14400000</v>
      </c>
      <c r="X22" s="1">
        <v>13971000</v>
      </c>
      <c r="Y22" s="1">
        <f>2000*$J$1</f>
        <v>26200000</v>
      </c>
      <c r="Z22" s="1">
        <f>3148*2*$J$1</f>
        <v>82477600</v>
      </c>
      <c r="AA22" s="1">
        <v>0</v>
      </c>
      <c r="AB22" s="1">
        <f t="shared" si="6"/>
        <v>13100000</v>
      </c>
    </row>
    <row r="23" spans="4:28" x14ac:dyDescent="0.25">
      <c r="D23" s="17">
        <v>18</v>
      </c>
      <c r="E23" t="s">
        <v>70</v>
      </c>
      <c r="F23" t="s">
        <v>71</v>
      </c>
      <c r="G23" t="s">
        <v>75</v>
      </c>
      <c r="H23" t="s">
        <v>77</v>
      </c>
      <c r="I23" s="3" t="s">
        <v>39</v>
      </c>
      <c r="J23" s="3" t="s">
        <v>111</v>
      </c>
      <c r="K23" s="1">
        <v>40000000</v>
      </c>
      <c r="L23">
        <v>13</v>
      </c>
      <c r="M23" s="4">
        <v>23000</v>
      </c>
      <c r="N23" s="1">
        <f>SUM(O23,P23)</f>
        <v>225513877</v>
      </c>
      <c r="O23" s="1">
        <v>98820696</v>
      </c>
      <c r="P23" s="1">
        <v>126693181</v>
      </c>
      <c r="R23" s="1">
        <v>88136937</v>
      </c>
      <c r="U23" s="1">
        <f>2056.25925316664*$J$1</f>
        <v>26936996.216482986</v>
      </c>
      <c r="V23" s="1">
        <f t="shared" si="7"/>
        <v>28371000</v>
      </c>
      <c r="W23" s="1">
        <v>14400000</v>
      </c>
      <c r="X23" s="1">
        <v>13971000</v>
      </c>
      <c r="Y23" s="1">
        <f>2000*$J$1</f>
        <v>26200000</v>
      </c>
      <c r="Z23" s="1">
        <f>3148*2*$J$1</f>
        <v>82477600</v>
      </c>
      <c r="AA23" s="1">
        <v>0</v>
      </c>
      <c r="AB23" s="1">
        <f t="shared" si="6"/>
        <v>13100000</v>
      </c>
    </row>
    <row r="24" spans="4:28" x14ac:dyDescent="0.25">
      <c r="E24" t="s">
        <v>76</v>
      </c>
      <c r="F24" s="43"/>
      <c r="G24" s="43"/>
      <c r="I24" s="3" t="s">
        <v>113</v>
      </c>
      <c r="J24" s="3" t="s">
        <v>37</v>
      </c>
      <c r="K24" s="1">
        <v>45000000</v>
      </c>
      <c r="L24">
        <v>10</v>
      </c>
      <c r="M24" s="4">
        <v>8330</v>
      </c>
    </row>
    <row r="25" spans="4:28" x14ac:dyDescent="0.25">
      <c r="D25" s="17">
        <v>19</v>
      </c>
      <c r="E25" t="s">
        <v>72</v>
      </c>
      <c r="F25" t="s">
        <v>73</v>
      </c>
      <c r="G25" t="s">
        <v>75</v>
      </c>
      <c r="H25" t="s">
        <v>77</v>
      </c>
      <c r="I25" s="22" t="s">
        <v>114</v>
      </c>
      <c r="J25" s="3" t="s">
        <v>115</v>
      </c>
      <c r="K25" s="1">
        <v>60000000</v>
      </c>
      <c r="L25">
        <v>13</v>
      </c>
      <c r="M25" s="4">
        <v>52000</v>
      </c>
      <c r="N25" s="1">
        <f>SUM(O25,P25)</f>
        <v>225513877</v>
      </c>
      <c r="O25" s="1">
        <v>98820696</v>
      </c>
      <c r="P25" s="1">
        <v>126693181</v>
      </c>
      <c r="R25" s="1">
        <v>88136937</v>
      </c>
      <c r="U25" s="1">
        <f>2056.25925316664*$J$1</f>
        <v>26936996.216482986</v>
      </c>
      <c r="V25" s="1">
        <f t="shared" si="7"/>
        <v>28371000</v>
      </c>
      <c r="W25" s="1">
        <v>14400000</v>
      </c>
      <c r="X25" s="1">
        <v>13971000</v>
      </c>
      <c r="Y25" s="1">
        <f t="shared" ref="Y25:Y30" si="9">2000*$J$1</f>
        <v>26200000</v>
      </c>
      <c r="Z25" s="1">
        <f>3148*2*$J$1</f>
        <v>82477600</v>
      </c>
      <c r="AA25" s="1">
        <v>0</v>
      </c>
      <c r="AB25" s="1">
        <f>1000*$J$1</f>
        <v>13100000</v>
      </c>
    </row>
    <row r="26" spans="4:28" x14ac:dyDescent="0.25">
      <c r="D26" s="17">
        <v>20</v>
      </c>
      <c r="E26" t="s">
        <v>78</v>
      </c>
      <c r="F26" t="s">
        <v>377</v>
      </c>
      <c r="G26" t="s">
        <v>87</v>
      </c>
      <c r="H26" s="17" t="s">
        <v>55</v>
      </c>
      <c r="I26" s="22" t="s">
        <v>25</v>
      </c>
      <c r="J26" s="3" t="s">
        <v>37</v>
      </c>
      <c r="K26" s="1">
        <v>30000000</v>
      </c>
      <c r="L26">
        <v>8</v>
      </c>
      <c r="M26" s="4">
        <v>18000</v>
      </c>
      <c r="N26" s="1">
        <f>SUM(O26,P26,Q26)</f>
        <v>111222235</v>
      </c>
      <c r="O26" s="1">
        <v>60200360</v>
      </c>
      <c r="P26" s="1">
        <v>41021875</v>
      </c>
      <c r="Q26" s="1">
        <v>10000000</v>
      </c>
      <c r="R26" s="1">
        <v>86793061</v>
      </c>
      <c r="U26" s="1">
        <v>25000000</v>
      </c>
      <c r="V26" s="1">
        <f t="shared" si="7"/>
        <v>28371000</v>
      </c>
      <c r="W26" s="1">
        <v>14400000</v>
      </c>
      <c r="X26" s="1">
        <v>13971000</v>
      </c>
      <c r="Y26" s="1">
        <f t="shared" si="9"/>
        <v>26200000</v>
      </c>
      <c r="Z26" s="1">
        <f>2778*$J$1</f>
        <v>36391800</v>
      </c>
      <c r="AA26" s="1">
        <v>0</v>
      </c>
      <c r="AB26" s="1">
        <f>1500*$J$1</f>
        <v>19650000</v>
      </c>
    </row>
    <row r="27" spans="4:28" x14ac:dyDescent="0.25">
      <c r="D27" s="17">
        <v>21</v>
      </c>
      <c r="E27" t="s">
        <v>79</v>
      </c>
      <c r="F27" t="s">
        <v>81</v>
      </c>
      <c r="G27" t="s">
        <v>87</v>
      </c>
      <c r="H27" s="17" t="s">
        <v>55</v>
      </c>
      <c r="I27" s="22" t="s">
        <v>19</v>
      </c>
      <c r="J27" s="3" t="s">
        <v>37</v>
      </c>
      <c r="K27" s="1">
        <v>15000000</v>
      </c>
      <c r="L27">
        <v>3</v>
      </c>
      <c r="M27" s="4">
        <v>1000</v>
      </c>
      <c r="N27" s="1">
        <f>SUM(O27,P27,Q27)</f>
        <v>119586753</v>
      </c>
      <c r="O27" s="1">
        <v>67203933</v>
      </c>
      <c r="P27" s="1">
        <v>42382820</v>
      </c>
      <c r="Q27" s="1">
        <v>10000000</v>
      </c>
      <c r="R27" s="1">
        <v>84501328</v>
      </c>
      <c r="U27" s="1">
        <v>25000000</v>
      </c>
      <c r="V27" s="1">
        <f t="shared" si="7"/>
        <v>28371000</v>
      </c>
      <c r="W27" s="1">
        <v>14400000</v>
      </c>
      <c r="X27" s="1">
        <v>13971000</v>
      </c>
      <c r="Y27" s="1">
        <f t="shared" si="9"/>
        <v>26200000</v>
      </c>
      <c r="Z27" s="1">
        <f>3148*2*$J$1</f>
        <v>82477600</v>
      </c>
      <c r="AA27" s="1">
        <v>0</v>
      </c>
      <c r="AB27" s="1">
        <f>1500*$J$1</f>
        <v>19650000</v>
      </c>
    </row>
    <row r="28" spans="4:28" x14ac:dyDescent="0.25">
      <c r="D28" s="17">
        <v>22</v>
      </c>
      <c r="E28" t="s">
        <v>80</v>
      </c>
      <c r="F28" t="s">
        <v>82</v>
      </c>
      <c r="G28" t="s">
        <v>87</v>
      </c>
      <c r="H28" s="17" t="s">
        <v>55</v>
      </c>
      <c r="I28" s="21" t="s">
        <v>25</v>
      </c>
      <c r="J28" s="21" t="s">
        <v>38</v>
      </c>
      <c r="K28" s="1">
        <v>15000000</v>
      </c>
      <c r="L28">
        <v>6</v>
      </c>
      <c r="M28" s="4">
        <v>7800</v>
      </c>
      <c r="N28" s="1">
        <f>SUM(O28,P28)</f>
        <v>87560357</v>
      </c>
      <c r="O28" s="1">
        <v>41298087</v>
      </c>
      <c r="P28" s="1">
        <v>46262270</v>
      </c>
      <c r="R28" s="1">
        <v>88113703</v>
      </c>
      <c r="U28" s="1">
        <v>25000000</v>
      </c>
      <c r="V28" s="1">
        <f t="shared" si="7"/>
        <v>28371000</v>
      </c>
      <c r="W28" s="1">
        <v>14400000</v>
      </c>
      <c r="X28" s="1">
        <v>13971000</v>
      </c>
      <c r="Y28" s="1">
        <f t="shared" si="9"/>
        <v>26200000</v>
      </c>
      <c r="Z28" s="1">
        <f>3148*2*$J$1</f>
        <v>82477600</v>
      </c>
      <c r="AA28" s="1">
        <v>0</v>
      </c>
      <c r="AB28" s="1">
        <f>1500*$J$1</f>
        <v>19650000</v>
      </c>
    </row>
    <row r="29" spans="4:28" x14ac:dyDescent="0.25">
      <c r="D29" s="17">
        <v>23</v>
      </c>
      <c r="E29" t="s">
        <v>83</v>
      </c>
      <c r="F29" t="s">
        <v>84</v>
      </c>
      <c r="G29" t="s">
        <v>87</v>
      </c>
      <c r="H29" s="17" t="s">
        <v>55</v>
      </c>
      <c r="I29" s="21" t="s">
        <v>25</v>
      </c>
      <c r="J29" s="21" t="s">
        <v>38</v>
      </c>
      <c r="K29" s="1">
        <v>15000000</v>
      </c>
      <c r="L29">
        <v>6</v>
      </c>
      <c r="M29" s="4">
        <v>7800</v>
      </c>
      <c r="N29" s="1">
        <f t="shared" ref="N29:N30" si="10">SUM(O29,P29)</f>
        <v>87560357</v>
      </c>
      <c r="O29" s="1">
        <v>41298087</v>
      </c>
      <c r="P29" s="1">
        <v>46262270</v>
      </c>
      <c r="R29" s="1">
        <v>84285598</v>
      </c>
      <c r="U29" s="1">
        <v>25000000</v>
      </c>
      <c r="V29" s="1">
        <f t="shared" si="7"/>
        <v>28371000</v>
      </c>
      <c r="W29" s="1">
        <v>14400000</v>
      </c>
      <c r="X29" s="1">
        <v>13971000</v>
      </c>
      <c r="Y29" s="1">
        <f t="shared" si="9"/>
        <v>26200000</v>
      </c>
      <c r="Z29" s="1">
        <f>3148*2*$J$1</f>
        <v>82477600</v>
      </c>
      <c r="AA29" s="1">
        <v>0</v>
      </c>
      <c r="AB29" s="1">
        <f>1500*$J$1</f>
        <v>19650000</v>
      </c>
    </row>
    <row r="30" spans="4:28" x14ac:dyDescent="0.25">
      <c r="D30" s="17">
        <v>24</v>
      </c>
      <c r="E30" t="s">
        <v>85</v>
      </c>
      <c r="F30" t="s">
        <v>86</v>
      </c>
      <c r="G30" t="s">
        <v>87</v>
      </c>
      <c r="H30" s="17" t="s">
        <v>55</v>
      </c>
      <c r="I30" s="21" t="s">
        <v>116</v>
      </c>
      <c r="J30" s="21" t="s">
        <v>117</v>
      </c>
      <c r="K30" s="1">
        <v>40000000</v>
      </c>
      <c r="L30">
        <v>14</v>
      </c>
      <c r="M30" s="4">
        <v>14000</v>
      </c>
      <c r="N30" s="1">
        <f t="shared" si="10"/>
        <v>87560357</v>
      </c>
      <c r="O30" s="1">
        <v>41298087</v>
      </c>
      <c r="P30" s="1">
        <v>46262270</v>
      </c>
      <c r="R30" s="1">
        <v>80709656</v>
      </c>
      <c r="U30" s="1">
        <v>25000000</v>
      </c>
      <c r="V30" s="1">
        <f t="shared" si="7"/>
        <v>28371000</v>
      </c>
      <c r="W30" s="1">
        <v>14400000</v>
      </c>
      <c r="X30" s="1">
        <v>13971000</v>
      </c>
      <c r="Y30" s="1">
        <f t="shared" si="9"/>
        <v>26200000</v>
      </c>
      <c r="Z30" s="1">
        <f>3148*2*$J$1</f>
        <v>82477600</v>
      </c>
      <c r="AA30" s="1">
        <v>0</v>
      </c>
      <c r="AB30" s="1">
        <f>1500*$J$1</f>
        <v>19650000</v>
      </c>
    </row>
    <row r="31" spans="4:28" x14ac:dyDescent="0.25">
      <c r="D31" s="17">
        <v>25</v>
      </c>
      <c r="E31" t="s">
        <v>88</v>
      </c>
      <c r="F31" t="s">
        <v>357</v>
      </c>
      <c r="G31" t="s">
        <v>102</v>
      </c>
      <c r="H31" s="17" t="s">
        <v>55</v>
      </c>
      <c r="I31" s="17"/>
      <c r="J31" s="17"/>
      <c r="K31" s="17"/>
      <c r="L31" s="17"/>
      <c r="M31" s="17"/>
      <c r="N31" t="s">
        <v>55</v>
      </c>
      <c r="O31" s="1" t="s">
        <v>55</v>
      </c>
      <c r="P31" s="1" t="s">
        <v>55</v>
      </c>
      <c r="R31" s="1" t="s">
        <v>55</v>
      </c>
      <c r="S31" s="1" t="s">
        <v>55</v>
      </c>
      <c r="U31" s="1" t="s">
        <v>55</v>
      </c>
      <c r="V31" s="1" t="s">
        <v>55</v>
      </c>
      <c r="W31" s="1" t="s">
        <v>55</v>
      </c>
      <c r="X31" s="1" t="s">
        <v>55</v>
      </c>
      <c r="Y31" s="1" t="s">
        <v>55</v>
      </c>
      <c r="Z31" s="1" t="s">
        <v>55</v>
      </c>
      <c r="AA31" s="1" t="s">
        <v>55</v>
      </c>
      <c r="AB31" s="1" t="s">
        <v>55</v>
      </c>
    </row>
    <row r="32" spans="4:28" x14ac:dyDescent="0.25">
      <c r="D32" s="17">
        <v>26</v>
      </c>
      <c r="E32" t="s">
        <v>89</v>
      </c>
      <c r="F32" t="s">
        <v>90</v>
      </c>
      <c r="G32" t="s">
        <v>102</v>
      </c>
      <c r="H32" s="17" t="s">
        <v>55</v>
      </c>
      <c r="I32" s="17"/>
      <c r="J32" s="17"/>
      <c r="K32" s="17"/>
      <c r="L32" s="17"/>
      <c r="M32" s="17"/>
      <c r="S32" s="1">
        <v>320000000</v>
      </c>
      <c r="Y32" s="1" t="s">
        <v>55</v>
      </c>
      <c r="AA32" s="1">
        <v>0</v>
      </c>
      <c r="AB32" s="1">
        <f>750*$J$1</f>
        <v>9825000</v>
      </c>
    </row>
    <row r="33" spans="4:28" x14ac:dyDescent="0.25">
      <c r="H33" s="17"/>
      <c r="I33" s="17"/>
      <c r="J33" s="17"/>
      <c r="K33" s="17"/>
      <c r="L33" s="17"/>
      <c r="M33" s="17"/>
      <c r="T33" s="1" t="s">
        <v>119</v>
      </c>
    </row>
    <row r="34" spans="4:28" x14ac:dyDescent="0.25">
      <c r="D34" s="17">
        <v>27</v>
      </c>
      <c r="E34" t="s">
        <v>45</v>
      </c>
      <c r="F34" t="s">
        <v>91</v>
      </c>
      <c r="G34" t="s">
        <v>102</v>
      </c>
      <c r="H34" s="17" t="s">
        <v>55</v>
      </c>
      <c r="I34" s="17"/>
      <c r="J34" s="17"/>
      <c r="K34" s="17"/>
      <c r="L34" s="17"/>
      <c r="M34" s="17"/>
      <c r="N34" s="1">
        <f>SUM(O34,P34)</f>
        <v>147793549</v>
      </c>
      <c r="O34" s="1">
        <v>75622248</v>
      </c>
      <c r="P34" s="1">
        <v>72171301</v>
      </c>
      <c r="R34" s="1">
        <v>88136937</v>
      </c>
      <c r="S34" s="1">
        <f t="shared" ref="S34:S39" si="11">21000*$J$1</f>
        <v>275100000</v>
      </c>
      <c r="T34" s="1">
        <f>S34-N34</f>
        <v>127306451</v>
      </c>
      <c r="U34" s="1">
        <f t="shared" ref="U34:U39" si="12">2056*$J$1</f>
        <v>26933600</v>
      </c>
      <c r="V34" s="1">
        <f t="shared" ref="V34:V39" si="13">14400000+13971000</f>
        <v>28371000</v>
      </c>
      <c r="W34" s="1">
        <v>14400000</v>
      </c>
      <c r="X34" s="1">
        <v>13971000</v>
      </c>
      <c r="Y34" s="1">
        <f t="shared" ref="Y34:Y39" si="14">2000*$J$1</f>
        <v>26200000</v>
      </c>
      <c r="Z34" s="1">
        <f t="shared" ref="Z34:Z39" si="15">5000*2*$J$1</f>
        <v>131000000</v>
      </c>
      <c r="AA34" s="1">
        <v>0</v>
      </c>
      <c r="AB34" s="1">
        <f t="shared" ref="AB34:AB39" si="16">750*$J$1</f>
        <v>9825000</v>
      </c>
    </row>
    <row r="35" spans="4:28" x14ac:dyDescent="0.25">
      <c r="D35" s="17">
        <v>28</v>
      </c>
      <c r="E35" t="s">
        <v>92</v>
      </c>
      <c r="F35" t="s">
        <v>93</v>
      </c>
      <c r="G35" t="s">
        <v>102</v>
      </c>
      <c r="H35" s="17" t="s">
        <v>55</v>
      </c>
      <c r="I35" s="17"/>
      <c r="J35" s="17"/>
      <c r="K35" s="17"/>
      <c r="L35" s="17"/>
      <c r="M35" s="17"/>
      <c r="N35" s="1">
        <f t="shared" ref="N35:N39" si="17">SUM(O35,P35)</f>
        <v>151491528</v>
      </c>
      <c r="O35" s="1">
        <v>79307932</v>
      </c>
      <c r="P35" s="1">
        <v>72183596</v>
      </c>
      <c r="R35" s="1">
        <v>88136937</v>
      </c>
      <c r="S35" s="1">
        <f t="shared" si="11"/>
        <v>275100000</v>
      </c>
      <c r="T35" s="1">
        <f t="shared" ref="T35:T39" si="18">S35-N35</f>
        <v>123608472</v>
      </c>
      <c r="U35" s="1">
        <f t="shared" si="12"/>
        <v>26933600</v>
      </c>
      <c r="V35" s="1">
        <f t="shared" si="13"/>
        <v>28371000</v>
      </c>
      <c r="W35" s="1">
        <v>14400000</v>
      </c>
      <c r="X35" s="1">
        <v>13971000</v>
      </c>
      <c r="Y35" s="1">
        <f t="shared" si="14"/>
        <v>26200000</v>
      </c>
      <c r="Z35" s="1">
        <f t="shared" si="15"/>
        <v>131000000</v>
      </c>
      <c r="AA35" s="1">
        <v>0</v>
      </c>
      <c r="AB35" s="1">
        <f t="shared" si="16"/>
        <v>9825000</v>
      </c>
    </row>
    <row r="36" spans="4:28" x14ac:dyDescent="0.25">
      <c r="D36" s="17">
        <v>29</v>
      </c>
      <c r="E36" t="s">
        <v>94</v>
      </c>
      <c r="F36" t="s">
        <v>95</v>
      </c>
      <c r="G36" t="s">
        <v>102</v>
      </c>
      <c r="H36" s="17" t="s">
        <v>55</v>
      </c>
      <c r="I36" s="17"/>
      <c r="J36" s="17"/>
      <c r="K36" s="17"/>
      <c r="L36" s="17"/>
      <c r="M36" s="17"/>
      <c r="N36" s="1">
        <f t="shared" si="17"/>
        <v>159666821</v>
      </c>
      <c r="O36" s="1">
        <v>79207765</v>
      </c>
      <c r="P36" s="1">
        <v>80459056</v>
      </c>
      <c r="R36" s="1">
        <v>88136937</v>
      </c>
      <c r="S36" s="1">
        <f t="shared" si="11"/>
        <v>275100000</v>
      </c>
      <c r="T36" s="1">
        <f t="shared" si="18"/>
        <v>115433179</v>
      </c>
      <c r="U36" s="1">
        <f t="shared" si="12"/>
        <v>26933600</v>
      </c>
      <c r="V36" s="1">
        <f t="shared" si="13"/>
        <v>28371000</v>
      </c>
      <c r="W36" s="1">
        <v>14400000</v>
      </c>
      <c r="X36" s="1">
        <v>13971000</v>
      </c>
      <c r="Y36" s="1">
        <f t="shared" si="14"/>
        <v>26200000</v>
      </c>
      <c r="Z36" s="1">
        <f t="shared" si="15"/>
        <v>131000000</v>
      </c>
      <c r="AA36" s="1">
        <v>0</v>
      </c>
      <c r="AB36" s="1">
        <f t="shared" si="16"/>
        <v>9825000</v>
      </c>
    </row>
    <row r="37" spans="4:28" x14ac:dyDescent="0.25">
      <c r="D37" s="17">
        <v>30</v>
      </c>
      <c r="E37" t="s">
        <v>97</v>
      </c>
      <c r="F37" t="s">
        <v>96</v>
      </c>
      <c r="G37" t="s">
        <v>102</v>
      </c>
      <c r="H37" s="17" t="s">
        <v>55</v>
      </c>
      <c r="I37" s="17"/>
      <c r="J37" s="17"/>
      <c r="K37" s="17"/>
      <c r="L37" s="17"/>
      <c r="M37" s="17"/>
      <c r="N37" s="1">
        <f t="shared" si="17"/>
        <v>161588143</v>
      </c>
      <c r="O37" s="1">
        <v>82017613</v>
      </c>
      <c r="P37" s="1">
        <v>79570530</v>
      </c>
      <c r="R37" s="1">
        <v>88136937</v>
      </c>
      <c r="S37" s="1">
        <f t="shared" si="11"/>
        <v>275100000</v>
      </c>
      <c r="T37" s="1">
        <f t="shared" si="18"/>
        <v>113511857</v>
      </c>
      <c r="U37" s="1">
        <f t="shared" si="12"/>
        <v>26933600</v>
      </c>
      <c r="V37" s="1">
        <f t="shared" si="13"/>
        <v>28371000</v>
      </c>
      <c r="W37" s="1">
        <v>14400000</v>
      </c>
      <c r="X37" s="1">
        <v>13971000</v>
      </c>
      <c r="Y37" s="1">
        <f t="shared" si="14"/>
        <v>26200000</v>
      </c>
      <c r="Z37" s="1">
        <f t="shared" si="15"/>
        <v>131000000</v>
      </c>
      <c r="AA37" s="1">
        <v>0</v>
      </c>
      <c r="AB37" s="1">
        <f t="shared" si="16"/>
        <v>9825000</v>
      </c>
    </row>
    <row r="38" spans="4:28" x14ac:dyDescent="0.25">
      <c r="D38" s="17">
        <v>31</v>
      </c>
      <c r="E38" t="s">
        <v>98</v>
      </c>
      <c r="F38" t="s">
        <v>99</v>
      </c>
      <c r="G38" t="s">
        <v>102</v>
      </c>
      <c r="H38" s="17" t="s">
        <v>55</v>
      </c>
      <c r="I38" s="17"/>
      <c r="J38" s="17"/>
      <c r="K38" s="17"/>
      <c r="L38" s="17"/>
      <c r="M38" s="17"/>
      <c r="N38" s="1">
        <f t="shared" si="17"/>
        <v>153604666</v>
      </c>
      <c r="O38" s="1">
        <v>74800274</v>
      </c>
      <c r="P38" s="1">
        <v>78804392</v>
      </c>
      <c r="R38" s="1">
        <v>88136937</v>
      </c>
      <c r="S38" s="1">
        <f t="shared" si="11"/>
        <v>275100000</v>
      </c>
      <c r="T38" s="1">
        <f t="shared" si="18"/>
        <v>121495334</v>
      </c>
      <c r="U38" s="1">
        <f t="shared" si="12"/>
        <v>26933600</v>
      </c>
      <c r="V38" s="1">
        <f t="shared" si="13"/>
        <v>28371000</v>
      </c>
      <c r="W38" s="1">
        <v>14400000</v>
      </c>
      <c r="X38" s="1">
        <v>13971000</v>
      </c>
      <c r="Y38" s="1">
        <f t="shared" si="14"/>
        <v>26200000</v>
      </c>
      <c r="Z38" s="1">
        <f t="shared" si="15"/>
        <v>131000000</v>
      </c>
      <c r="AA38" s="1">
        <v>0</v>
      </c>
      <c r="AB38" s="1">
        <f t="shared" si="16"/>
        <v>9825000</v>
      </c>
    </row>
    <row r="39" spans="4:28" x14ac:dyDescent="0.25">
      <c r="D39" s="17">
        <v>32</v>
      </c>
      <c r="E39" t="s">
        <v>100</v>
      </c>
      <c r="F39" t="s">
        <v>101</v>
      </c>
      <c r="G39" t="s">
        <v>102</v>
      </c>
      <c r="H39" s="17" t="s">
        <v>55</v>
      </c>
      <c r="I39" s="17"/>
      <c r="J39" s="17"/>
      <c r="K39" s="17"/>
      <c r="L39" s="17"/>
      <c r="M39" s="17"/>
      <c r="N39" s="1">
        <f t="shared" si="17"/>
        <v>158963964</v>
      </c>
      <c r="O39" s="1">
        <v>80818718</v>
      </c>
      <c r="P39" s="1">
        <v>78145246</v>
      </c>
      <c r="R39" s="1">
        <v>88136937</v>
      </c>
      <c r="S39" s="1">
        <f t="shared" si="11"/>
        <v>275100000</v>
      </c>
      <c r="T39" s="1">
        <f t="shared" si="18"/>
        <v>116136036</v>
      </c>
      <c r="U39" s="1">
        <f t="shared" si="12"/>
        <v>26933600</v>
      </c>
      <c r="V39" s="1">
        <f t="shared" si="13"/>
        <v>28371000</v>
      </c>
      <c r="W39" s="1">
        <v>14400000</v>
      </c>
      <c r="X39" s="1">
        <v>13971000</v>
      </c>
      <c r="Y39" s="1">
        <f t="shared" si="14"/>
        <v>26200000</v>
      </c>
      <c r="Z39" s="1">
        <f t="shared" si="15"/>
        <v>131000000</v>
      </c>
      <c r="AA39" s="1">
        <v>0</v>
      </c>
      <c r="AB39" s="1">
        <f t="shared" si="16"/>
        <v>9825000</v>
      </c>
    </row>
    <row r="40" spans="4:28" x14ac:dyDescent="0.25">
      <c r="D40" s="17">
        <v>33</v>
      </c>
      <c r="E40" t="s">
        <v>103</v>
      </c>
      <c r="H40" s="17" t="s">
        <v>34</v>
      </c>
      <c r="I40" s="17"/>
      <c r="J40" s="17"/>
      <c r="K40" s="17"/>
      <c r="L40" s="17"/>
      <c r="M40" s="17"/>
      <c r="N40" s="1">
        <f>SUM(O40,P40,Q40)</f>
        <v>1137927316</v>
      </c>
      <c r="O40" s="1">
        <v>303427953</v>
      </c>
      <c r="P40" s="1">
        <v>760030777</v>
      </c>
      <c r="Q40" s="1">
        <v>74468586</v>
      </c>
      <c r="R40" s="1">
        <v>264000000</v>
      </c>
      <c r="U40" s="1">
        <v>126200000</v>
      </c>
      <c r="V40" s="1">
        <v>117000000</v>
      </c>
      <c r="Y40" s="1">
        <f>6000*$J$1</f>
        <v>78600000</v>
      </c>
      <c r="Z40" s="1" t="s">
        <v>118</v>
      </c>
      <c r="AA40" s="1">
        <f>53416*$J$1</f>
        <v>699749600</v>
      </c>
      <c r="AB40" s="1">
        <v>126000000</v>
      </c>
    </row>
  </sheetData>
  <mergeCells count="4">
    <mergeCell ref="O3:Q3"/>
    <mergeCell ref="W3:X3"/>
    <mergeCell ref="E11:F11"/>
    <mergeCell ref="F24:G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82"/>
  <sheetViews>
    <sheetView topLeftCell="A43" zoomScale="85" zoomScaleNormal="85" workbookViewId="0">
      <selection activeCell="C23" sqref="C23"/>
    </sheetView>
  </sheetViews>
  <sheetFormatPr defaultRowHeight="15" x14ac:dyDescent="0.25"/>
  <cols>
    <col min="1" max="2" width="9.140625" style="19"/>
    <col min="3" max="3" width="12.7109375" style="19" customWidth="1"/>
    <col min="4" max="4" width="5.28515625" style="19" customWidth="1"/>
    <col min="5" max="5" width="22.85546875" style="19" bestFit="1" customWidth="1"/>
    <col min="6" max="6" width="14.28515625" style="19" customWidth="1"/>
    <col min="8" max="8" width="9" style="19" bestFit="1" customWidth="1"/>
    <col min="9" max="16384" width="9.140625" style="19"/>
  </cols>
  <sheetData>
    <row r="1" spans="4:7" x14ac:dyDescent="0.25">
      <c r="D1" s="19" t="s">
        <v>347</v>
      </c>
      <c r="E1" s="19" t="s">
        <v>183</v>
      </c>
      <c r="F1" s="19" t="s">
        <v>182</v>
      </c>
      <c r="G1" t="s">
        <v>371</v>
      </c>
    </row>
    <row r="2" spans="4:7" x14ac:dyDescent="0.25">
      <c r="D2" s="19">
        <v>1</v>
      </c>
      <c r="E2" s="19" t="s">
        <v>184</v>
      </c>
      <c r="F2" s="19">
        <v>1111111</v>
      </c>
      <c r="G2">
        <v>0</v>
      </c>
    </row>
    <row r="3" spans="4:7" x14ac:dyDescent="0.25">
      <c r="D3" s="19">
        <v>2</v>
      </c>
      <c r="E3" s="19" t="s">
        <v>81</v>
      </c>
      <c r="F3" s="19">
        <v>1601001</v>
      </c>
      <c r="G3">
        <v>0</v>
      </c>
    </row>
    <row r="4" spans="4:7" x14ac:dyDescent="0.25">
      <c r="D4" s="19">
        <v>3</v>
      </c>
      <c r="E4" s="19" t="s">
        <v>82</v>
      </c>
      <c r="F4" s="19">
        <v>1601003</v>
      </c>
      <c r="G4">
        <v>0</v>
      </c>
    </row>
    <row r="5" spans="4:7" x14ac:dyDescent="0.25">
      <c r="D5" s="19">
        <v>4</v>
      </c>
      <c r="E5" s="19" t="s">
        <v>185</v>
      </c>
      <c r="F5" s="19">
        <v>1601004</v>
      </c>
      <c r="G5">
        <v>0</v>
      </c>
    </row>
    <row r="6" spans="4:7" x14ac:dyDescent="0.25">
      <c r="D6" s="19">
        <v>5</v>
      </c>
      <c r="E6" s="19" t="s">
        <v>44</v>
      </c>
      <c r="F6" s="19">
        <v>1601005</v>
      </c>
      <c r="G6">
        <v>0</v>
      </c>
    </row>
    <row r="7" spans="4:7" x14ac:dyDescent="0.25">
      <c r="D7" s="19">
        <v>6</v>
      </c>
      <c r="E7" s="19" t="s">
        <v>186</v>
      </c>
      <c r="F7" s="19">
        <v>1601006</v>
      </c>
      <c r="G7">
        <v>0</v>
      </c>
    </row>
    <row r="8" spans="4:7" x14ac:dyDescent="0.25">
      <c r="D8" s="19">
        <v>7</v>
      </c>
      <c r="E8" s="19" t="s">
        <v>42</v>
      </c>
      <c r="F8" s="19">
        <v>1601007</v>
      </c>
      <c r="G8">
        <v>0</v>
      </c>
    </row>
    <row r="9" spans="4:7" x14ac:dyDescent="0.25">
      <c r="D9" s="19">
        <v>8</v>
      </c>
      <c r="E9" s="19" t="s">
        <v>187</v>
      </c>
      <c r="F9" s="19">
        <v>1601008</v>
      </c>
      <c r="G9">
        <v>0</v>
      </c>
    </row>
    <row r="10" spans="4:7" x14ac:dyDescent="0.25">
      <c r="D10" s="19">
        <v>9</v>
      </c>
      <c r="E10" s="19" t="s">
        <v>32</v>
      </c>
      <c r="F10" s="19">
        <v>1610102</v>
      </c>
      <c r="G10">
        <v>0</v>
      </c>
    </row>
    <row r="11" spans="4:7" x14ac:dyDescent="0.25">
      <c r="D11" s="19">
        <v>10</v>
      </c>
      <c r="E11" s="19" t="s">
        <v>188</v>
      </c>
      <c r="F11" s="19">
        <v>1615005</v>
      </c>
      <c r="G11">
        <v>0</v>
      </c>
    </row>
    <row r="12" spans="4:7" x14ac:dyDescent="0.25">
      <c r="D12" s="19">
        <v>11</v>
      </c>
      <c r="E12" s="19" t="s">
        <v>189</v>
      </c>
      <c r="F12" s="19">
        <v>1615009</v>
      </c>
      <c r="G12">
        <v>0</v>
      </c>
    </row>
    <row r="13" spans="4:7" x14ac:dyDescent="0.25">
      <c r="D13" s="19">
        <v>12</v>
      </c>
      <c r="E13" s="19" t="s">
        <v>190</v>
      </c>
      <c r="F13" s="19">
        <v>1710006</v>
      </c>
      <c r="G13">
        <v>0</v>
      </c>
    </row>
    <row r="14" spans="4:7" x14ac:dyDescent="0.25">
      <c r="D14" s="19">
        <v>13</v>
      </c>
      <c r="E14" s="19" t="s">
        <v>191</v>
      </c>
      <c r="F14" s="19">
        <v>1710009</v>
      </c>
      <c r="G14">
        <v>0</v>
      </c>
    </row>
    <row r="15" spans="4:7" x14ac:dyDescent="0.25">
      <c r="D15" s="19">
        <v>14</v>
      </c>
      <c r="E15" s="19" t="s">
        <v>192</v>
      </c>
      <c r="F15" s="19">
        <v>1710014</v>
      </c>
      <c r="G15">
        <v>0</v>
      </c>
    </row>
    <row r="16" spans="4:7" x14ac:dyDescent="0.25">
      <c r="D16" s="19">
        <v>15</v>
      </c>
      <c r="E16" s="19" t="s">
        <v>193</v>
      </c>
      <c r="F16" s="19">
        <v>1710022</v>
      </c>
      <c r="G16">
        <v>0</v>
      </c>
    </row>
    <row r="17" spans="4:7" x14ac:dyDescent="0.25">
      <c r="D17" s="19">
        <v>16</v>
      </c>
      <c r="E17" s="19" t="s">
        <v>194</v>
      </c>
      <c r="F17" s="19">
        <v>1760002</v>
      </c>
      <c r="G17">
        <v>0</v>
      </c>
    </row>
    <row r="18" spans="4:7" x14ac:dyDescent="0.25">
      <c r="D18" s="19">
        <v>17</v>
      </c>
      <c r="E18" s="19" t="s">
        <v>195</v>
      </c>
      <c r="F18" s="19">
        <v>1770001</v>
      </c>
      <c r="G18">
        <v>2200</v>
      </c>
    </row>
    <row r="19" spans="4:7" x14ac:dyDescent="0.25">
      <c r="D19" s="19">
        <v>18</v>
      </c>
      <c r="E19" s="19" t="s">
        <v>196</v>
      </c>
      <c r="F19" s="19">
        <v>1770002</v>
      </c>
      <c r="G19">
        <v>0</v>
      </c>
    </row>
    <row r="20" spans="4:7" x14ac:dyDescent="0.25">
      <c r="D20" s="19">
        <v>19</v>
      </c>
      <c r="E20" s="19" t="s">
        <v>197</v>
      </c>
      <c r="F20" s="19">
        <v>1770003</v>
      </c>
      <c r="G20">
        <v>1600</v>
      </c>
    </row>
    <row r="21" spans="4:7" x14ac:dyDescent="0.25">
      <c r="D21" s="19">
        <v>20</v>
      </c>
      <c r="E21" s="19" t="s">
        <v>198</v>
      </c>
      <c r="F21" s="19">
        <v>1770004</v>
      </c>
      <c r="G21">
        <v>2200</v>
      </c>
    </row>
    <row r="22" spans="4:7" x14ac:dyDescent="0.25">
      <c r="D22" s="19">
        <v>21</v>
      </c>
      <c r="E22" s="19" t="s">
        <v>199</v>
      </c>
      <c r="F22" s="19">
        <v>1770005</v>
      </c>
      <c r="G22">
        <v>1000</v>
      </c>
    </row>
    <row r="23" spans="4:7" x14ac:dyDescent="0.25">
      <c r="D23" s="19">
        <v>22</v>
      </c>
      <c r="E23" s="19" t="s">
        <v>200</v>
      </c>
      <c r="F23" s="19">
        <v>1770006</v>
      </c>
      <c r="G23">
        <v>1600</v>
      </c>
    </row>
    <row r="24" spans="4:7" x14ac:dyDescent="0.25">
      <c r="D24" s="19">
        <v>23</v>
      </c>
      <c r="E24" s="19" t="s">
        <v>201</v>
      </c>
      <c r="F24" s="19">
        <v>1770007</v>
      </c>
      <c r="G24">
        <v>1600</v>
      </c>
    </row>
    <row r="25" spans="4:7" x14ac:dyDescent="0.25">
      <c r="D25" s="19">
        <v>24</v>
      </c>
      <c r="E25" s="19" t="s">
        <v>202</v>
      </c>
      <c r="F25" s="19">
        <v>1770008</v>
      </c>
      <c r="G25">
        <v>1600</v>
      </c>
    </row>
    <row r="26" spans="4:7" x14ac:dyDescent="0.25">
      <c r="D26" s="19">
        <v>25</v>
      </c>
      <c r="E26" s="19" t="s">
        <v>203</v>
      </c>
      <c r="F26" s="19">
        <v>1770009</v>
      </c>
      <c r="G26">
        <v>1600</v>
      </c>
    </row>
    <row r="27" spans="4:7" x14ac:dyDescent="0.25">
      <c r="D27" s="19">
        <v>26</v>
      </c>
      <c r="E27" s="19" t="s">
        <v>204</v>
      </c>
      <c r="F27" s="19">
        <v>1770010</v>
      </c>
      <c r="G27">
        <v>1600</v>
      </c>
    </row>
    <row r="28" spans="4:7" x14ac:dyDescent="0.25">
      <c r="D28" s="19">
        <v>27</v>
      </c>
      <c r="E28" s="19" t="s">
        <v>205</v>
      </c>
      <c r="F28" s="19">
        <v>1770011</v>
      </c>
      <c r="G28">
        <v>1600</v>
      </c>
    </row>
    <row r="29" spans="4:7" x14ac:dyDescent="0.25">
      <c r="D29" s="19">
        <v>28</v>
      </c>
      <c r="E29" s="19" t="s">
        <v>206</v>
      </c>
      <c r="F29" s="19">
        <v>1770012</v>
      </c>
      <c r="G29">
        <v>0</v>
      </c>
    </row>
    <row r="30" spans="4:7" x14ac:dyDescent="0.25">
      <c r="D30" s="19">
        <v>29</v>
      </c>
      <c r="E30" s="19" t="s">
        <v>207</v>
      </c>
      <c r="F30" s="19">
        <v>1790001</v>
      </c>
      <c r="G30">
        <v>9000</v>
      </c>
    </row>
    <row r="31" spans="4:7" x14ac:dyDescent="0.25">
      <c r="D31" s="19">
        <v>30</v>
      </c>
      <c r="E31" s="19" t="s">
        <v>208</v>
      </c>
      <c r="F31" s="19">
        <v>1790999</v>
      </c>
      <c r="G31">
        <v>100</v>
      </c>
    </row>
    <row r="32" spans="4:7" x14ac:dyDescent="0.25">
      <c r="D32" s="19">
        <v>31</v>
      </c>
      <c r="E32" s="19" t="s">
        <v>209</v>
      </c>
      <c r="F32" s="19">
        <v>1802001</v>
      </c>
      <c r="G32">
        <v>1600</v>
      </c>
    </row>
    <row r="33" spans="4:7" x14ac:dyDescent="0.25">
      <c r="D33" s="19">
        <v>32</v>
      </c>
      <c r="E33" s="19" t="s">
        <v>210</v>
      </c>
      <c r="F33" s="19">
        <v>1802002</v>
      </c>
      <c r="G33">
        <v>1600</v>
      </c>
    </row>
    <row r="34" spans="4:7" x14ac:dyDescent="0.25">
      <c r="D34" s="19">
        <v>33</v>
      </c>
      <c r="E34" s="19" t="s">
        <v>211</v>
      </c>
      <c r="F34" s="19">
        <v>1802003</v>
      </c>
      <c r="G34">
        <v>1600</v>
      </c>
    </row>
    <row r="35" spans="4:7" x14ac:dyDescent="0.25">
      <c r="D35" s="19">
        <v>34</v>
      </c>
      <c r="E35" s="19" t="s">
        <v>212</v>
      </c>
      <c r="F35" s="19">
        <v>1802005</v>
      </c>
      <c r="G35">
        <v>1600</v>
      </c>
    </row>
    <row r="36" spans="4:7" x14ac:dyDescent="0.25">
      <c r="D36" s="19">
        <v>35</v>
      </c>
      <c r="E36" s="19" t="s">
        <v>213</v>
      </c>
      <c r="F36" s="19">
        <v>1802006</v>
      </c>
      <c r="G36">
        <v>1600</v>
      </c>
    </row>
    <row r="37" spans="4:7" x14ac:dyDescent="0.25">
      <c r="D37" s="19">
        <v>36</v>
      </c>
      <c r="E37" s="19" t="s">
        <v>214</v>
      </c>
      <c r="F37" s="19">
        <v>1802007</v>
      </c>
      <c r="G37">
        <v>1600</v>
      </c>
    </row>
    <row r="38" spans="4:7" x14ac:dyDescent="0.25">
      <c r="D38" s="19">
        <v>37</v>
      </c>
      <c r="E38" s="19" t="s">
        <v>215</v>
      </c>
      <c r="F38" s="19">
        <v>1802008</v>
      </c>
      <c r="G38">
        <v>1600</v>
      </c>
    </row>
    <row r="39" spans="4:7" x14ac:dyDescent="0.25">
      <c r="D39" s="19">
        <v>38</v>
      </c>
      <c r="E39" s="19" t="s">
        <v>216</v>
      </c>
      <c r="F39" s="19">
        <v>1802009</v>
      </c>
      <c r="G39">
        <v>1600</v>
      </c>
    </row>
    <row r="40" spans="4:7" x14ac:dyDescent="0.25">
      <c r="D40" s="19">
        <v>39</v>
      </c>
      <c r="E40" s="19" t="s">
        <v>217</v>
      </c>
      <c r="F40" s="19">
        <v>1802010</v>
      </c>
      <c r="G40">
        <v>1600</v>
      </c>
    </row>
    <row r="41" spans="4:7" x14ac:dyDescent="0.25">
      <c r="D41" s="19">
        <v>40</v>
      </c>
      <c r="E41" s="19" t="s">
        <v>218</v>
      </c>
      <c r="F41" s="19">
        <v>1802011</v>
      </c>
      <c r="G41">
        <v>1600</v>
      </c>
    </row>
    <row r="42" spans="4:7" x14ac:dyDescent="0.25">
      <c r="D42" s="19">
        <v>41</v>
      </c>
      <c r="E42" s="19" t="s">
        <v>360</v>
      </c>
      <c r="F42" s="19">
        <v>1802015</v>
      </c>
      <c r="G42">
        <v>1600</v>
      </c>
    </row>
    <row r="43" spans="4:7" x14ac:dyDescent="0.25">
      <c r="D43" s="19">
        <v>42</v>
      </c>
      <c r="E43" s="19" t="s">
        <v>219</v>
      </c>
      <c r="F43" s="19">
        <v>1903001</v>
      </c>
      <c r="G43">
        <v>0</v>
      </c>
    </row>
    <row r="44" spans="4:7" x14ac:dyDescent="0.25">
      <c r="D44" s="19">
        <v>43</v>
      </c>
      <c r="E44" s="19" t="s">
        <v>220</v>
      </c>
      <c r="F44" s="19">
        <v>1903002</v>
      </c>
      <c r="G44">
        <v>0</v>
      </c>
    </row>
    <row r="45" spans="4:7" x14ac:dyDescent="0.25">
      <c r="D45" s="19">
        <v>44</v>
      </c>
      <c r="E45" s="19" t="s">
        <v>221</v>
      </c>
      <c r="F45" s="19">
        <v>1903003</v>
      </c>
      <c r="G45">
        <v>0</v>
      </c>
    </row>
    <row r="46" spans="4:7" x14ac:dyDescent="0.25">
      <c r="D46" s="19">
        <v>45</v>
      </c>
      <c r="E46" s="19" t="s">
        <v>222</v>
      </c>
      <c r="F46" s="19">
        <v>1903005</v>
      </c>
      <c r="G46">
        <v>0</v>
      </c>
    </row>
    <row r="47" spans="4:7" x14ac:dyDescent="0.25">
      <c r="D47" s="19">
        <v>46</v>
      </c>
      <c r="E47" s="19" t="s">
        <v>223</v>
      </c>
      <c r="F47" s="19">
        <v>1903006</v>
      </c>
      <c r="G47">
        <v>0</v>
      </c>
    </row>
    <row r="48" spans="4:7" x14ac:dyDescent="0.25">
      <c r="D48" s="19">
        <v>47</v>
      </c>
      <c r="E48" s="19" t="s">
        <v>224</v>
      </c>
      <c r="F48" s="19">
        <v>1903007</v>
      </c>
      <c r="G48">
        <v>0</v>
      </c>
    </row>
    <row r="49" spans="4:7" x14ac:dyDescent="0.25">
      <c r="D49" s="19">
        <v>48</v>
      </c>
      <c r="E49" s="19" t="s">
        <v>225</v>
      </c>
      <c r="F49" s="19">
        <v>1903008</v>
      </c>
      <c r="G49">
        <v>0</v>
      </c>
    </row>
    <row r="50" spans="4:7" x14ac:dyDescent="0.25">
      <c r="D50" s="19">
        <v>49</v>
      </c>
      <c r="E50" s="19" t="s">
        <v>226</v>
      </c>
      <c r="F50" s="19">
        <v>1903009</v>
      </c>
      <c r="G50">
        <v>0</v>
      </c>
    </row>
    <row r="51" spans="4:7" x14ac:dyDescent="0.25">
      <c r="D51" s="19">
        <v>50</v>
      </c>
      <c r="E51" s="19" t="s">
        <v>227</v>
      </c>
      <c r="F51" s="19">
        <v>1903010</v>
      </c>
      <c r="G51">
        <v>0</v>
      </c>
    </row>
    <row r="52" spans="4:7" x14ac:dyDescent="0.25">
      <c r="D52" s="19">
        <v>51</v>
      </c>
      <c r="E52" s="19" t="s">
        <v>228</v>
      </c>
      <c r="F52" s="19">
        <v>1903011</v>
      </c>
      <c r="G52">
        <v>0</v>
      </c>
    </row>
    <row r="53" spans="4:7" x14ac:dyDescent="0.25">
      <c r="D53" s="19">
        <v>52</v>
      </c>
      <c r="E53" s="19" t="s">
        <v>361</v>
      </c>
      <c r="F53" s="19">
        <v>1903012</v>
      </c>
      <c r="G53">
        <v>0</v>
      </c>
    </row>
    <row r="54" spans="4:7" x14ac:dyDescent="0.25">
      <c r="D54" s="19">
        <v>53</v>
      </c>
      <c r="E54" s="19" t="s">
        <v>362</v>
      </c>
      <c r="F54" s="19">
        <v>1903015</v>
      </c>
      <c r="G54">
        <v>0</v>
      </c>
    </row>
    <row r="55" spans="4:7" x14ac:dyDescent="0.25">
      <c r="D55" s="19">
        <v>54</v>
      </c>
      <c r="E55" s="19" t="s">
        <v>229</v>
      </c>
      <c r="F55" s="19">
        <v>5615011</v>
      </c>
      <c r="G55">
        <v>0</v>
      </c>
    </row>
    <row r="56" spans="4:7" x14ac:dyDescent="0.25">
      <c r="D56" s="19">
        <v>55</v>
      </c>
      <c r="E56" s="19" t="s">
        <v>230</v>
      </c>
      <c r="F56" s="19">
        <v>5615012</v>
      </c>
      <c r="G56">
        <v>0</v>
      </c>
    </row>
    <row r="57" spans="4:7" x14ac:dyDescent="0.25">
      <c r="D57" s="19">
        <v>56</v>
      </c>
      <c r="E57" s="19" t="s">
        <v>231</v>
      </c>
      <c r="F57" s="19">
        <v>5615017</v>
      </c>
      <c r="G57">
        <v>0</v>
      </c>
    </row>
    <row r="58" spans="4:7" x14ac:dyDescent="0.25">
      <c r="D58" s="19">
        <v>57</v>
      </c>
      <c r="E58" s="19" t="s">
        <v>232</v>
      </c>
      <c r="F58" s="19">
        <v>5615018</v>
      </c>
      <c r="G58">
        <v>0</v>
      </c>
    </row>
    <row r="59" spans="4:7" x14ac:dyDescent="0.25">
      <c r="D59" s="19">
        <v>58</v>
      </c>
      <c r="E59" s="19" t="s">
        <v>233</v>
      </c>
      <c r="F59" s="19">
        <v>5615027</v>
      </c>
      <c r="G59">
        <v>0</v>
      </c>
    </row>
    <row r="60" spans="4:7" x14ac:dyDescent="0.25">
      <c r="D60" s="19">
        <v>59</v>
      </c>
      <c r="E60" s="19" t="s">
        <v>234</v>
      </c>
      <c r="F60" s="19">
        <v>5634327</v>
      </c>
      <c r="G60">
        <v>0</v>
      </c>
    </row>
    <row r="61" spans="4:7" x14ac:dyDescent="0.25">
      <c r="D61" s="19">
        <v>60</v>
      </c>
      <c r="E61" s="19" t="s">
        <v>235</v>
      </c>
      <c r="F61" s="19">
        <v>5635852</v>
      </c>
      <c r="G61">
        <v>0</v>
      </c>
    </row>
    <row r="62" spans="4:7" x14ac:dyDescent="0.25">
      <c r="D62" s="19">
        <v>61</v>
      </c>
      <c r="E62" s="19" t="s">
        <v>236</v>
      </c>
      <c r="F62" s="19">
        <v>5645010</v>
      </c>
      <c r="G62">
        <v>0</v>
      </c>
    </row>
    <row r="63" spans="4:7" x14ac:dyDescent="0.25">
      <c r="D63" s="19">
        <v>62</v>
      </c>
      <c r="E63" s="19" t="s">
        <v>237</v>
      </c>
      <c r="F63" s="19">
        <v>5645016</v>
      </c>
      <c r="G63">
        <v>0</v>
      </c>
    </row>
    <row r="64" spans="4:7" x14ac:dyDescent="0.25">
      <c r="D64" s="19">
        <v>63</v>
      </c>
      <c r="E64" s="19" t="s">
        <v>237</v>
      </c>
      <c r="F64" s="19">
        <v>5645017</v>
      </c>
      <c r="G64">
        <v>0</v>
      </c>
    </row>
    <row r="65" spans="4:7" x14ac:dyDescent="0.25">
      <c r="D65" s="19">
        <v>64</v>
      </c>
      <c r="E65" s="19" t="s">
        <v>238</v>
      </c>
      <c r="F65" s="19">
        <v>5653153</v>
      </c>
      <c r="G65">
        <v>0</v>
      </c>
    </row>
    <row r="66" spans="4:7" x14ac:dyDescent="0.25">
      <c r="D66" s="19">
        <v>65</v>
      </c>
      <c r="E66" s="19" t="s">
        <v>239</v>
      </c>
      <c r="F66" s="19">
        <v>5656002</v>
      </c>
      <c r="G66">
        <v>0</v>
      </c>
    </row>
    <row r="67" spans="4:7" x14ac:dyDescent="0.25">
      <c r="D67" s="19">
        <v>66</v>
      </c>
      <c r="E67" s="19" t="s">
        <v>240</v>
      </c>
      <c r="F67" s="19">
        <v>5656006</v>
      </c>
      <c r="G67">
        <v>0</v>
      </c>
    </row>
    <row r="68" spans="4:7" x14ac:dyDescent="0.25">
      <c r="D68" s="19">
        <v>67</v>
      </c>
      <c r="E68" s="19" t="s">
        <v>241</v>
      </c>
      <c r="F68" s="19">
        <v>5656305</v>
      </c>
      <c r="G68">
        <v>0</v>
      </c>
    </row>
    <row r="69" spans="4:7" x14ac:dyDescent="0.25">
      <c r="D69" s="19">
        <v>68</v>
      </c>
      <c r="E69" s="19" t="s">
        <v>242</v>
      </c>
      <c r="F69" s="19">
        <v>5656310</v>
      </c>
      <c r="G69">
        <v>7500</v>
      </c>
    </row>
    <row r="70" spans="4:7" x14ac:dyDescent="0.25">
      <c r="D70" s="19">
        <v>69</v>
      </c>
      <c r="E70" s="19" t="s">
        <v>243</v>
      </c>
      <c r="F70" s="19">
        <v>5656311</v>
      </c>
      <c r="G70">
        <v>0</v>
      </c>
    </row>
    <row r="71" spans="4:7" x14ac:dyDescent="0.25">
      <c r="D71" s="19">
        <v>70</v>
      </c>
      <c r="E71" s="19" t="s">
        <v>244</v>
      </c>
      <c r="F71" s="19">
        <v>5656315</v>
      </c>
      <c r="G71">
        <v>0</v>
      </c>
    </row>
    <row r="72" spans="4:7" x14ac:dyDescent="0.25">
      <c r="D72" s="19">
        <v>71</v>
      </c>
      <c r="E72" s="19" t="s">
        <v>245</v>
      </c>
      <c r="F72" s="19">
        <v>5657002</v>
      </c>
      <c r="G72">
        <v>0</v>
      </c>
    </row>
    <row r="73" spans="4:7" x14ac:dyDescent="0.25">
      <c r="D73" s="19">
        <v>72</v>
      </c>
      <c r="E73" s="19" t="s">
        <v>246</v>
      </c>
      <c r="F73" s="19">
        <v>5657006</v>
      </c>
      <c r="G73">
        <v>0</v>
      </c>
    </row>
    <row r="74" spans="4:7" x14ac:dyDescent="0.25">
      <c r="D74" s="19">
        <v>73</v>
      </c>
      <c r="E74" s="19" t="s">
        <v>247</v>
      </c>
      <c r="F74" s="19">
        <v>5709001</v>
      </c>
      <c r="G74">
        <v>0</v>
      </c>
    </row>
    <row r="75" spans="4:7" x14ac:dyDescent="0.25">
      <c r="D75" s="19">
        <v>74</v>
      </c>
      <c r="E75" s="19" t="s">
        <v>248</v>
      </c>
      <c r="F75" s="19">
        <v>5710002</v>
      </c>
      <c r="G75">
        <v>0</v>
      </c>
    </row>
    <row r="76" spans="4:7" x14ac:dyDescent="0.25">
      <c r="D76" s="19">
        <v>75</v>
      </c>
      <c r="E76" s="19" t="s">
        <v>249</v>
      </c>
      <c r="F76" s="19">
        <v>5710010</v>
      </c>
      <c r="G76">
        <v>0</v>
      </c>
    </row>
    <row r="77" spans="4:7" x14ac:dyDescent="0.25">
      <c r="D77" s="19">
        <v>76</v>
      </c>
      <c r="E77" s="19" t="s">
        <v>250</v>
      </c>
      <c r="F77" s="19">
        <v>5710013</v>
      </c>
      <c r="G77">
        <v>0</v>
      </c>
    </row>
    <row r="78" spans="4:7" x14ac:dyDescent="0.25">
      <c r="D78" s="19">
        <v>77</v>
      </c>
      <c r="E78" s="19" t="s">
        <v>251</v>
      </c>
      <c r="F78" s="19">
        <v>5717218</v>
      </c>
      <c r="G78">
        <v>0</v>
      </c>
    </row>
    <row r="79" spans="4:7" x14ac:dyDescent="0.25">
      <c r="D79" s="19">
        <v>78</v>
      </c>
      <c r="E79" s="19" t="s">
        <v>252</v>
      </c>
      <c r="F79" s="19">
        <v>5730005</v>
      </c>
      <c r="G79">
        <v>0</v>
      </c>
    </row>
    <row r="80" spans="4:7" x14ac:dyDescent="0.25">
      <c r="D80" s="19">
        <v>79</v>
      </c>
      <c r="E80" s="19" t="s">
        <v>253</v>
      </c>
      <c r="F80" s="19">
        <v>5730006</v>
      </c>
      <c r="G80">
        <v>0</v>
      </c>
    </row>
    <row r="81" spans="4:7" x14ac:dyDescent="0.25">
      <c r="D81" s="19">
        <v>80</v>
      </c>
      <c r="E81" s="19" t="s">
        <v>254</v>
      </c>
      <c r="F81" s="19">
        <v>5730206</v>
      </c>
      <c r="G81">
        <v>0</v>
      </c>
    </row>
    <row r="82" spans="4:7" x14ac:dyDescent="0.25">
      <c r="D82" s="19">
        <v>81</v>
      </c>
      <c r="E82" s="19" t="s">
        <v>255</v>
      </c>
      <c r="F82" s="19">
        <v>5737003</v>
      </c>
      <c r="G82">
        <v>0</v>
      </c>
    </row>
    <row r="83" spans="4:7" x14ac:dyDescent="0.25">
      <c r="D83" s="19">
        <v>82</v>
      </c>
      <c r="E83" s="19" t="s">
        <v>256</v>
      </c>
      <c r="F83" s="19">
        <v>5738243</v>
      </c>
      <c r="G83">
        <v>0</v>
      </c>
    </row>
    <row r="84" spans="4:7" x14ac:dyDescent="0.25">
      <c r="D84" s="19">
        <v>83</v>
      </c>
      <c r="E84" s="19" t="s">
        <v>257</v>
      </c>
      <c r="F84" s="19">
        <v>5754002</v>
      </c>
      <c r="G84">
        <v>0</v>
      </c>
    </row>
    <row r="85" spans="4:7" x14ac:dyDescent="0.25">
      <c r="D85" s="19">
        <v>84</v>
      </c>
      <c r="E85" s="19" t="s">
        <v>258</v>
      </c>
      <c r="F85" s="19">
        <v>5754008</v>
      </c>
      <c r="G85">
        <v>0</v>
      </c>
    </row>
    <row r="86" spans="4:7" x14ac:dyDescent="0.25">
      <c r="D86" s="19">
        <v>85</v>
      </c>
      <c r="E86" s="19" t="s">
        <v>259</v>
      </c>
      <c r="F86" s="19">
        <v>5755002</v>
      </c>
      <c r="G86">
        <v>0</v>
      </c>
    </row>
    <row r="87" spans="4:7" x14ac:dyDescent="0.25">
      <c r="D87" s="19">
        <v>86</v>
      </c>
      <c r="E87" s="19" t="s">
        <v>260</v>
      </c>
      <c r="F87" s="19">
        <v>5755005</v>
      </c>
      <c r="G87">
        <v>0</v>
      </c>
    </row>
    <row r="88" spans="4:7" x14ac:dyDescent="0.25">
      <c r="D88" s="19">
        <v>87</v>
      </c>
      <c r="E88" s="19" t="s">
        <v>261</v>
      </c>
      <c r="F88" s="19">
        <v>5755009</v>
      </c>
      <c r="G88">
        <v>0</v>
      </c>
    </row>
    <row r="89" spans="4:7" x14ac:dyDescent="0.25">
      <c r="D89" s="19">
        <v>88</v>
      </c>
      <c r="E89" s="19" t="s">
        <v>86</v>
      </c>
      <c r="F89" s="19">
        <v>6601020</v>
      </c>
      <c r="G89">
        <v>0</v>
      </c>
    </row>
    <row r="90" spans="4:7" x14ac:dyDescent="0.25">
      <c r="D90" s="19">
        <v>89</v>
      </c>
      <c r="E90" s="19" t="s">
        <v>262</v>
      </c>
      <c r="F90" s="19">
        <v>6601021</v>
      </c>
      <c r="G90">
        <v>0</v>
      </c>
    </row>
    <row r="91" spans="4:7" x14ac:dyDescent="0.25">
      <c r="D91" s="19">
        <v>90</v>
      </c>
      <c r="E91" s="19" t="s">
        <v>84</v>
      </c>
      <c r="F91" s="19">
        <v>6601022</v>
      </c>
      <c r="G91">
        <v>0</v>
      </c>
    </row>
    <row r="92" spans="4:7" x14ac:dyDescent="0.25">
      <c r="D92" s="19">
        <v>91</v>
      </c>
      <c r="E92" s="19" t="s">
        <v>263</v>
      </c>
      <c r="F92" s="19">
        <v>6601023</v>
      </c>
      <c r="G92">
        <v>0</v>
      </c>
    </row>
    <row r="93" spans="4:7" x14ac:dyDescent="0.25">
      <c r="D93" s="19">
        <v>92</v>
      </c>
      <c r="E93" s="19" t="s">
        <v>264</v>
      </c>
      <c r="F93" s="19">
        <v>6609002</v>
      </c>
      <c r="G93">
        <v>0</v>
      </c>
    </row>
    <row r="94" spans="4:7" x14ac:dyDescent="0.25">
      <c r="D94" s="19">
        <v>93</v>
      </c>
      <c r="E94" s="19" t="s">
        <v>265</v>
      </c>
      <c r="F94" s="19">
        <v>6620077</v>
      </c>
      <c r="G94">
        <v>0</v>
      </c>
    </row>
    <row r="95" spans="4:7" x14ac:dyDescent="0.25">
      <c r="D95" s="19">
        <v>94</v>
      </c>
      <c r="E95" s="19" t="s">
        <v>266</v>
      </c>
      <c r="F95" s="19">
        <v>6620079</v>
      </c>
      <c r="G95">
        <v>0</v>
      </c>
    </row>
    <row r="96" spans="4:7" x14ac:dyDescent="0.25">
      <c r="D96" s="19">
        <v>95</v>
      </c>
      <c r="E96" s="19" t="s">
        <v>267</v>
      </c>
      <c r="F96" s="19">
        <v>6645008</v>
      </c>
      <c r="G96">
        <v>0</v>
      </c>
    </row>
    <row r="97" spans="4:7" x14ac:dyDescent="0.25">
      <c r="D97" s="19">
        <v>96</v>
      </c>
      <c r="E97" s="19" t="s">
        <v>268</v>
      </c>
      <c r="F97" s="19">
        <v>6652001</v>
      </c>
      <c r="G97">
        <v>0</v>
      </c>
    </row>
    <row r="98" spans="4:7" x14ac:dyDescent="0.25">
      <c r="D98" s="19">
        <v>97</v>
      </c>
      <c r="E98" s="19" t="s">
        <v>269</v>
      </c>
      <c r="F98" s="19">
        <v>6681002</v>
      </c>
      <c r="G98">
        <v>0</v>
      </c>
    </row>
    <row r="99" spans="4:7" x14ac:dyDescent="0.25">
      <c r="D99" s="19">
        <v>98</v>
      </c>
      <c r="E99" s="19" t="s">
        <v>270</v>
      </c>
      <c r="F99" s="19">
        <v>6702001</v>
      </c>
      <c r="G99">
        <v>0</v>
      </c>
    </row>
    <row r="100" spans="4:7" x14ac:dyDescent="0.25">
      <c r="D100" s="19">
        <v>99</v>
      </c>
      <c r="E100" s="19" t="s">
        <v>271</v>
      </c>
      <c r="F100" s="19">
        <v>6702003</v>
      </c>
      <c r="G100">
        <v>0</v>
      </c>
    </row>
    <row r="101" spans="4:7" x14ac:dyDescent="0.25">
      <c r="D101" s="19">
        <v>100</v>
      </c>
      <c r="E101" s="19" t="s">
        <v>363</v>
      </c>
      <c r="F101" s="19">
        <v>6705001</v>
      </c>
      <c r="G101">
        <v>0</v>
      </c>
    </row>
    <row r="102" spans="4:7" x14ac:dyDescent="0.25">
      <c r="D102" s="19">
        <v>101</v>
      </c>
      <c r="E102" s="19" t="s">
        <v>272</v>
      </c>
      <c r="F102" s="19">
        <v>6709003</v>
      </c>
      <c r="G102">
        <v>0</v>
      </c>
    </row>
    <row r="103" spans="4:7" x14ac:dyDescent="0.25">
      <c r="D103" s="19">
        <v>102</v>
      </c>
      <c r="E103" s="19" t="s">
        <v>273</v>
      </c>
      <c r="F103" s="19">
        <v>6709004</v>
      </c>
      <c r="G103">
        <v>0</v>
      </c>
    </row>
    <row r="104" spans="4:7" x14ac:dyDescent="0.25">
      <c r="D104" s="19">
        <v>103</v>
      </c>
      <c r="E104" s="19" t="s">
        <v>274</v>
      </c>
      <c r="F104" s="19">
        <v>6709005</v>
      </c>
      <c r="G104">
        <v>0</v>
      </c>
    </row>
    <row r="105" spans="4:7" x14ac:dyDescent="0.25">
      <c r="D105" s="19">
        <v>104</v>
      </c>
      <c r="E105" s="19" t="s">
        <v>275</v>
      </c>
      <c r="F105" s="19">
        <v>6709006</v>
      </c>
      <c r="G105">
        <v>0</v>
      </c>
    </row>
    <row r="106" spans="4:7" x14ac:dyDescent="0.25">
      <c r="D106" s="19">
        <v>105</v>
      </c>
      <c r="E106" s="19" t="s">
        <v>276</v>
      </c>
      <c r="F106" s="19">
        <v>6720028</v>
      </c>
      <c r="G106">
        <v>0</v>
      </c>
    </row>
    <row r="107" spans="4:7" x14ac:dyDescent="0.25">
      <c r="D107" s="19">
        <v>106</v>
      </c>
      <c r="E107" s="19" t="s">
        <v>277</v>
      </c>
      <c r="F107" s="19">
        <v>6720032</v>
      </c>
      <c r="G107">
        <v>0</v>
      </c>
    </row>
    <row r="108" spans="4:7" x14ac:dyDescent="0.25">
      <c r="D108" s="19">
        <v>107</v>
      </c>
      <c r="E108" s="19" t="s">
        <v>278</v>
      </c>
      <c r="F108" s="19">
        <v>6720050</v>
      </c>
      <c r="G108">
        <v>0</v>
      </c>
    </row>
    <row r="109" spans="4:7" x14ac:dyDescent="0.25">
      <c r="D109" s="19">
        <v>108</v>
      </c>
      <c r="E109" s="19" t="s">
        <v>279</v>
      </c>
      <c r="F109" s="19">
        <v>6745009</v>
      </c>
      <c r="G109">
        <v>1600</v>
      </c>
    </row>
    <row r="110" spans="4:7" x14ac:dyDescent="0.25">
      <c r="D110" s="19">
        <v>109</v>
      </c>
      <c r="E110" s="19" t="s">
        <v>280</v>
      </c>
      <c r="F110" s="19">
        <v>6751002</v>
      </c>
      <c r="G110">
        <v>1000</v>
      </c>
    </row>
    <row r="111" spans="4:7" x14ac:dyDescent="0.25">
      <c r="D111" s="19">
        <v>110</v>
      </c>
      <c r="E111" s="19" t="s">
        <v>281</v>
      </c>
      <c r="F111" s="19">
        <v>6753036</v>
      </c>
      <c r="G111">
        <v>0</v>
      </c>
    </row>
    <row r="112" spans="4:7" x14ac:dyDescent="0.25">
      <c r="D112" s="19">
        <v>111</v>
      </c>
      <c r="E112" s="19" t="s">
        <v>282</v>
      </c>
      <c r="F112" s="19">
        <v>6760000</v>
      </c>
      <c r="G112">
        <v>0</v>
      </c>
    </row>
    <row r="113" spans="4:7" x14ac:dyDescent="0.25">
      <c r="D113" s="19">
        <v>112</v>
      </c>
      <c r="E113" s="19" t="s">
        <v>283</v>
      </c>
      <c r="F113" s="19">
        <v>6760004</v>
      </c>
      <c r="G113">
        <v>1600</v>
      </c>
    </row>
    <row r="114" spans="4:7" x14ac:dyDescent="0.25">
      <c r="D114" s="19">
        <v>113</v>
      </c>
      <c r="E114" s="19" t="s">
        <v>284</v>
      </c>
      <c r="F114" s="19">
        <v>6764001</v>
      </c>
      <c r="G114">
        <v>1600</v>
      </c>
    </row>
    <row r="115" spans="4:7" x14ac:dyDescent="0.25">
      <c r="D115" s="19">
        <v>114</v>
      </c>
      <c r="E115" s="19" t="s">
        <v>285</v>
      </c>
      <c r="F115" s="19">
        <v>6781202</v>
      </c>
      <c r="G115">
        <v>0</v>
      </c>
    </row>
    <row r="116" spans="4:7" x14ac:dyDescent="0.25">
      <c r="D116" s="19">
        <v>115</v>
      </c>
      <c r="E116" s="19" t="s">
        <v>286</v>
      </c>
      <c r="F116" s="19">
        <v>6784025</v>
      </c>
      <c r="G116">
        <v>0</v>
      </c>
    </row>
    <row r="117" spans="4:7" x14ac:dyDescent="0.25">
      <c r="D117" s="19">
        <v>116</v>
      </c>
      <c r="E117" s="19" t="s">
        <v>287</v>
      </c>
      <c r="F117" s="19">
        <v>6785007</v>
      </c>
      <c r="G117">
        <v>0</v>
      </c>
    </row>
    <row r="118" spans="4:7" x14ac:dyDescent="0.25">
      <c r="D118" s="19">
        <v>117</v>
      </c>
      <c r="E118" s="19" t="s">
        <v>288</v>
      </c>
      <c r="F118" s="19">
        <v>7609007</v>
      </c>
      <c r="G118">
        <v>0</v>
      </c>
    </row>
    <row r="119" spans="4:7" x14ac:dyDescent="0.25">
      <c r="D119" s="19">
        <v>118</v>
      </c>
      <c r="E119" s="19" t="s">
        <v>289</v>
      </c>
      <c r="F119" s="19">
        <v>7609008</v>
      </c>
      <c r="G119">
        <v>0</v>
      </c>
    </row>
    <row r="120" spans="4:7" x14ac:dyDescent="0.25">
      <c r="D120" s="19">
        <v>119</v>
      </c>
      <c r="E120" s="19" t="s">
        <v>290</v>
      </c>
      <c r="F120" s="19">
        <v>7615001</v>
      </c>
      <c r="G120">
        <v>0</v>
      </c>
    </row>
    <row r="121" spans="4:7" x14ac:dyDescent="0.25">
      <c r="D121" s="19">
        <v>120</v>
      </c>
      <c r="E121" s="19" t="s">
        <v>291</v>
      </c>
      <c r="F121" s="19">
        <v>7615021</v>
      </c>
      <c r="G121">
        <v>0</v>
      </c>
    </row>
    <row r="122" spans="4:7" x14ac:dyDescent="0.25">
      <c r="D122" s="19">
        <v>121</v>
      </c>
      <c r="E122" s="19" t="s">
        <v>292</v>
      </c>
      <c r="F122" s="19">
        <v>7615022</v>
      </c>
      <c r="G122">
        <v>0</v>
      </c>
    </row>
    <row r="123" spans="4:7" x14ac:dyDescent="0.25">
      <c r="D123" s="19">
        <v>122</v>
      </c>
      <c r="E123" s="19" t="s">
        <v>369</v>
      </c>
      <c r="F123" s="19">
        <v>7629301</v>
      </c>
      <c r="G123">
        <v>0</v>
      </c>
    </row>
    <row r="124" spans="4:7" x14ac:dyDescent="0.25">
      <c r="D124" s="19">
        <v>123</v>
      </c>
      <c r="E124" s="19" t="s">
        <v>293</v>
      </c>
      <c r="F124" s="19">
        <v>7632268</v>
      </c>
      <c r="G124">
        <v>0</v>
      </c>
    </row>
    <row r="125" spans="4:7" x14ac:dyDescent="0.25">
      <c r="D125" s="19">
        <v>124</v>
      </c>
      <c r="E125" s="19" t="s">
        <v>294</v>
      </c>
      <c r="F125" s="19">
        <v>7632311</v>
      </c>
      <c r="G125">
        <v>0</v>
      </c>
    </row>
    <row r="126" spans="4:7" x14ac:dyDescent="0.25">
      <c r="D126" s="19">
        <v>125</v>
      </c>
      <c r="E126" s="19" t="s">
        <v>295</v>
      </c>
      <c r="F126" s="19">
        <v>7632352</v>
      </c>
      <c r="G126">
        <v>0</v>
      </c>
    </row>
    <row r="127" spans="4:7" x14ac:dyDescent="0.25">
      <c r="D127" s="19">
        <v>126</v>
      </c>
      <c r="E127" s="19" t="s">
        <v>296</v>
      </c>
      <c r="F127" s="19">
        <v>7639301</v>
      </c>
      <c r="G127">
        <v>0</v>
      </c>
    </row>
    <row r="128" spans="4:7" x14ac:dyDescent="0.25">
      <c r="D128" s="19">
        <v>127</v>
      </c>
      <c r="E128" s="19" t="s">
        <v>297</v>
      </c>
      <c r="F128" s="19">
        <v>7644238</v>
      </c>
      <c r="G128">
        <v>0</v>
      </c>
    </row>
    <row r="129" spans="4:7" x14ac:dyDescent="0.25">
      <c r="D129" s="19">
        <v>128</v>
      </c>
      <c r="E129" s="19" t="s">
        <v>298</v>
      </c>
      <c r="F129" s="19">
        <v>7644328</v>
      </c>
      <c r="G129">
        <v>0</v>
      </c>
    </row>
    <row r="130" spans="4:7" x14ac:dyDescent="0.25">
      <c r="D130" s="19">
        <v>129</v>
      </c>
      <c r="E130" s="19" t="s">
        <v>299</v>
      </c>
      <c r="F130" s="19">
        <v>7645018</v>
      </c>
      <c r="G130">
        <v>0</v>
      </c>
    </row>
    <row r="131" spans="4:7" x14ac:dyDescent="0.25">
      <c r="D131" s="19">
        <v>130</v>
      </c>
      <c r="E131" s="19" t="s">
        <v>300</v>
      </c>
      <c r="F131" s="19">
        <v>7645020</v>
      </c>
      <c r="G131">
        <v>0</v>
      </c>
    </row>
    <row r="132" spans="4:7" x14ac:dyDescent="0.25">
      <c r="D132" s="19">
        <v>131</v>
      </c>
      <c r="E132" s="19" t="s">
        <v>301</v>
      </c>
      <c r="F132" s="19">
        <v>7652002</v>
      </c>
      <c r="G132">
        <v>0</v>
      </c>
    </row>
    <row r="133" spans="4:7" x14ac:dyDescent="0.25">
      <c r="D133" s="19">
        <v>132</v>
      </c>
      <c r="E133" s="19" t="s">
        <v>302</v>
      </c>
      <c r="F133" s="19">
        <v>7653002</v>
      </c>
      <c r="G133">
        <v>0</v>
      </c>
    </row>
    <row r="134" spans="4:7" x14ac:dyDescent="0.25">
      <c r="D134" s="19">
        <v>133</v>
      </c>
      <c r="E134" s="19" t="s">
        <v>303</v>
      </c>
      <c r="F134" s="19">
        <v>7653037</v>
      </c>
      <c r="G134">
        <v>0</v>
      </c>
    </row>
    <row r="135" spans="4:7" x14ac:dyDescent="0.25">
      <c r="D135" s="19">
        <v>134</v>
      </c>
      <c r="E135" s="19" t="s">
        <v>304</v>
      </c>
      <c r="F135" s="19">
        <v>7658255</v>
      </c>
      <c r="G135">
        <v>0</v>
      </c>
    </row>
    <row r="136" spans="4:7" x14ac:dyDescent="0.25">
      <c r="D136" s="19">
        <v>135</v>
      </c>
      <c r="E136" s="19" t="s">
        <v>364</v>
      </c>
      <c r="F136" s="19">
        <v>7661001</v>
      </c>
      <c r="G136">
        <v>0</v>
      </c>
    </row>
    <row r="137" spans="4:7" x14ac:dyDescent="0.25">
      <c r="D137" s="19">
        <v>136</v>
      </c>
      <c r="E137" s="19" t="s">
        <v>365</v>
      </c>
      <c r="F137" s="19">
        <v>7661002</v>
      </c>
      <c r="G137">
        <v>0</v>
      </c>
    </row>
    <row r="138" spans="4:7" x14ac:dyDescent="0.25">
      <c r="D138" s="19">
        <v>137</v>
      </c>
      <c r="E138" s="19" t="s">
        <v>305</v>
      </c>
      <c r="F138" s="19">
        <v>7661003</v>
      </c>
      <c r="G138">
        <v>0</v>
      </c>
    </row>
    <row r="139" spans="4:7" x14ac:dyDescent="0.25">
      <c r="D139" s="19">
        <v>138</v>
      </c>
      <c r="E139" s="19" t="s">
        <v>306</v>
      </c>
      <c r="F139" s="19">
        <v>7661005</v>
      </c>
      <c r="G139">
        <v>0</v>
      </c>
    </row>
    <row r="140" spans="4:7" x14ac:dyDescent="0.25">
      <c r="D140" s="19">
        <v>139</v>
      </c>
      <c r="E140" s="19" t="s">
        <v>307</v>
      </c>
      <c r="F140" s="19">
        <v>7680307</v>
      </c>
      <c r="G140">
        <v>0</v>
      </c>
    </row>
    <row r="141" spans="4:7" x14ac:dyDescent="0.25">
      <c r="D141" s="19">
        <v>140</v>
      </c>
      <c r="E141" s="19" t="s">
        <v>308</v>
      </c>
      <c r="F141" s="19">
        <v>7709009</v>
      </c>
      <c r="G141">
        <v>0</v>
      </c>
    </row>
    <row r="142" spans="4:7" x14ac:dyDescent="0.25">
      <c r="D142" s="19">
        <v>141</v>
      </c>
      <c r="E142" s="19" t="s">
        <v>309</v>
      </c>
      <c r="F142" s="19">
        <v>7709010</v>
      </c>
      <c r="G142">
        <v>0</v>
      </c>
    </row>
    <row r="143" spans="4:7" x14ac:dyDescent="0.25">
      <c r="D143" s="19">
        <v>142</v>
      </c>
      <c r="E143" s="19" t="s">
        <v>310</v>
      </c>
      <c r="F143" s="19">
        <v>7709011</v>
      </c>
      <c r="G143">
        <v>0</v>
      </c>
    </row>
    <row r="144" spans="4:7" x14ac:dyDescent="0.25">
      <c r="D144" s="19">
        <v>143</v>
      </c>
      <c r="E144" s="19" t="s">
        <v>311</v>
      </c>
      <c r="F144" s="19">
        <v>7709012</v>
      </c>
      <c r="G144">
        <v>1400</v>
      </c>
    </row>
    <row r="145" spans="4:7" x14ac:dyDescent="0.25">
      <c r="D145" s="19">
        <v>144</v>
      </c>
      <c r="E145" s="19" t="s">
        <v>312</v>
      </c>
      <c r="F145" s="19">
        <v>7709103</v>
      </c>
      <c r="G145">
        <v>0</v>
      </c>
    </row>
    <row r="146" spans="4:7" x14ac:dyDescent="0.25">
      <c r="D146" s="19">
        <v>145</v>
      </c>
      <c r="E146" s="19" t="s">
        <v>313</v>
      </c>
      <c r="F146" s="19">
        <v>7709555</v>
      </c>
      <c r="G146">
        <v>0</v>
      </c>
    </row>
    <row r="147" spans="4:7" x14ac:dyDescent="0.25">
      <c r="D147" s="19">
        <v>146</v>
      </c>
      <c r="E147" s="19" t="s">
        <v>314</v>
      </c>
      <c r="F147" s="19">
        <v>7710016</v>
      </c>
      <c r="G147">
        <v>0</v>
      </c>
    </row>
    <row r="148" spans="4:7" x14ac:dyDescent="0.25">
      <c r="D148" s="19">
        <v>147</v>
      </c>
      <c r="E148" s="19" t="s">
        <v>315</v>
      </c>
      <c r="F148" s="19">
        <v>7710018</v>
      </c>
      <c r="G148">
        <v>0</v>
      </c>
    </row>
    <row r="149" spans="4:7" x14ac:dyDescent="0.25">
      <c r="D149" s="19">
        <v>148</v>
      </c>
      <c r="E149" s="19" t="s">
        <v>316</v>
      </c>
      <c r="F149" s="19">
        <v>7710025</v>
      </c>
      <c r="G149">
        <v>0</v>
      </c>
    </row>
    <row r="150" spans="4:7" x14ac:dyDescent="0.25">
      <c r="D150" s="19">
        <v>149</v>
      </c>
      <c r="E150" s="19" t="s">
        <v>317</v>
      </c>
      <c r="F150" s="19">
        <v>7718001</v>
      </c>
      <c r="G150">
        <v>0</v>
      </c>
    </row>
    <row r="151" spans="4:7" x14ac:dyDescent="0.25">
      <c r="D151" s="19">
        <v>150</v>
      </c>
      <c r="E151" s="19" t="s">
        <v>318</v>
      </c>
      <c r="F151" s="19">
        <v>7720080</v>
      </c>
      <c r="G151">
        <v>1600</v>
      </c>
    </row>
    <row r="152" spans="4:7" x14ac:dyDescent="0.25">
      <c r="D152" s="19">
        <v>151</v>
      </c>
      <c r="E152" s="19" t="s">
        <v>366</v>
      </c>
      <c r="F152" s="19">
        <v>7731178</v>
      </c>
      <c r="G152">
        <v>1600</v>
      </c>
    </row>
    <row r="153" spans="4:7" x14ac:dyDescent="0.25">
      <c r="D153" s="19">
        <v>152</v>
      </c>
      <c r="E153" s="19" t="s">
        <v>319</v>
      </c>
      <c r="F153" s="19">
        <v>7731188</v>
      </c>
      <c r="G153">
        <v>1600</v>
      </c>
    </row>
    <row r="154" spans="4:7" x14ac:dyDescent="0.25">
      <c r="D154" s="19">
        <v>153</v>
      </c>
      <c r="E154" s="19" t="s">
        <v>320</v>
      </c>
      <c r="F154" s="19">
        <v>7731189</v>
      </c>
      <c r="G154">
        <v>1600</v>
      </c>
    </row>
    <row r="155" spans="4:7" x14ac:dyDescent="0.25">
      <c r="D155" s="19">
        <v>154</v>
      </c>
      <c r="E155" s="19" t="s">
        <v>321</v>
      </c>
      <c r="F155" s="19">
        <v>7732022</v>
      </c>
      <c r="G155">
        <v>0</v>
      </c>
    </row>
    <row r="156" spans="4:7" x14ac:dyDescent="0.25">
      <c r="D156" s="19">
        <v>155</v>
      </c>
      <c r="E156" s="19" t="s">
        <v>322</v>
      </c>
      <c r="F156" s="19">
        <v>7732037</v>
      </c>
      <c r="G156">
        <v>0</v>
      </c>
    </row>
    <row r="157" spans="4:7" x14ac:dyDescent="0.25">
      <c r="D157" s="19">
        <v>156</v>
      </c>
      <c r="E157" s="19" t="s">
        <v>323</v>
      </c>
      <c r="F157" s="19">
        <v>7732057</v>
      </c>
      <c r="G157">
        <v>0</v>
      </c>
    </row>
    <row r="158" spans="4:7" x14ac:dyDescent="0.25">
      <c r="D158" s="19">
        <v>157</v>
      </c>
      <c r="E158" s="19" t="s">
        <v>324</v>
      </c>
      <c r="F158" s="19">
        <v>7732081</v>
      </c>
      <c r="G158">
        <v>0</v>
      </c>
    </row>
    <row r="159" spans="4:7" x14ac:dyDescent="0.25">
      <c r="D159" s="19">
        <v>158</v>
      </c>
      <c r="E159" s="19" t="s">
        <v>325</v>
      </c>
      <c r="F159" s="19">
        <v>7732173</v>
      </c>
      <c r="G159">
        <v>0</v>
      </c>
    </row>
    <row r="160" spans="4:7" x14ac:dyDescent="0.25">
      <c r="D160" s="19">
        <v>159</v>
      </c>
      <c r="E160" s="19" t="s">
        <v>326</v>
      </c>
      <c r="F160" s="19">
        <v>7732199</v>
      </c>
      <c r="G160">
        <v>0</v>
      </c>
    </row>
    <row r="161" spans="4:7" x14ac:dyDescent="0.25">
      <c r="D161" s="19">
        <v>160</v>
      </c>
      <c r="E161" s="19" t="s">
        <v>327</v>
      </c>
      <c r="F161" s="19">
        <v>7753034</v>
      </c>
      <c r="G161">
        <v>0</v>
      </c>
    </row>
    <row r="162" spans="4:7" x14ac:dyDescent="0.25">
      <c r="D162" s="19">
        <v>161</v>
      </c>
      <c r="E162" s="19" t="s">
        <v>328</v>
      </c>
      <c r="F162" s="19">
        <v>7753036</v>
      </c>
      <c r="G162">
        <v>0</v>
      </c>
    </row>
    <row r="163" spans="4:7" x14ac:dyDescent="0.25">
      <c r="D163" s="19">
        <v>162</v>
      </c>
      <c r="E163" s="19" t="s">
        <v>329</v>
      </c>
      <c r="F163" s="19">
        <v>7760005</v>
      </c>
      <c r="G163">
        <v>1</v>
      </c>
    </row>
    <row r="164" spans="4:7" x14ac:dyDescent="0.25">
      <c r="D164" s="19">
        <v>163</v>
      </c>
      <c r="E164" s="19" t="s">
        <v>367</v>
      </c>
      <c r="F164" s="19">
        <v>7760010</v>
      </c>
      <c r="G164">
        <v>0</v>
      </c>
    </row>
    <row r="165" spans="4:7" x14ac:dyDescent="0.25">
      <c r="D165" s="19">
        <v>164</v>
      </c>
      <c r="E165" s="19" t="s">
        <v>330</v>
      </c>
      <c r="F165" s="19">
        <v>7760012</v>
      </c>
      <c r="G165">
        <v>1600</v>
      </c>
    </row>
    <row r="166" spans="4:7" x14ac:dyDescent="0.25">
      <c r="D166" s="19">
        <v>165</v>
      </c>
      <c r="E166" s="19" t="s">
        <v>368</v>
      </c>
      <c r="F166" s="19">
        <v>7762011</v>
      </c>
      <c r="G166">
        <v>1600</v>
      </c>
    </row>
    <row r="167" spans="4:7" x14ac:dyDescent="0.25">
      <c r="D167" s="19">
        <v>166</v>
      </c>
      <c r="E167" s="19" t="s">
        <v>331</v>
      </c>
      <c r="F167" s="19">
        <v>7762021</v>
      </c>
      <c r="G167">
        <v>1600</v>
      </c>
    </row>
    <row r="168" spans="4:7" x14ac:dyDescent="0.25">
      <c r="D168" s="19">
        <v>167</v>
      </c>
      <c r="E168" s="19" t="s">
        <v>332</v>
      </c>
      <c r="F168" s="19">
        <v>7763001</v>
      </c>
      <c r="G168">
        <v>0</v>
      </c>
    </row>
    <row r="169" spans="4:7" x14ac:dyDescent="0.25">
      <c r="D169" s="19">
        <v>168</v>
      </c>
      <c r="E169" s="19" t="s">
        <v>333</v>
      </c>
      <c r="F169" s="19">
        <v>7763002</v>
      </c>
      <c r="G169">
        <v>0</v>
      </c>
    </row>
    <row r="170" spans="4:7" x14ac:dyDescent="0.25">
      <c r="D170" s="19">
        <v>169</v>
      </c>
      <c r="E170" s="19" t="s">
        <v>334</v>
      </c>
      <c r="F170" s="19">
        <v>7763111</v>
      </c>
      <c r="G170">
        <v>0</v>
      </c>
    </row>
    <row r="171" spans="4:7" x14ac:dyDescent="0.25">
      <c r="D171" s="19">
        <v>170</v>
      </c>
      <c r="E171" s="19" t="s">
        <v>335</v>
      </c>
      <c r="F171" s="19">
        <v>7780007</v>
      </c>
      <c r="G171">
        <v>0</v>
      </c>
    </row>
    <row r="172" spans="4:7" x14ac:dyDescent="0.25">
      <c r="D172" s="19">
        <v>171</v>
      </c>
      <c r="E172" s="19" t="s">
        <v>336</v>
      </c>
      <c r="F172" s="19">
        <v>7789001</v>
      </c>
      <c r="G172">
        <v>1400</v>
      </c>
    </row>
    <row r="173" spans="4:7" x14ac:dyDescent="0.25">
      <c r="D173" s="19">
        <v>172</v>
      </c>
      <c r="E173" s="19" t="s">
        <v>337</v>
      </c>
      <c r="F173" s="19">
        <v>7789004</v>
      </c>
      <c r="G173">
        <v>0</v>
      </c>
    </row>
    <row r="174" spans="4:7" x14ac:dyDescent="0.25">
      <c r="D174" s="19">
        <v>173</v>
      </c>
      <c r="E174" s="19" t="s">
        <v>338</v>
      </c>
      <c r="F174" s="19">
        <v>56358511</v>
      </c>
      <c r="G174">
        <v>0</v>
      </c>
    </row>
    <row r="175" spans="4:7" x14ac:dyDescent="0.25">
      <c r="D175" s="19">
        <v>174</v>
      </c>
      <c r="E175" s="19" t="s">
        <v>339</v>
      </c>
      <c r="F175" s="19">
        <v>56363881</v>
      </c>
      <c r="G175">
        <v>0</v>
      </c>
    </row>
    <row r="176" spans="4:7" x14ac:dyDescent="0.25">
      <c r="D176" s="19">
        <v>175</v>
      </c>
      <c r="E176" s="19" t="s">
        <v>340</v>
      </c>
      <c r="F176" s="19">
        <v>66117505</v>
      </c>
      <c r="G176">
        <v>0</v>
      </c>
    </row>
    <row r="177" spans="4:7" x14ac:dyDescent="0.25">
      <c r="D177" s="19">
        <v>176</v>
      </c>
      <c r="E177" s="19" t="s">
        <v>341</v>
      </c>
      <c r="F177" s="19">
        <v>66333881</v>
      </c>
      <c r="G177">
        <v>0</v>
      </c>
    </row>
    <row r="178" spans="4:7" x14ac:dyDescent="0.25">
      <c r="D178" s="19">
        <v>177</v>
      </c>
      <c r="E178" s="19" t="s">
        <v>342</v>
      </c>
      <c r="F178" s="19">
        <v>66393889</v>
      </c>
      <c r="G178">
        <v>0</v>
      </c>
    </row>
    <row r="179" spans="4:7" x14ac:dyDescent="0.25">
      <c r="D179" s="19">
        <v>178</v>
      </c>
      <c r="E179" s="19" t="s">
        <v>343</v>
      </c>
      <c r="F179" s="19">
        <v>66823007</v>
      </c>
      <c r="G179">
        <v>0</v>
      </c>
    </row>
    <row r="180" spans="4:7" x14ac:dyDescent="0.25">
      <c r="D180" s="19">
        <v>179</v>
      </c>
      <c r="E180" s="19" t="s">
        <v>344</v>
      </c>
      <c r="F180" s="19">
        <v>66833009</v>
      </c>
      <c r="G180">
        <v>0</v>
      </c>
    </row>
    <row r="181" spans="4:7" x14ac:dyDescent="0.25">
      <c r="D181" s="19">
        <v>180</v>
      </c>
      <c r="E181" s="19" t="s">
        <v>345</v>
      </c>
      <c r="F181" s="19">
        <v>76862785</v>
      </c>
      <c r="G181">
        <v>0</v>
      </c>
    </row>
    <row r="182" spans="4:7" x14ac:dyDescent="0.25">
      <c r="D182" s="19">
        <v>181</v>
      </c>
      <c r="E182" s="19" t="s">
        <v>346</v>
      </c>
      <c r="F182" s="19">
        <v>76872702</v>
      </c>
      <c r="G1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9" zoomScale="85" zoomScaleNormal="85" workbookViewId="0">
      <selection activeCell="D19" sqref="D19"/>
    </sheetView>
  </sheetViews>
  <sheetFormatPr defaultRowHeight="15" x14ac:dyDescent="0.25"/>
  <cols>
    <col min="1" max="1" width="15.85546875" style="28" bestFit="1" customWidth="1"/>
    <col min="2" max="4" width="22.140625" style="28" bestFit="1" customWidth="1"/>
    <col min="5" max="5" width="9.140625" style="28"/>
    <col min="6" max="6" width="24.85546875" style="28" bestFit="1" customWidth="1"/>
    <col min="7" max="7" width="13.5703125" style="28" customWidth="1"/>
    <col min="8" max="16384" width="9.140625" style="28"/>
  </cols>
  <sheetData>
    <row r="1" spans="1:6" x14ac:dyDescent="0.25">
      <c r="A1" s="15" t="s">
        <v>121</v>
      </c>
      <c r="B1" s="15" t="s">
        <v>142</v>
      </c>
      <c r="C1" s="15" t="s">
        <v>143</v>
      </c>
      <c r="D1" s="15" t="s">
        <v>141</v>
      </c>
    </row>
    <row r="2" spans="1:6" x14ac:dyDescent="0.25">
      <c r="A2" s="15">
        <v>1</v>
      </c>
      <c r="B2" t="s">
        <v>144</v>
      </c>
      <c r="C2" t="s">
        <v>144</v>
      </c>
      <c r="D2">
        <v>20001</v>
      </c>
    </row>
    <row r="3" spans="1:6" x14ac:dyDescent="0.25">
      <c r="A3" s="15">
        <v>2</v>
      </c>
      <c r="B3" t="s">
        <v>145</v>
      </c>
      <c r="C3" t="s">
        <v>145</v>
      </c>
      <c r="D3">
        <v>20002</v>
      </c>
    </row>
    <row r="4" spans="1:6" x14ac:dyDescent="0.25">
      <c r="A4" s="15">
        <v>3</v>
      </c>
      <c r="B4" t="s">
        <v>137</v>
      </c>
      <c r="C4" t="s">
        <v>137</v>
      </c>
      <c r="D4">
        <v>20003</v>
      </c>
    </row>
    <row r="5" spans="1:6" x14ac:dyDescent="0.25">
      <c r="A5" s="15">
        <v>4</v>
      </c>
      <c r="B5" t="s">
        <v>134</v>
      </c>
      <c r="C5" t="s">
        <v>134</v>
      </c>
      <c r="D5">
        <v>20004</v>
      </c>
      <c r="F5" s="28" t="s">
        <v>356</v>
      </c>
    </row>
    <row r="6" spans="1:6" x14ac:dyDescent="0.25">
      <c r="A6" s="15">
        <v>5</v>
      </c>
      <c r="B6" t="s">
        <v>105</v>
      </c>
      <c r="C6" t="s">
        <v>105</v>
      </c>
      <c r="D6">
        <v>20005</v>
      </c>
    </row>
    <row r="7" spans="1:6" x14ac:dyDescent="0.25">
      <c r="A7" s="15">
        <v>6</v>
      </c>
      <c r="B7" t="s">
        <v>130</v>
      </c>
      <c r="C7" t="s">
        <v>130</v>
      </c>
      <c r="D7">
        <v>20006</v>
      </c>
    </row>
    <row r="8" spans="1:6" x14ac:dyDescent="0.25">
      <c r="A8" s="15">
        <v>7</v>
      </c>
      <c r="B8" t="s">
        <v>136</v>
      </c>
      <c r="C8" t="s">
        <v>136</v>
      </c>
      <c r="D8">
        <v>20007</v>
      </c>
    </row>
    <row r="9" spans="1:6" x14ac:dyDescent="0.25">
      <c r="A9" s="15">
        <v>8</v>
      </c>
      <c r="B9" t="s">
        <v>146</v>
      </c>
      <c r="C9" t="s">
        <v>146</v>
      </c>
      <c r="D9">
        <v>20010</v>
      </c>
    </row>
    <row r="10" spans="1:6" x14ac:dyDescent="0.25">
      <c r="A10" s="15">
        <v>9</v>
      </c>
      <c r="B10" t="s">
        <v>147</v>
      </c>
      <c r="C10" t="s">
        <v>147</v>
      </c>
      <c r="D10">
        <v>30001</v>
      </c>
    </row>
    <row r="11" spans="1:6" x14ac:dyDescent="0.25">
      <c r="A11" s="15">
        <v>10</v>
      </c>
      <c r="B11" t="s">
        <v>148</v>
      </c>
      <c r="C11" t="s">
        <v>148</v>
      </c>
      <c r="D11">
        <v>30002</v>
      </c>
    </row>
    <row r="12" spans="1:6" x14ac:dyDescent="0.25">
      <c r="A12" s="15">
        <v>11</v>
      </c>
      <c r="B12" t="s">
        <v>149</v>
      </c>
      <c r="C12" t="s">
        <v>149</v>
      </c>
      <c r="D12">
        <v>30003</v>
      </c>
    </row>
    <row r="13" spans="1:6" x14ac:dyDescent="0.25">
      <c r="A13" s="15">
        <v>12</v>
      </c>
      <c r="B13" t="s">
        <v>150</v>
      </c>
      <c r="C13" t="s">
        <v>150</v>
      </c>
      <c r="D13">
        <v>30004</v>
      </c>
    </row>
    <row r="14" spans="1:6" x14ac:dyDescent="0.25">
      <c r="A14" s="15">
        <v>13</v>
      </c>
      <c r="B14" t="s">
        <v>132</v>
      </c>
      <c r="C14" t="s">
        <v>132</v>
      </c>
      <c r="D14">
        <v>40001</v>
      </c>
    </row>
    <row r="15" spans="1:6" x14ac:dyDescent="0.25">
      <c r="A15" s="15">
        <v>14</v>
      </c>
      <c r="B15" t="s">
        <v>151</v>
      </c>
      <c r="C15" t="s">
        <v>151</v>
      </c>
      <c r="D15">
        <v>70001</v>
      </c>
    </row>
    <row r="16" spans="1:6" x14ac:dyDescent="0.25">
      <c r="A16" s="15">
        <v>15</v>
      </c>
      <c r="B16" t="s">
        <v>133</v>
      </c>
      <c r="C16" t="s">
        <v>133</v>
      </c>
      <c r="D16">
        <v>70002</v>
      </c>
    </row>
    <row r="17" spans="1:4" x14ac:dyDescent="0.25">
      <c r="A17" s="15">
        <v>16</v>
      </c>
      <c r="B17" t="s">
        <v>152</v>
      </c>
      <c r="C17" t="s">
        <v>152</v>
      </c>
      <c r="D17">
        <v>100001</v>
      </c>
    </row>
    <row r="18" spans="1:4" x14ac:dyDescent="0.25">
      <c r="A18" s="15">
        <v>17</v>
      </c>
      <c r="B18" t="s">
        <v>153</v>
      </c>
      <c r="C18" t="s">
        <v>153</v>
      </c>
      <c r="D18">
        <v>110001</v>
      </c>
    </row>
    <row r="19" spans="1:4" x14ac:dyDescent="0.25">
      <c r="A19" s="15">
        <v>18</v>
      </c>
      <c r="B19" t="s">
        <v>154</v>
      </c>
      <c r="C19" t="s">
        <v>154</v>
      </c>
      <c r="D19">
        <v>110002</v>
      </c>
    </row>
    <row r="20" spans="1:4" x14ac:dyDescent="0.25">
      <c r="A20" s="15">
        <v>19</v>
      </c>
      <c r="B20" t="s">
        <v>138</v>
      </c>
      <c r="C20" t="s">
        <v>138</v>
      </c>
      <c r="D20">
        <v>110003</v>
      </c>
    </row>
    <row r="21" spans="1:4" x14ac:dyDescent="0.25">
      <c r="A21" s="15">
        <v>20</v>
      </c>
      <c r="B21" t="s">
        <v>155</v>
      </c>
      <c r="C21" t="s">
        <v>155</v>
      </c>
      <c r="D21">
        <v>110004</v>
      </c>
    </row>
    <row r="22" spans="1:4" x14ac:dyDescent="0.25">
      <c r="A22" s="15">
        <v>21</v>
      </c>
      <c r="B22" t="s">
        <v>156</v>
      </c>
      <c r="C22" t="s">
        <v>156</v>
      </c>
      <c r="D22">
        <v>120001</v>
      </c>
    </row>
    <row r="23" spans="1:4" x14ac:dyDescent="0.25">
      <c r="A23" s="15">
        <v>22</v>
      </c>
      <c r="B23" t="s">
        <v>157</v>
      </c>
      <c r="C23" t="s">
        <v>157</v>
      </c>
      <c r="D23">
        <v>120002</v>
      </c>
    </row>
    <row r="24" spans="1:4" x14ac:dyDescent="0.25">
      <c r="A24" s="15">
        <v>23</v>
      </c>
      <c r="B24" t="s">
        <v>158</v>
      </c>
      <c r="C24" t="s">
        <v>158</v>
      </c>
      <c r="D24">
        <v>130001</v>
      </c>
    </row>
    <row r="25" spans="1:4" x14ac:dyDescent="0.25">
      <c r="A25" s="15">
        <v>24</v>
      </c>
      <c r="B25" t="s">
        <v>159</v>
      </c>
      <c r="C25" t="s">
        <v>159</v>
      </c>
      <c r="D25">
        <v>130002</v>
      </c>
    </row>
    <row r="26" spans="1:4" x14ac:dyDescent="0.25">
      <c r="A26" s="15">
        <v>25</v>
      </c>
      <c r="B26" t="s">
        <v>140</v>
      </c>
      <c r="C26" t="s">
        <v>140</v>
      </c>
      <c r="D26">
        <v>130003</v>
      </c>
    </row>
    <row r="27" spans="1:4" x14ac:dyDescent="0.25">
      <c r="A27" s="15">
        <v>26</v>
      </c>
      <c r="B27" t="s">
        <v>160</v>
      </c>
      <c r="C27" t="s">
        <v>160</v>
      </c>
      <c r="D27">
        <v>130004</v>
      </c>
    </row>
    <row r="28" spans="1:4" x14ac:dyDescent="0.25">
      <c r="A28" s="15">
        <v>27</v>
      </c>
      <c r="B28" t="s">
        <v>161</v>
      </c>
      <c r="C28" t="s">
        <v>161</v>
      </c>
      <c r="D28">
        <v>130005</v>
      </c>
    </row>
    <row r="29" spans="1:4" x14ac:dyDescent="0.25">
      <c r="A29" s="15">
        <v>28</v>
      </c>
      <c r="B29" t="s">
        <v>162</v>
      </c>
      <c r="C29" t="s">
        <v>162</v>
      </c>
      <c r="D29">
        <v>130006</v>
      </c>
    </row>
    <row r="30" spans="1:4" x14ac:dyDescent="0.25">
      <c r="A30" s="15">
        <v>29</v>
      </c>
      <c r="B30" t="s">
        <v>163</v>
      </c>
      <c r="C30" t="s">
        <v>163</v>
      </c>
      <c r="D30">
        <v>130007</v>
      </c>
    </row>
    <row r="31" spans="1:4" x14ac:dyDescent="0.25">
      <c r="A31" s="15">
        <v>30</v>
      </c>
      <c r="B31" t="s">
        <v>139</v>
      </c>
      <c r="C31" t="s">
        <v>139</v>
      </c>
      <c r="D31">
        <v>130008</v>
      </c>
    </row>
    <row r="32" spans="1:4" x14ac:dyDescent="0.25">
      <c r="A32" s="15">
        <v>31</v>
      </c>
      <c r="B32" t="s">
        <v>164</v>
      </c>
      <c r="C32" t="s">
        <v>164</v>
      </c>
      <c r="D32">
        <v>160001</v>
      </c>
    </row>
    <row r="33" spans="1:4" x14ac:dyDescent="0.25">
      <c r="A33" s="15">
        <v>32</v>
      </c>
      <c r="B33" t="s">
        <v>129</v>
      </c>
      <c r="C33" t="s">
        <v>129</v>
      </c>
      <c r="D33">
        <v>160002</v>
      </c>
    </row>
    <row r="34" spans="1:4" x14ac:dyDescent="0.25">
      <c r="A34" s="15">
        <v>33</v>
      </c>
      <c r="B34" t="s">
        <v>165</v>
      </c>
      <c r="C34" t="s">
        <v>165</v>
      </c>
      <c r="D34">
        <v>160003</v>
      </c>
    </row>
    <row r="35" spans="1:4" x14ac:dyDescent="0.25">
      <c r="A35" s="15">
        <v>34</v>
      </c>
      <c r="B35" t="s">
        <v>166</v>
      </c>
      <c r="C35" t="s">
        <v>166</v>
      </c>
      <c r="D35">
        <v>160004</v>
      </c>
    </row>
    <row r="36" spans="1:4" x14ac:dyDescent="0.25">
      <c r="A36" s="15">
        <v>35</v>
      </c>
      <c r="B36" t="s">
        <v>167</v>
      </c>
      <c r="C36" t="s">
        <v>167</v>
      </c>
      <c r="D36">
        <v>160005</v>
      </c>
    </row>
    <row r="37" spans="1:4" x14ac:dyDescent="0.25">
      <c r="A37" s="15">
        <v>36</v>
      </c>
      <c r="B37" t="s">
        <v>168</v>
      </c>
      <c r="C37" t="s">
        <v>168</v>
      </c>
      <c r="D37">
        <v>190001</v>
      </c>
    </row>
    <row r="38" spans="1:4" x14ac:dyDescent="0.25">
      <c r="A38" s="15">
        <v>37</v>
      </c>
      <c r="B38" t="s">
        <v>169</v>
      </c>
      <c r="C38" t="s">
        <v>169</v>
      </c>
      <c r="D38">
        <v>190002</v>
      </c>
    </row>
    <row r="39" spans="1:4" x14ac:dyDescent="0.25">
      <c r="A39" s="15">
        <v>38</v>
      </c>
      <c r="B39" t="s">
        <v>170</v>
      </c>
      <c r="C39" t="s">
        <v>170</v>
      </c>
      <c r="D39">
        <v>190003</v>
      </c>
    </row>
    <row r="40" spans="1:4" x14ac:dyDescent="0.25">
      <c r="A40" s="15">
        <v>39</v>
      </c>
      <c r="B40" t="s">
        <v>171</v>
      </c>
      <c r="C40" t="s">
        <v>171</v>
      </c>
      <c r="D40">
        <v>190004</v>
      </c>
    </row>
    <row r="41" spans="1:4" x14ac:dyDescent="0.25">
      <c r="A41" s="15">
        <v>40</v>
      </c>
      <c r="B41" t="s">
        <v>172</v>
      </c>
      <c r="C41" t="s">
        <v>172</v>
      </c>
      <c r="D41">
        <v>190005</v>
      </c>
    </row>
    <row r="42" spans="1:4" x14ac:dyDescent="0.25">
      <c r="A42" s="15">
        <v>41</v>
      </c>
      <c r="B42" t="s">
        <v>173</v>
      </c>
      <c r="C42" t="s">
        <v>173</v>
      </c>
      <c r="D42">
        <v>190006</v>
      </c>
    </row>
    <row r="43" spans="1:4" x14ac:dyDescent="0.25">
      <c r="A43" s="15">
        <v>42</v>
      </c>
      <c r="B43" t="s">
        <v>135</v>
      </c>
      <c r="C43" t="s">
        <v>135</v>
      </c>
      <c r="D43">
        <v>190007</v>
      </c>
    </row>
    <row r="44" spans="1:4" x14ac:dyDescent="0.25">
      <c r="A44" s="15">
        <v>43</v>
      </c>
      <c r="B44" t="s">
        <v>174</v>
      </c>
      <c r="C44" t="s">
        <v>174</v>
      </c>
      <c r="D44">
        <v>190011</v>
      </c>
    </row>
    <row r="45" spans="1:4" x14ac:dyDescent="0.25">
      <c r="A45" s="15">
        <v>44</v>
      </c>
      <c r="B45" t="s">
        <v>131</v>
      </c>
      <c r="C45" t="s">
        <v>131</v>
      </c>
      <c r="D45">
        <v>190012</v>
      </c>
    </row>
    <row r="46" spans="1:4" x14ac:dyDescent="0.25">
      <c r="A46" s="15">
        <v>45</v>
      </c>
      <c r="B46" t="s">
        <v>128</v>
      </c>
      <c r="C46" t="s">
        <v>128</v>
      </c>
      <c r="D46">
        <v>200001</v>
      </c>
    </row>
    <row r="47" spans="1:4" x14ac:dyDescent="0.25">
      <c r="A47" s="15">
        <v>46</v>
      </c>
      <c r="B47" t="s">
        <v>175</v>
      </c>
      <c r="C47" t="s">
        <v>175</v>
      </c>
      <c r="D47">
        <v>200002</v>
      </c>
    </row>
    <row r="48" spans="1:4" x14ac:dyDescent="0.25">
      <c r="A48" s="15">
        <v>47</v>
      </c>
      <c r="B48" t="s">
        <v>176</v>
      </c>
      <c r="C48" t="s">
        <v>176</v>
      </c>
      <c r="D48">
        <v>200003</v>
      </c>
    </row>
    <row r="49" spans="1:4" x14ac:dyDescent="0.25">
      <c r="A49" s="15">
        <v>48</v>
      </c>
      <c r="B49" t="s">
        <v>177</v>
      </c>
      <c r="C49" t="s">
        <v>177</v>
      </c>
      <c r="D49">
        <v>200004</v>
      </c>
    </row>
    <row r="50" spans="1:4" x14ac:dyDescent="0.25">
      <c r="A50" s="15">
        <v>49</v>
      </c>
      <c r="B50" t="s">
        <v>127</v>
      </c>
      <c r="C50" t="s">
        <v>127</v>
      </c>
      <c r="D50">
        <v>200005</v>
      </c>
    </row>
    <row r="51" spans="1:4" x14ac:dyDescent="0.25">
      <c r="A51" s="15">
        <v>50</v>
      </c>
      <c r="B51" t="s">
        <v>178</v>
      </c>
      <c r="C51" t="s">
        <v>178</v>
      </c>
      <c r="D51">
        <v>200006</v>
      </c>
    </row>
    <row r="52" spans="1:4" x14ac:dyDescent="0.25">
      <c r="A52" s="15">
        <v>51</v>
      </c>
      <c r="B52" t="s">
        <v>179</v>
      </c>
      <c r="C52" t="s">
        <v>179</v>
      </c>
      <c r="D52">
        <v>200007</v>
      </c>
    </row>
    <row r="53" spans="1:4" x14ac:dyDescent="0.25">
      <c r="A53" s="15">
        <v>52</v>
      </c>
      <c r="B53" t="s">
        <v>180</v>
      </c>
      <c r="C53" t="s">
        <v>180</v>
      </c>
      <c r="D53">
        <v>200008</v>
      </c>
    </row>
    <row r="54" spans="1:4" x14ac:dyDescent="0.25">
      <c r="A54" s="15">
        <v>53</v>
      </c>
      <c r="B54" t="s">
        <v>181</v>
      </c>
      <c r="C54" t="s">
        <v>181</v>
      </c>
      <c r="D54">
        <v>200009</v>
      </c>
    </row>
    <row r="55" spans="1:4" x14ac:dyDescent="0.25">
      <c r="A55" s="15">
        <v>54</v>
      </c>
      <c r="B55" t="s">
        <v>355</v>
      </c>
      <c r="C55" t="s">
        <v>355</v>
      </c>
      <c r="D55">
        <v>200011</v>
      </c>
    </row>
    <row r="56" spans="1:4" x14ac:dyDescent="0.25">
      <c r="A56" s="15">
        <v>55</v>
      </c>
      <c r="B56" t="s">
        <v>131</v>
      </c>
      <c r="C56" t="s">
        <v>131</v>
      </c>
      <c r="D56">
        <v>200015</v>
      </c>
    </row>
    <row r="57" spans="1:4" x14ac:dyDescent="0.25">
      <c r="A57" s="15"/>
      <c r="B57"/>
      <c r="C57"/>
      <c r="D57"/>
    </row>
    <row r="58" spans="1:4" x14ac:dyDescent="0.25">
      <c r="A58" s="15"/>
      <c r="B58"/>
      <c r="C58"/>
      <c r="D58"/>
    </row>
    <row r="59" spans="1:4" x14ac:dyDescent="0.25">
      <c r="A59" s="15"/>
      <c r="B59"/>
      <c r="C59"/>
      <c r="D59"/>
    </row>
    <row r="60" spans="1:4" x14ac:dyDescent="0.25">
      <c r="A60" s="15"/>
      <c r="B60" s="15"/>
      <c r="C60" s="15"/>
      <c r="D60" s="15"/>
    </row>
    <row r="61" spans="1:4" x14ac:dyDescent="0.25">
      <c r="A61" s="15"/>
      <c r="B61" s="15"/>
      <c r="C61" s="15"/>
      <c r="D61" s="15"/>
    </row>
    <row r="62" spans="1:4" x14ac:dyDescent="0.25">
      <c r="A62" s="15"/>
      <c r="B62" s="15"/>
      <c r="C62" s="15"/>
      <c r="D62" s="15"/>
    </row>
    <row r="63" spans="1:4" x14ac:dyDescent="0.25">
      <c r="A63" s="15"/>
      <c r="B63" s="15"/>
      <c r="C63" s="15"/>
      <c r="D6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Standard Per Vessel</vt:lpstr>
      <vt:lpstr>Standard Cost</vt:lpstr>
      <vt:lpstr>Agency &amp; Fuel</vt:lpstr>
      <vt:lpstr>sp_</vt:lpstr>
      <vt:lpstr>vessel</vt:lpstr>
      <vt:lpstr>jetty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Sitepu</dc:creator>
  <cp:lastModifiedBy>Andre Sitepu</cp:lastModifiedBy>
  <dcterms:created xsi:type="dcterms:W3CDTF">2016-08-18T09:47:51Z</dcterms:created>
  <dcterms:modified xsi:type="dcterms:W3CDTF">2016-09-21T08:44:41Z</dcterms:modified>
</cp:coreProperties>
</file>