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6B760FAA-5291-436E-9BD8-CE309B1951BC}" xr6:coauthVersionLast="47" xr6:coauthVersionMax="47" xr10:uidLastSave="{00000000-0000-0000-0000-000000000000}"/>
  <bookViews>
    <workbookView xWindow="-108" yWindow="-108" windowWidth="23256" windowHeight="12576" activeTab="1" xr2:uid="{C26ED2AC-C2A5-4879-8873-1F16D4317AE2}"/>
  </bookViews>
  <sheets>
    <sheet name="Sheet1" sheetId="1" r:id="rId1"/>
    <sheet name="Sheet2" sheetId="2" r:id="rId2"/>
    <sheet name="Sheet3" sheetId="3" r:id="rId3"/>
  </sheets>
  <definedNames>
    <definedName name="LookupTable">Table1[]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C47" i="2"/>
  <c r="H15" i="2"/>
  <c r="C46" i="2"/>
  <c r="G44" i="2"/>
  <c r="G46" i="2" s="1"/>
  <c r="E44" i="2"/>
  <c r="E46" i="2" s="1"/>
  <c r="E39" i="2"/>
  <c r="G39" i="2" s="1"/>
  <c r="E35" i="2"/>
  <c r="G35" i="2" l="1"/>
  <c r="H35" i="2" s="1"/>
  <c r="I44" i="2"/>
  <c r="I46" i="2"/>
  <c r="G19" i="2" s="1"/>
  <c r="H39" i="2"/>
  <c r="E36" i="2"/>
  <c r="G36" i="2" l="1"/>
  <c r="H36" i="2" s="1"/>
  <c r="E37" i="2"/>
  <c r="G37" i="2" s="1"/>
  <c r="H37" i="2" l="1"/>
  <c r="E38" i="2"/>
  <c r="G38" i="2" l="1"/>
  <c r="H38" i="2" s="1"/>
  <c r="E40" i="2"/>
  <c r="E45" i="2"/>
  <c r="E47" i="2" s="1"/>
  <c r="E48" i="2" s="1"/>
  <c r="G45" i="2" l="1"/>
  <c r="G47" i="2" s="1"/>
  <c r="H40" i="2"/>
  <c r="C19" i="2" s="1"/>
  <c r="G48" i="2" l="1"/>
  <c r="I47" i="2"/>
  <c r="E50" i="2"/>
  <c r="G50" i="2"/>
  <c r="E51" i="2" s="1"/>
  <c r="I45" i="2"/>
  <c r="I50" i="2" l="1"/>
  <c r="I51" i="2"/>
  <c r="G23" i="2" s="1"/>
  <c r="I52" i="2"/>
  <c r="C23" i="2" l="1"/>
  <c r="E52" i="2"/>
  <c r="G27" i="2"/>
  <c r="C27" i="2" l="1"/>
  <c r="F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I7" authorId="0" shapeId="0" xr:uid="{3407D453-6A54-4D5E-90FF-C9264FB23B9A}">
      <text>
        <r>
          <rPr>
            <b/>
            <sz val="9"/>
            <color indexed="81"/>
            <rFont val="Tahoma"/>
            <family val="2"/>
          </rPr>
          <t>Key in Total consumption of electricity of the month in kWh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2A57890C-198B-4263-800D-57DB721FB371}">
      <text>
        <r>
          <rPr>
            <b/>
            <sz val="9"/>
            <color indexed="81"/>
            <rFont val="Tahoma"/>
            <family val="2"/>
          </rPr>
          <t xml:space="preserve">Key in the date of your bill </t>
        </r>
      </text>
    </comment>
  </commentList>
</comments>
</file>

<file path=xl/sharedStrings.xml><?xml version="1.0" encoding="utf-8"?>
<sst xmlns="http://schemas.openxmlformats.org/spreadsheetml/2006/main" count="42" uniqueCount="40">
  <si>
    <t>Rate</t>
  </si>
  <si>
    <t>Amount</t>
  </si>
  <si>
    <t>Total</t>
  </si>
  <si>
    <t>Description</t>
  </si>
  <si>
    <t>Service Tax Charged</t>
  </si>
  <si>
    <t>Service Tax(6%)</t>
  </si>
  <si>
    <t>KWTBB(1.6%)</t>
  </si>
  <si>
    <t>Lookup Table</t>
  </si>
  <si>
    <t>Total kWh</t>
  </si>
  <si>
    <t>Tarif Rate</t>
  </si>
  <si>
    <t>Column1</t>
  </si>
  <si>
    <t>Column2</t>
  </si>
  <si>
    <t xml:space="preserve">PEMULIH DISKAUN </t>
  </si>
  <si>
    <t>Current Month Consumption (kWh)</t>
  </si>
  <si>
    <t>Bill Date</t>
  </si>
  <si>
    <t>Your Bill Date</t>
  </si>
  <si>
    <t>Summary</t>
  </si>
  <si>
    <t>Current Bill</t>
  </si>
  <si>
    <t>ICPT Rebate (RM0.02/kWh)</t>
  </si>
  <si>
    <t>Service Tax (6%)</t>
  </si>
  <si>
    <t>Penalty (1%)</t>
  </si>
  <si>
    <t>Late Payment (In days)</t>
  </si>
  <si>
    <t>Calculation Details</t>
  </si>
  <si>
    <t>Tarif : A (Domestic)</t>
  </si>
  <si>
    <t>Tarif Block(kWh)</t>
  </si>
  <si>
    <t>Your Consumption</t>
  </si>
  <si>
    <t>Without Service Tax</t>
  </si>
  <si>
    <t>Total Usage(kWh)</t>
  </si>
  <si>
    <t>Total Usage(RM)</t>
  </si>
  <si>
    <t>Subtotal</t>
  </si>
  <si>
    <t>Total Amount to pay :</t>
  </si>
  <si>
    <t>*ICPT Rebate and PEMULIH discount only valid between 1/Jul/2021 and 31/Dec/2021</t>
  </si>
  <si>
    <t>*leave it blank or key in '0' if you will pay on time</t>
  </si>
  <si>
    <t>Start Date</t>
  </si>
  <si>
    <t>End Date</t>
  </si>
  <si>
    <t>Start and end Date for Rebate ICPT and Discount pemulih</t>
  </si>
  <si>
    <t>*Please fill in the value in the upper 3 highlighted cells only</t>
  </si>
  <si>
    <t>*Service Tax is only charged for the month consumption that is over 600 kWh</t>
  </si>
  <si>
    <t>*KWTBB is only charged when the month consumption is greater than 300 kWh</t>
  </si>
  <si>
    <t>*The lookup table is in Sheet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</si>
</sst>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fornian FB"/>
      <family val="1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Gloucester MT Extra Condensed"/>
      <family val="1"/>
    </font>
    <font>
      <b/>
      <sz val="16"/>
      <color rgb="FF3F3F3F"/>
      <name val="Gloucester MT Extra Condensed"/>
      <family val="1"/>
    </font>
    <font>
      <b/>
      <sz val="22"/>
      <color theme="1"/>
      <name val="Gloucester MT Extra Condensed"/>
      <family val="1"/>
    </font>
    <font>
      <b/>
      <sz val="12"/>
      <color theme="1"/>
      <name val="Gloucester MT Extra Condensed"/>
      <family val="1"/>
    </font>
    <font>
      <b/>
      <sz val="16"/>
      <color theme="0"/>
      <name val="Gloucester MT Extra Condensed"/>
      <family val="1"/>
    </font>
    <font>
      <b/>
      <sz val="16"/>
      <color theme="1"/>
      <name val="Gloucester MT Extra Condensed"/>
      <family val="1"/>
    </font>
    <font>
      <sz val="12"/>
      <color theme="1"/>
      <name val="Gloucester MT Extra Condensed"/>
      <family val="1"/>
    </font>
    <font>
      <sz val="16"/>
      <color theme="1"/>
      <name val="Gloucester MT Extra Condensed"/>
      <family val="1"/>
    </font>
    <font>
      <sz val="16"/>
      <color theme="0"/>
      <name val="Gloucester MT Extra Condensed"/>
      <family val="1"/>
    </font>
    <font>
      <sz val="18"/>
      <color theme="3" tint="-0.499984740745262"/>
      <name val="Gloucester MT Extra Condensed"/>
      <family val="1"/>
    </font>
    <font>
      <sz val="20"/>
      <color theme="1"/>
      <name val="Angsana New"/>
      <family val="1"/>
      <charset val="22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4" fillId="5" borderId="13" applyNumberFormat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</cellStyleXfs>
  <cellXfs count="65">
    <xf numFmtId="0" fontId="0" fillId="0" borderId="0" xfId="0"/>
    <xf numFmtId="0" fontId="0" fillId="0" borderId="0" xfId="0" applyBorder="1"/>
    <xf numFmtId="14" fontId="0" fillId="0" borderId="0" xfId="0" applyNumberFormat="1"/>
    <xf numFmtId="0" fontId="3" fillId="0" borderId="0" xfId="0" applyFont="1"/>
    <xf numFmtId="0" fontId="11" fillId="4" borderId="11" xfId="0" applyFont="1" applyFill="1" applyBorder="1"/>
    <xf numFmtId="0" fontId="11" fillId="4" borderId="10" xfId="0" applyFont="1" applyFill="1" applyBorder="1"/>
    <xf numFmtId="0" fontId="11" fillId="4" borderId="12" xfId="0" applyFont="1" applyFill="1" applyBorder="1"/>
    <xf numFmtId="0" fontId="11" fillId="0" borderId="7" xfId="0" applyFont="1" applyBorder="1"/>
    <xf numFmtId="0" fontId="11" fillId="0" borderId="0" xfId="0" applyFont="1" applyBorder="1"/>
    <xf numFmtId="0" fontId="11" fillId="0" borderId="3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0" fontId="12" fillId="0" borderId="7" xfId="0" applyFont="1" applyBorder="1"/>
    <xf numFmtId="0" fontId="12" fillId="0" borderId="0" xfId="0" applyFont="1" applyBorder="1"/>
    <xf numFmtId="2" fontId="12" fillId="0" borderId="9" xfId="0" applyNumberFormat="1" applyFont="1" applyBorder="1" applyAlignment="1">
      <alignment horizontal="center"/>
    </xf>
    <xf numFmtId="0" fontId="14" fillId="8" borderId="7" xfId="5" applyFont="1" applyFill="1" applyBorder="1"/>
    <xf numFmtId="0" fontId="14" fillId="8" borderId="0" xfId="5" applyFont="1" applyFill="1" applyBorder="1"/>
    <xf numFmtId="0" fontId="14" fillId="8" borderId="3" xfId="5" applyFont="1" applyFill="1" applyBorder="1"/>
    <xf numFmtId="0" fontId="1" fillId="7" borderId="0" xfId="6"/>
    <xf numFmtId="0" fontId="16" fillId="0" borderId="0" xfId="0" applyFont="1"/>
    <xf numFmtId="0" fontId="14" fillId="8" borderId="7" xfId="5" applyFont="1" applyFill="1" applyBorder="1" applyAlignment="1">
      <alignment horizontal="center"/>
    </xf>
    <xf numFmtId="0" fontId="14" fillId="8" borderId="0" xfId="5" applyFont="1" applyFill="1" applyBorder="1" applyAlignment="1">
      <alignment horizontal="center"/>
    </xf>
    <xf numFmtId="0" fontId="14" fillId="8" borderId="3" xfId="5" applyFont="1" applyFill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2" fillId="0" borderId="8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10" fillId="8" borderId="1" xfId="2" applyFont="1" applyFill="1" applyAlignment="1">
      <alignment horizontal="left"/>
    </xf>
    <xf numFmtId="0" fontId="10" fillId="8" borderId="14" xfId="2" applyFont="1" applyFill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43" fontId="6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7" fillId="5" borderId="13" xfId="4" applyFont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3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5" fillId="7" borderId="2" xfId="6" applyFont="1" applyBorder="1" applyAlignment="1">
      <alignment horizontal="center"/>
    </xf>
    <xf numFmtId="0" fontId="15" fillId="3" borderId="2" xfId="3" applyFont="1" applyBorder="1" applyAlignment="1">
      <alignment horizontal="center"/>
    </xf>
    <xf numFmtId="2" fontId="15" fillId="7" borderId="2" xfId="6" applyNumberFormat="1" applyFont="1" applyBorder="1" applyAlignment="1">
      <alignment horizontal="center" vertical="center"/>
    </xf>
    <xf numFmtId="2" fontId="15" fillId="3" borderId="2" xfId="3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7" fillId="5" borderId="13" xfId="4" applyFont="1" applyAlignment="1" applyProtection="1">
      <alignment horizontal="center"/>
      <protection locked="0"/>
    </xf>
    <xf numFmtId="14" fontId="7" fillId="5" borderId="13" xfId="4" applyNumberFormat="1" applyFont="1" applyAlignment="1" applyProtection="1">
      <alignment horizontal="center"/>
      <protection locked="0"/>
    </xf>
    <xf numFmtId="43" fontId="7" fillId="5" borderId="13" xfId="4" applyNumberFormat="1" applyFont="1" applyAlignment="1" applyProtection="1">
      <alignment horizontal="center"/>
      <protection locked="0"/>
    </xf>
    <xf numFmtId="0" fontId="16" fillId="0" borderId="0" xfId="0" applyFont="1" applyAlignment="1">
      <alignment horizontal="left"/>
    </xf>
  </cellXfs>
  <cellStyles count="7">
    <cellStyle name="20% - Accent3" xfId="3" builtinId="38"/>
    <cellStyle name="60% - Accent3" xfId="6" builtinId="40"/>
    <cellStyle name="Accent3" xfId="5" builtinId="37"/>
    <cellStyle name="Check Cell" xfId="2" builtinId="23"/>
    <cellStyle name="Comma" xfId="1" builtinId="3"/>
    <cellStyle name="Normal" xfId="0" builtinId="0"/>
    <cellStyle name="Output" xfId="4" builtinId="21"/>
  </cellStyles>
  <dxfs count="7">
    <dxf>
      <numFmt numFmtId="19" formatCode="d/m/yyyy"/>
    </dxf>
    <dxf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Californian FB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fornian FB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fornian FB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fornian FB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fornian FB"/>
        <family val="1"/>
        <scheme val="none"/>
      </font>
    </dxf>
  </dxfs>
  <tableStyles count="0" defaultTableStyle="TableStyleMedium2" defaultPivotStyle="PivotStyleLight16"/>
  <colors>
    <mruColors>
      <color rgb="FFC4C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FFACD-C59D-4E08-B523-CFFB74FAFA44}" name="Table1" displayName="Table1" ref="A1:C7" totalsRowShown="0" headerRowDxfId="6" dataDxfId="5">
  <autoFilter ref="A1:C7" xr:uid="{EC6FFACD-C59D-4E08-B523-CFFB74FAFA44}"/>
  <tableColumns count="3">
    <tableColumn id="1" xr3:uid="{359EC986-45C0-45D0-8D42-AA544FFBFCFD}" name="Lookup Table" dataDxfId="4"/>
    <tableColumn id="2" xr3:uid="{3457E58A-68E0-47DC-BAE7-F780C550D38D}" name="Column1" dataDxfId="3"/>
    <tableColumn id="3" xr3:uid="{4658ADDE-3BEE-4D5A-99EB-33A6213C1FBF}" name="Column2" dataDxf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244FC-8433-47DB-AC14-3E8491CD6B35}" name="Table2" displayName="Table2" ref="E3:F4" totalsRowShown="0">
  <autoFilter ref="E3:F4" xr:uid="{6DE244FC-8433-47DB-AC14-3E8491CD6B35}"/>
  <tableColumns count="2">
    <tableColumn id="1" xr3:uid="{5D8D093E-E732-4D74-BF0E-22B573BBE67F}" name="Start Date" dataDxfId="1"/>
    <tableColumn id="2" xr3:uid="{1C72A427-D759-48B8-8815-803D36B542C4}" name="End Da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55A3-DA3D-4BA8-AC67-5FF2AF1A6CCB}">
  <sheetPr codeName="Sheet1"/>
  <dimension ref="A1:F7"/>
  <sheetViews>
    <sheetView workbookViewId="0">
      <selection activeCell="M5" sqref="M5"/>
    </sheetView>
  </sheetViews>
  <sheetFormatPr defaultRowHeight="14.4" x14ac:dyDescent="0.3"/>
  <cols>
    <col min="1" max="1" width="16.77734375" bestFit="1" customWidth="1"/>
    <col min="2" max="2" width="16.33203125" bestFit="1" customWidth="1"/>
    <col min="3" max="3" width="28.77734375" bestFit="1" customWidth="1"/>
    <col min="5" max="5" width="15.88671875" bestFit="1" customWidth="1"/>
    <col min="6" max="6" width="11.21875" bestFit="1" customWidth="1"/>
    <col min="7" max="7" width="22" bestFit="1" customWidth="1"/>
    <col min="10" max="10" width="11.109375" customWidth="1"/>
    <col min="11" max="11" width="10.5546875" bestFit="1" customWidth="1"/>
  </cols>
  <sheetData>
    <row r="1" spans="1:6" ht="15.6" x14ac:dyDescent="0.3">
      <c r="A1" s="3" t="s">
        <v>7</v>
      </c>
      <c r="B1" s="3" t="s">
        <v>10</v>
      </c>
      <c r="C1" s="3" t="s">
        <v>11</v>
      </c>
      <c r="E1" t="s">
        <v>35</v>
      </c>
    </row>
    <row r="2" spans="1:6" ht="15.6" x14ac:dyDescent="0.3">
      <c r="A2" s="3" t="s">
        <v>8</v>
      </c>
      <c r="B2" s="3" t="s">
        <v>9</v>
      </c>
      <c r="C2" s="3" t="s">
        <v>12</v>
      </c>
    </row>
    <row r="3" spans="1:6" ht="15.6" x14ac:dyDescent="0.3">
      <c r="A3" s="3">
        <v>1</v>
      </c>
      <c r="B3" s="3">
        <v>0.218</v>
      </c>
      <c r="C3" s="3">
        <v>0.4</v>
      </c>
      <c r="E3" t="s">
        <v>33</v>
      </c>
      <c r="F3" t="s">
        <v>34</v>
      </c>
    </row>
    <row r="4" spans="1:6" ht="15.6" x14ac:dyDescent="0.3">
      <c r="A4" s="3">
        <v>201</v>
      </c>
      <c r="B4" s="3">
        <v>0.33400000000000002</v>
      </c>
      <c r="C4" s="3">
        <v>0.15</v>
      </c>
      <c r="E4" s="2">
        <v>44378</v>
      </c>
      <c r="F4" s="2">
        <v>44561</v>
      </c>
    </row>
    <row r="5" spans="1:6" ht="15.6" x14ac:dyDescent="0.3">
      <c r="A5" s="3">
        <v>301</v>
      </c>
      <c r="B5" s="3">
        <v>0.51600000000000001</v>
      </c>
      <c r="C5" s="3">
        <v>0.1</v>
      </c>
    </row>
    <row r="6" spans="1:6" ht="15.6" x14ac:dyDescent="0.3">
      <c r="A6" s="3">
        <v>601</v>
      </c>
      <c r="B6" s="3">
        <v>0.54600000000000004</v>
      </c>
      <c r="C6" s="3">
        <v>0.05</v>
      </c>
    </row>
    <row r="7" spans="1:6" ht="15.6" x14ac:dyDescent="0.3">
      <c r="A7" s="3">
        <v>901</v>
      </c>
      <c r="B7" s="3">
        <v>0.57099999999999995</v>
      </c>
      <c r="C7" s="3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6A05-E691-4413-8B1B-DEF3EACD0766}">
  <sheetPr codeName="Sheet2"/>
  <dimension ref="C1:O52"/>
  <sheetViews>
    <sheetView tabSelected="1" zoomScale="115" zoomScaleNormal="115" workbookViewId="0">
      <selection activeCell="I9" sqref="I9:I10"/>
    </sheetView>
  </sheetViews>
  <sheetFormatPr defaultRowHeight="14.4" x14ac:dyDescent="0.3"/>
  <cols>
    <col min="3" max="3" width="11.109375" customWidth="1"/>
    <col min="5" max="5" width="13.6640625" customWidth="1"/>
    <col min="6" max="6" width="9.109375" customWidth="1"/>
    <col min="8" max="8" width="8.88671875" customWidth="1"/>
    <col min="9" max="9" width="25.44140625" customWidth="1"/>
    <col min="10" max="10" width="9" customWidth="1"/>
    <col min="13" max="13" width="11.5546875" bestFit="1" customWidth="1"/>
    <col min="14" max="14" width="13.109375" customWidth="1"/>
    <col min="16" max="16" width="9.5546875" bestFit="1" customWidth="1"/>
    <col min="17" max="17" width="13.5546875" customWidth="1"/>
    <col min="18" max="18" width="10" customWidth="1"/>
    <col min="19" max="19" width="15" customWidth="1"/>
    <col min="22" max="22" width="10.77734375" bestFit="1" customWidth="1"/>
  </cols>
  <sheetData>
    <row r="1" spans="3:15" ht="28.8" x14ac:dyDescent="0.75">
      <c r="C1" s="64" t="s">
        <v>36</v>
      </c>
      <c r="D1" s="64"/>
      <c r="E1" s="64"/>
      <c r="F1" s="64"/>
      <c r="G1" s="64"/>
      <c r="H1" s="64"/>
      <c r="I1" s="64"/>
      <c r="J1" s="20"/>
      <c r="L1" s="20" t="s">
        <v>39</v>
      </c>
      <c r="M1" s="20"/>
      <c r="N1" s="20"/>
      <c r="O1" s="20"/>
    </row>
    <row r="2" spans="3:15" ht="28.8" x14ac:dyDescent="0.75">
      <c r="C2" s="64" t="s">
        <v>31</v>
      </c>
      <c r="D2" s="64"/>
      <c r="E2" s="64"/>
      <c r="F2" s="64"/>
      <c r="G2" s="64"/>
      <c r="H2" s="64"/>
      <c r="I2" s="64"/>
      <c r="J2" s="64"/>
    </row>
    <row r="3" spans="3:15" ht="28.8" x14ac:dyDescent="0.3">
      <c r="C3" s="24" t="s">
        <v>37</v>
      </c>
      <c r="D3" s="24"/>
      <c r="E3" s="24"/>
      <c r="F3" s="24"/>
      <c r="G3" s="24"/>
      <c r="H3" s="24"/>
      <c r="I3" s="24"/>
    </row>
    <row r="4" spans="3:15" ht="28.8" x14ac:dyDescent="0.3">
      <c r="C4" s="24" t="s">
        <v>38</v>
      </c>
      <c r="D4" s="24"/>
      <c r="E4" s="24"/>
      <c r="F4" s="24"/>
      <c r="G4" s="24"/>
      <c r="H4" s="24"/>
      <c r="I4" s="24"/>
    </row>
    <row r="7" spans="3:15" x14ac:dyDescent="0.3">
      <c r="C7" s="59" t="s">
        <v>13</v>
      </c>
      <c r="D7" s="60"/>
      <c r="E7" s="60"/>
      <c r="F7" s="60"/>
      <c r="G7" s="60"/>
      <c r="H7" s="60"/>
      <c r="I7" s="61">
        <v>730</v>
      </c>
    </row>
    <row r="8" spans="3:15" x14ac:dyDescent="0.3">
      <c r="C8" s="48"/>
      <c r="D8" s="49"/>
      <c r="E8" s="49"/>
      <c r="F8" s="49"/>
      <c r="G8" s="49"/>
      <c r="H8" s="49"/>
      <c r="I8" s="61"/>
    </row>
    <row r="9" spans="3:15" x14ac:dyDescent="0.3">
      <c r="C9" s="48" t="s">
        <v>14</v>
      </c>
      <c r="D9" s="49"/>
      <c r="E9" s="49"/>
      <c r="F9" s="49"/>
      <c r="G9" s="49"/>
      <c r="H9" s="49"/>
      <c r="I9" s="62">
        <v>44379</v>
      </c>
    </row>
    <row r="10" spans="3:15" x14ac:dyDescent="0.3">
      <c r="C10" s="48"/>
      <c r="D10" s="49"/>
      <c r="E10" s="49"/>
      <c r="F10" s="49"/>
      <c r="G10" s="49"/>
      <c r="H10" s="49"/>
      <c r="I10" s="63"/>
      <c r="N10" s="2"/>
    </row>
    <row r="11" spans="3:15" ht="20.399999999999999" x14ac:dyDescent="0.3">
      <c r="C11" s="48" t="s">
        <v>21</v>
      </c>
      <c r="D11" s="49"/>
      <c r="E11" s="49"/>
      <c r="F11" s="49"/>
      <c r="G11" s="49"/>
      <c r="H11" s="50"/>
      <c r="I11" s="44"/>
    </row>
    <row r="12" spans="3:15" ht="20.399999999999999" x14ac:dyDescent="0.3">
      <c r="C12" s="51" t="s">
        <v>32</v>
      </c>
      <c r="D12" s="52"/>
      <c r="E12" s="52"/>
      <c r="F12" s="52"/>
      <c r="G12" s="52"/>
      <c r="H12" s="53"/>
      <c r="I12" s="44"/>
    </row>
    <row r="13" spans="3:15" ht="20.399999999999999" x14ac:dyDescent="0.35">
      <c r="C13" s="21"/>
      <c r="D13" s="22"/>
      <c r="E13" s="22"/>
      <c r="F13" s="22"/>
      <c r="G13" s="22"/>
      <c r="H13" s="22"/>
      <c r="I13" s="23"/>
    </row>
    <row r="14" spans="3:15" ht="15.6" x14ac:dyDescent="0.3">
      <c r="C14" s="28" t="s">
        <v>30</v>
      </c>
      <c r="D14" s="29"/>
      <c r="E14" s="29"/>
      <c r="F14" s="30">
        <f>IF(I7="","",ROUND(C19+G19+C23+G23+G27+C27,1))</f>
        <v>282.3</v>
      </c>
      <c r="G14" s="30"/>
      <c r="H14" s="45" t="s">
        <v>15</v>
      </c>
      <c r="I14" s="46"/>
    </row>
    <row r="15" spans="3:15" ht="16.2" thickBot="1" x14ac:dyDescent="0.35">
      <c r="C15" s="28"/>
      <c r="D15" s="29"/>
      <c r="E15" s="29"/>
      <c r="F15" s="30"/>
      <c r="G15" s="30"/>
      <c r="H15" s="47">
        <f>IF(I9="","",I9)</f>
        <v>44379</v>
      </c>
      <c r="I15" s="46"/>
    </row>
    <row r="16" spans="3:15" ht="21.6" thickTop="1" thickBot="1" x14ac:dyDescent="0.4">
      <c r="C16" s="31" t="s">
        <v>16</v>
      </c>
      <c r="D16" s="31"/>
      <c r="E16" s="31"/>
      <c r="F16" s="31"/>
      <c r="G16" s="31"/>
      <c r="H16" s="31"/>
      <c r="I16" s="31"/>
    </row>
    <row r="17" spans="3:9" ht="21" thickTop="1" x14ac:dyDescent="0.35">
      <c r="C17" s="4"/>
      <c r="D17" s="5"/>
      <c r="E17" s="5"/>
      <c r="F17" s="5"/>
      <c r="G17" s="5"/>
      <c r="H17" s="5"/>
      <c r="I17" s="6"/>
    </row>
    <row r="18" spans="3:9" ht="22.2" x14ac:dyDescent="0.35">
      <c r="C18" s="54" t="s">
        <v>17</v>
      </c>
      <c r="D18" s="54"/>
      <c r="E18" s="54"/>
      <c r="F18" s="54"/>
      <c r="G18" s="55" t="s">
        <v>18</v>
      </c>
      <c r="H18" s="55"/>
      <c r="I18" s="55"/>
    </row>
    <row r="19" spans="3:9" x14ac:dyDescent="0.3">
      <c r="C19" s="56">
        <f>H40</f>
        <v>302.78000000000003</v>
      </c>
      <c r="D19" s="56"/>
      <c r="E19" s="56"/>
      <c r="F19" s="56"/>
      <c r="G19" s="57">
        <f>I46</f>
        <v>-14.6</v>
      </c>
      <c r="H19" s="57"/>
      <c r="I19" s="57"/>
    </row>
    <row r="20" spans="3:9" x14ac:dyDescent="0.3">
      <c r="C20" s="56"/>
      <c r="D20" s="56"/>
      <c r="E20" s="56"/>
      <c r="F20" s="56"/>
      <c r="G20" s="57"/>
      <c r="H20" s="57"/>
      <c r="I20" s="57"/>
    </row>
    <row r="21" spans="3:9" x14ac:dyDescent="0.3">
      <c r="C21" s="56"/>
      <c r="D21" s="56"/>
      <c r="E21" s="56"/>
      <c r="F21" s="56"/>
      <c r="G21" s="57"/>
      <c r="H21" s="57"/>
      <c r="I21" s="57"/>
    </row>
    <row r="22" spans="3:9" ht="22.2" x14ac:dyDescent="0.35">
      <c r="C22" s="55" t="str">
        <f>IFERROR("PEMULIH Discount "&amp;VLOOKUP(I7,Sheet1!A3:C7,3,TRUE)*100&amp;" %","PEMULIH Discount")</f>
        <v>PEMULIH Discount 5 %</v>
      </c>
      <c r="D22" s="55"/>
      <c r="E22" s="55"/>
      <c r="F22" s="55"/>
      <c r="G22" s="54" t="s">
        <v>19</v>
      </c>
      <c r="H22" s="54"/>
      <c r="I22" s="54"/>
    </row>
    <row r="23" spans="3:9" x14ac:dyDescent="0.3">
      <c r="C23" s="57">
        <f>I47</f>
        <v>-14.409000000000002</v>
      </c>
      <c r="D23" s="57"/>
      <c r="E23" s="57"/>
      <c r="F23" s="57"/>
      <c r="G23" s="56">
        <f>I51</f>
        <v>3.8976600000000006</v>
      </c>
      <c r="H23" s="56"/>
      <c r="I23" s="56"/>
    </row>
    <row r="24" spans="3:9" x14ac:dyDescent="0.3">
      <c r="C24" s="57"/>
      <c r="D24" s="57"/>
      <c r="E24" s="57"/>
      <c r="F24" s="57"/>
      <c r="G24" s="56"/>
      <c r="H24" s="56"/>
      <c r="I24" s="56"/>
    </row>
    <row r="25" spans="3:9" x14ac:dyDescent="0.3">
      <c r="C25" s="57"/>
      <c r="D25" s="57"/>
      <c r="E25" s="57"/>
      <c r="F25" s="57"/>
      <c r="G25" s="56"/>
      <c r="H25" s="56"/>
      <c r="I25" s="56"/>
    </row>
    <row r="26" spans="3:9" ht="22.2" x14ac:dyDescent="0.35">
      <c r="C26" s="54" t="s">
        <v>20</v>
      </c>
      <c r="D26" s="54"/>
      <c r="E26" s="54"/>
      <c r="F26" s="54"/>
      <c r="G26" s="55" t="s">
        <v>6</v>
      </c>
      <c r="H26" s="55"/>
      <c r="I26" s="55"/>
    </row>
    <row r="27" spans="3:9" x14ac:dyDescent="0.3">
      <c r="C27" s="56">
        <f>IFERROR(0.01*(C19+G19+C23+G23+G27)*(I11/30),0)</f>
        <v>0</v>
      </c>
      <c r="D27" s="56"/>
      <c r="E27" s="56"/>
      <c r="F27" s="56"/>
      <c r="G27" s="57">
        <f>I52</f>
        <v>4.6139360000000007</v>
      </c>
      <c r="H27" s="57"/>
      <c r="I27" s="57"/>
    </row>
    <row r="28" spans="3:9" x14ac:dyDescent="0.3">
      <c r="C28" s="56"/>
      <c r="D28" s="56"/>
      <c r="E28" s="56"/>
      <c r="F28" s="56"/>
      <c r="G28" s="57"/>
      <c r="H28" s="57"/>
      <c r="I28" s="57"/>
    </row>
    <row r="29" spans="3:9" x14ac:dyDescent="0.3">
      <c r="C29" s="56"/>
      <c r="D29" s="56"/>
      <c r="E29" s="56"/>
      <c r="F29" s="56"/>
      <c r="G29" s="57"/>
      <c r="H29" s="57"/>
      <c r="I29" s="57"/>
    </row>
    <row r="30" spans="3:9" ht="21" thickBot="1" x14ac:dyDescent="0.4">
      <c r="C30" s="7"/>
      <c r="D30" s="8"/>
      <c r="E30" s="8"/>
      <c r="F30" s="8"/>
      <c r="G30" s="8"/>
      <c r="H30" s="8"/>
      <c r="I30" s="9"/>
    </row>
    <row r="31" spans="3:9" ht="21" thickTop="1" x14ac:dyDescent="0.35">
      <c r="C31" s="32" t="s">
        <v>22</v>
      </c>
      <c r="D31" s="32"/>
      <c r="E31" s="32"/>
      <c r="F31" s="32"/>
      <c r="G31" s="32"/>
      <c r="H31" s="32"/>
      <c r="I31" s="32"/>
    </row>
    <row r="32" spans="3:9" ht="17.399999999999999" x14ac:dyDescent="0.3">
      <c r="C32" s="58" t="s">
        <v>23</v>
      </c>
      <c r="D32" s="58"/>
      <c r="E32" s="58"/>
      <c r="F32" s="58"/>
      <c r="G32" s="58"/>
      <c r="H32" s="58"/>
      <c r="I32" s="58"/>
    </row>
    <row r="33" spans="3:13" x14ac:dyDescent="0.3">
      <c r="C33" s="42" t="s">
        <v>24</v>
      </c>
      <c r="D33" s="42"/>
      <c r="E33" s="41" t="s">
        <v>25</v>
      </c>
      <c r="F33" s="41"/>
      <c r="G33" s="42" t="s">
        <v>0</v>
      </c>
      <c r="H33" s="42" t="s">
        <v>1</v>
      </c>
      <c r="I33" s="42"/>
      <c r="M33" s="19"/>
    </row>
    <row r="34" spans="3:13" x14ac:dyDescent="0.3">
      <c r="C34" s="42"/>
      <c r="D34" s="42"/>
      <c r="E34" s="41"/>
      <c r="F34" s="41"/>
      <c r="G34" s="42"/>
      <c r="H34" s="42"/>
      <c r="I34" s="42"/>
    </row>
    <row r="35" spans="3:13" ht="15" x14ac:dyDescent="0.3">
      <c r="C35" s="37">
        <v>200</v>
      </c>
      <c r="D35" s="37"/>
      <c r="E35" s="37">
        <f>IF(I7&gt;200,200,I7)</f>
        <v>200</v>
      </c>
      <c r="F35" s="37"/>
      <c r="G35" s="10">
        <f>IF(E35=0,0,VLOOKUP(E35,Sheet1!A3:B7,2))</f>
        <v>0.218</v>
      </c>
      <c r="H35" s="38">
        <f>G35*E35</f>
        <v>43.6</v>
      </c>
      <c r="I35" s="38"/>
    </row>
    <row r="36" spans="3:13" ht="15" x14ac:dyDescent="0.3">
      <c r="C36" s="37">
        <v>100</v>
      </c>
      <c r="D36" s="37"/>
      <c r="E36" s="37">
        <f>MAX(0,IF(I7-E35&gt;100,100,I7-E35))</f>
        <v>100</v>
      </c>
      <c r="F36" s="37"/>
      <c r="G36" s="10">
        <f>IF(E36=0,0,VLOOKUP(E35+E36,Sheet1!A3:B7,2))</f>
        <v>0.33400000000000002</v>
      </c>
      <c r="H36" s="38">
        <f t="shared" ref="H36:H38" si="0">G36*E36</f>
        <v>33.4</v>
      </c>
      <c r="I36" s="38"/>
    </row>
    <row r="37" spans="3:13" ht="15" x14ac:dyDescent="0.3">
      <c r="C37" s="37">
        <v>300</v>
      </c>
      <c r="D37" s="37"/>
      <c r="E37" s="37">
        <f>MAX(0,IF(I7-E35-E36&gt;300,300,I7-E35-E36))</f>
        <v>300</v>
      </c>
      <c r="F37" s="37"/>
      <c r="G37" s="10">
        <f>IF(E37=0,0,VLOOKUP(E35+E36+E37,Sheet1!A3:B7,2))</f>
        <v>0.51600000000000001</v>
      </c>
      <c r="H37" s="38">
        <f t="shared" si="0"/>
        <v>154.80000000000001</v>
      </c>
      <c r="I37" s="38"/>
      <c r="J37" s="1"/>
      <c r="K37" s="1"/>
    </row>
    <row r="38" spans="3:13" ht="15" x14ac:dyDescent="0.3">
      <c r="C38" s="37">
        <v>300</v>
      </c>
      <c r="D38" s="37"/>
      <c r="E38" s="37">
        <f>MAX(0,IF(I7-E35-E36-E37&gt;300,300,I7-E35-E36-E37))</f>
        <v>130</v>
      </c>
      <c r="F38" s="37"/>
      <c r="G38" s="10">
        <f>IF(E38=0,0,VLOOKUP(SUM(E35:F38),Sheet1!A3:B7,2))</f>
        <v>0.54600000000000004</v>
      </c>
      <c r="H38" s="38">
        <f t="shared" si="0"/>
        <v>70.98</v>
      </c>
      <c r="I38" s="38"/>
      <c r="J38" s="1"/>
      <c r="K38" s="1"/>
    </row>
    <row r="39" spans="3:13" ht="15" x14ac:dyDescent="0.3">
      <c r="C39" s="37"/>
      <c r="D39" s="37"/>
      <c r="E39" s="37">
        <f>IF(I7&gt;900,I7-900,0)</f>
        <v>0</v>
      </c>
      <c r="F39" s="37"/>
      <c r="G39" s="10">
        <f>IF(E39=0,0,VLOOKUP(I7,Sheet1!A3:B7,2,TRUE))</f>
        <v>0</v>
      </c>
      <c r="H39" s="38">
        <f t="shared" ref="H39" si="1">G39*E39</f>
        <v>0</v>
      </c>
      <c r="I39" s="38"/>
    </row>
    <row r="40" spans="3:13" ht="15" x14ac:dyDescent="0.3">
      <c r="C40" s="37" t="s">
        <v>2</v>
      </c>
      <c r="D40" s="37"/>
      <c r="E40" s="37">
        <f>SUM(E35:F39)</f>
        <v>730</v>
      </c>
      <c r="F40" s="37"/>
      <c r="G40" s="10"/>
      <c r="H40" s="38">
        <f>SUM(H35:I39)</f>
        <v>302.78000000000003</v>
      </c>
      <c r="I40" s="38"/>
    </row>
    <row r="41" spans="3:13" ht="20.399999999999999" x14ac:dyDescent="0.35">
      <c r="C41" s="16"/>
      <c r="D41" s="17"/>
      <c r="E41" s="17"/>
      <c r="F41" s="17"/>
      <c r="G41" s="17"/>
      <c r="H41" s="17"/>
      <c r="I41" s="18"/>
    </row>
    <row r="42" spans="3:13" x14ac:dyDescent="0.3">
      <c r="C42" s="35" t="s">
        <v>3</v>
      </c>
      <c r="D42" s="36"/>
      <c r="E42" s="36" t="s">
        <v>26</v>
      </c>
      <c r="F42" s="36"/>
      <c r="G42" s="36" t="s">
        <v>4</v>
      </c>
      <c r="H42" s="36"/>
      <c r="I42" s="33" t="s">
        <v>2</v>
      </c>
    </row>
    <row r="43" spans="3:13" x14ac:dyDescent="0.3">
      <c r="C43" s="35"/>
      <c r="D43" s="36"/>
      <c r="E43" s="36"/>
      <c r="F43" s="36"/>
      <c r="G43" s="36"/>
      <c r="H43" s="36"/>
      <c r="I43" s="33"/>
    </row>
    <row r="44" spans="3:13" ht="15.6" x14ac:dyDescent="0.3">
      <c r="C44" s="39" t="s">
        <v>27</v>
      </c>
      <c r="D44" s="40"/>
      <c r="E44" s="40">
        <f>IF(I7&gt;600,600,I7)</f>
        <v>600</v>
      </c>
      <c r="F44" s="40"/>
      <c r="G44" s="40">
        <f>IF(I7&gt;600,I7-600,0)</f>
        <v>130</v>
      </c>
      <c r="H44" s="40"/>
      <c r="I44" s="11">
        <f>G44+E44</f>
        <v>730</v>
      </c>
    </row>
    <row r="45" spans="3:13" ht="15.6" x14ac:dyDescent="0.3">
      <c r="C45" s="39" t="s">
        <v>28</v>
      </c>
      <c r="D45" s="40"/>
      <c r="E45" s="34">
        <f>SUM(H35:I37)</f>
        <v>231.8</v>
      </c>
      <c r="F45" s="34"/>
      <c r="G45" s="34">
        <f>SUM(H38:I39)</f>
        <v>70.98</v>
      </c>
      <c r="H45" s="34"/>
      <c r="I45" s="12">
        <f>G45+E45</f>
        <v>302.78000000000003</v>
      </c>
    </row>
    <row r="46" spans="3:13" ht="15.6" x14ac:dyDescent="0.3">
      <c r="C46" s="39" t="str">
        <f>IF(AND(I9&gt;=Sheet1!E4,I9&lt;=Sheet1!F4),"Rebate ICPT(RM0.02/kWh)","")</f>
        <v>Rebate ICPT(RM0.02/kWh)</v>
      </c>
      <c r="D46" s="40"/>
      <c r="E46" s="34">
        <f>IF(AND(I9&gt;=Sheet1!E4,I9&lt;=Sheet1!F4),E44*-0.02,0)</f>
        <v>-12</v>
      </c>
      <c r="F46" s="34"/>
      <c r="G46" s="34">
        <f>IF(AND(I9&gt;=Sheet1!E4,I9&lt;=Sheet1!F4),G44*-0.02,0)</f>
        <v>-2.6</v>
      </c>
      <c r="H46" s="34"/>
      <c r="I46" s="12">
        <f>G46+E46</f>
        <v>-14.6</v>
      </c>
    </row>
    <row r="47" spans="3:13" ht="15.6" x14ac:dyDescent="0.3">
      <c r="C47" s="39" t="str">
        <f>IFERROR(IF(AND(I9&gt;=Sheet1!E4,I9&lt;=Sheet1!F4),"PEMULIH DISKAUN "&amp;VLOOKUP(I7,Sheet1!A3:C7,3,TRUE)*100&amp;" %",""),"")</f>
        <v>PEMULIH DISKAUN 5 %</v>
      </c>
      <c r="D47" s="40"/>
      <c r="E47" s="34">
        <f>IFERROR(IF(AND(I9&gt;=Sheet1!E4,I9&lt;=Sheet1!F4),SUM(E45:F46)*-VLOOKUP(I7,Sheet1!A3:C7,3,TRUE),0),"")</f>
        <v>-10.990000000000002</v>
      </c>
      <c r="F47" s="34"/>
      <c r="G47" s="34">
        <f>IFERROR(IF(AND(I9&gt;=Sheet1!E4,I9&lt;=Sheet1!F4),SUM(G45:H46)*-VLOOKUP(I7,Sheet1!A3:C7,3,TRUE),0),"")</f>
        <v>-3.4190000000000005</v>
      </c>
      <c r="H47" s="34"/>
      <c r="I47" s="12">
        <f>IFERROR(G47+E47,"")</f>
        <v>-14.409000000000002</v>
      </c>
    </row>
    <row r="48" spans="3:13" ht="15.6" x14ac:dyDescent="0.3">
      <c r="C48" s="13"/>
      <c r="D48" s="14"/>
      <c r="E48" s="34" t="str">
        <f>IFERROR(IF(E47=0,""," "&amp;VLOOKUP(I7,Sheet1!A3:C7,3,TRUE)&amp;" x  ("&amp;E46&amp;" + "&amp;E45&amp;")"),"")</f>
        <v xml:space="preserve"> 0.05 x  (-12 + 231.8)</v>
      </c>
      <c r="F48" s="34"/>
      <c r="G48" s="34" t="str">
        <f>IFERROR(IF(G47=0,""," "&amp;VLOOKUP(I7,Sheet1!A3:C7,3,TRUE)&amp;" x  ("&amp;G46&amp;" + "&amp;G45&amp;")"),"")</f>
        <v xml:space="preserve"> 0.05 x  (-2.6 + 70.98)</v>
      </c>
      <c r="H48" s="34"/>
      <c r="I48" s="12"/>
    </row>
    <row r="49" spans="3:9" ht="15.6" x14ac:dyDescent="0.3">
      <c r="C49" s="39"/>
      <c r="D49" s="40"/>
      <c r="E49" s="40"/>
      <c r="F49" s="40"/>
      <c r="G49" s="40"/>
      <c r="H49" s="40"/>
      <c r="I49" s="43"/>
    </row>
    <row r="50" spans="3:9" ht="15.6" x14ac:dyDescent="0.3">
      <c r="C50" s="39" t="s">
        <v>29</v>
      </c>
      <c r="D50" s="40"/>
      <c r="E50" s="34">
        <f>SUM(E45:F47)</f>
        <v>208.81</v>
      </c>
      <c r="F50" s="34"/>
      <c r="G50" s="34">
        <f>SUM(G45:H47)</f>
        <v>64.961000000000013</v>
      </c>
      <c r="H50" s="34"/>
      <c r="I50" s="12">
        <f>G50+E50</f>
        <v>273.77100000000002</v>
      </c>
    </row>
    <row r="51" spans="3:9" ht="15.6" x14ac:dyDescent="0.3">
      <c r="C51" s="39" t="s">
        <v>5</v>
      </c>
      <c r="D51" s="40"/>
      <c r="E51" s="34" t="str">
        <f>IF(G50=0,"","0.06 x RM"&amp;G50&amp;"")</f>
        <v>0.06 x RM64.961</v>
      </c>
      <c r="F51" s="34"/>
      <c r="G51" s="34"/>
      <c r="H51" s="34"/>
      <c r="I51" s="12">
        <f>0.06*G50</f>
        <v>3.8976600000000006</v>
      </c>
    </row>
    <row r="52" spans="3:9" ht="15.6" x14ac:dyDescent="0.3">
      <c r="C52" s="25" t="s">
        <v>6</v>
      </c>
      <c r="D52" s="26"/>
      <c r="E52" s="27" t="str">
        <f>IF(I7&gt;300,"0.016 x (RM"&amp;I47&amp;" + RM"&amp;I45&amp;")","")</f>
        <v>0.016 x (RM-14.409 + RM302.78)</v>
      </c>
      <c r="F52" s="27"/>
      <c r="G52" s="27"/>
      <c r="H52" s="27"/>
      <c r="I52" s="15">
        <f>IF(I7&gt;=300,0.016*(I45+I47),0)</f>
        <v>4.6139360000000007</v>
      </c>
    </row>
  </sheetData>
  <sheetProtection sheet="1" objects="1" scenarios="1"/>
  <mergeCells count="79">
    <mergeCell ref="C7:H8"/>
    <mergeCell ref="I7:I8"/>
    <mergeCell ref="C9:H10"/>
    <mergeCell ref="I9:I10"/>
    <mergeCell ref="C1:I1"/>
    <mergeCell ref="C2:J2"/>
    <mergeCell ref="C32:I32"/>
    <mergeCell ref="C37:D37"/>
    <mergeCell ref="C36:D36"/>
    <mergeCell ref="C35:D35"/>
    <mergeCell ref="C23:F25"/>
    <mergeCell ref="G23:I25"/>
    <mergeCell ref="C26:F26"/>
    <mergeCell ref="G26:I26"/>
    <mergeCell ref="C27:F29"/>
    <mergeCell ref="G27:I29"/>
    <mergeCell ref="C33:D34"/>
    <mergeCell ref="C18:F18"/>
    <mergeCell ref="G18:I18"/>
    <mergeCell ref="C19:F21"/>
    <mergeCell ref="G19:I21"/>
    <mergeCell ref="C22:F22"/>
    <mergeCell ref="G22:I22"/>
    <mergeCell ref="I11:I12"/>
    <mergeCell ref="H14:I14"/>
    <mergeCell ref="H15:I15"/>
    <mergeCell ref="C11:H11"/>
    <mergeCell ref="C12:H12"/>
    <mergeCell ref="C45:D45"/>
    <mergeCell ref="E33:F34"/>
    <mergeCell ref="G33:G34"/>
    <mergeCell ref="H33:I34"/>
    <mergeCell ref="E36:F36"/>
    <mergeCell ref="E35:F35"/>
    <mergeCell ref="E37:F37"/>
    <mergeCell ref="E38:F38"/>
    <mergeCell ref="H38:I38"/>
    <mergeCell ref="H37:I37"/>
    <mergeCell ref="H36:I36"/>
    <mergeCell ref="H35:I35"/>
    <mergeCell ref="C38:D38"/>
    <mergeCell ref="E50:F50"/>
    <mergeCell ref="C47:D47"/>
    <mergeCell ref="E48:F48"/>
    <mergeCell ref="G48:H48"/>
    <mergeCell ref="C46:D46"/>
    <mergeCell ref="C49:I49"/>
    <mergeCell ref="E51:H51"/>
    <mergeCell ref="E47:F47"/>
    <mergeCell ref="C39:D39"/>
    <mergeCell ref="E39:F39"/>
    <mergeCell ref="H39:I39"/>
    <mergeCell ref="C40:D40"/>
    <mergeCell ref="E40:F40"/>
    <mergeCell ref="H40:I40"/>
    <mergeCell ref="C44:D44"/>
    <mergeCell ref="C50:D50"/>
    <mergeCell ref="C51:D51"/>
    <mergeCell ref="E44:F44"/>
    <mergeCell ref="E46:F46"/>
    <mergeCell ref="E45:F45"/>
    <mergeCell ref="G44:H44"/>
    <mergeCell ref="G45:H45"/>
    <mergeCell ref="C13:I13"/>
    <mergeCell ref="C3:I3"/>
    <mergeCell ref="C4:I4"/>
    <mergeCell ref="C52:D52"/>
    <mergeCell ref="E52:H52"/>
    <mergeCell ref="C14:E15"/>
    <mergeCell ref="F14:G15"/>
    <mergeCell ref="C16:I16"/>
    <mergeCell ref="C31:I31"/>
    <mergeCell ref="I42:I43"/>
    <mergeCell ref="G50:H50"/>
    <mergeCell ref="G47:H47"/>
    <mergeCell ref="G46:H46"/>
    <mergeCell ref="C42:D43"/>
    <mergeCell ref="E42:F43"/>
    <mergeCell ref="G42:H43"/>
  </mergeCells>
  <dataValidations count="3">
    <dataValidation type="whole" operator="greaterThan" allowBlank="1" showInputMessage="1" showErrorMessage="1" sqref="I7:I8" xr:uid="{720620FC-AB3F-4849-9C04-939E0B8AA0A9}">
      <formula1>0</formula1>
    </dataValidation>
    <dataValidation type="date" operator="greaterThanOrEqual" allowBlank="1" showInputMessage="1" showErrorMessage="1" sqref="I9:I10" xr:uid="{61F59ED4-AA5C-460D-B337-B3301046AD13}">
      <formula1>36829</formula1>
    </dataValidation>
    <dataValidation type="whole" operator="greaterThanOrEqual" allowBlank="1" showInputMessage="1" showErrorMessage="1" sqref="I11:I12" xr:uid="{7788AE5B-68B2-42DB-84B2-F94D4A51E8EA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7AC9-8CE8-4C36-9479-5055723CF45C}">
  <dimension ref="A1"/>
  <sheetViews>
    <sheetView workbookViewId="0">
      <selection activeCell="L22" sqref="L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LookupTable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2021-08-31T08:30:01Z</dcterms:created>
  <dcterms:modified xsi:type="dcterms:W3CDTF">2021-09-05T06:15:15Z</dcterms:modified>
</cp:coreProperties>
</file>