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5" tabRatio="798" activeTab="2"/>
  </bookViews>
  <sheets>
    <sheet name="Balance sheet" sheetId="2" r:id="rId1"/>
    <sheet name="Equity and margin" sheetId="14" r:id="rId2"/>
    <sheet name="Position over time" sheetId="13" r:id="rId3"/>
  </sheets>
  <definedNames>
    <definedName name="solver_adj" localSheetId="2" hidden="1">'Position over time'!$B$3</definedName>
    <definedName name="solver_cvg" localSheetId="2" hidden="1">"0,0001"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"0,075"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'Position over time'!$L$4</definedName>
    <definedName name="solver_pre" localSheetId="2" hidden="1">"0,000001"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C27" i="14" l="1"/>
  <c r="C21" i="14"/>
  <c r="C23" i="14" s="1"/>
  <c r="G14" i="14"/>
  <c r="F14" i="14"/>
  <c r="E14" i="14"/>
  <c r="D14" i="14"/>
  <c r="C14" i="14"/>
  <c r="C32" i="14" l="1"/>
  <c r="C33" i="14" s="1"/>
  <c r="C24" i="14"/>
  <c r="G27" i="14" s="1"/>
  <c r="C13" i="14"/>
  <c r="G32" i="14" l="1"/>
  <c r="G33" i="14" s="1"/>
  <c r="E27" i="14"/>
  <c r="D27" i="14"/>
  <c r="F27" i="14"/>
  <c r="F28" i="14"/>
  <c r="D28" i="14"/>
  <c r="E28" i="14"/>
  <c r="G28" i="14"/>
  <c r="G30" i="14" s="1"/>
  <c r="C28" i="14"/>
  <c r="C30" i="14" s="1"/>
  <c r="D13" i="14"/>
  <c r="D16" i="14" s="1"/>
  <c r="G13" i="14"/>
  <c r="G16" i="14" s="1"/>
  <c r="E13" i="14"/>
  <c r="E16" i="14" s="1"/>
  <c r="F13" i="14"/>
  <c r="F16" i="14" s="1"/>
  <c r="C16" i="14"/>
  <c r="B3" i="13"/>
  <c r="F149" i="13"/>
  <c r="F21" i="13"/>
  <c r="F31" i="13"/>
  <c r="F30" i="14" l="1"/>
  <c r="F32" i="14"/>
  <c r="F33" i="14" s="1"/>
  <c r="D30" i="14"/>
  <c r="D32" i="14"/>
  <c r="D33" i="14" s="1"/>
  <c r="E30" i="14"/>
  <c r="E32" i="14"/>
  <c r="E33" i="14" s="1"/>
  <c r="I21" i="13"/>
  <c r="L21" i="13"/>
  <c r="B2" i="13"/>
  <c r="B4" i="13" l="1"/>
  <c r="E130" i="13" l="1"/>
  <c r="E129" i="13"/>
  <c r="E122" i="13"/>
  <c r="E113" i="13"/>
  <c r="E98" i="13"/>
  <c r="E90" i="13"/>
  <c r="E89" i="13"/>
  <c r="E86" i="13"/>
  <c r="E66" i="13"/>
  <c r="E65" i="13"/>
  <c r="E62" i="13"/>
  <c r="E58" i="13"/>
  <c r="E41" i="13"/>
  <c r="E38" i="13"/>
  <c r="E34" i="13"/>
  <c r="E26" i="13"/>
  <c r="G135" i="13"/>
  <c r="G103" i="13"/>
  <c r="G80" i="13"/>
  <c r="G72" i="13"/>
  <c r="B7" i="13"/>
  <c r="E147" i="13" s="1"/>
  <c r="C17" i="13"/>
  <c r="C18" i="13"/>
  <c r="C19" i="13"/>
  <c r="C20" i="13"/>
  <c r="C21" i="13"/>
  <c r="B6" i="13" s="1"/>
  <c r="C22" i="13"/>
  <c r="C23" i="13"/>
  <c r="C24" i="13"/>
  <c r="G24" i="13" s="1"/>
  <c r="C25" i="13"/>
  <c r="G25" i="13" s="1"/>
  <c r="C26" i="13"/>
  <c r="G26" i="13" s="1"/>
  <c r="C27" i="13"/>
  <c r="G27" i="13" s="1"/>
  <c r="C28" i="13"/>
  <c r="C29" i="13"/>
  <c r="C30" i="13"/>
  <c r="C31" i="13"/>
  <c r="C32" i="13"/>
  <c r="G32" i="13" s="1"/>
  <c r="C33" i="13"/>
  <c r="G33" i="13" s="1"/>
  <c r="C34" i="13"/>
  <c r="G34" i="13" s="1"/>
  <c r="C35" i="13"/>
  <c r="G35" i="13" s="1"/>
  <c r="C36" i="13"/>
  <c r="C37" i="13"/>
  <c r="C38" i="13"/>
  <c r="C39" i="13"/>
  <c r="C40" i="13"/>
  <c r="G40" i="13" s="1"/>
  <c r="C41" i="13"/>
  <c r="G41" i="13" s="1"/>
  <c r="C42" i="13"/>
  <c r="G42" i="13" s="1"/>
  <c r="C43" i="13"/>
  <c r="G43" i="13" s="1"/>
  <c r="C44" i="13"/>
  <c r="C45" i="13"/>
  <c r="C46" i="13"/>
  <c r="C47" i="13"/>
  <c r="G47" i="13" s="1"/>
  <c r="C48" i="13"/>
  <c r="G48" i="13" s="1"/>
  <c r="C49" i="13"/>
  <c r="G49" i="13" s="1"/>
  <c r="C50" i="13"/>
  <c r="G50" i="13" s="1"/>
  <c r="C51" i="13"/>
  <c r="G51" i="13" s="1"/>
  <c r="C52" i="13"/>
  <c r="C53" i="13"/>
  <c r="C54" i="13"/>
  <c r="C55" i="13"/>
  <c r="C56" i="13"/>
  <c r="G56" i="13" s="1"/>
  <c r="C57" i="13"/>
  <c r="G57" i="13" s="1"/>
  <c r="C58" i="13"/>
  <c r="G58" i="13" s="1"/>
  <c r="C59" i="13"/>
  <c r="G59" i="13" s="1"/>
  <c r="C60" i="13"/>
  <c r="C61" i="13"/>
  <c r="C62" i="13"/>
  <c r="C63" i="13"/>
  <c r="C64" i="13"/>
  <c r="G64" i="13" s="1"/>
  <c r="C65" i="13"/>
  <c r="G65" i="13" s="1"/>
  <c r="C66" i="13"/>
  <c r="G66" i="13" s="1"/>
  <c r="C67" i="13"/>
  <c r="G67" i="13" s="1"/>
  <c r="C68" i="13"/>
  <c r="C69" i="13"/>
  <c r="C70" i="13"/>
  <c r="C71" i="13"/>
  <c r="C72" i="13"/>
  <c r="C73" i="13"/>
  <c r="G73" i="13" s="1"/>
  <c r="C74" i="13"/>
  <c r="G74" i="13" s="1"/>
  <c r="C75" i="13"/>
  <c r="G75" i="13" s="1"/>
  <c r="C76" i="13"/>
  <c r="C77" i="13"/>
  <c r="C78" i="13"/>
  <c r="C79" i="13"/>
  <c r="C80" i="13"/>
  <c r="C81" i="13"/>
  <c r="G81" i="13" s="1"/>
  <c r="C82" i="13"/>
  <c r="G82" i="13" s="1"/>
  <c r="C83" i="13"/>
  <c r="G83" i="13" s="1"/>
  <c r="C84" i="13"/>
  <c r="C85" i="13"/>
  <c r="C86" i="13"/>
  <c r="C87" i="13"/>
  <c r="C88" i="13"/>
  <c r="G88" i="13" s="1"/>
  <c r="C89" i="13"/>
  <c r="G89" i="13" s="1"/>
  <c r="C90" i="13"/>
  <c r="G90" i="13" s="1"/>
  <c r="C91" i="13"/>
  <c r="G91" i="13" s="1"/>
  <c r="C92" i="13"/>
  <c r="C93" i="13"/>
  <c r="C94" i="13"/>
  <c r="C95" i="13"/>
  <c r="C96" i="13"/>
  <c r="G96" i="13" s="1"/>
  <c r="C97" i="13"/>
  <c r="G97" i="13" s="1"/>
  <c r="C98" i="13"/>
  <c r="G98" i="13" s="1"/>
  <c r="C99" i="13"/>
  <c r="G99" i="13" s="1"/>
  <c r="C100" i="13"/>
  <c r="C101" i="13"/>
  <c r="C102" i="13"/>
  <c r="C103" i="13"/>
  <c r="C104" i="13"/>
  <c r="G104" i="13" s="1"/>
  <c r="C105" i="13"/>
  <c r="G105" i="13" s="1"/>
  <c r="C106" i="13"/>
  <c r="G106" i="13" s="1"/>
  <c r="C107" i="13"/>
  <c r="G107" i="13" s="1"/>
  <c r="C108" i="13"/>
  <c r="C109" i="13"/>
  <c r="C110" i="13"/>
  <c r="C111" i="13"/>
  <c r="C112" i="13"/>
  <c r="G112" i="13" s="1"/>
  <c r="C113" i="13"/>
  <c r="G113" i="13" s="1"/>
  <c r="C114" i="13"/>
  <c r="G114" i="13" s="1"/>
  <c r="C115" i="13"/>
  <c r="G115" i="13" s="1"/>
  <c r="C116" i="13"/>
  <c r="C117" i="13"/>
  <c r="C118" i="13"/>
  <c r="C119" i="13"/>
  <c r="C120" i="13"/>
  <c r="G120" i="13" s="1"/>
  <c r="C121" i="13"/>
  <c r="G121" i="13" s="1"/>
  <c r="C122" i="13"/>
  <c r="G122" i="13" s="1"/>
  <c r="C123" i="13"/>
  <c r="G123" i="13" s="1"/>
  <c r="C124" i="13"/>
  <c r="C125" i="13"/>
  <c r="C126" i="13"/>
  <c r="C127" i="13"/>
  <c r="C128" i="13"/>
  <c r="G128" i="13" s="1"/>
  <c r="C129" i="13"/>
  <c r="G129" i="13" s="1"/>
  <c r="C130" i="13"/>
  <c r="G130" i="13" s="1"/>
  <c r="C131" i="13"/>
  <c r="G131" i="13" s="1"/>
  <c r="C132" i="13"/>
  <c r="C133" i="13"/>
  <c r="C134" i="13"/>
  <c r="C135" i="13"/>
  <c r="C136" i="13"/>
  <c r="G136" i="13" s="1"/>
  <c r="C137" i="13"/>
  <c r="G137" i="13" s="1"/>
  <c r="C138" i="13"/>
  <c r="G138" i="13" s="1"/>
  <c r="C139" i="13"/>
  <c r="G139" i="13" s="1"/>
  <c r="C140" i="13"/>
  <c r="C141" i="13"/>
  <c r="C142" i="13"/>
  <c r="C143" i="13"/>
  <c r="C144" i="13"/>
  <c r="G144" i="13" s="1"/>
  <c r="C145" i="13"/>
  <c r="G145" i="13" s="1"/>
  <c r="C146" i="13"/>
  <c r="G146" i="13" s="1"/>
  <c r="C147" i="13"/>
  <c r="G147" i="13" s="1"/>
  <c r="C148" i="13"/>
  <c r="C149" i="13"/>
  <c r="J147" i="13" l="1"/>
  <c r="J139" i="13"/>
  <c r="J131" i="13"/>
  <c r="J123" i="13"/>
  <c r="J115" i="13"/>
  <c r="J107" i="13"/>
  <c r="J99" i="13"/>
  <c r="J91" i="13"/>
  <c r="J83" i="13"/>
  <c r="J75" i="13"/>
  <c r="J67" i="13"/>
  <c r="J59" i="13"/>
  <c r="J51" i="13"/>
  <c r="J43" i="13"/>
  <c r="J35" i="13"/>
  <c r="J27" i="13"/>
  <c r="J137" i="13"/>
  <c r="J113" i="13"/>
  <c r="J81" i="13"/>
  <c r="J57" i="13"/>
  <c r="J129" i="13"/>
  <c r="J97" i="13"/>
  <c r="J73" i="13"/>
  <c r="J49" i="13"/>
  <c r="J145" i="13"/>
  <c r="J121" i="13"/>
  <c r="J105" i="13"/>
  <c r="J89" i="13"/>
  <c r="J65" i="13"/>
  <c r="J41" i="13"/>
  <c r="J25" i="13"/>
  <c r="J33" i="13"/>
  <c r="J47" i="13"/>
  <c r="J146" i="13"/>
  <c r="J144" i="13"/>
  <c r="J138" i="13"/>
  <c r="J136" i="13"/>
  <c r="J130" i="13"/>
  <c r="J128" i="13"/>
  <c r="J122" i="13"/>
  <c r="J120" i="13"/>
  <c r="J114" i="13"/>
  <c r="J112" i="13"/>
  <c r="J106" i="13"/>
  <c r="J104" i="13"/>
  <c r="J98" i="13"/>
  <c r="J96" i="13"/>
  <c r="J90" i="13"/>
  <c r="J88" i="13"/>
  <c r="J82" i="13"/>
  <c r="J74" i="13"/>
  <c r="J66" i="13"/>
  <c r="J64" i="13"/>
  <c r="J58" i="13"/>
  <c r="J56" i="13"/>
  <c r="J50" i="13"/>
  <c r="J48" i="13"/>
  <c r="J42" i="13"/>
  <c r="J40" i="13"/>
  <c r="J34" i="13"/>
  <c r="J32" i="13"/>
  <c r="J26" i="13"/>
  <c r="J24" i="13"/>
  <c r="J80" i="13"/>
  <c r="J135" i="13"/>
  <c r="J72" i="13"/>
  <c r="J103" i="13"/>
  <c r="E42" i="13"/>
  <c r="E70" i="13"/>
  <c r="E102" i="13"/>
  <c r="E134" i="13"/>
  <c r="E18" i="13"/>
  <c r="E46" i="13"/>
  <c r="E78" i="13"/>
  <c r="E105" i="13"/>
  <c r="E22" i="13"/>
  <c r="E49" i="13"/>
  <c r="E81" i="13"/>
  <c r="E106" i="13"/>
  <c r="G149" i="13"/>
  <c r="J149" i="13" s="1"/>
  <c r="G141" i="13"/>
  <c r="J141" i="13" s="1"/>
  <c r="G133" i="13"/>
  <c r="J133" i="13" s="1"/>
  <c r="G125" i="13"/>
  <c r="J125" i="13" s="1"/>
  <c r="G117" i="13"/>
  <c r="J117" i="13" s="1"/>
  <c r="G109" i="13"/>
  <c r="J109" i="13" s="1"/>
  <c r="G101" i="13"/>
  <c r="J101" i="13" s="1"/>
  <c r="G93" i="13"/>
  <c r="J93" i="13" s="1"/>
  <c r="G85" i="13"/>
  <c r="J85" i="13" s="1"/>
  <c r="G77" i="13"/>
  <c r="J77" i="13" s="1"/>
  <c r="G69" i="13"/>
  <c r="J69" i="13" s="1"/>
  <c r="G61" i="13"/>
  <c r="J61" i="13" s="1"/>
  <c r="G53" i="13"/>
  <c r="J53" i="13" s="1"/>
  <c r="G45" i="13"/>
  <c r="J45" i="13" s="1"/>
  <c r="G37" i="13"/>
  <c r="J37" i="13" s="1"/>
  <c r="G29" i="13"/>
  <c r="J29" i="13" s="1"/>
  <c r="E25" i="13"/>
  <c r="E57" i="13"/>
  <c r="E82" i="13"/>
  <c r="E110" i="13"/>
  <c r="G111" i="13"/>
  <c r="J111" i="13" s="1"/>
  <c r="E30" i="13"/>
  <c r="E50" i="13"/>
  <c r="E73" i="13"/>
  <c r="E94" i="13"/>
  <c r="E114" i="13"/>
  <c r="E137" i="13"/>
  <c r="G143" i="13"/>
  <c r="J143" i="13" s="1"/>
  <c r="G127" i="13"/>
  <c r="J127" i="13" s="1"/>
  <c r="G119" i="13"/>
  <c r="J119" i="13" s="1"/>
  <c r="G87" i="13"/>
  <c r="J87" i="13" s="1"/>
  <c r="G79" i="13"/>
  <c r="J79" i="13" s="1"/>
  <c r="G71" i="13"/>
  <c r="J71" i="13" s="1"/>
  <c r="G63" i="13"/>
  <c r="J63" i="13" s="1"/>
  <c r="G55" i="13"/>
  <c r="J55" i="13" s="1"/>
  <c r="G31" i="13"/>
  <c r="J31" i="13" s="1"/>
  <c r="G23" i="13"/>
  <c r="J23" i="13" s="1"/>
  <c r="E33" i="13"/>
  <c r="E54" i="13"/>
  <c r="E74" i="13"/>
  <c r="E97" i="13"/>
  <c r="E118" i="13"/>
  <c r="E138" i="13"/>
  <c r="E121" i="13"/>
  <c r="E142" i="13"/>
  <c r="E145" i="13"/>
  <c r="E126" i="13"/>
  <c r="E146" i="13"/>
  <c r="E23" i="13"/>
  <c r="E31" i="13"/>
  <c r="E39" i="13"/>
  <c r="E47" i="13"/>
  <c r="E55" i="13"/>
  <c r="E63" i="13"/>
  <c r="E71" i="13"/>
  <c r="E79" i="13"/>
  <c r="E87" i="13"/>
  <c r="E95" i="13"/>
  <c r="E103" i="13"/>
  <c r="E111" i="13"/>
  <c r="E119" i="13"/>
  <c r="E127" i="13"/>
  <c r="E135" i="13"/>
  <c r="E143" i="13"/>
  <c r="G148" i="13"/>
  <c r="J148" i="13" s="1"/>
  <c r="G140" i="13"/>
  <c r="J140" i="13" s="1"/>
  <c r="G132" i="13"/>
  <c r="J132" i="13" s="1"/>
  <c r="G124" i="13"/>
  <c r="J124" i="13" s="1"/>
  <c r="G116" i="13"/>
  <c r="J116" i="13" s="1"/>
  <c r="G108" i="13"/>
  <c r="J108" i="13" s="1"/>
  <c r="G100" i="13"/>
  <c r="J100" i="13" s="1"/>
  <c r="G92" i="13"/>
  <c r="J92" i="13" s="1"/>
  <c r="G84" i="13"/>
  <c r="J84" i="13" s="1"/>
  <c r="G76" i="13"/>
  <c r="J76" i="13" s="1"/>
  <c r="G68" i="13"/>
  <c r="J68" i="13" s="1"/>
  <c r="G60" i="13"/>
  <c r="J60" i="13" s="1"/>
  <c r="G52" i="13"/>
  <c r="J52" i="13" s="1"/>
  <c r="G44" i="13"/>
  <c r="J44" i="13" s="1"/>
  <c r="G36" i="13"/>
  <c r="J36" i="13" s="1"/>
  <c r="G28" i="13"/>
  <c r="J28" i="13" s="1"/>
  <c r="E24" i="13"/>
  <c r="E32" i="13"/>
  <c r="E40" i="13"/>
  <c r="E48" i="13"/>
  <c r="E56" i="13"/>
  <c r="E64" i="13"/>
  <c r="E72" i="13"/>
  <c r="E80" i="13"/>
  <c r="E88" i="13"/>
  <c r="E96" i="13"/>
  <c r="E104" i="13"/>
  <c r="E112" i="13"/>
  <c r="E120" i="13"/>
  <c r="E128" i="13"/>
  <c r="E136" i="13"/>
  <c r="E144" i="13"/>
  <c r="E19" i="13"/>
  <c r="E27" i="13"/>
  <c r="E35" i="13"/>
  <c r="E43" i="13"/>
  <c r="E51" i="13"/>
  <c r="E59" i="13"/>
  <c r="E67" i="13"/>
  <c r="E75" i="13"/>
  <c r="E83" i="13"/>
  <c r="E91" i="13"/>
  <c r="E99" i="13"/>
  <c r="E107" i="13"/>
  <c r="E115" i="13"/>
  <c r="E123" i="13"/>
  <c r="E131" i="13"/>
  <c r="E139" i="13"/>
  <c r="G95" i="13"/>
  <c r="J95" i="13" s="1"/>
  <c r="E20" i="13"/>
  <c r="E28" i="13"/>
  <c r="E36" i="13"/>
  <c r="E44" i="13"/>
  <c r="E52" i="13"/>
  <c r="E60" i="13"/>
  <c r="E68" i="13"/>
  <c r="E76" i="13"/>
  <c r="E84" i="13"/>
  <c r="E92" i="13"/>
  <c r="E100" i="13"/>
  <c r="E108" i="13"/>
  <c r="E116" i="13"/>
  <c r="E124" i="13"/>
  <c r="E132" i="13"/>
  <c r="E140" i="13"/>
  <c r="E148" i="13"/>
  <c r="E21" i="13"/>
  <c r="E29" i="13"/>
  <c r="E37" i="13"/>
  <c r="E45" i="13"/>
  <c r="E53" i="13"/>
  <c r="E61" i="13"/>
  <c r="E69" i="13"/>
  <c r="E77" i="13"/>
  <c r="E85" i="13"/>
  <c r="E93" i="13"/>
  <c r="E101" i="13"/>
  <c r="E109" i="13"/>
  <c r="E117" i="13"/>
  <c r="E125" i="13"/>
  <c r="E133" i="13"/>
  <c r="E141" i="13"/>
  <c r="E149" i="13"/>
  <c r="G39" i="13"/>
  <c r="J39" i="13" s="1"/>
  <c r="G142" i="13"/>
  <c r="J142" i="13" s="1"/>
  <c r="G134" i="13"/>
  <c r="J134" i="13" s="1"/>
  <c r="G126" i="13"/>
  <c r="J126" i="13" s="1"/>
  <c r="G118" i="13"/>
  <c r="J118" i="13" s="1"/>
  <c r="G110" i="13"/>
  <c r="J110" i="13" s="1"/>
  <c r="G102" i="13"/>
  <c r="J102" i="13" s="1"/>
  <c r="G94" i="13"/>
  <c r="J94" i="13" s="1"/>
  <c r="G86" i="13"/>
  <c r="J86" i="13" s="1"/>
  <c r="G78" i="13"/>
  <c r="J78" i="13" s="1"/>
  <c r="G70" i="13"/>
  <c r="J70" i="13" s="1"/>
  <c r="G62" i="13"/>
  <c r="J62" i="13" s="1"/>
  <c r="G54" i="13"/>
  <c r="J54" i="13" s="1"/>
  <c r="G46" i="13"/>
  <c r="J46" i="13" s="1"/>
  <c r="G38" i="13"/>
  <c r="J38" i="13" s="1"/>
  <c r="G30" i="13"/>
  <c r="J30" i="13" s="1"/>
  <c r="G22" i="13"/>
  <c r="J22" i="13" s="1"/>
  <c r="G21" i="13"/>
  <c r="B8" i="13"/>
  <c r="F16" i="2"/>
  <c r="C17" i="2"/>
  <c r="C7" i="2"/>
  <c r="I22" i="2"/>
  <c r="L22" i="2" s="1"/>
  <c r="L21" i="2" s="1"/>
  <c r="I11" i="2"/>
  <c r="L11" i="2"/>
  <c r="I22" i="13" l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J21" i="13"/>
  <c r="M21" i="13"/>
  <c r="N21" i="13" s="1"/>
  <c r="L22" i="13" s="1"/>
  <c r="M22" i="13" l="1"/>
  <c r="N22" i="13" s="1"/>
  <c r="O22" i="13" s="1"/>
  <c r="P22" i="13" s="1"/>
  <c r="I4" i="13"/>
  <c r="I3" i="13"/>
  <c r="I5" i="13"/>
  <c r="J10" i="13"/>
  <c r="B5" i="13"/>
  <c r="L23" i="13" l="1"/>
  <c r="E24" i="2"/>
  <c r="F17" i="2"/>
  <c r="F22" i="2"/>
  <c r="C22" i="2" s="1"/>
  <c r="F7" i="2"/>
  <c r="M23" i="13" l="1"/>
  <c r="N23" i="13" s="1"/>
  <c r="O23" i="13" s="1"/>
  <c r="P23" i="13" s="1"/>
  <c r="C20" i="2"/>
  <c r="C21" i="2" s="1"/>
  <c r="F11" i="2"/>
  <c r="C11" i="2" s="1"/>
  <c r="C10" i="2" s="1"/>
  <c r="L24" i="13" l="1"/>
  <c r="M24" i="13" s="1"/>
  <c r="N24" i="13" s="1"/>
  <c r="O24" i="13" s="1"/>
  <c r="P24" i="13" l="1"/>
  <c r="L25" i="13"/>
  <c r="M25" i="13" s="1"/>
  <c r="N25" i="13" s="1"/>
  <c r="O25" i="13" s="1"/>
  <c r="P25" i="13" l="1"/>
  <c r="L26" i="13"/>
  <c r="M26" i="13" l="1"/>
  <c r="N26" i="13" s="1"/>
  <c r="O26" i="13" s="1"/>
  <c r="P26" i="13" s="1"/>
  <c r="L27" i="13" l="1"/>
  <c r="M27" i="13" s="1"/>
  <c r="N27" i="13" s="1"/>
  <c r="O27" i="13" s="1"/>
  <c r="P27" i="13" s="1"/>
  <c r="L28" i="13" l="1"/>
  <c r="M28" i="13" l="1"/>
  <c r="N28" i="13" s="1"/>
  <c r="O28" i="13" s="1"/>
  <c r="P28" i="13" s="1"/>
  <c r="L29" i="13" l="1"/>
  <c r="M29" i="13" s="1"/>
  <c r="N29" i="13" s="1"/>
  <c r="O29" i="13" s="1"/>
  <c r="P29" i="13" s="1"/>
  <c r="L30" i="13" l="1"/>
  <c r="M30" i="13" s="1"/>
  <c r="N30" i="13" s="1"/>
  <c r="O30" i="13" s="1"/>
  <c r="P30" i="13" s="1"/>
  <c r="L31" i="13" l="1"/>
  <c r="M31" i="13" l="1"/>
  <c r="N31" i="13" s="1"/>
  <c r="O31" i="13" s="1"/>
  <c r="P31" i="13" s="1"/>
  <c r="L32" i="13" l="1"/>
  <c r="M32" i="13" l="1"/>
  <c r="N32" i="13" s="1"/>
  <c r="O32" i="13" l="1"/>
  <c r="P32" i="13" s="1"/>
  <c r="L33" i="13"/>
  <c r="M33" i="13" l="1"/>
  <c r="N33" i="13" s="1"/>
  <c r="O33" i="13" l="1"/>
  <c r="P33" i="13" s="1"/>
  <c r="L34" i="13"/>
  <c r="M34" i="13" l="1"/>
  <c r="N34" i="13" s="1"/>
  <c r="O34" i="13" s="1"/>
  <c r="P34" i="13" s="1"/>
  <c r="L35" i="13" l="1"/>
  <c r="M35" i="13" l="1"/>
  <c r="N35" i="13" s="1"/>
  <c r="O35" i="13" s="1"/>
  <c r="P35" i="13" s="1"/>
  <c r="L36" i="13" l="1"/>
  <c r="M36" i="13" l="1"/>
  <c r="N36" i="13" s="1"/>
  <c r="O36" i="13" s="1"/>
  <c r="P36" i="13" s="1"/>
  <c r="L37" i="13" l="1"/>
  <c r="M37" i="13" s="1"/>
  <c r="N37" i="13" s="1"/>
  <c r="O37" i="13" s="1"/>
  <c r="P37" i="13" s="1"/>
  <c r="L38" i="13" l="1"/>
  <c r="M38" i="13" s="1"/>
  <c r="N38" i="13" s="1"/>
  <c r="O38" i="13" s="1"/>
  <c r="P38" i="13" s="1"/>
  <c r="L39" i="13" l="1"/>
  <c r="M39" i="13" s="1"/>
  <c r="N39" i="13" s="1"/>
  <c r="O39" i="13" s="1"/>
  <c r="P39" i="13" l="1"/>
  <c r="L40" i="13"/>
  <c r="M40" i="13" s="1"/>
  <c r="N40" i="13" s="1"/>
  <c r="O40" i="13" s="1"/>
  <c r="P40" i="13" s="1"/>
  <c r="L41" i="13" l="1"/>
  <c r="M41" i="13" s="1"/>
  <c r="N41" i="13" s="1"/>
  <c r="O41" i="13" s="1"/>
  <c r="P41" i="13" l="1"/>
  <c r="L42" i="13"/>
  <c r="M42" i="13" l="1"/>
  <c r="N42" i="13" s="1"/>
  <c r="O42" i="13" s="1"/>
  <c r="P42" i="13" s="1"/>
  <c r="L43" i="13" l="1"/>
  <c r="M43" i="13" l="1"/>
  <c r="N43" i="13" s="1"/>
  <c r="O43" i="13" l="1"/>
  <c r="P43" i="13" s="1"/>
  <c r="L44" i="13"/>
  <c r="M44" i="13" l="1"/>
  <c r="N44" i="13" s="1"/>
  <c r="O44" i="13" s="1"/>
  <c r="P44" i="13" s="1"/>
  <c r="L45" i="13" l="1"/>
  <c r="M45" i="13" s="1"/>
  <c r="N45" i="13" s="1"/>
  <c r="O45" i="13" l="1"/>
  <c r="P45" i="13" s="1"/>
  <c r="L46" i="13"/>
  <c r="M46" i="13" s="1"/>
  <c r="N46" i="13" s="1"/>
  <c r="O46" i="13" s="1"/>
  <c r="P46" i="13" s="1"/>
  <c r="L47" i="13" l="1"/>
  <c r="M47" i="13"/>
  <c r="N47" i="13" s="1"/>
  <c r="O47" i="13" l="1"/>
  <c r="P47" i="13" s="1"/>
  <c r="L48" i="13"/>
  <c r="M48" i="13" l="1"/>
  <c r="N48" i="13" s="1"/>
  <c r="O48" i="13" l="1"/>
  <c r="P48" i="13" s="1"/>
  <c r="L49" i="13"/>
  <c r="M49" i="13" l="1"/>
  <c r="N49" i="13" s="1"/>
  <c r="O49" i="13" s="1"/>
  <c r="P49" i="13" s="1"/>
  <c r="L50" i="13" l="1"/>
  <c r="M50" i="13"/>
  <c r="N50" i="13" s="1"/>
  <c r="O50" i="13" s="1"/>
  <c r="P50" i="13" s="1"/>
  <c r="L51" i="13" l="1"/>
  <c r="M51" i="13" s="1"/>
  <c r="N51" i="13" s="1"/>
  <c r="O51" i="13" s="1"/>
  <c r="P51" i="13" s="1"/>
  <c r="L52" i="13" l="1"/>
  <c r="M52" i="13" l="1"/>
  <c r="N52" i="13" s="1"/>
  <c r="O52" i="13" s="1"/>
  <c r="P52" i="13" s="1"/>
  <c r="L53" i="13" l="1"/>
  <c r="M53" i="13" l="1"/>
  <c r="N53" i="13" s="1"/>
  <c r="O53" i="13" s="1"/>
  <c r="P53" i="13" s="1"/>
  <c r="L54" i="13" l="1"/>
  <c r="M54" i="13" l="1"/>
  <c r="N54" i="13" s="1"/>
  <c r="O54" i="13" s="1"/>
  <c r="P54" i="13" s="1"/>
  <c r="L55" i="13" l="1"/>
  <c r="M55" i="13" l="1"/>
  <c r="N55" i="13" s="1"/>
  <c r="O55" i="13" s="1"/>
  <c r="P55" i="13" s="1"/>
  <c r="L56" i="13" l="1"/>
  <c r="M56" i="13" l="1"/>
  <c r="N56" i="13" s="1"/>
  <c r="O56" i="13" s="1"/>
  <c r="P56" i="13" s="1"/>
  <c r="L57" i="13" l="1"/>
  <c r="M57" i="13" l="1"/>
  <c r="N57" i="13" s="1"/>
  <c r="O57" i="13" s="1"/>
  <c r="P57" i="13" s="1"/>
  <c r="L58" i="13" l="1"/>
  <c r="M58" i="13" l="1"/>
  <c r="N58" i="13" s="1"/>
  <c r="O58" i="13" s="1"/>
  <c r="P58" i="13" s="1"/>
  <c r="L59" i="13" l="1"/>
  <c r="M59" i="13" l="1"/>
  <c r="N59" i="13" s="1"/>
  <c r="O59" i="13" s="1"/>
  <c r="P59" i="13" s="1"/>
  <c r="L60" i="13" l="1"/>
  <c r="M60" i="13" l="1"/>
  <c r="N60" i="13" s="1"/>
  <c r="O60" i="13" s="1"/>
  <c r="P60" i="13" s="1"/>
  <c r="L61" i="13" l="1"/>
  <c r="M61" i="13" l="1"/>
  <c r="N61" i="13" s="1"/>
  <c r="O61" i="13" s="1"/>
  <c r="P61" i="13" s="1"/>
  <c r="L62" i="13" l="1"/>
  <c r="M62" i="13" l="1"/>
  <c r="N62" i="13" s="1"/>
  <c r="O62" i="13" s="1"/>
  <c r="P62" i="13" s="1"/>
  <c r="L63" i="13" l="1"/>
  <c r="M63" i="13" s="1"/>
  <c r="N63" i="13" s="1"/>
  <c r="O63" i="13" s="1"/>
  <c r="P63" i="13" l="1"/>
  <c r="L64" i="13"/>
  <c r="M64" i="13" l="1"/>
  <c r="N64" i="13" s="1"/>
  <c r="O64" i="13" s="1"/>
  <c r="P64" i="13" s="1"/>
  <c r="L65" i="13" l="1"/>
  <c r="M65" i="13" l="1"/>
  <c r="N65" i="13" s="1"/>
  <c r="O65" i="13" s="1"/>
  <c r="P65" i="13" s="1"/>
  <c r="L66" i="13" l="1"/>
  <c r="M66" i="13" l="1"/>
  <c r="N66" i="13" s="1"/>
  <c r="O66" i="13" s="1"/>
  <c r="P66" i="13" s="1"/>
  <c r="L67" i="13" l="1"/>
  <c r="M67" i="13" l="1"/>
  <c r="N67" i="13" s="1"/>
  <c r="O67" i="13" s="1"/>
  <c r="P67" i="13" s="1"/>
  <c r="L68" i="13" l="1"/>
  <c r="M68" i="13" l="1"/>
  <c r="N68" i="13" s="1"/>
  <c r="O68" i="13" l="1"/>
  <c r="P68" i="13" s="1"/>
  <c r="L69" i="13"/>
  <c r="M69" i="13" l="1"/>
  <c r="N69" i="13" s="1"/>
  <c r="O69" i="13" l="1"/>
  <c r="P69" i="13" s="1"/>
  <c r="L70" i="13"/>
  <c r="M70" i="13" l="1"/>
  <c r="N70" i="13" s="1"/>
  <c r="O70" i="13" s="1"/>
  <c r="P70" i="13" s="1"/>
  <c r="L71" i="13" l="1"/>
  <c r="M71" i="13" s="1"/>
  <c r="N71" i="13" s="1"/>
  <c r="O71" i="13" s="1"/>
  <c r="P71" i="13" l="1"/>
  <c r="L72" i="13"/>
  <c r="M72" i="13" s="1"/>
  <c r="N72" i="13" s="1"/>
  <c r="O72" i="13" s="1"/>
  <c r="P72" i="13" s="1"/>
  <c r="L73" i="13" l="1"/>
  <c r="M73" i="13" l="1"/>
  <c r="N73" i="13" s="1"/>
  <c r="O73" i="13" s="1"/>
  <c r="P73" i="13" s="1"/>
  <c r="L74" i="13" l="1"/>
  <c r="M74" i="13" l="1"/>
  <c r="N74" i="13" s="1"/>
  <c r="O74" i="13" s="1"/>
  <c r="P74" i="13" s="1"/>
  <c r="L75" i="13" l="1"/>
  <c r="M75" i="13" l="1"/>
  <c r="N75" i="13" s="1"/>
  <c r="O75" i="13" s="1"/>
  <c r="P75" i="13" s="1"/>
  <c r="L76" i="13" l="1"/>
  <c r="M76" i="13" l="1"/>
  <c r="N76" i="13" s="1"/>
  <c r="O76" i="13" s="1"/>
  <c r="P76" i="13" s="1"/>
  <c r="L77" i="13" l="1"/>
  <c r="M77" i="13" l="1"/>
  <c r="N77" i="13" s="1"/>
  <c r="O77" i="13" s="1"/>
  <c r="P77" i="13" s="1"/>
  <c r="L78" i="13" l="1"/>
  <c r="M78" i="13" s="1"/>
  <c r="N78" i="13" s="1"/>
  <c r="O78" i="13" s="1"/>
  <c r="P78" i="13" l="1"/>
  <c r="L79" i="13"/>
  <c r="M79" i="13" s="1"/>
  <c r="N79" i="13" s="1"/>
  <c r="O79" i="13" s="1"/>
  <c r="P79" i="13" s="1"/>
  <c r="L80" i="13" l="1"/>
  <c r="M80" i="13" l="1"/>
  <c r="N80" i="13" s="1"/>
  <c r="O80" i="13" s="1"/>
  <c r="P80" i="13" s="1"/>
  <c r="L81" i="13" l="1"/>
  <c r="M81" i="13" l="1"/>
  <c r="N81" i="13" s="1"/>
  <c r="O81" i="13" s="1"/>
  <c r="P81" i="13" s="1"/>
  <c r="L82" i="13" l="1"/>
  <c r="M82" i="13" l="1"/>
  <c r="N82" i="13" s="1"/>
  <c r="O82" i="13" s="1"/>
  <c r="P82" i="13" s="1"/>
  <c r="L83" i="13" l="1"/>
  <c r="M83" i="13" l="1"/>
  <c r="N83" i="13" s="1"/>
  <c r="O83" i="13" s="1"/>
  <c r="P83" i="13" s="1"/>
  <c r="L84" i="13" l="1"/>
  <c r="M84" i="13" s="1"/>
  <c r="N84" i="13" s="1"/>
  <c r="O84" i="13" s="1"/>
  <c r="P84" i="13" l="1"/>
  <c r="L85" i="13"/>
  <c r="M85" i="13" l="1"/>
  <c r="N85" i="13" s="1"/>
  <c r="O85" i="13" s="1"/>
  <c r="P85" i="13" s="1"/>
  <c r="L86" i="13" l="1"/>
  <c r="M86" i="13" l="1"/>
  <c r="N86" i="13" s="1"/>
  <c r="O86" i="13" s="1"/>
  <c r="P86" i="13" s="1"/>
  <c r="L87" i="13" l="1"/>
  <c r="M87" i="13" s="1"/>
  <c r="N87" i="13" s="1"/>
  <c r="O87" i="13" s="1"/>
  <c r="P87" i="13" l="1"/>
  <c r="L88" i="13"/>
  <c r="M88" i="13" l="1"/>
  <c r="N88" i="13" s="1"/>
  <c r="O88" i="13" s="1"/>
  <c r="P88" i="13" s="1"/>
  <c r="L89" i="13" l="1"/>
  <c r="M89" i="13" l="1"/>
  <c r="N89" i="13" s="1"/>
  <c r="O89" i="13" s="1"/>
  <c r="P89" i="13" s="1"/>
  <c r="L90" i="13" l="1"/>
  <c r="M90" i="13" s="1"/>
  <c r="N90" i="13" s="1"/>
  <c r="O90" i="13" s="1"/>
  <c r="P90" i="13" l="1"/>
  <c r="L91" i="13"/>
  <c r="M91" i="13" l="1"/>
  <c r="N91" i="13" s="1"/>
  <c r="O91" i="13" s="1"/>
  <c r="P91" i="13" s="1"/>
  <c r="L92" i="13" l="1"/>
  <c r="M92" i="13" l="1"/>
  <c r="N92" i="13" s="1"/>
  <c r="O92" i="13" s="1"/>
  <c r="P92" i="13" s="1"/>
  <c r="L93" i="13" l="1"/>
  <c r="M93" i="13" l="1"/>
  <c r="N93" i="13" s="1"/>
  <c r="O93" i="13" s="1"/>
  <c r="P93" i="13" s="1"/>
  <c r="L94" i="13" l="1"/>
  <c r="M94" i="13" l="1"/>
  <c r="N94" i="13" s="1"/>
  <c r="O94" i="13" s="1"/>
  <c r="P94" i="13" s="1"/>
  <c r="L95" i="13" l="1"/>
  <c r="M95" i="13" l="1"/>
  <c r="N95" i="13" s="1"/>
  <c r="O95" i="13" s="1"/>
  <c r="P95" i="13" s="1"/>
  <c r="L96" i="13" l="1"/>
  <c r="M96" i="13" l="1"/>
  <c r="N96" i="13" s="1"/>
  <c r="O96" i="13" s="1"/>
  <c r="P96" i="13" s="1"/>
  <c r="L97" i="13" l="1"/>
  <c r="M97" i="13" l="1"/>
  <c r="N97" i="13" s="1"/>
  <c r="O97" i="13" s="1"/>
  <c r="P97" i="13" s="1"/>
  <c r="L98" i="13" l="1"/>
  <c r="M98" i="13" l="1"/>
  <c r="N98" i="13" s="1"/>
  <c r="O98" i="13" s="1"/>
  <c r="P98" i="13" s="1"/>
  <c r="L99" i="13" l="1"/>
  <c r="M99" i="13" l="1"/>
  <c r="N99" i="13" s="1"/>
  <c r="O99" i="13" s="1"/>
  <c r="P99" i="13" s="1"/>
  <c r="L100" i="13" l="1"/>
  <c r="M100" i="13" l="1"/>
  <c r="N100" i="13" s="1"/>
  <c r="O100" i="13" s="1"/>
  <c r="P100" i="13" s="1"/>
  <c r="L101" i="13" l="1"/>
  <c r="M101" i="13" l="1"/>
  <c r="N101" i="13" s="1"/>
  <c r="O101" i="13" s="1"/>
  <c r="P101" i="13" s="1"/>
  <c r="L102" i="13" l="1"/>
  <c r="M102" i="13" l="1"/>
  <c r="N102" i="13" s="1"/>
  <c r="O102" i="13" s="1"/>
  <c r="P102" i="13" s="1"/>
  <c r="L103" i="13" l="1"/>
  <c r="M103" i="13" l="1"/>
  <c r="N103" i="13" s="1"/>
  <c r="O103" i="13" s="1"/>
  <c r="P103" i="13" s="1"/>
  <c r="L104" i="13" l="1"/>
  <c r="M104" i="13"/>
  <c r="N104" i="13" s="1"/>
  <c r="O104" i="13" s="1"/>
  <c r="P104" i="13" l="1"/>
  <c r="L105" i="13"/>
  <c r="M105" i="13" s="1"/>
  <c r="N105" i="13" s="1"/>
  <c r="O105" i="13" l="1"/>
  <c r="P105" i="13" s="1"/>
  <c r="L106" i="13"/>
  <c r="M106" i="13" l="1"/>
  <c r="N106" i="13" s="1"/>
  <c r="O106" i="13" s="1"/>
  <c r="P106" i="13" s="1"/>
  <c r="L107" i="13" l="1"/>
  <c r="M107" i="13" s="1"/>
  <c r="N107" i="13" s="1"/>
  <c r="O107" i="13" s="1"/>
  <c r="P107" i="13" l="1"/>
  <c r="L108" i="13"/>
  <c r="M108" i="13" s="1"/>
  <c r="N108" i="13" s="1"/>
  <c r="O108" i="13" s="1"/>
  <c r="P108" i="13" s="1"/>
  <c r="L109" i="13" l="1"/>
  <c r="M109" i="13" l="1"/>
  <c r="N109" i="13" s="1"/>
  <c r="O109" i="13" s="1"/>
  <c r="P109" i="13" s="1"/>
  <c r="L110" i="13" l="1"/>
  <c r="M110" i="13" l="1"/>
  <c r="N110" i="13" s="1"/>
  <c r="O110" i="13" s="1"/>
  <c r="P110" i="13" s="1"/>
  <c r="L111" i="13" l="1"/>
  <c r="M111" i="13" s="1"/>
  <c r="N111" i="13" s="1"/>
  <c r="O111" i="13" s="1"/>
  <c r="P111" i="13" l="1"/>
  <c r="L112" i="13"/>
  <c r="M112" i="13" l="1"/>
  <c r="N112" i="13" s="1"/>
  <c r="O112" i="13" s="1"/>
  <c r="P112" i="13" s="1"/>
  <c r="L113" i="13" l="1"/>
  <c r="M113" i="13" s="1"/>
  <c r="N113" i="13" s="1"/>
  <c r="O113" i="13" s="1"/>
  <c r="P113" i="13" l="1"/>
  <c r="L114" i="13"/>
  <c r="M114" i="13" l="1"/>
  <c r="N114" i="13" s="1"/>
  <c r="O114" i="13" s="1"/>
  <c r="P114" i="13" s="1"/>
  <c r="L115" i="13" l="1"/>
  <c r="M115" i="13" l="1"/>
  <c r="N115" i="13" s="1"/>
  <c r="O115" i="13" s="1"/>
  <c r="P115" i="13" s="1"/>
  <c r="L116" i="13" l="1"/>
  <c r="M116" i="13" l="1"/>
  <c r="N116" i="13" s="1"/>
  <c r="O116" i="13" s="1"/>
  <c r="P116" i="13" s="1"/>
  <c r="L117" i="13" l="1"/>
  <c r="M117" i="13" l="1"/>
  <c r="N117" i="13" s="1"/>
  <c r="O117" i="13" s="1"/>
  <c r="P117" i="13" s="1"/>
  <c r="L118" i="13" l="1"/>
  <c r="M118" i="13" l="1"/>
  <c r="N118" i="13" s="1"/>
  <c r="O118" i="13" s="1"/>
  <c r="P118" i="13" s="1"/>
  <c r="L119" i="13" l="1"/>
  <c r="M119" i="13" l="1"/>
  <c r="N119" i="13" s="1"/>
  <c r="O119" i="13" s="1"/>
  <c r="P119" i="13" s="1"/>
  <c r="L120" i="13" l="1"/>
  <c r="M120" i="13" l="1"/>
  <c r="N120" i="13" s="1"/>
  <c r="O120" i="13" s="1"/>
  <c r="P120" i="13" s="1"/>
  <c r="L121" i="13" l="1"/>
  <c r="M121" i="13" l="1"/>
  <c r="N121" i="13" s="1"/>
  <c r="O121" i="13" l="1"/>
  <c r="P121" i="13" s="1"/>
  <c r="L122" i="13"/>
  <c r="M122" i="13" l="1"/>
  <c r="N122" i="13" s="1"/>
  <c r="O122" i="13" l="1"/>
  <c r="P122" i="13" s="1"/>
  <c r="L123" i="13"/>
  <c r="M123" i="13" l="1"/>
  <c r="N123" i="13" s="1"/>
  <c r="O123" i="13" l="1"/>
  <c r="P123" i="13" s="1"/>
  <c r="L124" i="13"/>
  <c r="M124" i="13" l="1"/>
  <c r="N124" i="13" s="1"/>
  <c r="O124" i="13" s="1"/>
  <c r="P124" i="13" s="1"/>
  <c r="L125" i="13" l="1"/>
  <c r="M125" i="13" s="1"/>
  <c r="N125" i="13" s="1"/>
  <c r="O125" i="13" s="1"/>
  <c r="P125" i="13" l="1"/>
  <c r="L126" i="13"/>
  <c r="M126" i="13" s="1"/>
  <c r="N126" i="13" s="1"/>
  <c r="O126" i="13" s="1"/>
  <c r="P126" i="13" s="1"/>
  <c r="L127" i="13" l="1"/>
  <c r="M127" i="13" s="1"/>
  <c r="N127" i="13" s="1"/>
  <c r="O127" i="13" s="1"/>
  <c r="P127" i="13" l="1"/>
  <c r="L128" i="13"/>
  <c r="M128" i="13" l="1"/>
  <c r="N128" i="13" s="1"/>
  <c r="O128" i="13" s="1"/>
  <c r="P128" i="13" s="1"/>
  <c r="L129" i="13" l="1"/>
  <c r="M129" i="13" l="1"/>
  <c r="N129" i="13" s="1"/>
  <c r="O129" i="13" s="1"/>
  <c r="P129" i="13" s="1"/>
  <c r="L130" i="13" l="1"/>
  <c r="M130" i="13" l="1"/>
  <c r="N130" i="13" s="1"/>
  <c r="O130" i="13" s="1"/>
  <c r="P130" i="13" s="1"/>
  <c r="L131" i="13" l="1"/>
  <c r="M131" i="13" l="1"/>
  <c r="N131" i="13" s="1"/>
  <c r="O131" i="13" s="1"/>
  <c r="P131" i="13" s="1"/>
  <c r="L132" i="13" l="1"/>
  <c r="M132" i="13" l="1"/>
  <c r="N132" i="13" s="1"/>
  <c r="O132" i="13" s="1"/>
  <c r="P132" i="13" s="1"/>
  <c r="L133" i="13" l="1"/>
  <c r="M133" i="13" l="1"/>
  <c r="N133" i="13" s="1"/>
  <c r="O133" i="13" s="1"/>
  <c r="P133" i="13" s="1"/>
  <c r="L134" i="13" l="1"/>
  <c r="M134" i="13" l="1"/>
  <c r="N134" i="13" s="1"/>
  <c r="O134" i="13" l="1"/>
  <c r="P134" i="13" s="1"/>
  <c r="L135" i="13"/>
  <c r="M135" i="13" l="1"/>
  <c r="N135" i="13" s="1"/>
  <c r="O135" i="13" s="1"/>
  <c r="P135" i="13" s="1"/>
  <c r="L136" i="13" l="1"/>
  <c r="M136" i="13" s="1"/>
  <c r="N136" i="13" s="1"/>
  <c r="O136" i="13" s="1"/>
  <c r="P136" i="13" l="1"/>
  <c r="L137" i="13"/>
  <c r="M137" i="13" s="1"/>
  <c r="N137" i="13" s="1"/>
  <c r="O137" i="13" s="1"/>
  <c r="P137" i="13" s="1"/>
  <c r="L138" i="13" l="1"/>
  <c r="M138" i="13" s="1"/>
  <c r="N138" i="13" s="1"/>
  <c r="O138" i="13" s="1"/>
  <c r="P138" i="13" l="1"/>
  <c r="L139" i="13"/>
  <c r="M139" i="13" s="1"/>
  <c r="N139" i="13" s="1"/>
  <c r="O139" i="13" s="1"/>
  <c r="P139" i="13" s="1"/>
  <c r="L140" i="13" l="1"/>
  <c r="M140" i="13" l="1"/>
  <c r="N140" i="13" s="1"/>
  <c r="O140" i="13" s="1"/>
  <c r="P140" i="13" s="1"/>
  <c r="L141" i="13" l="1"/>
  <c r="M141" i="13" l="1"/>
  <c r="N141" i="13" s="1"/>
  <c r="O141" i="13" s="1"/>
  <c r="P141" i="13" s="1"/>
  <c r="L142" i="13" l="1"/>
  <c r="M142" i="13" l="1"/>
  <c r="N142" i="13" s="1"/>
  <c r="O142" i="13" s="1"/>
  <c r="P142" i="13" s="1"/>
  <c r="L143" i="13" l="1"/>
  <c r="M143" i="13" l="1"/>
  <c r="N143" i="13" s="1"/>
  <c r="O143" i="13" s="1"/>
  <c r="P143" i="13" s="1"/>
  <c r="L144" i="13" l="1"/>
  <c r="M144" i="13" l="1"/>
  <c r="N144" i="13" s="1"/>
  <c r="O144" i="13" s="1"/>
  <c r="P144" i="13" s="1"/>
  <c r="L145" i="13" l="1"/>
  <c r="M145" i="13" s="1"/>
  <c r="N145" i="13" s="1"/>
  <c r="O145" i="13" s="1"/>
  <c r="P145" i="13" l="1"/>
  <c r="L146" i="13"/>
  <c r="M146" i="13" l="1"/>
  <c r="N146" i="13" s="1"/>
  <c r="O146" i="13" s="1"/>
  <c r="P146" i="13" s="1"/>
  <c r="L147" i="13" l="1"/>
  <c r="M147" i="13" l="1"/>
  <c r="N147" i="13" s="1"/>
  <c r="O147" i="13" s="1"/>
  <c r="P147" i="13" s="1"/>
  <c r="L148" i="13" l="1"/>
  <c r="M148" i="13" l="1"/>
  <c r="N148" i="13" s="1"/>
  <c r="O148" i="13" s="1"/>
  <c r="P148" i="13" s="1"/>
  <c r="L149" i="13" l="1"/>
  <c r="L3" i="13" s="1"/>
  <c r="L4" i="13" l="1"/>
  <c r="L5" i="13"/>
  <c r="M149" i="13"/>
  <c r="N149" i="13" s="1"/>
  <c r="O149" i="13" s="1"/>
  <c r="O10" i="13" s="1"/>
  <c r="P149" i="13" l="1"/>
  <c r="P10" i="13" s="1"/>
  <c r="L6" i="13" s="1"/>
</calcChain>
</file>

<file path=xl/sharedStrings.xml><?xml version="1.0" encoding="utf-8"?>
<sst xmlns="http://schemas.openxmlformats.org/spreadsheetml/2006/main" count="109" uniqueCount="78">
  <si>
    <t>CC</t>
  </si>
  <si>
    <t>Assets</t>
  </si>
  <si>
    <t>Liabilities</t>
  </si>
  <si>
    <t>Cash (from IPO)</t>
  </si>
  <si>
    <t>Net Working Capital</t>
  </si>
  <si>
    <t>Property, Plant, Equipment</t>
  </si>
  <si>
    <t>Other Long-Term Assets</t>
  </si>
  <si>
    <t>Debt (all)</t>
  </si>
  <si>
    <t>Ubid's Market Value Balance Sheet ($000s)</t>
  </si>
  <si>
    <t>Total Liab &amp; Equity</t>
  </si>
  <si>
    <t>Stockholder's Equity (MV)</t>
  </si>
  <si>
    <t>Cash</t>
  </si>
  <si>
    <t>Creative Computer's Market Value Balance Sheet ($000s)</t>
  </si>
  <si>
    <t>Market Value Estimates as of Dec. 9, 1998 (based on Sept. 30, 1998 Balance Sheets)</t>
  </si>
  <si>
    <t>Total Assets</t>
  </si>
  <si>
    <t>CC share price</t>
  </si>
  <si>
    <t>Ubid share price</t>
  </si>
  <si>
    <t>Debt (parent advances)</t>
  </si>
  <si>
    <t>Ubid's Book Value Balance Sheet ($000s)</t>
  </si>
  <si>
    <t>Accounts receivable</t>
  </si>
  <si>
    <t>Inventory</t>
  </si>
  <si>
    <t>Other current assets</t>
  </si>
  <si>
    <t xml:space="preserve">Stockholder's Equity </t>
  </si>
  <si>
    <t>Advances from parent</t>
  </si>
  <si>
    <t>Other current liabilities</t>
  </si>
  <si>
    <t>Accounts payable</t>
  </si>
  <si>
    <t>Creative Computer's Book Value Balance Sheet ($000s)</t>
  </si>
  <si>
    <t>Cash and equivalents</t>
  </si>
  <si>
    <t>Short-term debt</t>
  </si>
  <si>
    <t xml:space="preserve">Capital leases </t>
  </si>
  <si>
    <t>Notes payable</t>
  </si>
  <si>
    <t>"Growth options" (Plug)</t>
  </si>
  <si>
    <t>Stub assets (Plug)</t>
  </si>
  <si>
    <t>Book value balance sheets</t>
  </si>
  <si>
    <t>15 (IPO value)</t>
  </si>
  <si>
    <t>CC total return index</t>
  </si>
  <si>
    <t xml:space="preserve"> </t>
  </si>
  <si>
    <t>Long investment:</t>
  </si>
  <si>
    <t>Capital (millions)</t>
  </si>
  <si>
    <t>#shares long</t>
  </si>
  <si>
    <t>Interest rate</t>
  </si>
  <si>
    <t xml:space="preserve">UBID </t>
  </si>
  <si>
    <t>#shares short</t>
  </si>
  <si>
    <t>Hedge ratio</t>
  </si>
  <si>
    <t>Minimum margin</t>
  </si>
  <si>
    <t>Maint. margin long</t>
  </si>
  <si>
    <t>Maint. margin short</t>
  </si>
  <si>
    <t>Max position</t>
  </si>
  <si>
    <t>Minimum margin w/ 1 share long</t>
  </si>
  <si>
    <t>Position</t>
  </si>
  <si>
    <t>Margin equity with adjusting position</t>
  </si>
  <si>
    <t>0.7 UBID</t>
  </si>
  <si>
    <t>price, approximately</t>
  </si>
  <si>
    <t>Minimum margin. constant position</t>
  </si>
  <si>
    <t>Margin equity, constant position</t>
  </si>
  <si>
    <t>Ret. on equity</t>
  </si>
  <si>
    <t>Ret. on initial margin</t>
  </si>
  <si>
    <t>Return $</t>
  </si>
  <si>
    <t>Max</t>
  </si>
  <si>
    <t>Long investment %:</t>
  </si>
  <si>
    <t>Initial maint. Margin</t>
  </si>
  <si>
    <t>Capital tied up: Loss+ margin</t>
  </si>
  <si>
    <t>Ret. on cap. tied up</t>
  </si>
  <si>
    <t>Ubid Stake (approx 80.1%*)</t>
  </si>
  <si>
    <t>Equity</t>
  </si>
  <si>
    <t>Margin requirement</t>
  </si>
  <si>
    <t>Number of CC shares</t>
  </si>
  <si>
    <t>Number of Ubid shares</t>
  </si>
  <si>
    <t>Margin long</t>
  </si>
  <si>
    <t>Margin short</t>
  </si>
  <si>
    <t>Margin shortfall</t>
  </si>
  <si>
    <t>Value of CC position</t>
  </si>
  <si>
    <t>Number of shares</t>
  </si>
  <si>
    <t>NAV</t>
  </si>
  <si>
    <t>Free cash</t>
  </si>
  <si>
    <t>Loss in dollars</t>
  </si>
  <si>
    <t>Loss in percent of NAV</t>
  </si>
  <si>
    <t>*(9,146,883-1,817,000) / 9,146,883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</si>
</sst>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\ "/>
    <numFmt numFmtId="166" formatCode="0.0%"/>
    <numFmt numFmtId="168" formatCode="[$-409]d\-mmm\-yy;@"/>
    <numFmt numFmtId="169" formatCode="[$$-409]#,##0"/>
    <numFmt numFmtId="170" formatCode="&quot;$&quot;#,##0.0000_);[Red]\(&quot;$&quot;#,##0.0000\)"/>
    <numFmt numFmtId="171" formatCode="#,##0.0000"/>
    <numFmt numFmtId="172" formatCode="&quot;$&quot;#,##0.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7" fillId="0" borderId="0" xfId="0" applyFont="1"/>
    <xf numFmtId="3" fontId="5" fillId="0" borderId="0" xfId="1" applyNumberFormat="1" applyFont="1"/>
    <xf numFmtId="3" fontId="5" fillId="0" borderId="0" xfId="0" applyNumberFormat="1" applyFont="1"/>
    <xf numFmtId="3" fontId="7" fillId="0" borderId="0" xfId="0" applyNumberFormat="1" applyFont="1"/>
    <xf numFmtId="0" fontId="5" fillId="0" borderId="0" xfId="0" applyFont="1" applyFill="1"/>
    <xf numFmtId="3" fontId="5" fillId="0" borderId="0" xfId="1" applyNumberFormat="1" applyFont="1" applyFill="1"/>
    <xf numFmtId="0" fontId="8" fillId="0" borderId="1" xfId="0" applyFont="1" applyBorder="1"/>
    <xf numFmtId="3" fontId="8" fillId="0" borderId="1" xfId="0" applyNumberFormat="1" applyFont="1" applyBorder="1"/>
    <xf numFmtId="0" fontId="5" fillId="0" borderId="1" xfId="0" applyFont="1" applyBorder="1"/>
    <xf numFmtId="0" fontId="9" fillId="0" borderId="1" xfId="0" applyFont="1" applyBorder="1"/>
    <xf numFmtId="3" fontId="5" fillId="0" borderId="1" xfId="0" applyNumberFormat="1" applyFont="1" applyBorder="1"/>
    <xf numFmtId="3" fontId="9" fillId="0" borderId="1" xfId="0" applyNumberFormat="1" applyFont="1" applyBorder="1"/>
    <xf numFmtId="3" fontId="5" fillId="0" borderId="0" xfId="0" applyNumberFormat="1" applyFont="1" applyFill="1"/>
    <xf numFmtId="0" fontId="1" fillId="0" borderId="0" xfId="0" applyFont="1"/>
    <xf numFmtId="4" fontId="0" fillId="0" borderId="0" xfId="0" applyNumberFormat="1"/>
    <xf numFmtId="9" fontId="0" fillId="0" borderId="0" xfId="0" applyNumberFormat="1"/>
    <xf numFmtId="14" fontId="10" fillId="0" borderId="0" xfId="0" applyNumberFormat="1" applyFont="1"/>
    <xf numFmtId="2" fontId="10" fillId="0" borderId="0" xfId="0" applyNumberFormat="1" applyFont="1"/>
    <xf numFmtId="0" fontId="10" fillId="0" borderId="4" xfId="0" applyFont="1" applyBorder="1"/>
    <xf numFmtId="0" fontId="10" fillId="0" borderId="6" xfId="0" applyFont="1" applyBorder="1"/>
    <xf numFmtId="4" fontId="0" fillId="0" borderId="7" xfId="0" applyNumberFormat="1" applyBorder="1"/>
    <xf numFmtId="14" fontId="10" fillId="0" borderId="6" xfId="0" applyNumberFormat="1" applyFont="1" applyBorder="1"/>
    <xf numFmtId="9" fontId="0" fillId="0" borderId="7" xfId="0" applyNumberFormat="1" applyBorder="1"/>
    <xf numFmtId="14" fontId="10" fillId="0" borderId="8" xfId="0" applyNumberFormat="1" applyFont="1" applyBorder="1"/>
    <xf numFmtId="9" fontId="0" fillId="0" borderId="9" xfId="0" applyNumberFormat="1" applyBorder="1"/>
    <xf numFmtId="14" fontId="0" fillId="0" borderId="10" xfId="0" applyNumberFormat="1" applyBorder="1"/>
    <xf numFmtId="0" fontId="0" fillId="0" borderId="10" xfId="0" applyBorder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2" borderId="10" xfId="0" applyFill="1" applyBorder="1"/>
    <xf numFmtId="0" fontId="0" fillId="2" borderId="10" xfId="0" applyFill="1" applyBorder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/>
    <xf numFmtId="4" fontId="0" fillId="2" borderId="0" xfId="0" applyNumberFormat="1" applyFill="1"/>
    <xf numFmtId="0" fontId="10" fillId="2" borderId="0" xfId="0" applyFont="1" applyFill="1"/>
    <xf numFmtId="2" fontId="10" fillId="2" borderId="0" xfId="0" applyNumberFormat="1" applyFont="1" applyFill="1"/>
    <xf numFmtId="0" fontId="1" fillId="3" borderId="0" xfId="0" applyFont="1" applyFill="1"/>
    <xf numFmtId="0" fontId="0" fillId="3" borderId="10" xfId="0" applyFill="1" applyBorder="1"/>
    <xf numFmtId="0" fontId="0" fillId="3" borderId="0" xfId="0" applyFill="1"/>
    <xf numFmtId="2" fontId="0" fillId="3" borderId="0" xfId="0" applyNumberFormat="1" applyFill="1"/>
    <xf numFmtId="2" fontId="10" fillId="3" borderId="0" xfId="0" applyNumberFormat="1" applyFont="1" applyFill="1"/>
    <xf numFmtId="0" fontId="1" fillId="4" borderId="0" xfId="0" applyFont="1" applyFill="1"/>
    <xf numFmtId="0" fontId="0" fillId="4" borderId="0" xfId="0" applyFill="1"/>
    <xf numFmtId="0" fontId="0" fillId="4" borderId="10" xfId="0" applyFill="1" applyBorder="1"/>
    <xf numFmtId="0" fontId="0" fillId="5" borderId="0" xfId="0" applyFill="1"/>
    <xf numFmtId="0" fontId="0" fillId="5" borderId="10" xfId="0" applyFill="1" applyBorder="1"/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9" fontId="0" fillId="0" borderId="10" xfId="0" applyNumberFormat="1" applyBorder="1"/>
    <xf numFmtId="169" fontId="0" fillId="0" borderId="5" xfId="0" applyNumberFormat="1" applyBorder="1"/>
    <xf numFmtId="169" fontId="0" fillId="0" borderId="0" xfId="0" applyNumberFormat="1" applyBorder="1"/>
    <xf numFmtId="169" fontId="0" fillId="0" borderId="7" xfId="0" applyNumberFormat="1" applyBorder="1"/>
    <xf numFmtId="3" fontId="0" fillId="0" borderId="0" xfId="0" applyNumberFormat="1" applyBorder="1"/>
    <xf numFmtId="169" fontId="0" fillId="0" borderId="11" xfId="0" applyNumberFormat="1" applyBorder="1"/>
    <xf numFmtId="0" fontId="10" fillId="0" borderId="6" xfId="0" applyFont="1" applyFill="1" applyBorder="1"/>
    <xf numFmtId="0" fontId="10" fillId="0" borderId="8" xfId="0" applyFont="1" applyBorder="1"/>
    <xf numFmtId="164" fontId="0" fillId="0" borderId="0" xfId="0" applyNumberFormat="1" applyBorder="1"/>
    <xf numFmtId="164" fontId="0" fillId="0" borderId="10" xfId="0" applyNumberFormat="1" applyBorder="1"/>
    <xf numFmtId="4" fontId="10" fillId="2" borderId="0" xfId="0" applyNumberFormat="1" applyFont="1" applyFill="1"/>
    <xf numFmtId="169" fontId="10" fillId="0" borderId="0" xfId="0" applyNumberFormat="1" applyFont="1" applyBorder="1"/>
    <xf numFmtId="3" fontId="10" fillId="0" borderId="0" xfId="0" applyNumberFormat="1" applyFont="1" applyBorder="1"/>
    <xf numFmtId="166" fontId="0" fillId="0" borderId="7" xfId="0" applyNumberFormat="1" applyBorder="1"/>
    <xf numFmtId="166" fontId="0" fillId="0" borderId="9" xfId="0" applyNumberFormat="1" applyBorder="1"/>
    <xf numFmtId="2" fontId="1" fillId="0" borderId="0" xfId="0" applyNumberFormat="1" applyFont="1"/>
    <xf numFmtId="0" fontId="11" fillId="0" borderId="0" xfId="0" applyFont="1"/>
    <xf numFmtId="0" fontId="13" fillId="0" borderId="0" xfId="0" applyFont="1"/>
    <xf numFmtId="0" fontId="12" fillId="0" borderId="3" xfId="0" applyFont="1" applyBorder="1"/>
    <xf numFmtId="3" fontId="0" fillId="0" borderId="0" xfId="0" applyNumberFormat="1"/>
    <xf numFmtId="171" fontId="0" fillId="0" borderId="0" xfId="0" applyNumberFormat="1"/>
    <xf numFmtId="168" fontId="13" fillId="0" borderId="3" xfId="0" quotePrefix="1" applyNumberFormat="1" applyFont="1" applyBorder="1" applyAlignment="1"/>
    <xf numFmtId="170" fontId="12" fillId="0" borderId="0" xfId="0" applyNumberFormat="1" applyFont="1" applyAlignment="1"/>
    <xf numFmtId="0" fontId="0" fillId="0" borderId="0" xfId="0" applyAlignment="1"/>
    <xf numFmtId="172" fontId="0" fillId="0" borderId="0" xfId="0" applyNumberFormat="1" applyAlignment="1"/>
    <xf numFmtId="0" fontId="10" fillId="0" borderId="0" xfId="0" applyFont="1"/>
    <xf numFmtId="0" fontId="10" fillId="0" borderId="1" xfId="0" applyFont="1" applyBorder="1"/>
    <xf numFmtId="172" fontId="0" fillId="0" borderId="1" xfId="0" applyNumberFormat="1" applyBorder="1"/>
    <xf numFmtId="3" fontId="0" fillId="0" borderId="0" xfId="0" applyNumberFormat="1" applyAlignment="1"/>
    <xf numFmtId="3" fontId="0" fillId="0" borderId="1" xfId="0" applyNumberFormat="1" applyBorder="1"/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6" fontId="4" fillId="0" borderId="0" xfId="2" applyNumberFormat="1" applyFont="1" applyAlignment="1">
      <alignment horizontal="left"/>
    </xf>
    <xf numFmtId="0" fontId="1" fillId="0" borderId="1" xfId="0" applyFont="1" applyBorder="1"/>
    <xf numFmtId="9" fontId="0" fillId="0" borderId="1" xfId="0" applyNumberFormat="1" applyBorder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3" fontId="0" fillId="7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'Position over time'!$C$13</c:f>
              <c:strCache>
                <c:ptCount val="1"/>
                <c:pt idx="0">
                  <c:v>CC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time'!$C$18:$C$149</c:f>
              <c:numCache>
                <c:formatCode>0.00</c:formatCode>
                <c:ptCount val="132"/>
                <c:pt idx="0">
                  <c:v>26.26266</c:v>
                </c:pt>
                <c:pt idx="1">
                  <c:v>25.506899999999998</c:v>
                </c:pt>
                <c:pt idx="2">
                  <c:v>23.302600000000002</c:v>
                </c:pt>
                <c:pt idx="3">
                  <c:v>22.76727</c:v>
                </c:pt>
                <c:pt idx="4">
                  <c:v>19.49231</c:v>
                </c:pt>
                <c:pt idx="5">
                  <c:v>21.444689999999998</c:v>
                </c:pt>
                <c:pt idx="6">
                  <c:v>18.86251</c:v>
                </c:pt>
                <c:pt idx="7">
                  <c:v>19.618270000000003</c:v>
                </c:pt>
                <c:pt idx="8">
                  <c:v>21.003830000000001</c:v>
                </c:pt>
                <c:pt idx="9">
                  <c:v>22.9877</c:v>
                </c:pt>
                <c:pt idx="10">
                  <c:v>28.876329999999999</c:v>
                </c:pt>
                <c:pt idx="11">
                  <c:v>35.36327</c:v>
                </c:pt>
                <c:pt idx="12">
                  <c:v>46.920099999999998</c:v>
                </c:pt>
                <c:pt idx="13">
                  <c:v>59.705040000000004</c:v>
                </c:pt>
                <c:pt idx="14">
                  <c:v>40.055280000000003</c:v>
                </c:pt>
                <c:pt idx="15">
                  <c:v>40.055280000000003</c:v>
                </c:pt>
                <c:pt idx="16">
                  <c:v>48.8095</c:v>
                </c:pt>
                <c:pt idx="17">
                  <c:v>47.644370000000002</c:v>
                </c:pt>
                <c:pt idx="18">
                  <c:v>38.008430000000004</c:v>
                </c:pt>
                <c:pt idx="19">
                  <c:v>31.74192</c:v>
                </c:pt>
                <c:pt idx="20">
                  <c:v>31.74192</c:v>
                </c:pt>
                <c:pt idx="21">
                  <c:v>41.251899999999999</c:v>
                </c:pt>
                <c:pt idx="22">
                  <c:v>37.252670000000002</c:v>
                </c:pt>
                <c:pt idx="23">
                  <c:v>40.999980000000001</c:v>
                </c:pt>
                <c:pt idx="24">
                  <c:v>43.26726</c:v>
                </c:pt>
                <c:pt idx="25">
                  <c:v>41.755740000000003</c:v>
                </c:pt>
                <c:pt idx="26">
                  <c:v>42.511499999999998</c:v>
                </c:pt>
                <c:pt idx="27">
                  <c:v>39.268030000000003</c:v>
                </c:pt>
                <c:pt idx="28">
                  <c:v>37.882469999999998</c:v>
                </c:pt>
                <c:pt idx="29">
                  <c:v>37.756509999999999</c:v>
                </c:pt>
                <c:pt idx="30">
                  <c:v>37.315649999999998</c:v>
                </c:pt>
                <c:pt idx="31">
                  <c:v>37.315649999999998</c:v>
                </c:pt>
                <c:pt idx="32">
                  <c:v>36.559889999999996</c:v>
                </c:pt>
                <c:pt idx="33">
                  <c:v>33.631320000000002</c:v>
                </c:pt>
                <c:pt idx="34">
                  <c:v>28.561430000000001</c:v>
                </c:pt>
                <c:pt idx="35">
                  <c:v>32.686620000000005</c:v>
                </c:pt>
                <c:pt idx="36">
                  <c:v>30.513809999999999</c:v>
                </c:pt>
                <c:pt idx="37">
                  <c:v>31.993840000000002</c:v>
                </c:pt>
                <c:pt idx="38">
                  <c:v>37.000750000000004</c:v>
                </c:pt>
                <c:pt idx="39">
                  <c:v>34.890920000000001</c:v>
                </c:pt>
                <c:pt idx="40">
                  <c:v>35.804130000000001</c:v>
                </c:pt>
                <c:pt idx="41">
                  <c:v>34.513040000000004</c:v>
                </c:pt>
                <c:pt idx="42">
                  <c:v>35.268799999999999</c:v>
                </c:pt>
                <c:pt idx="43">
                  <c:v>34.890920000000001</c:v>
                </c:pt>
                <c:pt idx="44">
                  <c:v>33.001519999999999</c:v>
                </c:pt>
                <c:pt idx="45">
                  <c:v>31.8049</c:v>
                </c:pt>
                <c:pt idx="46">
                  <c:v>30.765729999999998</c:v>
                </c:pt>
                <c:pt idx="47">
                  <c:v>28.750370000000004</c:v>
                </c:pt>
                <c:pt idx="48">
                  <c:v>28.876329999999999</c:v>
                </c:pt>
                <c:pt idx="49">
                  <c:v>30.009969999999999</c:v>
                </c:pt>
                <c:pt idx="50">
                  <c:v>29.002290000000002</c:v>
                </c:pt>
                <c:pt idx="51">
                  <c:v>29.002290000000002</c:v>
                </c:pt>
                <c:pt idx="52">
                  <c:v>27.238850000000003</c:v>
                </c:pt>
                <c:pt idx="53">
                  <c:v>26.010739999999998</c:v>
                </c:pt>
                <c:pt idx="54">
                  <c:v>25.129020000000001</c:v>
                </c:pt>
                <c:pt idx="55">
                  <c:v>25.632860000000001</c:v>
                </c:pt>
                <c:pt idx="56">
                  <c:v>27.553750000000001</c:v>
                </c:pt>
                <c:pt idx="57">
                  <c:v>35.489229999999999</c:v>
                </c:pt>
                <c:pt idx="58">
                  <c:v>31.74192</c:v>
                </c:pt>
                <c:pt idx="59">
                  <c:v>32.119799999999998</c:v>
                </c:pt>
                <c:pt idx="60">
                  <c:v>32.623640000000002</c:v>
                </c:pt>
                <c:pt idx="61">
                  <c:v>31.01765</c:v>
                </c:pt>
                <c:pt idx="62">
                  <c:v>29.506129999999999</c:v>
                </c:pt>
                <c:pt idx="63">
                  <c:v>27.490770000000001</c:v>
                </c:pt>
                <c:pt idx="64">
                  <c:v>28.435469999999999</c:v>
                </c:pt>
                <c:pt idx="65">
                  <c:v>28.246530000000003</c:v>
                </c:pt>
                <c:pt idx="66">
                  <c:v>32.182780000000001</c:v>
                </c:pt>
                <c:pt idx="67">
                  <c:v>30.261889999999998</c:v>
                </c:pt>
                <c:pt idx="68">
                  <c:v>31.427020000000002</c:v>
                </c:pt>
                <c:pt idx="69">
                  <c:v>31.615959999999998</c:v>
                </c:pt>
                <c:pt idx="70">
                  <c:v>29.88401</c:v>
                </c:pt>
                <c:pt idx="71">
                  <c:v>33.001519999999999</c:v>
                </c:pt>
                <c:pt idx="72">
                  <c:v>33.001519999999999</c:v>
                </c:pt>
                <c:pt idx="73">
                  <c:v>31.74192</c:v>
                </c:pt>
                <c:pt idx="74">
                  <c:v>33.316420000000001</c:v>
                </c:pt>
                <c:pt idx="75">
                  <c:v>32.30874</c:v>
                </c:pt>
                <c:pt idx="76">
                  <c:v>35.36327</c:v>
                </c:pt>
                <c:pt idx="77">
                  <c:v>32.182780000000001</c:v>
                </c:pt>
                <c:pt idx="78">
                  <c:v>34.324100000000001</c:v>
                </c:pt>
                <c:pt idx="79">
                  <c:v>34.324100000000001</c:v>
                </c:pt>
                <c:pt idx="80">
                  <c:v>33.694299999999998</c:v>
                </c:pt>
                <c:pt idx="81">
                  <c:v>32.623640000000002</c:v>
                </c:pt>
                <c:pt idx="82">
                  <c:v>31.490000000000002</c:v>
                </c:pt>
                <c:pt idx="83">
                  <c:v>30.135930000000002</c:v>
                </c:pt>
                <c:pt idx="84">
                  <c:v>29.758049999999997</c:v>
                </c:pt>
                <c:pt idx="85">
                  <c:v>29.758049999999997</c:v>
                </c:pt>
                <c:pt idx="86">
                  <c:v>30.95467</c:v>
                </c:pt>
                <c:pt idx="87">
                  <c:v>30.009969999999999</c:v>
                </c:pt>
                <c:pt idx="88">
                  <c:v>31.080629999999999</c:v>
                </c:pt>
                <c:pt idx="89">
                  <c:v>31.993840000000002</c:v>
                </c:pt>
                <c:pt idx="90">
                  <c:v>32.812579999999997</c:v>
                </c:pt>
                <c:pt idx="91">
                  <c:v>31.993840000000002</c:v>
                </c:pt>
                <c:pt idx="92">
                  <c:v>36.49691</c:v>
                </c:pt>
                <c:pt idx="93">
                  <c:v>34.261120000000005</c:v>
                </c:pt>
                <c:pt idx="94">
                  <c:v>31.993840000000002</c:v>
                </c:pt>
                <c:pt idx="95">
                  <c:v>30.828709999999997</c:v>
                </c:pt>
                <c:pt idx="96">
                  <c:v>25.884780000000003</c:v>
                </c:pt>
                <c:pt idx="97">
                  <c:v>25.066040000000001</c:v>
                </c:pt>
                <c:pt idx="98">
                  <c:v>27.364809999999999</c:v>
                </c:pt>
                <c:pt idx="99">
                  <c:v>28.81335</c:v>
                </c:pt>
                <c:pt idx="100">
                  <c:v>37.630549999999999</c:v>
                </c:pt>
                <c:pt idx="101">
                  <c:v>34.513040000000004</c:v>
                </c:pt>
                <c:pt idx="102">
                  <c:v>35.867110000000004</c:v>
                </c:pt>
                <c:pt idx="103">
                  <c:v>34.764959999999995</c:v>
                </c:pt>
                <c:pt idx="104">
                  <c:v>34.0092</c:v>
                </c:pt>
                <c:pt idx="105">
                  <c:v>34.639000000000003</c:v>
                </c:pt>
                <c:pt idx="106">
                  <c:v>33.883240000000001</c:v>
                </c:pt>
                <c:pt idx="107">
                  <c:v>32.749600000000001</c:v>
                </c:pt>
                <c:pt idx="108">
                  <c:v>33.253440000000005</c:v>
                </c:pt>
                <c:pt idx="109">
                  <c:v>31.490000000000002</c:v>
                </c:pt>
                <c:pt idx="110">
                  <c:v>30.639770000000002</c:v>
                </c:pt>
                <c:pt idx="111">
                  <c:v>29.94699</c:v>
                </c:pt>
                <c:pt idx="112">
                  <c:v>30.513809999999999</c:v>
                </c:pt>
                <c:pt idx="113">
                  <c:v>31.930860000000003</c:v>
                </c:pt>
                <c:pt idx="114">
                  <c:v>31.23808</c:v>
                </c:pt>
                <c:pt idx="115">
                  <c:v>32.182780000000001</c:v>
                </c:pt>
                <c:pt idx="116">
                  <c:v>30.513809999999999</c:v>
                </c:pt>
                <c:pt idx="117">
                  <c:v>30.072950000000002</c:v>
                </c:pt>
                <c:pt idx="118">
                  <c:v>39.142069999999997</c:v>
                </c:pt>
                <c:pt idx="119">
                  <c:v>36.748829999999998</c:v>
                </c:pt>
                <c:pt idx="120">
                  <c:v>37.693530000000003</c:v>
                </c:pt>
                <c:pt idx="121">
                  <c:v>34.072180000000003</c:v>
                </c:pt>
                <c:pt idx="122">
                  <c:v>30.702750000000002</c:v>
                </c:pt>
                <c:pt idx="123">
                  <c:v>31.867879999999996</c:v>
                </c:pt>
                <c:pt idx="124">
                  <c:v>30.135930000000002</c:v>
                </c:pt>
                <c:pt idx="125">
                  <c:v>30.261889999999998</c:v>
                </c:pt>
                <c:pt idx="126">
                  <c:v>30.261889999999998</c:v>
                </c:pt>
                <c:pt idx="127">
                  <c:v>27.994610000000002</c:v>
                </c:pt>
                <c:pt idx="128">
                  <c:v>26.986930000000001</c:v>
                </c:pt>
                <c:pt idx="129">
                  <c:v>27.742690000000003</c:v>
                </c:pt>
                <c:pt idx="130">
                  <c:v>32.749600000000001</c:v>
                </c:pt>
                <c:pt idx="131">
                  <c:v>32.623640000000002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'Position over time'!$E$13</c:f>
              <c:strCache>
                <c:ptCount val="1"/>
                <c:pt idx="0">
                  <c:v>0.7 UBID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time'!$E$18:$E$149</c:f>
              <c:numCache>
                <c:formatCode>#,##0.00</c:formatCode>
                <c:ptCount val="132"/>
                <c:pt idx="0">
                  <c:v>34.363179008122415</c:v>
                </c:pt>
                <c:pt idx="1">
                  <c:v>30.246756522774415</c:v>
                </c:pt>
                <c:pt idx="2">
                  <c:v>27.38315827209755</c:v>
                </c:pt>
                <c:pt idx="3">
                  <c:v>25.55045539166435</c:v>
                </c:pt>
                <c:pt idx="4">
                  <c:v>23.624685568084161</c:v>
                </c:pt>
                <c:pt idx="5">
                  <c:v>26.130334037426419</c:v>
                </c:pt>
                <c:pt idx="6">
                  <c:v>24.433652073900376</c:v>
                </c:pt>
                <c:pt idx="7">
                  <c:v>24.920463776515444</c:v>
                </c:pt>
                <c:pt idx="8">
                  <c:v>26.445329845000874</c:v>
                </c:pt>
                <c:pt idx="9">
                  <c:v>30.468685387201877</c:v>
                </c:pt>
                <c:pt idx="10">
                  <c:v>38.035743764615496</c:v>
                </c:pt>
                <c:pt idx="11">
                  <c:v>60.228630207361221</c:v>
                </c:pt>
                <c:pt idx="12">
                  <c:v>96.288491179009682</c:v>
                </c:pt>
                <c:pt idx="13">
                  <c:v>134.58911778181277</c:v>
                </c:pt>
                <c:pt idx="14">
                  <c:v>87.07486380745685</c:v>
                </c:pt>
                <c:pt idx="15">
                  <c:v>87.07486380745685</c:v>
                </c:pt>
                <c:pt idx="16">
                  <c:v>100.18298479993022</c:v>
                </c:pt>
                <c:pt idx="17">
                  <c:v>102.73158724303264</c:v>
                </c:pt>
                <c:pt idx="18">
                  <c:v>85.192047957636817</c:v>
                </c:pt>
                <c:pt idx="19">
                  <c:v>76.336370367418596</c:v>
                </c:pt>
                <c:pt idx="20">
                  <c:v>76.336370367418596</c:v>
                </c:pt>
                <c:pt idx="21">
                  <c:v>95.97349537143522</c:v>
                </c:pt>
                <c:pt idx="22">
                  <c:v>85.822039572785727</c:v>
                </c:pt>
                <c:pt idx="23">
                  <c:v>86.666801056735409</c:v>
                </c:pt>
                <c:pt idx="24">
                  <c:v>85.371022848304122</c:v>
                </c:pt>
                <c:pt idx="25">
                  <c:v>85.192047957636817</c:v>
                </c:pt>
                <c:pt idx="26">
                  <c:v>81.970499925625347</c:v>
                </c:pt>
                <c:pt idx="27">
                  <c:v>71.861998100735988</c:v>
                </c:pt>
                <c:pt idx="28">
                  <c:v>63.042115488651248</c:v>
                </c:pt>
                <c:pt idx="29">
                  <c:v>65.504809984233347</c:v>
                </c:pt>
                <c:pt idx="30">
                  <c:v>61.209412608218052</c:v>
                </c:pt>
                <c:pt idx="31">
                  <c:v>61.209412608218052</c:v>
                </c:pt>
                <c:pt idx="32">
                  <c:v>58.70376413887579</c:v>
                </c:pt>
                <c:pt idx="33">
                  <c:v>52.840546720614903</c:v>
                </c:pt>
                <c:pt idx="34">
                  <c:v>49.039120042841361</c:v>
                </c:pt>
                <c:pt idx="35">
                  <c:v>50.742961001994097</c:v>
                </c:pt>
                <c:pt idx="36">
                  <c:v>48.366174453932295</c:v>
                </c:pt>
                <c:pt idx="37">
                  <c:v>51.859764319758071</c:v>
                </c:pt>
                <c:pt idx="38">
                  <c:v>64.388006666469366</c:v>
                </c:pt>
                <c:pt idx="39">
                  <c:v>61.567362389552656</c:v>
                </c:pt>
                <c:pt idx="40">
                  <c:v>58.34581435754118</c:v>
                </c:pt>
                <c:pt idx="41">
                  <c:v>50.513873141939946</c:v>
                </c:pt>
                <c:pt idx="42">
                  <c:v>55.575283050011308</c:v>
                </c:pt>
                <c:pt idx="43">
                  <c:v>57.18605706601705</c:v>
                </c:pt>
                <c:pt idx="44">
                  <c:v>53.513492309523969</c:v>
                </c:pt>
                <c:pt idx="45">
                  <c:v>51.279885673996006</c:v>
                </c:pt>
                <c:pt idx="46">
                  <c:v>49.397069824175972</c:v>
                </c:pt>
                <c:pt idx="47">
                  <c:v>43.490898432154928</c:v>
                </c:pt>
                <c:pt idx="48">
                  <c:v>46.175521792164496</c:v>
                </c:pt>
                <c:pt idx="49">
                  <c:v>48.595262313986446</c:v>
                </c:pt>
                <c:pt idx="50">
                  <c:v>44.743722666826059</c:v>
                </c:pt>
                <c:pt idx="51">
                  <c:v>44.743722666826059</c:v>
                </c:pt>
                <c:pt idx="52">
                  <c:v>41.92307838990935</c:v>
                </c:pt>
                <c:pt idx="53">
                  <c:v>40.806275072145368</c:v>
                </c:pt>
                <c:pt idx="54">
                  <c:v>38.572668436617413</c:v>
                </c:pt>
                <c:pt idx="55">
                  <c:v>38.837551274805023</c:v>
                </c:pt>
                <c:pt idx="56">
                  <c:v>42.238074197483797</c:v>
                </c:pt>
                <c:pt idx="57">
                  <c:v>55.840165888198925</c:v>
                </c:pt>
                <c:pt idx="58">
                  <c:v>50.921935892661395</c:v>
                </c:pt>
                <c:pt idx="59">
                  <c:v>52.260668074852838</c:v>
                </c:pt>
                <c:pt idx="60">
                  <c:v>51.816810345997922</c:v>
                </c:pt>
                <c:pt idx="61">
                  <c:v>51.408747595276473</c:v>
                </c:pt>
                <c:pt idx="62">
                  <c:v>48.953212095321049</c:v>
                </c:pt>
                <c:pt idx="63">
                  <c:v>46.533471573499099</c:v>
                </c:pt>
                <c:pt idx="64">
                  <c:v>45.910638953976878</c:v>
                </c:pt>
                <c:pt idx="65">
                  <c:v>45.23769336506782</c:v>
                </c:pt>
                <c:pt idx="66">
                  <c:v>51.766697376611077</c:v>
                </c:pt>
                <c:pt idx="67">
                  <c:v>48.144245589504841</c:v>
                </c:pt>
                <c:pt idx="68">
                  <c:v>50.563986111326791</c:v>
                </c:pt>
                <c:pt idx="69">
                  <c:v>49.039120042841361</c:v>
                </c:pt>
                <c:pt idx="70">
                  <c:v>46.848467381073554</c:v>
                </c:pt>
                <c:pt idx="71">
                  <c:v>51.143864757088856</c:v>
                </c:pt>
                <c:pt idx="72">
                  <c:v>50.20603632999218</c:v>
                </c:pt>
                <c:pt idx="73">
                  <c:v>48.860145152174056</c:v>
                </c:pt>
                <c:pt idx="74">
                  <c:v>52.482596939280299</c:v>
                </c:pt>
                <c:pt idx="75">
                  <c:v>53.692467200191274</c:v>
                </c:pt>
                <c:pt idx="76">
                  <c:v>54.766316544195099</c:v>
                </c:pt>
                <c:pt idx="77">
                  <c:v>51.186818730849012</c:v>
                </c:pt>
                <c:pt idx="78">
                  <c:v>53.692467200191274</c:v>
                </c:pt>
                <c:pt idx="79">
                  <c:v>54.766316544195099</c:v>
                </c:pt>
                <c:pt idx="80">
                  <c:v>53.334517418856663</c:v>
                </c:pt>
                <c:pt idx="81">
                  <c:v>49.397069824175972</c:v>
                </c:pt>
                <c:pt idx="82">
                  <c:v>47.342438079315315</c:v>
                </c:pt>
                <c:pt idx="83">
                  <c:v>46.712446464166405</c:v>
                </c:pt>
                <c:pt idx="84">
                  <c:v>45.459622229495274</c:v>
                </c:pt>
                <c:pt idx="85">
                  <c:v>45.459622229495274</c:v>
                </c:pt>
                <c:pt idx="86">
                  <c:v>47.249371136168321</c:v>
                </c:pt>
                <c:pt idx="87">
                  <c:v>46.175521792164496</c:v>
                </c:pt>
                <c:pt idx="88">
                  <c:v>45.10167244816067</c:v>
                </c:pt>
                <c:pt idx="89">
                  <c:v>45.860525984590041</c:v>
                </c:pt>
                <c:pt idx="90">
                  <c:v>46.175521792164496</c:v>
                </c:pt>
                <c:pt idx="91">
                  <c:v>44.299864937971144</c:v>
                </c:pt>
                <c:pt idx="92">
                  <c:v>43.71282729658239</c:v>
                </c:pt>
                <c:pt idx="93">
                  <c:v>41.880124416149194</c:v>
                </c:pt>
                <c:pt idx="94">
                  <c:v>40.806275072145368</c:v>
                </c:pt>
                <c:pt idx="95">
                  <c:v>39.417429920567088</c:v>
                </c:pt>
                <c:pt idx="96">
                  <c:v>34.18420411745511</c:v>
                </c:pt>
                <c:pt idx="97">
                  <c:v>31.592647700592547</c:v>
                </c:pt>
                <c:pt idx="98">
                  <c:v>35.07907857079163</c:v>
                </c:pt>
                <c:pt idx="99">
                  <c:v>36.603944639277067</c:v>
                </c:pt>
                <c:pt idx="100">
                  <c:v>49.490136767322966</c:v>
                </c:pt>
                <c:pt idx="101">
                  <c:v>45.10167244816067</c:v>
                </c:pt>
                <c:pt idx="102">
                  <c:v>44.60770174991891</c:v>
                </c:pt>
                <c:pt idx="103">
                  <c:v>41.701149525481888</c:v>
                </c:pt>
                <c:pt idx="104">
                  <c:v>40.849229045905524</c:v>
                </c:pt>
                <c:pt idx="105">
                  <c:v>40.090375509476146</c:v>
                </c:pt>
                <c:pt idx="106">
                  <c:v>38.479601493470412</c:v>
                </c:pt>
                <c:pt idx="107">
                  <c:v>36.86882747746467</c:v>
                </c:pt>
                <c:pt idx="108">
                  <c:v>37.899722847708347</c:v>
                </c:pt>
                <c:pt idx="109">
                  <c:v>35.888045076607845</c:v>
                </c:pt>
                <c:pt idx="110">
                  <c:v>35.794978133460845</c:v>
                </c:pt>
                <c:pt idx="111">
                  <c:v>36.152927914795455</c:v>
                </c:pt>
                <c:pt idx="112">
                  <c:v>35.616003242793546</c:v>
                </c:pt>
                <c:pt idx="113">
                  <c:v>36.86882747746467</c:v>
                </c:pt>
                <c:pt idx="114">
                  <c:v>36.510877696130066</c:v>
                </c:pt>
                <c:pt idx="115">
                  <c:v>34.635220841936714</c:v>
                </c:pt>
                <c:pt idx="116">
                  <c:v>33.740346388600194</c:v>
                </c:pt>
                <c:pt idx="117">
                  <c:v>32.931379882783979</c:v>
                </c:pt>
                <c:pt idx="118">
                  <c:v>34.406132981882571</c:v>
                </c:pt>
                <c:pt idx="119">
                  <c:v>31.950597481927154</c:v>
                </c:pt>
                <c:pt idx="120">
                  <c:v>31.234697919257936</c:v>
                </c:pt>
                <c:pt idx="121">
                  <c:v>28.099057834766764</c:v>
                </c:pt>
                <c:pt idx="122">
                  <c:v>25.328526527236896</c:v>
                </c:pt>
                <c:pt idx="123">
                  <c:v>25.328526527236896</c:v>
                </c:pt>
                <c:pt idx="124">
                  <c:v>24.562513995180836</c:v>
                </c:pt>
                <c:pt idx="125">
                  <c:v>24.025589323178924</c:v>
                </c:pt>
                <c:pt idx="126">
                  <c:v>24.025589323178924</c:v>
                </c:pt>
                <c:pt idx="127">
                  <c:v>22.328907359652877</c:v>
                </c:pt>
                <c:pt idx="128">
                  <c:v>20.854154260554289</c:v>
                </c:pt>
                <c:pt idx="129">
                  <c:v>21.877890635171269</c:v>
                </c:pt>
                <c:pt idx="130">
                  <c:v>26.846233600095637</c:v>
                </c:pt>
                <c:pt idx="131">
                  <c:v>24.340585130753375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9072"/>
        <c:axId val="47821184"/>
      </c:lineChart>
      <c:dateAx>
        <c:axId val="4665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821184"/>
        <c:crosses val="autoZero"/>
        <c:auto val="1"/>
        <c:lblOffset val="100"/>
        <c:baseTimeUnit val="days"/>
      </c:dateAx>
      <c:valAx>
        <c:axId val="47821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6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'Position over time'!$L$13</c:f>
              <c:strCache>
                <c:ptCount val="1"/>
                <c:pt idx="0">
                  <c:v>Margin equity with adjusting position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time'!$L$18:$L$149</c:f>
              <c:numCache>
                <c:formatCode>General</c:formatCode>
                <c:ptCount val="132"/>
                <c:pt idx="3" formatCode="[$$-409]#,##0">
                  <c:v>20000000</c:v>
                </c:pt>
                <c:pt idx="4" formatCode="[$$-409]#,##0">
                  <c:v>19525919.382896654</c:v>
                </c:pt>
                <c:pt idx="5" formatCode="[$$-409]#,##0">
                  <c:v>19331511.017083008</c:v>
                </c:pt>
                <c:pt idx="6" formatCode="[$$-409]#,##0">
                  <c:v>19020363.290904522</c:v>
                </c:pt>
                <c:pt idx="7" formatCode="[$$-409]#,##0">
                  <c:v>19114866.776789282</c:v>
                </c:pt>
                <c:pt idx="8" formatCode="[$$-409]#,##0">
                  <c:v>19065917.186088093</c:v>
                </c:pt>
                <c:pt idx="9" formatCode="[$$-409]#,##0">
                  <c:v>18349279.471614286</c:v>
                </c:pt>
                <c:pt idx="10" formatCode="[$$-409]#,##0">
                  <c:v>17759510.605197322</c:v>
                </c:pt>
                <c:pt idx="11" formatCode="[$$-409]#,##0">
                  <c:v>12240729.849227645</c:v>
                </c:pt>
                <c:pt idx="12" formatCode="[$$-409]#,##0">
                  <c:v>3630815.3635125067</c:v>
                </c:pt>
                <c:pt idx="13" formatCode="[$$-409]#,##0">
                  <c:v>1349905.3418281744</c:v>
                </c:pt>
                <c:pt idx="14" formatCode="[$$-409]#,##0">
                  <c:v>2030057.0955583563</c:v>
                </c:pt>
                <c:pt idx="15" formatCode="[$$-409]#,##0">
                  <c:v>2030057.0955583563</c:v>
                </c:pt>
                <c:pt idx="16" formatCode="[$$-409]#,##0">
                  <c:v>1785464.4641936552</c:v>
                </c:pt>
                <c:pt idx="17" formatCode="[$$-409]#,##0">
                  <c:v>1628550.9381271636</c:v>
                </c:pt>
                <c:pt idx="18" formatCode="[$$-409]#,##0">
                  <c:v>1929773.5623646155</c:v>
                </c:pt>
                <c:pt idx="19" formatCode="[$$-409]#,##0">
                  <c:v>2072287.7323342755</c:v>
                </c:pt>
                <c:pt idx="20" formatCode="[$$-409]#,##0">
                  <c:v>2072287.7323342755</c:v>
                </c:pt>
                <c:pt idx="21" formatCode="[$$-409]#,##0">
                  <c:v>1391716.5759892398</c:v>
                </c:pt>
                <c:pt idx="22" formatCode="[$$-409]#,##0">
                  <c:v>1610669.3813445701</c:v>
                </c:pt>
                <c:pt idx="23" formatCode="[$$-409]#,##0">
                  <c:v>1744014.3739951779</c:v>
                </c:pt>
                <c:pt idx="24" formatCode="[$$-409]#,##0">
                  <c:v>1915435.5788724038</c:v>
                </c:pt>
                <c:pt idx="25" formatCode="[$$-409]#,##0">
                  <c:v>1845368.7134143491</c:v>
                </c:pt>
                <c:pt idx="26" formatCode="[$$-409]#,##0">
                  <c:v>2049266.0294297806</c:v>
                </c:pt>
                <c:pt idx="27" formatCode="[$$-409]#,##0">
                  <c:v>2448717.0794975436</c:v>
                </c:pt>
                <c:pt idx="28" formatCode="[$$-409]#,##0">
                  <c:v>3028930.6446149782</c:v>
                </c:pt>
                <c:pt idx="29" formatCode="[$$-409]#,##0">
                  <c:v>2752681.2955448967</c:v>
                </c:pt>
                <c:pt idx="30" formatCode="[$$-409]#,##0">
                  <c:v>3117415.0480046915</c:v>
                </c:pt>
                <c:pt idx="31" formatCode="[$$-409]#,##0">
                  <c:v>3117415.0480046915</c:v>
                </c:pt>
                <c:pt idx="32" formatCode="[$$-409]#,##0">
                  <c:v>3314409.8695288179</c:v>
                </c:pt>
                <c:pt idx="33" formatCode="[$$-409]#,##0">
                  <c:v>3678007.0200537518</c:v>
                </c:pt>
                <c:pt idx="34" formatCode="[$$-409]#,##0">
                  <c:v>3485697.9452568991</c:v>
                </c:pt>
                <c:pt idx="35" formatCode="[$$-409]#,##0">
                  <c:v>3871935.1436043717</c:v>
                </c:pt>
                <c:pt idx="36" formatCode="[$$-409]#,##0">
                  <c:v>3905694.4675101032</c:v>
                </c:pt>
                <c:pt idx="37" formatCode="[$$-409]#,##0">
                  <c:v>3550457.2582408669</c:v>
                </c:pt>
                <c:pt idx="38" formatCode="[$$-409]#,##0">
                  <c:v>2416829.8297520829</c:v>
                </c:pt>
                <c:pt idx="39" formatCode="[$$-409]#,##0">
                  <c:v>2476967.1152292141</c:v>
                </c:pt>
                <c:pt idx="40" formatCode="[$$-409]#,##0">
                  <c:v>2853596.4961636895</c:v>
                </c:pt>
                <c:pt idx="41" formatCode="[$$-409]#,##0">
                  <c:v>3559138.2683265074</c:v>
                </c:pt>
                <c:pt idx="42" formatCode="[$$-409]#,##0">
                  <c:v>2914779.8680411587</c:v>
                </c:pt>
                <c:pt idx="43" formatCode="[$$-409]#,##0">
                  <c:v>2687375.4897899763</c:v>
                </c:pt>
                <c:pt idx="44" formatCode="[$$-409]#,##0">
                  <c:v>2872549.4579680208</c:v>
                </c:pt>
                <c:pt idx="45" formatCode="[$$-409]#,##0">
                  <c:v>2995111.29877538</c:v>
                </c:pt>
                <c:pt idx="46" formatCode="[$$-409]#,##0">
                  <c:v>3103394.6742664082</c:v>
                </c:pt>
                <c:pt idx="47" formatCode="[$$-409]#,##0">
                  <c:v>3639797.4500074368</c:v>
                </c:pt>
                <c:pt idx="48" formatCode="[$$-409]#,##0">
                  <c:v>3179551.3480302845</c:v>
                </c:pt>
                <c:pt idx="49" formatCode="[$$-409]#,##0">
                  <c:v>2985489.4037097357</c:v>
                </c:pt>
                <c:pt idx="50" formatCode="[$$-409]#,##0">
                  <c:v>3369995.7878233264</c:v>
                </c:pt>
                <c:pt idx="51" formatCode="[$$-409]#,##0">
                  <c:v>3369995.7878233264</c:v>
                </c:pt>
                <c:pt idx="52" formatCode="[$$-409]#,##0">
                  <c:v>3542329.516378969</c:v>
                </c:pt>
                <c:pt idx="53" formatCode="[$$-409]#,##0">
                  <c:v>3521991.5399755486</c:v>
                </c:pt>
                <c:pt idx="54" formatCode="[$$-409]#,##0">
                  <c:v>3776002.9108880945</c:v>
                </c:pt>
                <c:pt idx="55" formatCode="[$$-409]#,##0">
                  <c:v>3826540.6129253278</c:v>
                </c:pt>
                <c:pt idx="56" formatCode="[$$-409]#,##0">
                  <c:v>3513027.9674365595</c:v>
                </c:pt>
                <c:pt idx="57" formatCode="[$$-409]#,##0">
                  <c:v>2495282.155599846</c:v>
                </c:pt>
                <c:pt idx="58" formatCode="[$$-409]#,##0">
                  <c:v>2609305.5334398132</c:v>
                </c:pt>
                <c:pt idx="59" formatCode="[$$-409]#,##0">
                  <c:v>2501294.5756498021</c:v>
                </c:pt>
                <c:pt idx="60" formatCode="[$$-409]#,##0">
                  <c:v>2601280.0720424349</c:v>
                </c:pt>
                <c:pt idx="61" formatCode="[$$-409]#,##0">
                  <c:v>2469802.4783921875</c:v>
                </c:pt>
                <c:pt idx="62" formatCode="[$$-409]#,##0">
                  <c:v>2570399.1096054157</c:v>
                </c:pt>
                <c:pt idx="63" formatCode="[$$-409]#,##0">
                  <c:v>2617511.6088971742</c:v>
                </c:pt>
                <c:pt idx="64" formatCode="[$$-409]#,##0">
                  <c:v>2814462.9468458681</c:v>
                </c:pt>
                <c:pt idx="65" formatCode="[$$-409]#,##0">
                  <c:v>2879696.7336053448</c:v>
                </c:pt>
                <c:pt idx="66" formatCode="[$$-409]#,##0">
                  <c:v>2517831.4311469672</c:v>
                </c:pt>
                <c:pt idx="67" formatCode="[$$-409]#,##0">
                  <c:v>2699554.3485584995</c:v>
                </c:pt>
                <c:pt idx="68" formatCode="[$$-409]#,##0">
                  <c:v>2545666.0142246713</c:v>
                </c:pt>
                <c:pt idx="69" formatCode="[$$-409]#,##0">
                  <c:v>2735138.2273411583</c:v>
                </c:pt>
                <c:pt idx="70" formatCode="[$$-409]#,##0">
                  <c:v>2790613.5715539102</c:v>
                </c:pt>
                <c:pt idx="71" formatCode="[$$-409]#,##0">
                  <c:v>2637909.9421544387</c:v>
                </c:pt>
                <c:pt idx="72" formatCode="[$$-409]#,##0">
                  <c:v>2742765.2115180935</c:v>
                </c:pt>
                <c:pt idx="73" formatCode="[$$-409]#,##0">
                  <c:v>2752917.6867447207</c:v>
                </c:pt>
                <c:pt idx="74" formatCode="[$$-409]#,##0">
                  <c:v>2503384.1120044431</c:v>
                </c:pt>
                <c:pt idx="75" formatCode="[$$-409]#,##0">
                  <c:v>2272786.5037466055</c:v>
                </c:pt>
                <c:pt idx="76" formatCode="[$$-409]#,##0">
                  <c:v>2458921.636825901</c:v>
                </c:pt>
                <c:pt idx="77" formatCode="[$$-409]#,##0">
                  <c:v>2497746.3809610633</c:v>
                </c:pt>
                <c:pt idx="78" formatCode="[$$-409]#,##0">
                  <c:v>2458860.3796765273</c:v>
                </c:pt>
                <c:pt idx="79" formatCode="[$$-409]#,##0">
                  <c:v>2351911.1017926554</c:v>
                </c:pt>
                <c:pt idx="80" formatCode="[$$-409]#,##0">
                  <c:v>2427327.3859310383</c:v>
                </c:pt>
                <c:pt idx="81" formatCode="[$$-409]#,##0">
                  <c:v>2712237.7985437419</c:v>
                </c:pt>
                <c:pt idx="82" formatCode="[$$-409]#,##0">
                  <c:v>2820962.2928999299</c:v>
                </c:pt>
                <c:pt idx="83" formatCode="[$$-409]#,##0">
                  <c:v>2728433.3503237208</c:v>
                </c:pt>
                <c:pt idx="84" formatCode="[$$-409]#,##0">
                  <c:v>2839221.2863113014</c:v>
                </c:pt>
                <c:pt idx="85" formatCode="[$$-409]#,##0">
                  <c:v>2839221.2863113014</c:v>
                </c:pt>
                <c:pt idx="86" formatCode="[$$-409]#,##0">
                  <c:v>2759324.1318349773</c:v>
                </c:pt>
                <c:pt idx="87" formatCode="[$$-409]#,##0">
                  <c:v>2775586.4927366194</c:v>
                </c:pt>
                <c:pt idx="88" formatCode="[$$-409]#,##0">
                  <c:v>3054314.1737408857</c:v>
                </c:pt>
                <c:pt idx="89" formatCode="[$$-409]#,##0">
                  <c:v>3076447.4386930731</c:v>
                </c:pt>
                <c:pt idx="90" formatCode="[$$-409]#,##0">
                  <c:v>3147678.2956727534</c:v>
                </c:pt>
                <c:pt idx="91" formatCode="[$$-409]#,##0">
                  <c:v>3298515.4455535328</c:v>
                </c:pt>
                <c:pt idx="92" formatCode="[$$-409]#,##0">
                  <c:v>4087197.700209741</c:v>
                </c:pt>
                <c:pt idx="93" formatCode="[$$-409]#,##0">
                  <c:v>4013113.1988742952</c:v>
                </c:pt>
                <c:pt idx="94" formatCode="[$$-409]#,##0">
                  <c:v>3786443.6740672672</c:v>
                </c:pt>
                <c:pt idx="95" formatCode="[$$-409]#,##0">
                  <c:v>3828294.9826397751</c:v>
                </c:pt>
                <c:pt idx="96" formatCode="[$$-409]#,##0">
                  <c:v>3884996.1204593023</c:v>
                </c:pt>
                <c:pt idx="97" formatCode="[$$-409]#,##0">
                  <c:v>4296762.0561085055</c:v>
                </c:pt>
                <c:pt idx="98" formatCode="[$$-409]#,##0">
                  <c:v>3972638.7374746427</c:v>
                </c:pt>
                <c:pt idx="99" formatCode="[$$-409]#,##0">
                  <c:v>3955177.3388426839</c:v>
                </c:pt>
                <c:pt idx="100" formatCode="[$$-409]#,##0">
                  <c:v>3070161.6954528992</c:v>
                </c:pt>
                <c:pt idx="101" formatCode="[$$-409]#,##0">
                  <c:v>3231039.3282982288</c:v>
                </c:pt>
                <c:pt idx="102" formatCode="[$$-409]#,##0">
                  <c:v>3500508.0038439441</c:v>
                </c:pt>
                <c:pt idx="103" formatCode="[$$-409]#,##0">
                  <c:v>3783129.1301170578</c:v>
                </c:pt>
                <c:pt idx="104" formatCode="[$$-409]#,##0">
                  <c:v>3800287.6356671853</c:v>
                </c:pt>
                <c:pt idx="105" formatCode="[$$-409]#,##0">
                  <c:v>4054527.9109916463</c:v>
                </c:pt>
                <c:pt idx="106" formatCode="[$$-409]#,##0">
                  <c:v>4222106.6420133812</c:v>
                </c:pt>
                <c:pt idx="107" formatCode="[$$-409]#,##0">
                  <c:v>4322758.2460608231</c:v>
                </c:pt>
                <c:pt idx="108" formatCode="[$$-409]#,##0">
                  <c:v>4204391.2865093956</c:v>
                </c:pt>
                <c:pt idx="109" formatCode="[$$-409]#,##0">
                  <c:v>4257415.421135067</c:v>
                </c:pt>
                <c:pt idx="110" formatCode="[$$-409]#,##0">
                  <c:v>4084467.6969780242</c:v>
                </c:pt>
                <c:pt idx="111" formatCode="[$$-409]#,##0">
                  <c:v>3851204.8335421947</c:v>
                </c:pt>
                <c:pt idx="112" formatCode="[$$-409]#,##0">
                  <c:v>4083072.6982400212</c:v>
                </c:pt>
                <c:pt idx="113" formatCode="[$$-409]#,##0">
                  <c:v>4119688.0238432209</c:v>
                </c:pt>
                <c:pt idx="114" formatCode="[$$-409]#,##0">
                  <c:v>4047253.54763029</c:v>
                </c:pt>
                <c:pt idx="115" formatCode="[$$-409]#,##0">
                  <c:v>4655622.737628879</c:v>
                </c:pt>
                <c:pt idx="116" formatCode="[$$-409]#,##0">
                  <c:v>4460144.0134575553</c:v>
                </c:pt>
                <c:pt idx="117" formatCode="[$$-409]#,##0">
                  <c:v>4552637.3409736129</c:v>
                </c:pt>
                <c:pt idx="118" formatCode="[$$-409]#,##0">
                  <c:v>6539939.9607542716</c:v>
                </c:pt>
                <c:pt idx="119" formatCode="[$$-409]#,##0">
                  <c:v>6560201.6401753426</c:v>
                </c:pt>
                <c:pt idx="120" formatCode="[$$-409]#,##0">
                  <c:v>7140515.0613146899</c:v>
                </c:pt>
                <c:pt idx="121" formatCode="[$$-409]#,##0">
                  <c:v>6969845.5289521962</c:v>
                </c:pt>
                <c:pt idx="122" formatCode="[$$-409]#,##0">
                  <c:v>6759403.5418469757</c:v>
                </c:pt>
                <c:pt idx="123" formatCode="[$$-409]#,##0">
                  <c:v>7168808.7977252584</c:v>
                </c:pt>
                <c:pt idx="124" formatCode="[$$-409]#,##0">
                  <c:v>6829396.134566634</c:v>
                </c:pt>
                <c:pt idx="125" formatCode="[$$-409]#,##0">
                  <c:v>7062321.6182111492</c:v>
                </c:pt>
                <c:pt idx="126" formatCode="[$$-409]#,##0">
                  <c:v>7062321.6182111492</c:v>
                </c:pt>
                <c:pt idx="127" formatCode="[$$-409]#,##0">
                  <c:v>6861823.961188959</c:v>
                </c:pt>
                <c:pt idx="128" formatCode="[$$-409]#,##0">
                  <c:v>7025944.8589860471</c:v>
                </c:pt>
                <c:pt idx="129" formatCode="[$$-409]#,##0">
                  <c:v>6931782.8888888052</c:v>
                </c:pt>
                <c:pt idx="130" formatCode="[$$-409]#,##0">
                  <c:v>6945334.6357870959</c:v>
                </c:pt>
                <c:pt idx="131" formatCode="[$$-409]#,##0">
                  <c:v>7781513.4027072443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4064"/>
        <c:axId val="48347776"/>
      </c:lineChart>
      <c:lineChart>
        <c:grouping val="standard"/>
        <c:varyColors val="0"/>
        <c:ser>
          <c:idx val="2"/>
          <c:order val="1"/>
          <c:tx>
            <c:strRef>
              <c:f>'Position over time'!$N$13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val>
            <c:numRef>
              <c:f>'Position over time'!$N$18:$N$149</c:f>
              <c:numCache>
                <c:formatCode>General</c:formatCode>
                <c:ptCount val="132"/>
                <c:pt idx="3" formatCode="#,##0">
                  <c:v>351381.61053125822</c:v>
                </c:pt>
                <c:pt idx="4" formatCode="#,##0">
                  <c:v>351381.61053125822</c:v>
                </c:pt>
                <c:pt idx="5" formatCode="#,##0">
                  <c:v>351381.61053125822</c:v>
                </c:pt>
                <c:pt idx="6" formatCode="#,##0">
                  <c:v>351381.61053125822</c:v>
                </c:pt>
                <c:pt idx="7" formatCode="#,##0">
                  <c:v>351381.61053125822</c:v>
                </c:pt>
                <c:pt idx="8" formatCode="#,##0">
                  <c:v>351381.61053125822</c:v>
                </c:pt>
                <c:pt idx="9" formatCode="#,##0">
                  <c:v>351381.61053125822</c:v>
                </c:pt>
                <c:pt idx="10" formatCode="#,##0">
                  <c:v>351381.61053125822</c:v>
                </c:pt>
                <c:pt idx="11" formatCode="#,##0">
                  <c:v>351381.61053125822</c:v>
                </c:pt>
                <c:pt idx="12" formatCode="#,##0">
                  <c:v>89392.461084459166</c:v>
                </c:pt>
                <c:pt idx="13" formatCode="#,##0">
                  <c:v>24409.262711037733</c:v>
                </c:pt>
                <c:pt idx="14" formatCode="#,##0">
                  <c:v>56177.811986889676</c:v>
                </c:pt>
                <c:pt idx="15" formatCode="#,##0">
                  <c:v>56177.811986889676</c:v>
                </c:pt>
                <c:pt idx="16" formatCode="#,##0">
                  <c:v>42252.243119433711</c:v>
                </c:pt>
                <c:pt idx="17" formatCode="#,##0">
                  <c:v>38112.08202243346</c:v>
                </c:pt>
                <c:pt idx="18" formatCode="#,##0">
                  <c:v>55042.466354079879</c:v>
                </c:pt>
                <c:pt idx="19" formatCode="#,##0">
                  <c:v>67202.667294198691</c:v>
                </c:pt>
                <c:pt idx="20" formatCode="#,##0">
                  <c:v>67202.667294198691</c:v>
                </c:pt>
                <c:pt idx="21" formatCode="#,##0">
                  <c:v>35589.201781799595</c:v>
                </c:pt>
                <c:pt idx="22" formatCode="#,##0">
                  <c:v>45940.659359609541</c:v>
                </c:pt>
                <c:pt idx="23" formatCode="#,##0">
                  <c:v>48110.694479139005</c:v>
                </c:pt>
                <c:pt idx="24" formatCode="#,##0">
                  <c:v>52581.233436174232</c:v>
                </c:pt>
                <c:pt idx="25" formatCode="#,##0">
                  <c:v>51265.15582257104</c:v>
                </c:pt>
                <c:pt idx="26" formatCode="#,##0">
                  <c:v>58186.336240939592</c:v>
                </c:pt>
                <c:pt idx="27" formatCode="#,##0">
                  <c:v>78045.249768187074</c:v>
                </c:pt>
                <c:pt idx="28" formatCode="#,##0">
                  <c:v>106715.41897211045</c:v>
                </c:pt>
                <c:pt idx="29" formatCode="#,##0">
                  <c:v>94624.520890453859</c:v>
                </c:pt>
                <c:pt idx="30" formatCode="#,##0">
                  <c:v>112575.64409129012</c:v>
                </c:pt>
                <c:pt idx="31" formatCode="#,##0">
                  <c:v>112575.64409129012</c:v>
                </c:pt>
                <c:pt idx="32" formatCode="#,##0">
                  <c:v>123898.0697519043</c:v>
                </c:pt>
                <c:pt idx="33" formatCode="#,##0">
                  <c:v>151607.91126329455</c:v>
                </c:pt>
                <c:pt idx="34" formatCode="#,##0">
                  <c:v>159513.22664836532</c:v>
                </c:pt>
                <c:pt idx="35" formatCode="#,##0">
                  <c:v>165505.90852976221</c:v>
                </c:pt>
                <c:pt idx="36" formatCode="#,##0">
                  <c:v>176422.47210939083</c:v>
                </c:pt>
                <c:pt idx="37" formatCode="#,##0">
                  <c:v>150721.62433886642</c:v>
                </c:pt>
                <c:pt idx="38" formatCode="#,##0">
                  <c:v>84603.373103292237</c:v>
                </c:pt>
                <c:pt idx="39" formatCode="#,##0">
                  <c:v>91088.61462232958</c:v>
                </c:pt>
                <c:pt idx="40" formatCode="#,##0">
                  <c:v>107866.96546161454</c:v>
                </c:pt>
                <c:pt idx="41" formatCode="#,##0">
                  <c:v>149654.15536396386</c:v>
                </c:pt>
                <c:pt idx="42" formatCode="#,##0">
                  <c:v>114350.90087109787</c:v>
                </c:pt>
                <c:pt idx="43" formatCode="#,##0">
                  <c:v>103845.68644247037</c:v>
                </c:pt>
                <c:pt idx="44" formatCode="#,##0">
                  <c:v>118190.3764313789</c:v>
                </c:pt>
                <c:pt idx="45" formatCode="#,##0">
                  <c:v>128351.69581421763</c:v>
                </c:pt>
                <c:pt idx="46" formatCode="#,##0">
                  <c:v>137863.98817507303</c:v>
                </c:pt>
                <c:pt idx="47" formatCode="#,##0">
                  <c:v>179877.5521510698</c:v>
                </c:pt>
                <c:pt idx="48" formatCode="#,##0">
                  <c:v>150891.7390420083</c:v>
                </c:pt>
                <c:pt idx="49" formatCode="#,##0">
                  <c:v>135205.82300801057</c:v>
                </c:pt>
                <c:pt idx="50" formatCode="#,##0">
                  <c:v>163008.92109351433</c:v>
                </c:pt>
                <c:pt idx="51" formatCode="#,##0">
                  <c:v>163008.92109351433</c:v>
                </c:pt>
                <c:pt idx="52" formatCode="#,##0">
                  <c:v>182720.17452010215</c:v>
                </c:pt>
                <c:pt idx="53" formatCode="#,##0">
                  <c:v>187893.98773318427</c:v>
                </c:pt>
                <c:pt idx="54" formatCode="#,##0">
                  <c:v>211492.72804349384</c:v>
                </c:pt>
                <c:pt idx="55" formatCode="#,##0">
                  <c:v>211885.42150114776</c:v>
                </c:pt>
                <c:pt idx="56" formatCode="#,##0">
                  <c:v>179603.94454137617</c:v>
                </c:pt>
                <c:pt idx="57" formatCode="#,##0">
                  <c:v>97379.307104259729</c:v>
                </c:pt>
                <c:pt idx="58" formatCode="#,##0">
                  <c:v>112411.62771121318</c:v>
                </c:pt>
                <c:pt idx="59" formatCode="#,##0">
                  <c:v>105503.57286752448</c:v>
                </c:pt>
                <c:pt idx="60" formatCode="#,##0">
                  <c:v>109754.23902363815</c:v>
                </c:pt>
                <c:pt idx="61" formatCode="#,##0">
                  <c:v>106562.47828343796</c:v>
                </c:pt>
                <c:pt idx="62" formatCode="#,##0">
                  <c:v>116505.36252213962</c:v>
                </c:pt>
                <c:pt idx="63" formatCode="#,##0">
                  <c:v>125644.17192716821</c:v>
                </c:pt>
                <c:pt idx="64" formatCode="#,##0">
                  <c:v>134778.99481803755</c:v>
                </c:pt>
                <c:pt idx="65" formatCode="#,##0">
                  <c:v>139567.92694073875</c:v>
                </c:pt>
                <c:pt idx="66" formatCode="#,##0">
                  <c:v>106797.71888893897</c:v>
                </c:pt>
                <c:pt idx="67" formatCode="#,##0">
                  <c:v>122658.25262676073</c:v>
                </c:pt>
                <c:pt idx="68" formatCode="#,##0">
                  <c:v>110556.3905978773</c:v>
                </c:pt>
                <c:pt idx="69" formatCode="#,##0">
                  <c:v>120939.66056127461</c:v>
                </c:pt>
                <c:pt idx="70" formatCode="#,##0">
                  <c:v>129641.96111520893</c:v>
                </c:pt>
                <c:pt idx="71" formatCode="#,##0">
                  <c:v>111806.45236812173</c:v>
                </c:pt>
                <c:pt idx="72" formatCode="#,##0">
                  <c:v>117653.68700871539</c:v>
                </c:pt>
                <c:pt idx="73" formatCode="#,##0">
                  <c:v>121845.43420959578</c:v>
                </c:pt>
                <c:pt idx="74" formatCode="#,##0">
                  <c:v>103987.54532089282</c:v>
                </c:pt>
                <c:pt idx="75" formatCode="#,##0">
                  <c:v>93975.337475934255</c:v>
                </c:pt>
                <c:pt idx="76" formatCode="#,##0">
                  <c:v>97303.217722925881</c:v>
                </c:pt>
                <c:pt idx="77" formatCode="#,##0">
                  <c:v>106733.3589239915</c:v>
                </c:pt>
                <c:pt idx="78" formatCode="#,##0">
                  <c:v>99594.303876104139</c:v>
                </c:pt>
                <c:pt idx="79" formatCode="#,##0">
                  <c:v>94035.369560482126</c:v>
                </c:pt>
                <c:pt idx="80" formatCode="#,##0">
                  <c:v>99383.160838756608</c:v>
                </c:pt>
                <c:pt idx="81" formatCode="#,##0">
                  <c:v>118051.5405951196</c:v>
                </c:pt>
                <c:pt idx="82" formatCode="#,##0">
                  <c:v>127788.5716685739</c:v>
                </c:pt>
                <c:pt idx="83" formatCode="#,##0">
                  <c:v>126622.85388876678</c:v>
                </c:pt>
                <c:pt idx="84" formatCode="#,##0">
                  <c:v>134704.53653065217</c:v>
                </c:pt>
                <c:pt idx="85" formatCode="#,##0">
                  <c:v>134704.53653065217</c:v>
                </c:pt>
                <c:pt idx="86" formatCode="#,##0">
                  <c:v>125919.0360359909</c:v>
                </c:pt>
                <c:pt idx="87" formatCode="#,##0">
                  <c:v>129972.70531070666</c:v>
                </c:pt>
                <c:pt idx="88" formatCode="#,##0">
                  <c:v>143390.59369586731</c:v>
                </c:pt>
                <c:pt idx="89" formatCode="#,##0">
                  <c:v>141402.83511101513</c:v>
                </c:pt>
                <c:pt idx="90" formatCode="#,##0">
                  <c:v>142714.30082917883</c:v>
                </c:pt>
                <c:pt idx="91" formatCode="#,##0">
                  <c:v>154944.12107187358</c:v>
                </c:pt>
                <c:pt idx="92" formatCode="#,##0">
                  <c:v>183792.77763840457</c:v>
                </c:pt>
                <c:pt idx="93" formatCode="#,##0">
                  <c:v>189931.03928424156</c:v>
                </c:pt>
                <c:pt idx="94" formatCode="#,##0">
                  <c:v>187074.0907678963</c:v>
                </c:pt>
                <c:pt idx="95" formatCode="#,##0">
                  <c:v>195997.09781333711</c:v>
                </c:pt>
                <c:pt idx="96" formatCode="#,##0">
                  <c:v>232266.54025345994</c:v>
                </c:pt>
                <c:pt idx="97" formatCode="#,##0">
                  <c:v>272908.98165191727</c:v>
                </c:pt>
                <c:pt idx="98" formatCode="#,##0">
                  <c:v>228773.72015160776</c:v>
                </c:pt>
                <c:pt idx="99" formatCode="#,##0">
                  <c:v>217502.42210834799</c:v>
                </c:pt>
                <c:pt idx="100" formatCode="#,##0">
                  <c:v>126580.18499938359</c:v>
                </c:pt>
                <c:pt idx="101" formatCode="#,##0">
                  <c:v>145813.17164827074</c:v>
                </c:pt>
                <c:pt idx="102" formatCode="#,##0">
                  <c:v>156628.67316697835</c:v>
                </c:pt>
                <c:pt idx="103" formatCode="#,##0">
                  <c:v>178436.14784075879</c:v>
                </c:pt>
                <c:pt idx="104" formatCode="#,##0">
                  <c:v>183084.02251160904</c:v>
                </c:pt>
                <c:pt idx="105" formatCode="#,##0">
                  <c:v>195995.30286601782</c:v>
                </c:pt>
                <c:pt idx="106" formatCode="#,##0">
                  <c:v>210950.38431766539</c:v>
                </c:pt>
                <c:pt idx="107" formatCode="#,##0">
                  <c:v>224581.64024911611</c:v>
                </c:pt>
                <c:pt idx="108" formatCode="#,##0">
                  <c:v>213602.2023989484</c:v>
                </c:pt>
                <c:pt idx="109" formatCode="#,##0">
                  <c:v>228415.42860776425</c:v>
                </c:pt>
                <c:pt idx="110" formatCode="#,##0">
                  <c:v>222000.81084552949</c:v>
                </c:pt>
                <c:pt idx="111" formatCode="#,##0">
                  <c:v>210073.82466207247</c:v>
                </c:pt>
                <c:pt idx="112" formatCode="#,##0">
                  <c:v>222957.25357026112</c:v>
                </c:pt>
                <c:pt idx="113" formatCode="#,##0">
                  <c:v>216331.95624232787</c:v>
                </c:pt>
                <c:pt idx="114" formatCode="#,##0">
                  <c:v>215706.45895183666</c:v>
                </c:pt>
                <c:pt idx="115" formatCode="#,##0">
                  <c:v>252525.31811335159</c:v>
                </c:pt>
                <c:pt idx="116" formatCode="#,##0">
                  <c:v>251267.84247120947</c:v>
                </c:pt>
                <c:pt idx="117" formatCode="#,##0">
                  <c:v>261681.14415762265</c:v>
                </c:pt>
                <c:pt idx="118" formatCode="#,##0">
                  <c:v>325251.09254397033</c:v>
                </c:pt>
                <c:pt idx="119" formatCode="#,##0">
                  <c:v>349460.17943456577</c:v>
                </c:pt>
                <c:pt idx="120" formatCode="#,##0">
                  <c:v>351381.61053125822</c:v>
                </c:pt>
                <c:pt idx="121" formatCode="#,##0">
                  <c:v>351381.61053125822</c:v>
                </c:pt>
                <c:pt idx="122" formatCode="#,##0">
                  <c:v>351381.61053125822</c:v>
                </c:pt>
                <c:pt idx="123" formatCode="#,##0">
                  <c:v>351381.61053125822</c:v>
                </c:pt>
                <c:pt idx="124" formatCode="#,##0">
                  <c:v>351381.61053125822</c:v>
                </c:pt>
                <c:pt idx="125" formatCode="#,##0">
                  <c:v>351381.61053125822</c:v>
                </c:pt>
                <c:pt idx="126" formatCode="#,##0">
                  <c:v>351381.61053125822</c:v>
                </c:pt>
                <c:pt idx="127" formatCode="#,##0">
                  <c:v>351381.61053125822</c:v>
                </c:pt>
                <c:pt idx="128" formatCode="#,##0">
                  <c:v>351381.61053125822</c:v>
                </c:pt>
                <c:pt idx="129" formatCode="#,##0">
                  <c:v>351381.61053125822</c:v>
                </c:pt>
                <c:pt idx="130" formatCode="#,##0">
                  <c:v>351381.61053125822</c:v>
                </c:pt>
                <c:pt idx="131" formatCode="#,##0">
                  <c:v>351381.61053125822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208"/>
        <c:axId val="48620288"/>
      </c:lineChart>
      <c:dateAx>
        <c:axId val="4834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8347776"/>
        <c:crosses val="autoZero"/>
        <c:auto val="1"/>
        <c:lblOffset val="100"/>
        <c:baseTimeUnit val="days"/>
      </c:dateAx>
      <c:valAx>
        <c:axId val="483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44064"/>
        <c:crosses val="autoZero"/>
        <c:crossBetween val="between"/>
      </c:valAx>
      <c:valAx>
        <c:axId val="4862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622208"/>
        <c:crosses val="max"/>
        <c:crossBetween val="between"/>
      </c:valAx>
      <c:catAx>
        <c:axId val="4862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6202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'Position over time'!$I$13</c:f>
              <c:strCache>
                <c:ptCount val="1"/>
                <c:pt idx="0">
                  <c:v>Margin equity, constant position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time'!$I$18:$I$149</c:f>
              <c:numCache>
                <c:formatCode>General</c:formatCode>
                <c:ptCount val="132"/>
                <c:pt idx="3" formatCode="[$$-409]#,##0">
                  <c:v>20000000</c:v>
                </c:pt>
                <c:pt idx="4" formatCode="[$$-409]#,##0">
                  <c:v>19525919.382896654</c:v>
                </c:pt>
                <c:pt idx="5" formatCode="[$$-409]#,##0">
                  <c:v>19331511.017083008</c:v>
                </c:pt>
                <c:pt idx="6" formatCode="[$$-409]#,##0">
                  <c:v>19020363.290904522</c:v>
                </c:pt>
                <c:pt idx="7" formatCode="[$$-409]#,##0">
                  <c:v>19114866.776789282</c:v>
                </c:pt>
                <c:pt idx="8" formatCode="[$$-409]#,##0">
                  <c:v>19065917.186088093</c:v>
                </c:pt>
                <c:pt idx="9" formatCode="[$$-409]#,##0">
                  <c:v>18349279.471614286</c:v>
                </c:pt>
                <c:pt idx="10" formatCode="[$$-409]#,##0">
                  <c:v>17759510.605197322</c:v>
                </c:pt>
                <c:pt idx="11" formatCode="[$$-409]#,##0">
                  <c:v>12240729.849227645</c:v>
                </c:pt>
                <c:pt idx="12" formatCode="[$$-409]#,##0">
                  <c:v>3630815.3635125067</c:v>
                </c:pt>
                <c:pt idx="13" formatCode="[$$-409]#,##0">
                  <c:v>-5334927.6887912955</c:v>
                </c:pt>
                <c:pt idx="14" formatCode="[$$-409]#,##0">
                  <c:v>4456143.0805564318</c:v>
                </c:pt>
                <c:pt idx="15" formatCode="[$$-409]#,##0">
                  <c:v>4456143.0805564318</c:v>
                </c:pt>
                <c:pt idx="16" formatCode="[$$-409]#,##0">
                  <c:v>2926262.3377274964</c:v>
                </c:pt>
                <c:pt idx="17" formatCode="[$$-409]#,##0">
                  <c:v>1621325.0507879867</c:v>
                </c:pt>
                <c:pt idx="18" formatCode="[$$-409]#,##0">
                  <c:v>4398504.4966840707</c:v>
                </c:pt>
                <c:pt idx="19" formatCode="[$$-409]#,##0">
                  <c:v>5308290.3744702833</c:v>
                </c:pt>
                <c:pt idx="20" formatCode="[$$-409]#,##0">
                  <c:v>5308290.3744702833</c:v>
                </c:pt>
                <c:pt idx="21" formatCode="[$$-409]#,##0">
                  <c:v>1749797.8528753351</c:v>
                </c:pt>
                <c:pt idx="22" formatCode="[$$-409]#,##0">
                  <c:v>3911576.862356754</c:v>
                </c:pt>
                <c:pt idx="23" formatCode="[$$-409]#,##0">
                  <c:v>4931479.0345716281</c:v>
                </c:pt>
                <c:pt idx="24" formatCode="[$$-409]#,##0">
                  <c:v>6183472.1662668325</c:v>
                </c:pt>
                <c:pt idx="25" formatCode="[$$-409]#,##0">
                  <c:v>5715240.3196439594</c:v>
                </c:pt>
                <c:pt idx="26" formatCode="[$$-409]#,##0">
                  <c:v>7112793.2215110594</c:v>
                </c:pt>
                <c:pt idx="27" formatCode="[$$-409]#,##0">
                  <c:v>9525039.1604890227</c:v>
                </c:pt>
                <c:pt idx="28" formatCode="[$$-409]#,##0">
                  <c:v>12137323.41313231</c:v>
                </c:pt>
                <c:pt idx="29" formatCode="[$$-409]#,##0">
                  <c:v>11227717.827365687</c:v>
                </c:pt>
                <c:pt idx="30" formatCode="[$$-409]#,##0">
                  <c:v>12582131.378402874</c:v>
                </c:pt>
                <c:pt idx="31" formatCode="[$$-409]#,##0">
                  <c:v>12582131.378402874</c:v>
                </c:pt>
                <c:pt idx="32" formatCode="[$$-409]#,##0">
                  <c:v>13197010.007010434</c:v>
                </c:pt>
                <c:pt idx="33" formatCode="[$$-409]#,##0">
                  <c:v>14228191.143180346</c:v>
                </c:pt>
                <c:pt idx="34" formatCode="[$$-409]#,##0">
                  <c:v>13782476.458116584</c:v>
                </c:pt>
                <c:pt idx="35" formatCode="[$$-409]#,##0">
                  <c:v>14633293.983747816</c:v>
                </c:pt>
                <c:pt idx="36" formatCode="[$$-409]#,##0">
                  <c:v>14704967.591716375</c:v>
                </c:pt>
                <c:pt idx="37" formatCode="[$$-409]#,##0">
                  <c:v>13997439.683161411</c:v>
                </c:pt>
                <c:pt idx="38" formatCode="[$$-409]#,##0">
                  <c:v>11354581.809833147</c:v>
                </c:pt>
                <c:pt idx="39" formatCode="[$$-409]#,##0">
                  <c:v>11604348.875244753</c:v>
                </c:pt>
                <c:pt idx="40" formatCode="[$$-409]#,##0">
                  <c:v>13057226.811690001</c:v>
                </c:pt>
                <c:pt idx="41" formatCode="[$$-409]#,##0">
                  <c:v>15355561.646073302</c:v>
                </c:pt>
                <c:pt idx="42" formatCode="[$$-409]#,##0">
                  <c:v>13842635.446991421</c:v>
                </c:pt>
                <c:pt idx="43" formatCode="[$$-409]#,##0">
                  <c:v>13143858.996057872</c:v>
                </c:pt>
                <c:pt idx="44" formatCode="[$$-409]#,##0">
                  <c:v>13770430.300036987</c:v>
                </c:pt>
                <c:pt idx="45" formatCode="[$$-409]#,##0">
                  <c:v>14134808.334128194</c:v>
                </c:pt>
                <c:pt idx="46" formatCode="[$$-409]#,##0">
                  <c:v>14431249.971555969</c:v>
                </c:pt>
                <c:pt idx="47" formatCode="[$$-409]#,##0">
                  <c:v>15798409.54475769</c:v>
                </c:pt>
                <c:pt idx="48" formatCode="[$$-409]#,##0">
                  <c:v>14899342.292510208</c:v>
                </c:pt>
                <c:pt idx="49" formatCode="[$$-409]#,##0">
                  <c:v>14447430.21984732</c:v>
                </c:pt>
                <c:pt idx="50" formatCode="[$$-409]#,##0">
                  <c:v>15446710.202791391</c:v>
                </c:pt>
                <c:pt idx="51" formatCode="[$$-409]#,##0">
                  <c:v>15446710.202791391</c:v>
                </c:pt>
                <c:pt idx="52" formatCode="[$$-409]#,##0">
                  <c:v>15818192.344274921</c:v>
                </c:pt>
                <c:pt idx="53" formatCode="[$$-409]#,##0">
                  <c:v>15779081.223007936</c:v>
                </c:pt>
                <c:pt idx="54" formatCode="[$$-409]#,##0">
                  <c:v>16254109.326255433</c:v>
                </c:pt>
                <c:pt idx="55" formatCode="[$$-409]#,##0">
                  <c:v>16338074.478621051</c:v>
                </c:pt>
                <c:pt idx="56" formatCode="[$$-409]#,##0">
                  <c:v>15818158.679255109</c:v>
                </c:pt>
                <c:pt idx="57" formatCode="[$$-409]#,##0">
                  <c:v>13827015.537116375</c:v>
                </c:pt>
                <c:pt idx="58" formatCode="[$$-409]#,##0">
                  <c:v>14238455.290951604</c:v>
                </c:pt>
                <c:pt idx="59" formatCode="[$$-409]#,##0">
                  <c:v>13900829.503690701</c:v>
                </c:pt>
                <c:pt idx="60" formatCode="[$$-409]#,##0">
                  <c:v>14233833.057952559</c:v>
                </c:pt>
                <c:pt idx="61" formatCode="[$$-409]#,##0">
                  <c:v>13812903.451801781</c:v>
                </c:pt>
                <c:pt idx="62" formatCode="[$$-409]#,##0">
                  <c:v>14144613.138542585</c:v>
                </c:pt>
                <c:pt idx="63" formatCode="[$$-409]#,##0">
                  <c:v>14286705.017567853</c:v>
                </c:pt>
                <c:pt idx="64" formatCode="[$$-409]#,##0">
                  <c:v>14837507.153975852</c:v>
                </c:pt>
                <c:pt idx="65" formatCode="[$$-409]#,##0">
                  <c:v>15007577.817312852</c:v>
                </c:pt>
                <c:pt idx="66" formatCode="[$$-409]#,##0">
                  <c:v>14096531.737025399</c:v>
                </c:pt>
                <c:pt idx="67" formatCode="[$$-409]#,##0">
                  <c:v>14694429.258197233</c:v>
                </c:pt>
                <c:pt idx="68" formatCode="[$$-409]#,##0">
                  <c:v>14253582.192449976</c:v>
                </c:pt>
                <c:pt idx="69" formatCode="[$$-409]#,##0">
                  <c:v>14855782.128932627</c:v>
                </c:pt>
                <c:pt idx="70" formatCode="[$$-409]#,##0">
                  <c:v>15016961.808979575</c:v>
                </c:pt>
                <c:pt idx="71" formatCode="[$$-409]#,##0">
                  <c:v>14603073.845770881</c:v>
                </c:pt>
                <c:pt idx="72" formatCode="[$$-409]#,##0">
                  <c:v>14932609.508886106</c:v>
                </c:pt>
                <c:pt idx="73" formatCode="[$$-409]#,##0">
                  <c:v>14962930.641922478</c:v>
                </c:pt>
                <c:pt idx="74" formatCode="[$$-409]#,##0">
                  <c:v>14243318.044678718</c:v>
                </c:pt>
                <c:pt idx="75" formatCode="[$$-409]#,##0">
                  <c:v>13464111.662565807</c:v>
                </c:pt>
                <c:pt idx="76" formatCode="[$$-409]#,##0">
                  <c:v>14160086.421417851</c:v>
                </c:pt>
                <c:pt idx="77" formatCode="[$$-409]#,##0">
                  <c:v>14300290.429485954</c:v>
                </c:pt>
                <c:pt idx="78" formatCode="[$$-409]#,##0">
                  <c:v>14172272.105166083</c:v>
                </c:pt>
                <c:pt idx="79" formatCode="[$$-409]#,##0">
                  <c:v>13794941.193202084</c:v>
                </c:pt>
                <c:pt idx="80" formatCode="[$$-409]#,##0">
                  <c:v>14076748.937508162</c:v>
                </c:pt>
                <c:pt idx="81" formatCode="[$$-409]#,##0">
                  <c:v>15084085.379578097</c:v>
                </c:pt>
                <c:pt idx="82" formatCode="[$$-409]#,##0">
                  <c:v>15407704.942173228</c:v>
                </c:pt>
                <c:pt idx="83" formatCode="[$$-409]#,##0">
                  <c:v>15153277.113153378</c:v>
                </c:pt>
                <c:pt idx="84" formatCode="[$$-409]#,##0">
                  <c:v>15460716.427457156</c:v>
                </c:pt>
                <c:pt idx="85" formatCode="[$$-409]#,##0">
                  <c:v>15460716.427457156</c:v>
                </c:pt>
                <c:pt idx="86" formatCode="[$$-409]#,##0">
                  <c:v>15252301.836977739</c:v>
                </c:pt>
                <c:pt idx="87" formatCode="[$$-409]#,##0">
                  <c:v>15297682.541472858</c:v>
                </c:pt>
                <c:pt idx="88" formatCode="[$$-409]#,##0">
                  <c:v>16051223.688568255</c:v>
                </c:pt>
                <c:pt idx="89" formatCode="[$$-409]#,##0">
                  <c:v>16105461.711333614</c:v>
                </c:pt>
                <c:pt idx="90" formatCode="[$$-409]#,##0">
                  <c:v>16282468.156963868</c:v>
                </c:pt>
                <c:pt idx="91" formatCode="[$$-409]#,##0">
                  <c:v>16653849.303387959</c:v>
                </c:pt>
                <c:pt idx="92" formatCode="[$$-409]#,##0">
                  <c:v>18442419.524196606</c:v>
                </c:pt>
                <c:pt idx="93" formatCode="[$$-409]#,##0">
                  <c:v>18300782.122938819</c:v>
                </c:pt>
                <c:pt idx="94" formatCode="[$$-409]#,##0">
                  <c:v>17881432.536977507</c:v>
                </c:pt>
                <c:pt idx="95" formatCode="[$$-409]#,##0">
                  <c:v>17960041.927239325</c:v>
                </c:pt>
                <c:pt idx="96" formatCode="[$$-409]#,##0">
                  <c:v>18061695.152456746</c:v>
                </c:pt>
                <c:pt idx="97" formatCode="[$$-409]#,##0">
                  <c:v>18684630.240190167</c:v>
                </c:pt>
                <c:pt idx="98" formatCode="[$$-409]#,##0">
                  <c:v>18267308.050854657</c:v>
                </c:pt>
                <c:pt idx="99" formatCode="[$$-409]#,##0">
                  <c:v>18240488.473984726</c:v>
                </c:pt>
                <c:pt idx="100" formatCode="[$$-409]#,##0">
                  <c:v>16810719.466792945</c:v>
                </c:pt>
                <c:pt idx="101" formatCode="[$$-409]#,##0">
                  <c:v>17257309.442371853</c:v>
                </c:pt>
                <c:pt idx="102" formatCode="[$$-409]#,##0">
                  <c:v>17906676.959247354</c:v>
                </c:pt>
                <c:pt idx="103" formatCode="[$$-409]#,##0">
                  <c:v>18540710.718916215</c:v>
                </c:pt>
                <c:pt idx="104" formatCode="[$$-409]#,##0">
                  <c:v>18574499.74309922</c:v>
                </c:pt>
                <c:pt idx="105" formatCode="[$$-409]#,##0">
                  <c:v>19062447.059199698</c:v>
                </c:pt>
                <c:pt idx="106" formatCode="[$$-409]#,##0">
                  <c:v>19362883.261170592</c:v>
                </c:pt>
                <c:pt idx="107" formatCode="[$$-409]#,##0">
                  <c:v>19530539.380153935</c:v>
                </c:pt>
                <c:pt idx="108" formatCode="[$$-409]#,##0">
                  <c:v>19345341.815318566</c:v>
                </c:pt>
                <c:pt idx="109" formatCode="[$$-409]#,##0">
                  <c:v>19432568.00312255</c:v>
                </c:pt>
                <c:pt idx="110" formatCode="[$$-409]#,##0">
                  <c:v>19166514.828770772</c:v>
                </c:pt>
                <c:pt idx="111" formatCode="[$$-409]#,##0">
                  <c:v>18797307.705972258</c:v>
                </c:pt>
                <c:pt idx="112" formatCode="[$$-409]#,##0">
                  <c:v>19185143.286435585</c:v>
                </c:pt>
                <c:pt idx="113" formatCode="[$$-409]#,##0">
                  <c:v>19242849.200347573</c:v>
                </c:pt>
                <c:pt idx="114" formatCode="[$$-409]#,##0">
                  <c:v>19125196.018858392</c:v>
                </c:pt>
                <c:pt idx="115" formatCode="[$$-409]#,##0">
                  <c:v>20116217.552557722</c:v>
                </c:pt>
                <c:pt idx="116" formatCode="[$$-409]#,##0">
                  <c:v>19844214.612666033</c:v>
                </c:pt>
                <c:pt idx="117" formatCode="[$$-409]#,##0">
                  <c:v>19973560.469526771</c:v>
                </c:pt>
                <c:pt idx="118" formatCode="[$$-409]#,##0">
                  <c:v>22642081.342130788</c:v>
                </c:pt>
                <c:pt idx="119" formatCode="[$$-409]#,##0">
                  <c:v>22663970.835233971</c:v>
                </c:pt>
                <c:pt idx="120" formatCode="[$$-409]#,##0">
                  <c:v>23247474.984012187</c:v>
                </c:pt>
                <c:pt idx="121" formatCode="[$$-409]#,##0">
                  <c:v>23076805.451649692</c:v>
                </c:pt>
                <c:pt idx="122" formatCode="[$$-409]#,##0">
                  <c:v>22866363.464544471</c:v>
                </c:pt>
                <c:pt idx="123" formatCode="[$$-409]#,##0">
                  <c:v>23275768.720422756</c:v>
                </c:pt>
                <c:pt idx="124" formatCode="[$$-409]#,##0">
                  <c:v>22936356.057264131</c:v>
                </c:pt>
                <c:pt idx="125" formatCode="[$$-409]#,##0">
                  <c:v>23169281.540908646</c:v>
                </c:pt>
                <c:pt idx="126" formatCode="[$$-409]#,##0">
                  <c:v>23169281.540908646</c:v>
                </c:pt>
                <c:pt idx="127" formatCode="[$$-409]#,##0">
                  <c:v>22968783.883886453</c:v>
                </c:pt>
                <c:pt idx="128" formatCode="[$$-409]#,##0">
                  <c:v>23132904.781683538</c:v>
                </c:pt>
                <c:pt idx="129" formatCode="[$$-409]#,##0">
                  <c:v>23038742.811586298</c:v>
                </c:pt>
                <c:pt idx="130" formatCode="[$$-409]#,##0">
                  <c:v>23052294.558484588</c:v>
                </c:pt>
                <c:pt idx="131" formatCode="[$$-409]#,##0">
                  <c:v>23888473.325404737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'Position over time'!$J$13</c:f>
              <c:strCache>
                <c:ptCount val="1"/>
                <c:pt idx="0">
                  <c:v>Minimum margin. constant position</c:v>
                </c:pt>
              </c:strCache>
            </c:strRef>
          </c:tx>
          <c:marker>
            <c:symbol val="none"/>
          </c:marker>
          <c:val>
            <c:numRef>
              <c:f>'Position over time'!$J$18:$J$149</c:f>
              <c:numCache>
                <c:formatCode>General</c:formatCode>
                <c:ptCount val="132"/>
                <c:pt idx="3" formatCode="[$$-409]#,##0">
                  <c:v>4693388.0495990263</c:v>
                </c:pt>
                <c:pt idx="4" formatCode="[$$-409]#,##0">
                  <c:v>4202693.8391560325</c:v>
                </c:pt>
                <c:pt idx="5" formatCode="[$$-409]#,##0">
                  <c:v>4638333.084723087</c:v>
                </c:pt>
                <c:pt idx="6" formatCode="[$$-409]#,##0">
                  <c:v>4232645.5906817503</c:v>
                </c:pt>
                <c:pt idx="7" formatCode="[$$-409]#,##0">
                  <c:v>4350352.6362026306</c:v>
                </c:pt>
                <c:pt idx="8" formatCode="[$$-409]#,##0">
                  <c:v>4632810.6807712158</c:v>
                </c:pt>
                <c:pt idx="9" formatCode="[$$-409]#,##0">
                  <c:v>5231204.4847399127</c:v>
                </c:pt>
                <c:pt idx="10" formatCode="[$$-409]#,##0">
                  <c:v>6546171.1059374781</c:v>
                </c:pt>
                <c:pt idx="11" formatCode="[$$-409]#,##0">
                  <c:v>9455470.6162691843</c:v>
                </c:pt>
                <c:pt idx="12" formatCode="[$$-409]#,##0">
                  <c:v>14271916.607903503</c:v>
                </c:pt>
                <c:pt idx="13" formatCode="[$$-409]#,##0">
                  <c:v>19432455.567854669</c:v>
                </c:pt>
                <c:pt idx="14" formatCode="[$$-409]#,##0">
                  <c:v>12697623.963606372</c:v>
                </c:pt>
                <c:pt idx="15" formatCode="[$$-409]#,##0">
                  <c:v>12697623.963606372</c:v>
                </c:pt>
                <c:pt idx="16" formatCode="[$$-409]#,##0">
                  <c:v>14848427.743854776</c:v>
                </c:pt>
                <c:pt idx="17" formatCode="[$$-409]#,##0">
                  <c:v>15014736.039203571</c:v>
                </c:pt>
                <c:pt idx="18" formatCode="[$$-409]#,##0">
                  <c:v>12319341.541534333</c:v>
                </c:pt>
                <c:pt idx="19" formatCode="[$$-409]#,##0">
                  <c:v>10835340.771282837</c:v>
                </c:pt>
                <c:pt idx="20" formatCode="[$$-409]#,##0">
                  <c:v>10835340.771282837</c:v>
                </c:pt>
                <c:pt idx="21" formatCode="[$$-409]#,##0">
                  <c:v>13740786.176447352</c:v>
                </c:pt>
                <c:pt idx="22" formatCode="[$$-409]#,##0">
                  <c:v>12319361.740546219</c:v>
                </c:pt>
                <c:pt idx="23" formatCode="[$$-409]#,##0">
                  <c:v>12737595.791509695</c:v>
                </c:pt>
                <c:pt idx="24" formatCode="[$$-409]#,##0">
                  <c:v>12800172.125860056</c:v>
                </c:pt>
                <c:pt idx="25" formatCode="[$$-409]#,##0">
                  <c:v>12648525.497274302</c:v>
                </c:pt>
                <c:pt idx="26" formatCode="[$$-409]#,##0">
                  <c:v>12375317.718000479</c:v>
                </c:pt>
                <c:pt idx="27" formatCode="[$$-409]#,##0">
                  <c:v>11024811.294536691</c:v>
                </c:pt>
                <c:pt idx="28" formatCode="[$$-409]#,##0">
                  <c:v>9973352.8513854742</c:v>
                </c:pt>
                <c:pt idx="29" formatCode="[$$-409]#,##0">
                  <c:v>10221891.511901075</c:v>
                </c:pt>
                <c:pt idx="30" formatCode="[$$-409]#,##0">
                  <c:v>9730366.8933395743</c:v>
                </c:pt>
                <c:pt idx="31" formatCode="[$$-409]#,##0">
                  <c:v>9730366.8933395743</c:v>
                </c:pt>
                <c:pt idx="32" formatCode="[$$-409]#,##0">
                  <c:v>9399845.2134709973</c:v>
                </c:pt>
                <c:pt idx="33" formatCode="[$$-409]#,##0">
                  <c:v>8524515.7688855864</c:v>
                </c:pt>
                <c:pt idx="34" formatCode="[$$-409]#,##0">
                  <c:v>7678423.8120257389</c:v>
                </c:pt>
                <c:pt idx="35" formatCode="[$$-409]#,##0">
                  <c:v>8220412.3026074637</c:v>
                </c:pt>
                <c:pt idx="36" formatCode="[$$-409]#,##0">
                  <c:v>7778993.2077687616</c:v>
                </c:pt>
                <c:pt idx="37" formatCode="[$$-409]#,##0">
                  <c:v>8277282.0091042686</c:v>
                </c:pt>
                <c:pt idx="38" formatCode="[$$-409]#,##0">
                  <c:v>10037774.225874532</c:v>
                </c:pt>
                <c:pt idx="39" formatCode="[$$-409]#,##0">
                  <c:v>9555098.6014101095</c:v>
                </c:pt>
                <c:pt idx="40" formatCode="[$$-409]#,##0">
                  <c:v>9295722.0807808228</c:v>
                </c:pt>
                <c:pt idx="41" formatCode="[$$-409]#,##0">
                  <c:v>8356705.7245183922</c:v>
                </c:pt>
                <c:pt idx="42" formatCode="[$$-409]#,##0">
                  <c:v>8956641.6755292621</c:v>
                </c:pt>
                <c:pt idx="43" formatCode="[$$-409]#,##0">
                  <c:v>9093245.5651661735</c:v>
                </c:pt>
                <c:pt idx="44" formatCode="[$$-409]#,##0">
                  <c:v>8540128.945756672</c:v>
                </c:pt>
                <c:pt idx="45" formatCode="[$$-409]#,##0">
                  <c:v>8199556.8909926573</c:v>
                </c:pt>
                <c:pt idx="46" formatCode="[$$-409]#,##0">
                  <c:v>7909794.5242456514</c:v>
                </c:pt>
                <c:pt idx="47" formatCode="[$$-409]#,##0">
                  <c:v>7110158.4088549847</c:v>
                </c:pt>
                <c:pt idx="48" formatCode="[$$-409]#,##0">
                  <c:v>7404221.599743613</c:v>
                </c:pt>
                <c:pt idx="49" formatCode="[$$-409]#,##0">
                  <c:v>7758882.3584719403</c:v>
                </c:pt>
                <c:pt idx="50" formatCode="[$$-409]#,##0">
                  <c:v>7264354.2418736434</c:v>
                </c:pt>
                <c:pt idx="51" formatCode="[$$-409]#,##0">
                  <c:v>7264354.2418736434</c:v>
                </c:pt>
                <c:pt idx="52" formatCode="[$$-409]#,##0">
                  <c:v>6812107.3864272013</c:v>
                </c:pt>
                <c:pt idx="53" formatCode="[$$-409]#,##0">
                  <c:v>6586496.3244670471</c:v>
                </c:pt>
                <c:pt idx="54" formatCode="[$$-409]#,##0">
                  <c:v>6273586.7869921057</c:v>
                </c:pt>
                <c:pt idx="55" formatCode="[$$-409]#,##0">
                  <c:v>6345769.3021399602</c:v>
                </c:pt>
                <c:pt idx="56" formatCode="[$$-409]#,##0">
                  <c:v>6872975.0239691054</c:v>
                </c:pt>
                <c:pt idx="57" formatCode="[$$-409]#,##0">
                  <c:v>9003927.9251169506</c:v>
                </c:pt>
                <c:pt idx="58" formatCode="[$$-409]#,##0">
                  <c:v>8156291.2963384427</c:v>
                </c:pt>
                <c:pt idx="59" formatCode="[$$-409]#,##0">
                  <c:v>8330608.0781598669</c:v>
                </c:pt>
                <c:pt idx="60" formatCode="[$$-409]#,##0">
                  <c:v>8328079.0727388477</c:v>
                </c:pt>
                <c:pt idx="61" formatCode="[$$-409]#,##0">
                  <c:v>8143984.5106006786</c:v>
                </c:pt>
                <c:pt idx="62" formatCode="[$$-409]#,##0">
                  <c:v>7752355.4220058229</c:v>
                </c:pt>
                <c:pt idx="63" formatCode="[$$-409]#,##0">
                  <c:v>7320239.6148680905</c:v>
                </c:pt>
                <c:pt idx="64" formatCode="[$$-409]#,##0">
                  <c:v>7337571.5880535729</c:v>
                </c:pt>
                <c:pt idx="65" formatCode="[$$-409]#,##0">
                  <c:v>7250035.8662308985</c:v>
                </c:pt>
                <c:pt idx="66" formatCode="[$$-409]#,##0">
                  <c:v>8284068.9157666508</c:v>
                </c:pt>
                <c:pt idx="67" formatCode="[$$-409]#,##0">
                  <c:v>7733468.677395734</c:v>
                </c:pt>
                <c:pt idx="68" formatCode="[$$-409]#,##0">
                  <c:v>8090895.6878529694</c:v>
                </c:pt>
                <c:pt idx="69" formatCode="[$$-409]#,##0">
                  <c:v>7946750.2297297493</c:v>
                </c:pt>
                <c:pt idx="70" formatCode="[$$-409]#,##0">
                  <c:v>7563679.8665178781</c:v>
                </c:pt>
                <c:pt idx="71" formatCode="[$$-409]#,##0">
                  <c:v>8290335.8820365043</c:v>
                </c:pt>
                <c:pt idx="72" formatCode="[$$-409]#,##0">
                  <c:v>8191475.1831019353</c:v>
                </c:pt>
                <c:pt idx="73" formatCode="[$$-409]#,##0">
                  <c:v>7938948.6910471795</c:v>
                </c:pt>
                <c:pt idx="74" formatCode="[$$-409]#,##0">
                  <c:v>8459120.1604001131</c:v>
                </c:pt>
                <c:pt idx="75" formatCode="[$$-409]#,##0">
                  <c:v>8498137.9533189107</c:v>
                </c:pt>
                <c:pt idx="76" formatCode="[$$-409]#,##0">
                  <c:v>8879663.6446121205</c:v>
                </c:pt>
                <c:pt idx="77" formatCode="[$$-409]#,##0">
                  <c:v>8222941.3080284819</c:v>
                </c:pt>
                <c:pt idx="78" formatCode="[$$-409]#,##0">
                  <c:v>8675178.0639689788</c:v>
                </c:pt>
                <c:pt idx="79" formatCode="[$$-409]#,##0">
                  <c:v>8788377.3375581782</c:v>
                </c:pt>
                <c:pt idx="80" formatCode="[$$-409]#,##0">
                  <c:v>8582119.9381944314</c:v>
                </c:pt>
                <c:pt idx="81" formatCode="[$$-409]#,##0">
                  <c:v>8073003.3762511844</c:v>
                </c:pt>
                <c:pt idx="82" formatCode="[$$-409]#,##0">
                  <c:v>7756830.3705431838</c:v>
                </c:pt>
                <c:pt idx="83" formatCode="[$$-409]#,##0">
                  <c:v>7571471.3056945056</c:v>
                </c:pt>
                <c:pt idx="84" formatCode="[$$-409]#,##0">
                  <c:v>7406210.465760217</c:v>
                </c:pt>
                <c:pt idx="85" formatCode="[$$-409]#,##0">
                  <c:v>7406210.465760217</c:v>
                </c:pt>
                <c:pt idx="86" formatCode="[$$-409]#,##0">
                  <c:v>7699993.487440696</c:v>
                </c:pt>
                <c:pt idx="87" formatCode="[$$-409]#,##0">
                  <c:v>7503806.661984277</c:v>
                </c:pt>
                <c:pt idx="88" formatCode="[$$-409]#,##0">
                  <c:v>7484659.9471779251</c:v>
                </c:pt>
                <c:pt idx="89" formatCode="[$$-409]#,##0">
                  <c:v>7644875.400652607</c:v>
                </c:pt>
                <c:pt idx="90" formatCode="[$$-409]#,##0">
                  <c:v>7750003.0658570286</c:v>
                </c:pt>
                <c:pt idx="91" formatCode="[$$-409]#,##0">
                  <c:v>7480359.1230363036</c:v>
                </c:pt>
                <c:pt idx="92" formatCode="[$$-409]#,##0">
                  <c:v>7814050.8507079557</c:v>
                </c:pt>
                <c:pt idx="93" formatCode="[$$-409]#,##0">
                  <c:v>7424453.5510299671</c:v>
                </c:pt>
                <c:pt idx="94" formatCode="[$$-409]#,##0">
                  <c:v>7112084.152959439</c:v>
                </c:pt>
                <c:pt idx="95" formatCode="[$$-409]#,##0">
                  <c:v>6863328.4451478366</c:v>
                </c:pt>
                <c:pt idx="96" formatCode="[$$-409]#,##0">
                  <c:v>5877369.1304180194</c:v>
                </c:pt>
                <c:pt idx="97" formatCode="[$$-409]#,##0">
                  <c:v>5532259.0052044932</c:v>
                </c:pt>
                <c:pt idx="98" formatCode="[$$-409]#,##0">
                  <c:v>6101715.6896676626</c:v>
                </c:pt>
                <c:pt idx="99" formatCode="[$$-409]#,##0">
                  <c:v>6389706.2376940632</c:v>
                </c:pt>
                <c:pt idx="100" formatCode="[$$-409]#,##0">
                  <c:v>8522648.0048585124</c:v>
                </c:pt>
                <c:pt idx="101" formatCode="[$$-409]#,##0">
                  <c:v>7786181.3856288251</c:v>
                </c:pt>
                <c:pt idx="102" formatCode="[$$-409]#,##0">
                  <c:v>7853058.5441208081</c:v>
                </c:pt>
                <c:pt idx="103" formatCode="[$$-409]#,##0">
                  <c:v>7449847.0330942832</c:v>
                </c:pt>
                <c:pt idx="104" formatCode="[$$-409]#,##0">
                  <c:v>7293652.2345530773</c:v>
                </c:pt>
                <c:pt idx="105" formatCode="[$$-409]#,##0">
                  <c:v>7268983.1157948552</c:v>
                </c:pt>
                <c:pt idx="106" formatCode="[$$-409]#,##0">
                  <c:v>7032794.1639172798</c:v>
                </c:pt>
                <c:pt idx="107" formatCode="[$$-409]#,##0">
                  <c:v>6763410.1912928168</c:v>
                </c:pt>
                <c:pt idx="108" formatCode="[$$-409]#,##0">
                  <c:v>6916341.5216009654</c:v>
                </c:pt>
                <c:pt idx="109" formatCode="[$$-409]#,##0">
                  <c:v>6549371.4522583876</c:v>
                </c:pt>
                <c:pt idx="110" formatCode="[$$-409]#,##0">
                  <c:v>6464872.0518668257</c:v>
                </c:pt>
                <c:pt idx="111" formatCode="[$$-409]#,##0">
                  <c:v>6441747.6050272631</c:v>
                </c:pt>
                <c:pt idx="112" formatCode="[$$-409]#,##0">
                  <c:v>6434940.4993529962</c:v>
                </c:pt>
                <c:pt idx="113" formatCode="[$$-409]#,##0">
                  <c:v>6691487.6463412261</c:v>
                </c:pt>
                <c:pt idx="114" formatCode="[$$-409]#,##0">
                  <c:v>6592897.0171088651</c:v>
                </c:pt>
                <c:pt idx="115" formatCode="[$$-409]#,##0">
                  <c:v>6478163.1711069494</c:v>
                </c:pt>
                <c:pt idx="116" formatCode="[$$-409]#,##0">
                  <c:v>6237219.1014838619</c:v>
                </c:pt>
                <c:pt idx="117" formatCode="[$$-409]#,##0">
                  <c:v>6113214.7911752937</c:v>
                </c:pt>
                <c:pt idx="118" formatCode="[$$-409]#,##0">
                  <c:v>7065355.6248297729</c:v>
                </c:pt>
                <c:pt idx="119" formatCode="[$$-409]#,##0">
                  <c:v>6596271.4878255129</c:v>
                </c:pt>
                <c:pt idx="120" formatCode="[$$-409]#,##0">
                  <c:v>6603792.8572999323</c:v>
                </c:pt>
                <c:pt idx="121" formatCode="[$$-409]#,##0">
                  <c:v>5955132.0295951255</c:v>
                </c:pt>
                <c:pt idx="122" formatCode="[$$-409]#,##0">
                  <c:v>5367088.9687419068</c:v>
                </c:pt>
                <c:pt idx="123" formatCode="[$$-409]#,##0">
                  <c:v>5469440.282711477</c:v>
                </c:pt>
                <c:pt idx="124" formatCode="[$$-409]#,##0">
                  <c:v>5236547.622461278</c:v>
                </c:pt>
                <c:pt idx="125" formatCode="[$$-409]#,##0">
                  <c:v>5191012.9925823081</c:v>
                </c:pt>
                <c:pt idx="126" formatCode="[$$-409]#,##0">
                  <c:v>5191012.9925823081</c:v>
                </c:pt>
                <c:pt idx="127" formatCode="[$$-409]#,##0">
                  <c:v>4812988.0158300446</c:v>
                </c:pt>
                <c:pt idx="128" formatCode="[$$-409]#,##0">
                  <c:v>4569007.6247758428</c:v>
                </c:pt>
                <c:pt idx="129" formatCode="[$$-409]#,##0">
                  <c:v>4743314.3070913218</c:v>
                </c:pt>
                <c:pt idx="130" formatCode="[$$-409]#,##0">
                  <c:v>5706883.6377936183</c:v>
                </c:pt>
                <c:pt idx="131" formatCode="[$$-409]#,##0">
                  <c:v>5431686.9925031895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5808"/>
        <c:axId val="151920000"/>
      </c:lineChart>
      <c:dateAx>
        <c:axId val="50615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1920000"/>
        <c:crosses val="autoZero"/>
        <c:auto val="1"/>
        <c:lblOffset val="100"/>
        <c:baseTimeUnit val="days"/>
      </c:dateAx>
      <c:valAx>
        <c:axId val="1519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'Position over time'!$C$13</c:f>
              <c:strCache>
                <c:ptCount val="1"/>
                <c:pt idx="0">
                  <c:v>CC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time'!$C$18:$C$19</c:f>
              <c:numCache>
                <c:formatCode>0.00</c:formatCode>
                <c:ptCount val="2"/>
                <c:pt idx="0">
                  <c:v>26.26266</c:v>
                </c:pt>
                <c:pt idx="1">
                  <c:v>25.506899999999998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'Position over time'!$E$13</c:f>
              <c:strCache>
                <c:ptCount val="1"/>
                <c:pt idx="0">
                  <c:v>0.7 UBID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time'!$E$18:$E$19</c:f>
              <c:numCache>
                <c:formatCode>#,##0.00</c:formatCode>
                <c:ptCount val="2"/>
                <c:pt idx="0">
                  <c:v>34.363179008122415</c:v>
                </c:pt>
                <c:pt idx="1">
                  <c:v>30.246756522774415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6128"/>
        <c:axId val="43137664"/>
      </c:lineChart>
      <c:dateAx>
        <c:axId val="43136128"/>
        <c:scaling>
          <c:orientation val="minMax"/>
          <c:max val="36317"/>
        </c:scaling>
        <c:delete val="0"/>
        <c:axPos val="b"/>
        <c:numFmt formatCode="m/d/yyyy" sourceLinked="1"/>
        <c:majorTickMark val="out"/>
        <c:minorTickMark val="none"/>
        <c:tickLblPos val="nextTo"/>
        <c:crossAx val="43137664"/>
        <c:crosses val="autoZero"/>
        <c:auto val="1"/>
        <c:lblOffset val="100"/>
        <c:baseTimeUnit val="days"/>
      </c:dateAx>
      <c:valAx>
        <c:axId val="43137664"/>
        <c:scaling>
          <c:orientation val="minMax"/>
          <c:max val="1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1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'Position over time'!$C$13</c:f>
              <c:strCache>
                <c:ptCount val="1"/>
                <c:pt idx="0">
                  <c:v>CC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time'!$C$18:$C$31</c:f>
              <c:numCache>
                <c:formatCode>0.00</c:formatCode>
                <c:ptCount val="14"/>
                <c:pt idx="0">
                  <c:v>26.26266</c:v>
                </c:pt>
                <c:pt idx="1">
                  <c:v>25.506899999999998</c:v>
                </c:pt>
                <c:pt idx="2">
                  <c:v>23.302600000000002</c:v>
                </c:pt>
                <c:pt idx="3">
                  <c:v>22.76727</c:v>
                </c:pt>
                <c:pt idx="4">
                  <c:v>19.49231</c:v>
                </c:pt>
                <c:pt idx="5">
                  <c:v>21.444689999999998</c:v>
                </c:pt>
                <c:pt idx="6">
                  <c:v>18.86251</c:v>
                </c:pt>
                <c:pt idx="7">
                  <c:v>19.618270000000003</c:v>
                </c:pt>
                <c:pt idx="8">
                  <c:v>21.003830000000001</c:v>
                </c:pt>
                <c:pt idx="9">
                  <c:v>22.9877</c:v>
                </c:pt>
                <c:pt idx="10">
                  <c:v>28.876329999999999</c:v>
                </c:pt>
                <c:pt idx="11">
                  <c:v>35.36327</c:v>
                </c:pt>
                <c:pt idx="12">
                  <c:v>46.920099999999998</c:v>
                </c:pt>
                <c:pt idx="13">
                  <c:v>59.705040000000004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'Position over time'!$E$13</c:f>
              <c:strCache>
                <c:ptCount val="1"/>
                <c:pt idx="0">
                  <c:v>0.7 UBID</c:v>
                </c:pt>
              </c:strCache>
            </c:strRef>
          </c:tx>
          <c:marker>
            <c:symbol val="none"/>
          </c:marker>
          <c:cat>
            <c:numRef>
              <c:f>'Position over time'!$A$18:$A$149</c:f>
              <c:numCache>
                <c:formatCode>m/d/yyyy</c:formatCode>
                <c:ptCount val="132"/>
                <c:pt idx="0">
                  <c:v>36133</c:v>
                </c:pt>
                <c:pt idx="1">
                  <c:v>36136</c:v>
                </c:pt>
                <c:pt idx="2">
                  <c:v>36137</c:v>
                </c:pt>
                <c:pt idx="3">
                  <c:v>36138</c:v>
                </c:pt>
                <c:pt idx="4">
                  <c:v>36139</c:v>
                </c:pt>
                <c:pt idx="5">
                  <c:v>36140</c:v>
                </c:pt>
                <c:pt idx="6">
                  <c:v>36143</c:v>
                </c:pt>
                <c:pt idx="7">
                  <c:v>36144</c:v>
                </c:pt>
                <c:pt idx="8">
                  <c:v>36145</c:v>
                </c:pt>
                <c:pt idx="9">
                  <c:v>36146</c:v>
                </c:pt>
                <c:pt idx="10">
                  <c:v>36147</c:v>
                </c:pt>
                <c:pt idx="11">
                  <c:v>36150</c:v>
                </c:pt>
                <c:pt idx="12">
                  <c:v>36151</c:v>
                </c:pt>
                <c:pt idx="13">
                  <c:v>36152</c:v>
                </c:pt>
                <c:pt idx="14">
                  <c:v>36153</c:v>
                </c:pt>
                <c:pt idx="15">
                  <c:v>36154</c:v>
                </c:pt>
                <c:pt idx="16">
                  <c:v>36157</c:v>
                </c:pt>
                <c:pt idx="17">
                  <c:v>36158</c:v>
                </c:pt>
                <c:pt idx="18">
                  <c:v>36159</c:v>
                </c:pt>
                <c:pt idx="19">
                  <c:v>36160</c:v>
                </c:pt>
                <c:pt idx="20">
                  <c:v>36161</c:v>
                </c:pt>
                <c:pt idx="21">
                  <c:v>36164</c:v>
                </c:pt>
                <c:pt idx="22">
                  <c:v>36165</c:v>
                </c:pt>
                <c:pt idx="23">
                  <c:v>36166</c:v>
                </c:pt>
                <c:pt idx="24">
                  <c:v>36167</c:v>
                </c:pt>
                <c:pt idx="25">
                  <c:v>36168</c:v>
                </c:pt>
                <c:pt idx="26">
                  <c:v>36171</c:v>
                </c:pt>
                <c:pt idx="27">
                  <c:v>36172</c:v>
                </c:pt>
                <c:pt idx="28">
                  <c:v>36173</c:v>
                </c:pt>
                <c:pt idx="29">
                  <c:v>36174</c:v>
                </c:pt>
                <c:pt idx="30">
                  <c:v>36175</c:v>
                </c:pt>
                <c:pt idx="31">
                  <c:v>36178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36206</c:v>
                </c:pt>
                <c:pt idx="52">
                  <c:v>36207</c:v>
                </c:pt>
                <c:pt idx="53">
                  <c:v>36208</c:v>
                </c:pt>
                <c:pt idx="54">
                  <c:v>36209</c:v>
                </c:pt>
                <c:pt idx="55">
                  <c:v>36210</c:v>
                </c:pt>
                <c:pt idx="56">
                  <c:v>36213</c:v>
                </c:pt>
                <c:pt idx="57">
                  <c:v>36214</c:v>
                </c:pt>
                <c:pt idx="58">
                  <c:v>36215</c:v>
                </c:pt>
                <c:pt idx="59">
                  <c:v>36216</c:v>
                </c:pt>
                <c:pt idx="60">
                  <c:v>36217</c:v>
                </c:pt>
                <c:pt idx="61">
                  <c:v>36220</c:v>
                </c:pt>
                <c:pt idx="62">
                  <c:v>36221</c:v>
                </c:pt>
                <c:pt idx="63">
                  <c:v>36222</c:v>
                </c:pt>
                <c:pt idx="64">
                  <c:v>36223</c:v>
                </c:pt>
                <c:pt idx="65">
                  <c:v>36224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36234</c:v>
                </c:pt>
                <c:pt idx="72">
                  <c:v>36235</c:v>
                </c:pt>
                <c:pt idx="73">
                  <c:v>36236</c:v>
                </c:pt>
                <c:pt idx="74">
                  <c:v>36237</c:v>
                </c:pt>
                <c:pt idx="75">
                  <c:v>36238</c:v>
                </c:pt>
                <c:pt idx="76">
                  <c:v>36241</c:v>
                </c:pt>
                <c:pt idx="77">
                  <c:v>36242</c:v>
                </c:pt>
                <c:pt idx="78">
                  <c:v>36243</c:v>
                </c:pt>
                <c:pt idx="79">
                  <c:v>36244</c:v>
                </c:pt>
                <c:pt idx="80">
                  <c:v>36245</c:v>
                </c:pt>
                <c:pt idx="81">
                  <c:v>36248</c:v>
                </c:pt>
                <c:pt idx="82">
                  <c:v>36249</c:v>
                </c:pt>
                <c:pt idx="83">
                  <c:v>36250</c:v>
                </c:pt>
                <c:pt idx="84">
                  <c:v>36251</c:v>
                </c:pt>
                <c:pt idx="85">
                  <c:v>36252</c:v>
                </c:pt>
                <c:pt idx="86">
                  <c:v>36255</c:v>
                </c:pt>
                <c:pt idx="87">
                  <c:v>36256</c:v>
                </c:pt>
                <c:pt idx="88">
                  <c:v>36257</c:v>
                </c:pt>
                <c:pt idx="89">
                  <c:v>36258</c:v>
                </c:pt>
                <c:pt idx="90">
                  <c:v>36259</c:v>
                </c:pt>
                <c:pt idx="91">
                  <c:v>36262</c:v>
                </c:pt>
                <c:pt idx="92">
                  <c:v>36263</c:v>
                </c:pt>
                <c:pt idx="93">
                  <c:v>36264</c:v>
                </c:pt>
                <c:pt idx="94">
                  <c:v>36265</c:v>
                </c:pt>
                <c:pt idx="95">
                  <c:v>36266</c:v>
                </c:pt>
                <c:pt idx="96">
                  <c:v>36269</c:v>
                </c:pt>
                <c:pt idx="97">
                  <c:v>36270</c:v>
                </c:pt>
                <c:pt idx="98">
                  <c:v>36271</c:v>
                </c:pt>
                <c:pt idx="99">
                  <c:v>36272</c:v>
                </c:pt>
                <c:pt idx="100">
                  <c:v>36273</c:v>
                </c:pt>
                <c:pt idx="101">
                  <c:v>36276</c:v>
                </c:pt>
                <c:pt idx="102">
                  <c:v>36277</c:v>
                </c:pt>
                <c:pt idx="103">
                  <c:v>36278</c:v>
                </c:pt>
                <c:pt idx="104">
                  <c:v>36279</c:v>
                </c:pt>
                <c:pt idx="105">
                  <c:v>36280</c:v>
                </c:pt>
                <c:pt idx="106">
                  <c:v>36283</c:v>
                </c:pt>
                <c:pt idx="107">
                  <c:v>36284</c:v>
                </c:pt>
                <c:pt idx="108">
                  <c:v>36285</c:v>
                </c:pt>
                <c:pt idx="109">
                  <c:v>36286</c:v>
                </c:pt>
                <c:pt idx="110">
                  <c:v>36287</c:v>
                </c:pt>
                <c:pt idx="111">
                  <c:v>36290</c:v>
                </c:pt>
                <c:pt idx="112">
                  <c:v>36291</c:v>
                </c:pt>
                <c:pt idx="113">
                  <c:v>36292</c:v>
                </c:pt>
                <c:pt idx="114">
                  <c:v>36293</c:v>
                </c:pt>
                <c:pt idx="115">
                  <c:v>36294</c:v>
                </c:pt>
                <c:pt idx="116">
                  <c:v>36297</c:v>
                </c:pt>
                <c:pt idx="117">
                  <c:v>36298</c:v>
                </c:pt>
                <c:pt idx="118">
                  <c:v>36299</c:v>
                </c:pt>
                <c:pt idx="119">
                  <c:v>36300</c:v>
                </c:pt>
                <c:pt idx="120">
                  <c:v>36301</c:v>
                </c:pt>
                <c:pt idx="121">
                  <c:v>36304</c:v>
                </c:pt>
                <c:pt idx="122">
                  <c:v>36305</c:v>
                </c:pt>
                <c:pt idx="123">
                  <c:v>36306</c:v>
                </c:pt>
                <c:pt idx="124">
                  <c:v>36307</c:v>
                </c:pt>
                <c:pt idx="125">
                  <c:v>36308</c:v>
                </c:pt>
                <c:pt idx="126">
                  <c:v>36311</c:v>
                </c:pt>
                <c:pt idx="127">
                  <c:v>36312</c:v>
                </c:pt>
                <c:pt idx="128">
                  <c:v>36313</c:v>
                </c:pt>
                <c:pt idx="129">
                  <c:v>36314</c:v>
                </c:pt>
                <c:pt idx="130">
                  <c:v>36315</c:v>
                </c:pt>
                <c:pt idx="131">
                  <c:v>36318</c:v>
                </c:pt>
              </c:numCache>
            </c:numRef>
          </c:cat>
          <c:val>
            <c:numRef>
              <c:f>'Position over time'!$E$18:$E$31</c:f>
              <c:numCache>
                <c:formatCode>#,##0.00</c:formatCode>
                <c:ptCount val="14"/>
                <c:pt idx="0">
                  <c:v>34.363179008122415</c:v>
                </c:pt>
                <c:pt idx="1">
                  <c:v>30.246756522774415</c:v>
                </c:pt>
                <c:pt idx="2">
                  <c:v>27.38315827209755</c:v>
                </c:pt>
                <c:pt idx="3">
                  <c:v>25.55045539166435</c:v>
                </c:pt>
                <c:pt idx="4">
                  <c:v>23.624685568084161</c:v>
                </c:pt>
                <c:pt idx="5">
                  <c:v>26.130334037426419</c:v>
                </c:pt>
                <c:pt idx="6">
                  <c:v>24.433652073900376</c:v>
                </c:pt>
                <c:pt idx="7">
                  <c:v>24.920463776515444</c:v>
                </c:pt>
                <c:pt idx="8">
                  <c:v>26.445329845000874</c:v>
                </c:pt>
                <c:pt idx="9">
                  <c:v>30.468685387201877</c:v>
                </c:pt>
                <c:pt idx="10">
                  <c:v>38.035743764615496</c:v>
                </c:pt>
                <c:pt idx="11">
                  <c:v>60.228630207361221</c:v>
                </c:pt>
                <c:pt idx="12">
                  <c:v>96.288491179009682</c:v>
                </c:pt>
                <c:pt idx="13">
                  <c:v>134.58911778181277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240"/>
        <c:axId val="43148032"/>
      </c:lineChart>
      <c:dateAx>
        <c:axId val="43146240"/>
        <c:scaling>
          <c:orientation val="minMax"/>
          <c:max val="36315"/>
        </c:scaling>
        <c:delete val="0"/>
        <c:axPos val="b"/>
        <c:numFmt formatCode="m/d/yyyy" sourceLinked="1"/>
        <c:majorTickMark val="out"/>
        <c:minorTickMark val="none"/>
        <c:tickLblPos val="nextTo"/>
        <c:crossAx val="43148032"/>
        <c:crosses val="autoZero"/>
        <c:auto val="1"/>
        <c:lblOffset val="100"/>
        <c:baseTimeUnit val="days"/>
      </c:dateAx>
      <c:valAx>
        <c:axId val="43148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14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571499</xdr:colOff>
      <xdr:row>1</xdr:row>
      <xdr:rowOff>161925</xdr:rowOff>
    </xdr:from>
    <xdr:to>
      <xdr:col>30</xdr:col>
      <xdr:colOff>238124</xdr:colOff>
      <xdr:row>22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50</xdr:row>
      <xdr:rowOff>47625</xdr:rowOff>
    </xdr:from>
    <xdr:to>
      <xdr:col>30</xdr:col>
      <xdr:colOff>285750</xdr:colOff>
      <xdr:row>74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24</xdr:row>
      <xdr:rowOff>47625</xdr:rowOff>
    </xdr:from>
    <xdr:to>
      <xdr:col>30</xdr:col>
      <xdr:colOff>257175</xdr:colOff>
      <xdr:row>48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44</xdr:col>
      <xdr:colOff>276225</xdr:colOff>
      <xdr:row>22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58</xdr:col>
      <xdr:colOff>276225</xdr:colOff>
      <xdr:row>22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showGridLines="0" workbookViewId="0">
      <selection activeCell="B25" sqref="B25"/>
    </sheetView>
  </sheetViews>
  <sheetFormatPr defaultColWidth="18.7109375" defaultRowHeight="20.25" x14ac:dyDescent="0.3"/>
  <cols>
    <col min="1" max="1" width="3" style="4" bestFit="1" customWidth="1"/>
    <col min="2" max="2" width="30.85546875" style="4" customWidth="1"/>
    <col min="3" max="3" width="15.140625" style="4" customWidth="1"/>
    <col min="4" max="4" width="1.7109375" style="4" customWidth="1"/>
    <col min="5" max="5" width="29.28515625" style="4" customWidth="1"/>
    <col min="6" max="6" width="15.42578125" style="4" customWidth="1"/>
    <col min="7" max="7" width="6.28515625" style="4" customWidth="1"/>
    <col min="8" max="8" width="29.5703125" style="4" customWidth="1"/>
    <col min="9" max="9" width="12.85546875" style="4" customWidth="1"/>
    <col min="10" max="10" width="3.28515625" style="4" customWidth="1"/>
    <col min="11" max="11" width="29.140625" style="4" customWidth="1"/>
    <col min="12" max="12" width="16" style="4" customWidth="1"/>
    <col min="13" max="16384" width="18.7109375" style="4"/>
  </cols>
  <sheetData>
    <row r="1" spans="2:12" ht="18.75" customHeight="1" x14ac:dyDescent="0.3"/>
    <row r="2" spans="2:12" ht="18.75" customHeight="1" thickBot="1" x14ac:dyDescent="0.35">
      <c r="B2" s="93" t="s">
        <v>13</v>
      </c>
      <c r="C2" s="93"/>
      <c r="D2" s="93"/>
      <c r="E2" s="93"/>
      <c r="F2" s="93"/>
      <c r="H2" s="93" t="s">
        <v>33</v>
      </c>
      <c r="I2" s="93"/>
      <c r="J2" s="93"/>
      <c r="K2" s="93"/>
      <c r="L2" s="93"/>
    </row>
    <row r="3" spans="2:12" ht="18.75" customHeight="1" thickTop="1" x14ac:dyDescent="0.3"/>
    <row r="4" spans="2:12" ht="18.75" customHeight="1" x14ac:dyDescent="0.3">
      <c r="B4" s="94" t="s">
        <v>8</v>
      </c>
      <c r="C4" s="94"/>
      <c r="D4" s="94"/>
      <c r="E4" s="94"/>
      <c r="F4" s="94"/>
      <c r="G4" s="6"/>
      <c r="H4" s="94" t="s">
        <v>18</v>
      </c>
      <c r="I4" s="94"/>
      <c r="J4" s="94"/>
      <c r="K4" s="94"/>
      <c r="L4" s="94"/>
    </row>
    <row r="5" spans="2:12" ht="18.75" customHeight="1" x14ac:dyDescent="0.3">
      <c r="B5" s="7" t="s">
        <v>1</v>
      </c>
      <c r="C5" s="6"/>
      <c r="D5" s="6"/>
      <c r="E5" s="7" t="s">
        <v>2</v>
      </c>
      <c r="F5" s="6"/>
      <c r="G5" s="6"/>
      <c r="H5" s="7" t="s">
        <v>1</v>
      </c>
      <c r="I5" s="6"/>
      <c r="J5" s="6"/>
      <c r="K5" s="7" t="s">
        <v>2</v>
      </c>
      <c r="L5" s="6"/>
    </row>
    <row r="6" spans="2:12" ht="18.75" customHeight="1" x14ac:dyDescent="0.3">
      <c r="B6" s="6" t="s">
        <v>3</v>
      </c>
      <c r="C6" s="19">
        <v>25400</v>
      </c>
      <c r="D6" s="6"/>
      <c r="E6" s="6" t="s">
        <v>17</v>
      </c>
      <c r="F6" s="8">
        <v>3709</v>
      </c>
      <c r="G6" s="6"/>
      <c r="H6" s="6" t="s">
        <v>19</v>
      </c>
      <c r="I6" s="9">
        <v>499</v>
      </c>
      <c r="J6" s="9"/>
      <c r="K6" s="9" t="s">
        <v>25</v>
      </c>
      <c r="L6" s="8">
        <v>4760</v>
      </c>
    </row>
    <row r="7" spans="2:12" ht="18.75" customHeight="1" x14ac:dyDescent="0.3">
      <c r="B7" s="6" t="s">
        <v>4</v>
      </c>
      <c r="C7" s="9">
        <f>I6+I7+I8-L6-L7</f>
        <v>-624</v>
      </c>
      <c r="D7" s="6"/>
      <c r="E7" s="6" t="s">
        <v>10</v>
      </c>
      <c r="F7" s="9">
        <f>35.6875*9146883/1000</f>
        <v>326429.3870625</v>
      </c>
      <c r="G7" s="6"/>
      <c r="H7" s="6" t="s">
        <v>20</v>
      </c>
      <c r="I7" s="9">
        <v>4498</v>
      </c>
      <c r="J7" s="9"/>
      <c r="K7" s="9" t="s">
        <v>24</v>
      </c>
      <c r="L7" s="9">
        <v>871</v>
      </c>
    </row>
    <row r="8" spans="2:12" ht="18.75" customHeight="1" x14ac:dyDescent="0.3">
      <c r="B8" s="6" t="s">
        <v>5</v>
      </c>
      <c r="C8" s="9">
        <v>302</v>
      </c>
      <c r="D8" s="6"/>
      <c r="E8" s="6"/>
      <c r="F8" s="6"/>
      <c r="G8" s="6"/>
      <c r="H8" s="6" t="s">
        <v>21</v>
      </c>
      <c r="I8" s="9">
        <v>10</v>
      </c>
      <c r="J8" s="9"/>
      <c r="K8" s="9" t="s">
        <v>23</v>
      </c>
      <c r="L8" s="9">
        <v>3709</v>
      </c>
    </row>
    <row r="9" spans="2:12" ht="18.75" customHeight="1" x14ac:dyDescent="0.3">
      <c r="B9" s="6" t="s">
        <v>6</v>
      </c>
      <c r="C9" s="9">
        <v>739</v>
      </c>
      <c r="D9" s="6"/>
      <c r="E9" s="6"/>
      <c r="F9" s="6"/>
      <c r="G9" s="6"/>
      <c r="H9" s="6" t="s">
        <v>5</v>
      </c>
      <c r="I9" s="9">
        <v>302</v>
      </c>
      <c r="J9" s="9"/>
      <c r="K9" s="9" t="s">
        <v>22</v>
      </c>
      <c r="L9" s="9">
        <v>-3292</v>
      </c>
    </row>
    <row r="10" spans="2:12" ht="18.75" customHeight="1" x14ac:dyDescent="0.3">
      <c r="B10" s="13" t="s">
        <v>31</v>
      </c>
      <c r="C10" s="14">
        <f>-SUM(C6:C9)+C11</f>
        <v>304321.3870625</v>
      </c>
      <c r="D10" s="6"/>
      <c r="E10" s="15"/>
      <c r="F10" s="16"/>
      <c r="G10" s="6"/>
      <c r="H10" s="15" t="s">
        <v>6</v>
      </c>
      <c r="I10" s="17">
        <v>739</v>
      </c>
      <c r="J10" s="9"/>
      <c r="K10" s="17"/>
      <c r="L10" s="18"/>
    </row>
    <row r="11" spans="2:12" ht="18.75" customHeight="1" x14ac:dyDescent="0.3">
      <c r="B11" s="6" t="s">
        <v>14</v>
      </c>
      <c r="C11" s="9">
        <f>F11</f>
        <v>330138.3870625</v>
      </c>
      <c r="D11" s="6"/>
      <c r="E11" s="6" t="s">
        <v>9</v>
      </c>
      <c r="F11" s="9">
        <f>SUM(F6:F10)</f>
        <v>330138.3870625</v>
      </c>
      <c r="G11" s="6"/>
      <c r="H11" s="6" t="s">
        <v>14</v>
      </c>
      <c r="I11" s="9">
        <f>SUM(I6:I10)</f>
        <v>6048</v>
      </c>
      <c r="J11" s="9"/>
      <c r="K11" s="9" t="s">
        <v>9</v>
      </c>
      <c r="L11" s="9">
        <f>SUM(L6:L10)</f>
        <v>6048</v>
      </c>
    </row>
    <row r="12" spans="2:12" ht="18.75" customHeight="1" x14ac:dyDescent="0.3">
      <c r="B12" s="6"/>
      <c r="C12" s="6"/>
      <c r="D12" s="6"/>
      <c r="E12" s="6"/>
      <c r="F12" s="6"/>
      <c r="G12" s="6"/>
      <c r="H12" s="6"/>
      <c r="I12" s="9"/>
      <c r="J12" s="9"/>
      <c r="K12" s="9"/>
      <c r="L12" s="9"/>
    </row>
    <row r="13" spans="2:12" ht="18.75" customHeight="1" x14ac:dyDescent="0.3">
      <c r="B13" s="6"/>
      <c r="C13" s="6"/>
      <c r="D13" s="6"/>
      <c r="E13" s="6"/>
      <c r="F13" s="6"/>
      <c r="G13" s="6"/>
      <c r="H13" s="6"/>
      <c r="I13" s="9"/>
      <c r="J13" s="9"/>
      <c r="K13" s="9"/>
      <c r="L13" s="9"/>
    </row>
    <row r="14" spans="2:12" ht="18.75" customHeight="1" x14ac:dyDescent="0.3">
      <c r="B14" s="94" t="s">
        <v>12</v>
      </c>
      <c r="C14" s="94"/>
      <c r="D14" s="94"/>
      <c r="E14" s="94"/>
      <c r="F14" s="94"/>
      <c r="G14" s="6"/>
      <c r="H14" s="94" t="s">
        <v>26</v>
      </c>
      <c r="I14" s="94"/>
      <c r="J14" s="94"/>
      <c r="K14" s="94"/>
      <c r="L14" s="94"/>
    </row>
    <row r="15" spans="2:12" ht="18.75" customHeight="1" x14ac:dyDescent="0.3">
      <c r="B15" s="7" t="s">
        <v>1</v>
      </c>
      <c r="C15" s="6"/>
      <c r="D15" s="6"/>
      <c r="E15" s="7" t="s">
        <v>2</v>
      </c>
      <c r="F15" s="6"/>
      <c r="G15" s="6"/>
      <c r="H15" s="7" t="s">
        <v>1</v>
      </c>
      <c r="I15" s="9"/>
      <c r="J15" s="9"/>
      <c r="K15" s="10" t="s">
        <v>2</v>
      </c>
      <c r="L15" s="9"/>
    </row>
    <row r="16" spans="2:12" ht="18.75" customHeight="1" x14ac:dyDescent="0.3">
      <c r="B16" s="6" t="s">
        <v>11</v>
      </c>
      <c r="C16" s="9">
        <v>15528</v>
      </c>
      <c r="D16" s="6"/>
      <c r="E16" s="11" t="s">
        <v>7</v>
      </c>
      <c r="F16" s="12">
        <f>L19+L20+L17</f>
        <v>3152</v>
      </c>
      <c r="G16" s="11"/>
      <c r="H16" s="6" t="s">
        <v>27</v>
      </c>
      <c r="I16" s="9">
        <v>15528</v>
      </c>
      <c r="J16" s="9"/>
      <c r="K16" s="9" t="s">
        <v>25</v>
      </c>
      <c r="L16" s="8">
        <v>75877</v>
      </c>
    </row>
    <row r="17" spans="2:12" ht="18.75" customHeight="1" x14ac:dyDescent="0.3">
      <c r="B17" s="6" t="s">
        <v>4</v>
      </c>
      <c r="C17" s="9">
        <f>I17+I18+I19-L16-L18</f>
        <v>6737</v>
      </c>
      <c r="D17" s="11"/>
      <c r="E17" s="6" t="s">
        <v>10</v>
      </c>
      <c r="F17" s="9">
        <f>22.75*10238703/1000</f>
        <v>232930.49325</v>
      </c>
      <c r="G17" s="6"/>
      <c r="H17" s="6" t="s">
        <v>19</v>
      </c>
      <c r="I17" s="9">
        <v>40564</v>
      </c>
      <c r="J17" s="9"/>
      <c r="K17" s="6" t="s">
        <v>28</v>
      </c>
      <c r="L17" s="6">
        <v>2969</v>
      </c>
    </row>
    <row r="18" spans="2:12" ht="18.75" customHeight="1" x14ac:dyDescent="0.3">
      <c r="B18" s="6" t="s">
        <v>5</v>
      </c>
      <c r="C18" s="9">
        <v>15040</v>
      </c>
      <c r="D18" s="6"/>
      <c r="E18" s="6"/>
      <c r="F18" s="6"/>
      <c r="G18" s="6"/>
      <c r="H18" s="6" t="s">
        <v>20</v>
      </c>
      <c r="I18" s="9">
        <v>44958</v>
      </c>
      <c r="J18" s="9"/>
      <c r="K18" s="9" t="s">
        <v>24</v>
      </c>
      <c r="L18" s="9">
        <v>15336</v>
      </c>
    </row>
    <row r="19" spans="2:12" ht="18.75" customHeight="1" x14ac:dyDescent="0.3">
      <c r="B19" s="6" t="s">
        <v>6</v>
      </c>
      <c r="C19" s="9">
        <v>14313</v>
      </c>
      <c r="D19" s="6"/>
      <c r="E19" s="6"/>
      <c r="F19" s="6"/>
      <c r="G19" s="6"/>
      <c r="H19" s="6" t="s">
        <v>21</v>
      </c>
      <c r="I19" s="9">
        <v>12428</v>
      </c>
      <c r="J19" s="9"/>
      <c r="K19" s="9" t="s">
        <v>29</v>
      </c>
      <c r="L19" s="9">
        <v>29</v>
      </c>
    </row>
    <row r="20" spans="2:12" ht="18.75" customHeight="1" x14ac:dyDescent="0.3">
      <c r="B20" s="6" t="s">
        <v>63</v>
      </c>
      <c r="C20" s="9">
        <f>F7*E24</f>
        <v>261585.1995625</v>
      </c>
      <c r="D20" s="6"/>
      <c r="E20" s="6"/>
      <c r="F20" s="6"/>
      <c r="G20" s="6"/>
      <c r="H20" s="6" t="s">
        <v>5</v>
      </c>
      <c r="I20" s="9">
        <v>15040</v>
      </c>
      <c r="J20" s="9"/>
      <c r="K20" s="9" t="s">
        <v>30</v>
      </c>
      <c r="L20" s="6">
        <v>154</v>
      </c>
    </row>
    <row r="21" spans="2:12" ht="18.75" customHeight="1" x14ac:dyDescent="0.3">
      <c r="B21" s="13" t="s">
        <v>32</v>
      </c>
      <c r="C21" s="14">
        <f>-SUM(C16:C20)+C22</f>
        <v>-77120.706312499999</v>
      </c>
      <c r="D21" s="6"/>
      <c r="E21" s="15"/>
      <c r="F21" s="16"/>
      <c r="G21" s="6"/>
      <c r="H21" s="15" t="s">
        <v>6</v>
      </c>
      <c r="I21" s="17">
        <v>14313</v>
      </c>
      <c r="J21" s="9"/>
      <c r="K21" s="17" t="s">
        <v>22</v>
      </c>
      <c r="L21" s="17">
        <f>L22-SUM(L16:L20)</f>
        <v>48466</v>
      </c>
    </row>
    <row r="22" spans="2:12" ht="18.75" customHeight="1" x14ac:dyDescent="0.3">
      <c r="B22" s="6" t="s">
        <v>14</v>
      </c>
      <c r="C22" s="9">
        <f>F22</f>
        <v>236082.49325</v>
      </c>
      <c r="D22" s="6"/>
      <c r="E22" s="6" t="s">
        <v>9</v>
      </c>
      <c r="F22" s="9">
        <f>SUM(F16:F21)</f>
        <v>236082.49325</v>
      </c>
      <c r="G22" s="6"/>
      <c r="H22" s="6" t="s">
        <v>14</v>
      </c>
      <c r="I22" s="9">
        <f>SUM(I16:I21)</f>
        <v>142831</v>
      </c>
      <c r="J22" s="9"/>
      <c r="K22" s="9" t="s">
        <v>9</v>
      </c>
      <c r="L22" s="9">
        <f>I22</f>
        <v>142831</v>
      </c>
    </row>
    <row r="23" spans="2:12" ht="18.75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ht="18.75" customHeight="1" x14ac:dyDescent="0.3">
      <c r="B24" s="5" t="s">
        <v>77</v>
      </c>
      <c r="E24" s="95">
        <f>(9146883-1817000)/9146883</f>
        <v>0.80135309481929529</v>
      </c>
    </row>
    <row r="25" spans="2:12" ht="18.75" customHeight="1" x14ac:dyDescent="0.3"/>
    <row r="26" spans="2:12" ht="18.75" customHeight="1" x14ac:dyDescent="0.3"/>
    <row r="27" spans="2:12" ht="18.75" customHeight="1" x14ac:dyDescent="0.3"/>
    <row r="28" spans="2:12" ht="18.75" customHeight="1" x14ac:dyDescent="0.3"/>
    <row r="29" spans="2:12" ht="18.75" customHeight="1" x14ac:dyDescent="0.3"/>
    <row r="30" spans="2:12" ht="18.75" customHeight="1" x14ac:dyDescent="0.3"/>
    <row r="31" spans="2:12" ht="18.75" customHeight="1" x14ac:dyDescent="0.3"/>
    <row r="32" spans="2:12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</sheetData>
  <mergeCells count="6">
    <mergeCell ref="B2:F2"/>
    <mergeCell ref="H2:L2"/>
    <mergeCell ref="B4:F4"/>
    <mergeCell ref="B14:F14"/>
    <mergeCell ref="H14:L14"/>
    <mergeCell ref="H4:L4"/>
  </mergeCells>
  <phoneticPr fontId="2" type="noConversion"/>
  <pageMargins left="0.52" right="0.31" top="0.51" bottom="0.53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showGridLines="0" workbookViewId="0">
      <selection activeCell="K20" sqref="K20"/>
    </sheetView>
  </sheetViews>
  <sheetFormatPr defaultRowHeight="12.75" x14ac:dyDescent="0.2"/>
  <cols>
    <col min="2" max="2" width="20.140625" customWidth="1"/>
    <col min="3" max="7" width="12.28515625" customWidth="1"/>
  </cols>
  <sheetData>
    <row r="2" spans="2:7" x14ac:dyDescent="0.2">
      <c r="B2" s="98" t="s">
        <v>66</v>
      </c>
      <c r="C2" s="99">
        <v>1</v>
      </c>
      <c r="D2" s="99"/>
      <c r="E2" s="99"/>
      <c r="F2" s="99"/>
      <c r="G2" s="99"/>
    </row>
    <row r="3" spans="2:7" x14ac:dyDescent="0.2">
      <c r="B3" s="20" t="s">
        <v>67</v>
      </c>
      <c r="C3" s="83">
        <v>-0.71589956266921695</v>
      </c>
    </row>
    <row r="4" spans="2:7" x14ac:dyDescent="0.2">
      <c r="B4" s="20"/>
      <c r="C4" s="83"/>
    </row>
    <row r="5" spans="2:7" x14ac:dyDescent="0.2">
      <c r="B5" s="20" t="s">
        <v>68</v>
      </c>
      <c r="C5" s="21">
        <v>0.5</v>
      </c>
      <c r="D5" s="21">
        <v>0.25</v>
      </c>
      <c r="E5" s="21">
        <v>0.25</v>
      </c>
      <c r="F5" s="21">
        <v>0.25</v>
      </c>
      <c r="G5" s="21">
        <v>0.25</v>
      </c>
    </row>
    <row r="6" spans="2:7" x14ac:dyDescent="0.2">
      <c r="B6" s="20" t="s">
        <v>69</v>
      </c>
      <c r="C6" s="21">
        <v>0.5</v>
      </c>
      <c r="D6" s="21">
        <v>0.3</v>
      </c>
      <c r="E6" s="21">
        <v>0.3</v>
      </c>
      <c r="F6" s="21">
        <v>0.3</v>
      </c>
      <c r="G6" s="21">
        <v>0.3</v>
      </c>
    </row>
    <row r="9" spans="2:7" ht="15" x14ac:dyDescent="0.25">
      <c r="B9" s="81"/>
      <c r="C9" s="84">
        <v>36138</v>
      </c>
      <c r="D9" s="84">
        <v>36147</v>
      </c>
      <c r="E9" s="84">
        <v>36150</v>
      </c>
      <c r="F9" s="84">
        <v>36151</v>
      </c>
      <c r="G9" s="84">
        <v>36152</v>
      </c>
    </row>
    <row r="10" spans="2:7" ht="15" x14ac:dyDescent="0.25">
      <c r="B10" s="80" t="s">
        <v>15</v>
      </c>
      <c r="C10" s="85">
        <v>22.75</v>
      </c>
      <c r="D10" s="85">
        <v>28.875</v>
      </c>
      <c r="E10" s="85">
        <v>35.375</v>
      </c>
      <c r="F10" s="85">
        <v>46.921900000000001</v>
      </c>
      <c r="G10" s="85">
        <v>59.6875</v>
      </c>
    </row>
    <row r="11" spans="2:7" ht="15" x14ac:dyDescent="0.25">
      <c r="B11" s="80" t="s">
        <v>16</v>
      </c>
      <c r="C11" s="85">
        <v>35.6875</v>
      </c>
      <c r="D11" s="85">
        <v>53.125</v>
      </c>
      <c r="E11" s="85">
        <v>84.125</v>
      </c>
      <c r="F11" s="85">
        <v>134.5</v>
      </c>
      <c r="G11" s="85">
        <v>188</v>
      </c>
    </row>
    <row r="12" spans="2:7" x14ac:dyDescent="0.2">
      <c r="C12" s="86"/>
      <c r="D12" s="86"/>
      <c r="E12" s="86"/>
      <c r="F12" s="86"/>
      <c r="G12" s="86"/>
    </row>
    <row r="13" spans="2:7" x14ac:dyDescent="0.2">
      <c r="B13" s="88" t="s">
        <v>64</v>
      </c>
      <c r="C13" s="87">
        <f>C14</f>
        <v>24.149332821378842</v>
      </c>
      <c r="D13" s="87">
        <f>$C$13+$C$2*(D10-$C$10)+$C$3*(D11-$C$11)</f>
        <v>17.79083419733437</v>
      </c>
      <c r="E13" s="87">
        <f>$C$13+$C$2*(E10-$C$10)+$C$3*(E11-$C$11)</f>
        <v>2.0979477545886454</v>
      </c>
      <c r="F13" s="87">
        <f>$C$13+$C$2*(F10-$C$10)+$C$3*(F11-$C$11)</f>
        <v>-22.418592714873157</v>
      </c>
      <c r="G13" s="87">
        <f>$C$13+$C$2*(G10-$C$10)+$C$3*(G11-$C$11)</f>
        <v>-47.953619317676264</v>
      </c>
    </row>
    <row r="14" spans="2:7" x14ac:dyDescent="0.2">
      <c r="B14" s="88" t="s">
        <v>65</v>
      </c>
      <c r="C14" s="87">
        <f>C5*$C$2*C10+C6*ABS($C$3)*C11</f>
        <v>24.149332821378842</v>
      </c>
      <c r="D14" s="87">
        <f t="shared" ref="D14:G14" si="0">D5*$C$2*D10+D6*ABS($C$3)*D11</f>
        <v>18.628399280040647</v>
      </c>
      <c r="E14" s="87">
        <f t="shared" si="0"/>
        <v>26.911265212864361</v>
      </c>
      <c r="F14" s="87">
        <f t="shared" si="0"/>
        <v>40.6170223537029</v>
      </c>
      <c r="G14" s="87">
        <f t="shared" si="0"/>
        <v>55.298610334543831</v>
      </c>
    </row>
    <row r="16" spans="2:7" x14ac:dyDescent="0.2">
      <c r="B16" s="89" t="s">
        <v>70</v>
      </c>
      <c r="C16" s="90">
        <f>C14-C13</f>
        <v>0</v>
      </c>
      <c r="D16" s="90">
        <f t="shared" ref="D16:G16" si="1">D14-D13</f>
        <v>0.83756508270627705</v>
      </c>
      <c r="E16" s="90">
        <f t="shared" si="1"/>
        <v>24.813317458275716</v>
      </c>
      <c r="F16" s="90">
        <f t="shared" si="1"/>
        <v>63.035615068576057</v>
      </c>
      <c r="G16" s="90">
        <f t="shared" si="1"/>
        <v>103.25222965222009</v>
      </c>
    </row>
    <row r="20" spans="2:7" x14ac:dyDescent="0.2">
      <c r="B20" s="20" t="s">
        <v>73</v>
      </c>
      <c r="C20" s="91">
        <v>20000000</v>
      </c>
    </row>
    <row r="21" spans="2:7" x14ac:dyDescent="0.2">
      <c r="B21" s="20" t="s">
        <v>71</v>
      </c>
      <c r="C21" s="91">
        <f>2000000</f>
        <v>2000000</v>
      </c>
    </row>
    <row r="22" spans="2:7" x14ac:dyDescent="0.2">
      <c r="B22" s="20"/>
      <c r="C22" s="91"/>
    </row>
    <row r="23" spans="2:7" x14ac:dyDescent="0.2">
      <c r="B23" s="100" t="s">
        <v>72</v>
      </c>
      <c r="C23" s="102">
        <f>C21/C10</f>
        <v>87912.087912087911</v>
      </c>
      <c r="D23" s="101"/>
      <c r="E23" s="101"/>
      <c r="F23" s="101"/>
      <c r="G23" s="101"/>
    </row>
    <row r="24" spans="2:7" x14ac:dyDescent="0.2">
      <c r="B24" s="20" t="s">
        <v>67</v>
      </c>
      <c r="C24" s="82">
        <f>C23*C3</f>
        <v>-62936.225289601491</v>
      </c>
    </row>
    <row r="26" spans="2:7" ht="15" x14ac:dyDescent="0.25">
      <c r="B26" s="81"/>
      <c r="C26" s="84">
        <v>36138</v>
      </c>
      <c r="D26" s="84">
        <v>36147</v>
      </c>
      <c r="E26" s="84">
        <v>36150</v>
      </c>
      <c r="F26" s="84">
        <v>36151</v>
      </c>
      <c r="G26" s="84">
        <v>36152</v>
      </c>
    </row>
    <row r="27" spans="2:7" x14ac:dyDescent="0.2">
      <c r="B27" s="88" t="s">
        <v>64</v>
      </c>
      <c r="C27" s="91">
        <f>C20</f>
        <v>20000000</v>
      </c>
      <c r="D27" s="91">
        <f>$C$27+$C$23*(D10-$C$10)+$C$24*(D11-$C$11)</f>
        <v>19441011.109974112</v>
      </c>
      <c r="E27" s="91">
        <f>$C$27+$C$23*(E10-$C$10)+$C$24*(E11-$C$11)</f>
        <v>18061416.697425038</v>
      </c>
      <c r="F27" s="91">
        <f>$C$27+$C$23*(F10-$C$10)+$C$24*(F11-$C$11)</f>
        <v>15906116.43637345</v>
      </c>
      <c r="G27" s="91">
        <f>$C$27+$C$23*(G10-$C$10)+$C$24*(G11-$C$11)</f>
        <v>13661278.932830321</v>
      </c>
    </row>
    <row r="28" spans="2:7" x14ac:dyDescent="0.2">
      <c r="B28" s="88" t="s">
        <v>65</v>
      </c>
      <c r="C28" s="91">
        <f>C5*$C$23*C10+C6*ABS($C$24)*C11</f>
        <v>2123018.2700113263</v>
      </c>
      <c r="D28" s="91">
        <f>D5*$C$23*D10+D6*ABS($C$24)*D11</f>
        <v>1637661.4751684084</v>
      </c>
      <c r="E28" s="91">
        <f>E5*$C$23*E10+E6*ABS($C$24)*E11</f>
        <v>2365825.5132188452</v>
      </c>
      <c r="F28" s="91">
        <f>F5*$C$23*F10+F6*ABS($C$24)*F11</f>
        <v>3570727.2398859691</v>
      </c>
      <c r="G28" s="91">
        <f>G5*$C$23*G10+G6*ABS($C$24)*G11</f>
        <v>4861416.2931467108</v>
      </c>
    </row>
    <row r="30" spans="2:7" x14ac:dyDescent="0.2">
      <c r="B30" s="89" t="s">
        <v>74</v>
      </c>
      <c r="C30" s="92">
        <f>C27-C28</f>
        <v>17876981.729988672</v>
      </c>
      <c r="D30" s="92">
        <f t="shared" ref="D30:G30" si="2">D27-D28</f>
        <v>17803349.634805705</v>
      </c>
      <c r="E30" s="92">
        <f t="shared" si="2"/>
        <v>15695591.184206191</v>
      </c>
      <c r="F30" s="92">
        <f t="shared" si="2"/>
        <v>12335389.196487481</v>
      </c>
      <c r="G30" s="92">
        <f t="shared" si="2"/>
        <v>8799862.6396836098</v>
      </c>
    </row>
    <row r="32" spans="2:7" x14ac:dyDescent="0.2">
      <c r="B32" s="20" t="s">
        <v>75</v>
      </c>
      <c r="C32" s="82">
        <f>$C$27-C27</f>
        <v>0</v>
      </c>
      <c r="D32" s="82">
        <f>$C$27-D27</f>
        <v>558988.89002588764</v>
      </c>
      <c r="E32" s="82">
        <f>$C$27-E27</f>
        <v>1938583.3025749624</v>
      </c>
      <c r="F32" s="82">
        <f>$C$27-F27</f>
        <v>4093883.5636265501</v>
      </c>
      <c r="G32" s="82">
        <f>$C$27-G27</f>
        <v>6338721.0671696793</v>
      </c>
    </row>
    <row r="33" spans="2:7" x14ac:dyDescent="0.2">
      <c r="B33" s="96" t="s">
        <v>76</v>
      </c>
      <c r="C33" s="97">
        <f t="shared" ref="C33:F33" si="3">C32/$C$20</f>
        <v>0</v>
      </c>
      <c r="D33" s="97">
        <f t="shared" si="3"/>
        <v>2.7949444501294381E-2</v>
      </c>
      <c r="E33" s="97">
        <f t="shared" si="3"/>
        <v>9.6929165128748121E-2</v>
      </c>
      <c r="F33" s="97">
        <f t="shared" si="3"/>
        <v>0.20469417818132751</v>
      </c>
      <c r="G33" s="97">
        <f>G32/$C$20</f>
        <v>0.31693605335848396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6"/>
  <sheetViews>
    <sheetView showGridLines="0" tabSelected="1" workbookViewId="0">
      <selection activeCell="D49" sqref="D49"/>
    </sheetView>
  </sheetViews>
  <sheetFormatPr defaultRowHeight="12.75" x14ac:dyDescent="0.2"/>
  <cols>
    <col min="1" max="1" width="18.85546875" bestFit="1" customWidth="1"/>
    <col min="2" max="2" width="11.5703125" bestFit="1" customWidth="1"/>
    <col min="4" max="4" width="11.5703125" customWidth="1"/>
    <col min="6" max="6" width="6.140625" bestFit="1" customWidth="1"/>
    <col min="8" max="8" width="5" customWidth="1"/>
    <col min="9" max="9" width="11.5703125" bestFit="1" customWidth="1"/>
    <col min="10" max="10" width="12.7109375" bestFit="1" customWidth="1"/>
    <col min="11" max="11" width="2.7109375" customWidth="1"/>
    <col min="12" max="12" width="12.7109375" bestFit="1" customWidth="1"/>
    <col min="13" max="13" width="9.140625" bestFit="1" customWidth="1"/>
    <col min="14" max="14" width="8.28515625" bestFit="1" customWidth="1"/>
    <col min="15" max="15" width="11.7109375" bestFit="1" customWidth="1"/>
    <col min="16" max="16" width="11.140625" bestFit="1" customWidth="1"/>
  </cols>
  <sheetData>
    <row r="1" spans="1:16" ht="13.5" thickBot="1" x14ac:dyDescent="0.25"/>
    <row r="2" spans="1:16" ht="13.5" thickBot="1" x14ac:dyDescent="0.25">
      <c r="A2" s="25" t="s">
        <v>38</v>
      </c>
      <c r="B2" s="64">
        <f>20*10^6</f>
        <v>20000000</v>
      </c>
      <c r="O2" s="22"/>
    </row>
    <row r="3" spans="1:16" x14ac:dyDescent="0.2">
      <c r="A3" s="26" t="s">
        <v>37</v>
      </c>
      <c r="B3" s="66">
        <f>8*10^6</f>
        <v>8000000</v>
      </c>
      <c r="E3" s="25" t="s">
        <v>57</v>
      </c>
      <c r="F3" s="62"/>
      <c r="G3" s="62"/>
      <c r="H3" s="62"/>
      <c r="I3" s="68">
        <f>I149-I21</f>
        <v>3888473.3254047371</v>
      </c>
      <c r="J3" s="62"/>
      <c r="K3" s="62"/>
      <c r="L3" s="64">
        <f>L149-L21</f>
        <v>-12218486.597292755</v>
      </c>
    </row>
    <row r="4" spans="1:16" x14ac:dyDescent="0.2">
      <c r="A4" s="26" t="s">
        <v>59</v>
      </c>
      <c r="B4" s="29">
        <f>B3/B2</f>
        <v>0.4</v>
      </c>
      <c r="E4" s="26" t="s">
        <v>55</v>
      </c>
      <c r="F4" s="60"/>
      <c r="G4" s="60"/>
      <c r="H4" s="60"/>
      <c r="I4" s="61">
        <f>I149/I21-1</f>
        <v>0.19442366627023677</v>
      </c>
      <c r="J4" s="60"/>
      <c r="K4" s="60"/>
      <c r="L4" s="76">
        <f>L149/L21-1</f>
        <v>-0.61092432986463785</v>
      </c>
    </row>
    <row r="5" spans="1:16" x14ac:dyDescent="0.2">
      <c r="A5" s="69" t="s">
        <v>60</v>
      </c>
      <c r="B5" s="29">
        <f>J21/B2</f>
        <v>0.23466940247995133</v>
      </c>
      <c r="E5" s="26" t="s">
        <v>56</v>
      </c>
      <c r="F5" s="71"/>
      <c r="G5" s="60"/>
      <c r="H5" s="60"/>
      <c r="I5" s="61">
        <f>(I149-I21)/J21</f>
        <v>0.82850028259157982</v>
      </c>
      <c r="J5" s="60"/>
      <c r="K5" s="60"/>
      <c r="L5" s="29">
        <f>(L149-L21)/J21</f>
        <v>-2.6033403733442895</v>
      </c>
    </row>
    <row r="6" spans="1:16" ht="13.5" thickBot="1" x14ac:dyDescent="0.25">
      <c r="A6" s="26" t="s">
        <v>39</v>
      </c>
      <c r="B6" s="27">
        <f>B3/C21</f>
        <v>351381.61053125822</v>
      </c>
      <c r="E6" s="70" t="s">
        <v>62</v>
      </c>
      <c r="F6" s="72"/>
      <c r="G6" s="33"/>
      <c r="H6" s="33"/>
      <c r="I6" s="63"/>
      <c r="J6" s="33"/>
      <c r="K6" s="33"/>
      <c r="L6" s="77">
        <f>(L149-L21)/P10</f>
        <v>-0.61092432986463774</v>
      </c>
    </row>
    <row r="7" spans="1:16" x14ac:dyDescent="0.2">
      <c r="A7" s="26" t="s">
        <v>43</v>
      </c>
      <c r="B7" s="27">
        <f>7329883/10238703</f>
        <v>0.71589956266921695</v>
      </c>
      <c r="D7" s="21"/>
      <c r="F7" s="2"/>
    </row>
    <row r="8" spans="1:16" ht="15" x14ac:dyDescent="0.2">
      <c r="A8" s="26" t="s">
        <v>42</v>
      </c>
      <c r="B8" s="27">
        <f>B6*B7</f>
        <v>251553.94130933288</v>
      </c>
      <c r="D8" s="79"/>
      <c r="F8" s="2"/>
      <c r="G8" s="21"/>
    </row>
    <row r="9" spans="1:16" x14ac:dyDescent="0.2">
      <c r="A9" s="28" t="s">
        <v>40</v>
      </c>
      <c r="B9" s="27">
        <v>0</v>
      </c>
      <c r="D9" s="21"/>
      <c r="E9" s="21"/>
      <c r="F9" s="21"/>
      <c r="J9" s="65"/>
    </row>
    <row r="10" spans="1:16" x14ac:dyDescent="0.2">
      <c r="A10" s="28" t="s">
        <v>45</v>
      </c>
      <c r="B10" s="29">
        <v>0.25</v>
      </c>
      <c r="D10" s="21"/>
      <c r="E10" s="21"/>
      <c r="F10" s="2"/>
      <c r="I10" s="20" t="s">
        <v>58</v>
      </c>
      <c r="J10" s="65">
        <f>MAX(J21:J149)</f>
        <v>19432455.567854669</v>
      </c>
      <c r="N10" s="20" t="s">
        <v>58</v>
      </c>
      <c r="O10" s="65">
        <f>MAX(O21:O149)</f>
        <v>9455470.6162691843</v>
      </c>
      <c r="P10" s="65">
        <f>MAX(P21:P149)</f>
        <v>20000000</v>
      </c>
    </row>
    <row r="11" spans="1:16" ht="13.5" thickBot="1" x14ac:dyDescent="0.25">
      <c r="A11" s="30" t="s">
        <v>46</v>
      </c>
      <c r="B11" s="31">
        <v>0.3</v>
      </c>
      <c r="F11" s="21"/>
      <c r="I11" s="20"/>
      <c r="J11" s="65"/>
      <c r="N11" s="20"/>
      <c r="O11" s="65"/>
    </row>
    <row r="12" spans="1:16" x14ac:dyDescent="0.2">
      <c r="A12" s="1"/>
      <c r="B12" s="2"/>
      <c r="F12" s="21"/>
    </row>
    <row r="13" spans="1:16" ht="76.5" x14ac:dyDescent="0.2">
      <c r="A13" s="1"/>
      <c r="B13" s="54" t="s">
        <v>35</v>
      </c>
      <c r="C13" s="54" t="s">
        <v>0</v>
      </c>
      <c r="D13" s="54" t="s">
        <v>41</v>
      </c>
      <c r="E13" s="54" t="s">
        <v>51</v>
      </c>
      <c r="F13" s="55"/>
      <c r="G13" s="56" t="s">
        <v>48</v>
      </c>
      <c r="H13" s="57"/>
      <c r="I13" s="58" t="s">
        <v>54</v>
      </c>
      <c r="J13" s="58" t="s">
        <v>53</v>
      </c>
      <c r="K13" s="57"/>
      <c r="L13" s="59" t="s">
        <v>50</v>
      </c>
      <c r="M13" s="59" t="s">
        <v>47</v>
      </c>
      <c r="N13" s="59" t="s">
        <v>49</v>
      </c>
      <c r="O13" s="59" t="s">
        <v>44</v>
      </c>
      <c r="P13" s="59" t="s">
        <v>61</v>
      </c>
    </row>
    <row r="14" spans="1:16" x14ac:dyDescent="0.2">
      <c r="A14" s="1"/>
      <c r="B14" s="34"/>
      <c r="C14" s="35" t="s">
        <v>52</v>
      </c>
      <c r="D14" s="36" t="s">
        <v>36</v>
      </c>
      <c r="E14" s="34"/>
      <c r="F14" s="20" t="s">
        <v>36</v>
      </c>
      <c r="G14" s="44"/>
      <c r="H14" s="20"/>
      <c r="I14" s="49"/>
      <c r="J14" s="50"/>
      <c r="L14" s="52"/>
      <c r="M14" s="52"/>
      <c r="N14" s="52"/>
      <c r="O14" s="52"/>
      <c r="P14" s="52"/>
    </row>
    <row r="15" spans="1:16" ht="13.5" thickBot="1" x14ac:dyDescent="0.25">
      <c r="A15" s="32"/>
      <c r="B15" s="37"/>
      <c r="C15" s="38">
        <v>3.149</v>
      </c>
      <c r="D15" s="37"/>
      <c r="E15" s="37"/>
      <c r="F15" s="33"/>
      <c r="G15" s="45"/>
      <c r="H15" s="33"/>
      <c r="I15" s="51"/>
      <c r="J15" s="51"/>
      <c r="K15" s="33"/>
      <c r="L15" s="53"/>
      <c r="M15" s="53"/>
      <c r="N15" s="53"/>
      <c r="O15" s="53"/>
      <c r="P15" s="53"/>
    </row>
    <row r="16" spans="1:16" x14ac:dyDescent="0.2">
      <c r="A16" s="1"/>
      <c r="B16" s="34"/>
      <c r="C16" s="39"/>
      <c r="D16" s="34"/>
      <c r="E16" s="34"/>
      <c r="G16" s="46"/>
      <c r="I16" s="50"/>
      <c r="J16" s="50"/>
      <c r="L16" s="52"/>
      <c r="M16" s="52"/>
      <c r="N16" s="52"/>
      <c r="O16" s="52"/>
      <c r="P16" s="52"/>
    </row>
    <row r="17" spans="1:16" x14ac:dyDescent="0.2">
      <c r="A17" s="1">
        <v>36132</v>
      </c>
      <c r="B17" s="34">
        <v>11.2</v>
      </c>
      <c r="C17" s="40">
        <f t="shared" ref="C17:C48" si="0">B17*$C$15</f>
        <v>35.268799999999999</v>
      </c>
      <c r="D17" s="36" t="s">
        <v>34</v>
      </c>
      <c r="E17" s="34"/>
      <c r="G17" s="46"/>
      <c r="I17" s="50"/>
      <c r="J17" s="50"/>
      <c r="L17" s="52"/>
      <c r="M17" s="52"/>
      <c r="N17" s="52"/>
      <c r="O17" s="52"/>
      <c r="P17" s="52"/>
    </row>
    <row r="18" spans="1:16" x14ac:dyDescent="0.2">
      <c r="A18" s="1">
        <v>36133</v>
      </c>
      <c r="B18" s="34">
        <v>8.34</v>
      </c>
      <c r="C18" s="40">
        <f t="shared" si="0"/>
        <v>26.26266</v>
      </c>
      <c r="D18" s="34">
        <v>48</v>
      </c>
      <c r="E18" s="41">
        <f t="shared" ref="E18:E49" si="1">D18*$B$7</f>
        <v>34.363179008122415</v>
      </c>
      <c r="G18" s="46"/>
      <c r="I18" s="50"/>
      <c r="J18" s="50"/>
      <c r="L18" s="52"/>
      <c r="M18" s="52"/>
      <c r="N18" s="52"/>
      <c r="O18" s="52"/>
      <c r="P18" s="52"/>
    </row>
    <row r="19" spans="1:16" x14ac:dyDescent="0.2">
      <c r="A19" s="1">
        <v>36136</v>
      </c>
      <c r="B19" s="34">
        <v>8.1</v>
      </c>
      <c r="C19" s="40">
        <f t="shared" si="0"/>
        <v>25.506899999999998</v>
      </c>
      <c r="D19" s="34">
        <v>42.25</v>
      </c>
      <c r="E19" s="41">
        <f t="shared" si="1"/>
        <v>30.246756522774415</v>
      </c>
      <c r="G19" s="46"/>
      <c r="I19" s="50"/>
      <c r="J19" s="50"/>
      <c r="L19" s="52"/>
      <c r="M19" s="52"/>
      <c r="N19" s="52"/>
      <c r="O19" s="52"/>
      <c r="P19" s="52"/>
    </row>
    <row r="20" spans="1:16" x14ac:dyDescent="0.2">
      <c r="A20" s="1">
        <v>36137</v>
      </c>
      <c r="B20" s="34">
        <v>7.4</v>
      </c>
      <c r="C20" s="40">
        <f t="shared" si="0"/>
        <v>23.302600000000002</v>
      </c>
      <c r="D20" s="34">
        <v>38.25</v>
      </c>
      <c r="E20" s="41">
        <f t="shared" si="1"/>
        <v>27.38315827209755</v>
      </c>
      <c r="G20" s="46"/>
      <c r="I20" s="50"/>
      <c r="J20" s="50"/>
      <c r="L20" s="52"/>
      <c r="M20" s="52"/>
      <c r="N20" s="52"/>
      <c r="O20" s="52"/>
      <c r="P20" s="52"/>
    </row>
    <row r="21" spans="1:16" x14ac:dyDescent="0.2">
      <c r="A21" s="1">
        <v>36138</v>
      </c>
      <c r="B21" s="34">
        <v>7.23</v>
      </c>
      <c r="C21" s="40">
        <f t="shared" si="0"/>
        <v>22.76727</v>
      </c>
      <c r="D21" s="34">
        <v>35.69</v>
      </c>
      <c r="E21" s="41">
        <f t="shared" si="1"/>
        <v>25.55045539166435</v>
      </c>
      <c r="F21" s="78">
        <f>C21-E21</f>
        <v>-2.7831853916643503</v>
      </c>
      <c r="G21" s="47">
        <f t="shared" ref="G21:G52" si="2">$B$10*C21+$B$11*$B$7*D21</f>
        <v>13.356954117499305</v>
      </c>
      <c r="H21" s="3"/>
      <c r="I21" s="65">
        <f>B2</f>
        <v>20000000</v>
      </c>
      <c r="J21" s="65">
        <f t="shared" ref="J21:J52" si="3">G21*$B$6</f>
        <v>4693388.0495990263</v>
      </c>
      <c r="K21" s="65"/>
      <c r="L21" s="65">
        <f>B2</f>
        <v>20000000</v>
      </c>
      <c r="M21" s="67">
        <f t="shared" ref="M21:M52" si="4">IF(L21&gt;0,L21/G21,0)</f>
        <v>1497347.3610871704</v>
      </c>
      <c r="N21" s="67">
        <f t="shared" ref="N21:N52" si="5">MIN(M21,$B$6)</f>
        <v>351381.61053125822</v>
      </c>
      <c r="O21" s="65"/>
      <c r="P21" s="3"/>
    </row>
    <row r="22" spans="1:16" x14ac:dyDescent="0.2">
      <c r="A22" s="1">
        <v>36139</v>
      </c>
      <c r="B22" s="34">
        <v>6.19</v>
      </c>
      <c r="C22" s="40">
        <f t="shared" si="0"/>
        <v>19.49231</v>
      </c>
      <c r="D22" s="34">
        <v>33</v>
      </c>
      <c r="E22" s="41">
        <f t="shared" si="1"/>
        <v>23.624685568084161</v>
      </c>
      <c r="F22" s="20"/>
      <c r="G22" s="47">
        <f t="shared" si="2"/>
        <v>11.960483170425247</v>
      </c>
      <c r="H22" s="3"/>
      <c r="I22" s="65">
        <f>I21+$B$6*(C22-C21)-$B$8*(D22-D21)</f>
        <v>19525919.382896654</v>
      </c>
      <c r="J22" s="65">
        <f t="shared" si="3"/>
        <v>4202693.8391560325</v>
      </c>
      <c r="K22" s="65"/>
      <c r="L22" s="65">
        <f t="shared" ref="L22:L53" si="6">L21+N21*(C22-C21)-N21*$B$7*(D22-D21)</f>
        <v>19525919.382896654</v>
      </c>
      <c r="M22" s="67">
        <f t="shared" si="4"/>
        <v>1632536.0024901421</v>
      </c>
      <c r="N22" s="67">
        <f t="shared" si="5"/>
        <v>351381.61053125822</v>
      </c>
      <c r="O22" s="65">
        <f t="shared" ref="O22:O53" si="7">G22*N22</f>
        <v>4202693.8391560325</v>
      </c>
      <c r="P22" s="65">
        <f>MAX(0,L$21-L22)+O22</f>
        <v>4676774.4562593782</v>
      </c>
    </row>
    <row r="23" spans="1:16" x14ac:dyDescent="0.2">
      <c r="A23" s="1">
        <v>36140</v>
      </c>
      <c r="B23" s="34">
        <v>6.81</v>
      </c>
      <c r="C23" s="40">
        <f t="shared" si="0"/>
        <v>21.444689999999998</v>
      </c>
      <c r="D23" s="34">
        <v>36.5</v>
      </c>
      <c r="E23" s="41">
        <f t="shared" si="1"/>
        <v>26.130334037426419</v>
      </c>
      <c r="F23" s="20"/>
      <c r="G23" s="47">
        <f t="shared" si="2"/>
        <v>13.200272711227925</v>
      </c>
      <c r="H23" s="3"/>
      <c r="I23" s="65">
        <f t="shared" ref="I23:I53" si="8">I22+$B$6*(C23-C22)-$B$8*(D23-D22)</f>
        <v>19331511.017083008</v>
      </c>
      <c r="J23" s="65">
        <f t="shared" si="3"/>
        <v>4638333.084723087</v>
      </c>
      <c r="K23" s="65"/>
      <c r="L23" s="65">
        <f t="shared" si="6"/>
        <v>19331511.017083008</v>
      </c>
      <c r="M23" s="67">
        <f t="shared" si="4"/>
        <v>1464478.1543520656</v>
      </c>
      <c r="N23" s="67">
        <f t="shared" si="5"/>
        <v>351381.61053125822</v>
      </c>
      <c r="O23" s="65">
        <f t="shared" si="7"/>
        <v>4638333.084723087</v>
      </c>
      <c r="P23" s="65">
        <f t="shared" ref="P23:P86" si="9">MAX(0,L$21-L23)+O23</f>
        <v>5306822.0676400792</v>
      </c>
    </row>
    <row r="24" spans="1:16" x14ac:dyDescent="0.2">
      <c r="A24" s="1">
        <v>36143</v>
      </c>
      <c r="B24" s="34">
        <v>5.99</v>
      </c>
      <c r="C24" s="40">
        <f t="shared" si="0"/>
        <v>18.86251</v>
      </c>
      <c r="D24" s="34">
        <v>34.130000000000003</v>
      </c>
      <c r="E24" s="41">
        <f t="shared" si="1"/>
        <v>24.433652073900376</v>
      </c>
      <c r="F24" s="20"/>
      <c r="G24" s="47">
        <f t="shared" si="2"/>
        <v>12.045723122170113</v>
      </c>
      <c r="H24" s="3"/>
      <c r="I24" s="65">
        <f t="shared" si="8"/>
        <v>19020363.290904522</v>
      </c>
      <c r="J24" s="65">
        <f t="shared" si="3"/>
        <v>4232645.5906817503</v>
      </c>
      <c r="K24" s="65"/>
      <c r="L24" s="65">
        <f t="shared" si="6"/>
        <v>19020363.290904522</v>
      </c>
      <c r="M24" s="67">
        <f t="shared" si="4"/>
        <v>1579013.8207558172</v>
      </c>
      <c r="N24" s="67">
        <f t="shared" si="5"/>
        <v>351381.61053125822</v>
      </c>
      <c r="O24" s="65">
        <f t="shared" si="7"/>
        <v>4232645.5906817503</v>
      </c>
      <c r="P24" s="65">
        <f t="shared" si="9"/>
        <v>5212282.2997772284</v>
      </c>
    </row>
    <row r="25" spans="1:16" x14ac:dyDescent="0.2">
      <c r="A25" s="1">
        <v>36144</v>
      </c>
      <c r="B25" s="34">
        <v>6.23</v>
      </c>
      <c r="C25" s="40">
        <f t="shared" si="0"/>
        <v>19.618270000000003</v>
      </c>
      <c r="D25" s="34">
        <v>34.81</v>
      </c>
      <c r="E25" s="41">
        <f t="shared" si="1"/>
        <v>24.920463776515444</v>
      </c>
      <c r="F25" s="20"/>
      <c r="G25" s="47">
        <f t="shared" si="2"/>
        <v>12.380706632954634</v>
      </c>
      <c r="H25" s="3"/>
      <c r="I25" s="65">
        <f t="shared" si="8"/>
        <v>19114866.776789282</v>
      </c>
      <c r="J25" s="65">
        <f t="shared" si="3"/>
        <v>4350352.6362026306</v>
      </c>
      <c r="K25" s="65"/>
      <c r="L25" s="65">
        <f t="shared" si="6"/>
        <v>19114866.776789282</v>
      </c>
      <c r="M25" s="67">
        <f t="shared" si="4"/>
        <v>1543923.7309694295</v>
      </c>
      <c r="N25" s="67">
        <f t="shared" si="5"/>
        <v>351381.61053125822</v>
      </c>
      <c r="O25" s="65">
        <f t="shared" si="7"/>
        <v>4350352.6362026306</v>
      </c>
      <c r="P25" s="65">
        <f t="shared" si="9"/>
        <v>5235485.8594133491</v>
      </c>
    </row>
    <row r="26" spans="1:16" x14ac:dyDescent="0.2">
      <c r="A26" s="1">
        <v>36145</v>
      </c>
      <c r="B26" s="34">
        <v>6.67</v>
      </c>
      <c r="C26" s="40">
        <f t="shared" si="0"/>
        <v>21.003830000000001</v>
      </c>
      <c r="D26" s="34">
        <v>36.94</v>
      </c>
      <c r="E26" s="41">
        <f t="shared" si="1"/>
        <v>26.445329845000874</v>
      </c>
      <c r="F26" s="20"/>
      <c r="G26" s="47">
        <f t="shared" si="2"/>
        <v>13.18455645350026</v>
      </c>
      <c r="H26" s="3"/>
      <c r="I26" s="65">
        <f t="shared" si="8"/>
        <v>19065917.186088093</v>
      </c>
      <c r="J26" s="65">
        <f t="shared" si="3"/>
        <v>4632810.6807712158</v>
      </c>
      <c r="K26" s="65"/>
      <c r="L26" s="65">
        <f t="shared" si="6"/>
        <v>19065917.186088093</v>
      </c>
      <c r="M26" s="67">
        <f t="shared" si="4"/>
        <v>1446079.5289800165</v>
      </c>
      <c r="N26" s="67">
        <f t="shared" si="5"/>
        <v>351381.61053125822</v>
      </c>
      <c r="O26" s="65">
        <f t="shared" si="7"/>
        <v>4632810.6807712158</v>
      </c>
      <c r="P26" s="65">
        <f t="shared" si="9"/>
        <v>5566893.4946831232</v>
      </c>
    </row>
    <row r="27" spans="1:16" x14ac:dyDescent="0.2">
      <c r="A27" s="1">
        <v>36146</v>
      </c>
      <c r="B27" s="34">
        <v>7.3</v>
      </c>
      <c r="C27" s="40">
        <f t="shared" si="0"/>
        <v>22.9877</v>
      </c>
      <c r="D27" s="34">
        <v>42.56</v>
      </c>
      <c r="E27" s="41">
        <f t="shared" si="1"/>
        <v>30.468685387201877</v>
      </c>
      <c r="F27" s="20"/>
      <c r="G27" s="47">
        <f t="shared" si="2"/>
        <v>14.887530616160561</v>
      </c>
      <c r="H27" s="3"/>
      <c r="I27" s="65">
        <f t="shared" si="8"/>
        <v>18349279.471614286</v>
      </c>
      <c r="J27" s="65">
        <f t="shared" si="3"/>
        <v>5231204.4847399127</v>
      </c>
      <c r="K27" s="65"/>
      <c r="L27" s="65">
        <f t="shared" si="6"/>
        <v>18349279.471614286</v>
      </c>
      <c r="M27" s="67">
        <f t="shared" si="4"/>
        <v>1232526.7329221116</v>
      </c>
      <c r="N27" s="67">
        <f t="shared" si="5"/>
        <v>351381.61053125822</v>
      </c>
      <c r="O27" s="65">
        <f t="shared" si="7"/>
        <v>5231204.4847399127</v>
      </c>
      <c r="P27" s="65">
        <f t="shared" si="9"/>
        <v>6881925.0131256264</v>
      </c>
    </row>
    <row r="28" spans="1:16" x14ac:dyDescent="0.2">
      <c r="A28" s="23">
        <v>36147</v>
      </c>
      <c r="B28" s="42">
        <v>9.17</v>
      </c>
      <c r="C28" s="43">
        <f t="shared" si="0"/>
        <v>28.876329999999999</v>
      </c>
      <c r="D28" s="42">
        <v>53.13</v>
      </c>
      <c r="E28" s="73">
        <f t="shared" si="1"/>
        <v>38.035743764615496</v>
      </c>
      <c r="F28" s="20"/>
      <c r="G28" s="48">
        <f t="shared" si="2"/>
        <v>18.629805629384649</v>
      </c>
      <c r="H28" s="24"/>
      <c r="I28" s="74">
        <f t="shared" si="8"/>
        <v>17759510.605197322</v>
      </c>
      <c r="J28" s="74">
        <f t="shared" si="3"/>
        <v>6546171.1059374781</v>
      </c>
      <c r="K28" s="74"/>
      <c r="L28" s="74">
        <f t="shared" si="6"/>
        <v>17759510.605197322</v>
      </c>
      <c r="M28" s="75">
        <f t="shared" si="4"/>
        <v>953284.80385138222</v>
      </c>
      <c r="N28" s="75">
        <f t="shared" si="5"/>
        <v>351381.61053125822</v>
      </c>
      <c r="O28" s="74">
        <f t="shared" si="7"/>
        <v>6546171.1059374781</v>
      </c>
      <c r="P28" s="74">
        <f t="shared" si="9"/>
        <v>8786660.5007401556</v>
      </c>
    </row>
    <row r="29" spans="1:16" x14ac:dyDescent="0.2">
      <c r="A29" s="23">
        <v>36150</v>
      </c>
      <c r="B29" s="42">
        <v>11.23</v>
      </c>
      <c r="C29" s="43">
        <f t="shared" si="0"/>
        <v>35.36327</v>
      </c>
      <c r="D29" s="42">
        <v>84.13</v>
      </c>
      <c r="E29" s="73">
        <f t="shared" si="1"/>
        <v>60.228630207361221</v>
      </c>
      <c r="F29" s="20"/>
      <c r="G29" s="48">
        <f t="shared" si="2"/>
        <v>26.909406562208364</v>
      </c>
      <c r="H29" s="24"/>
      <c r="I29" s="74">
        <f t="shared" si="8"/>
        <v>12240729.849227645</v>
      </c>
      <c r="J29" s="74">
        <f t="shared" si="3"/>
        <v>9455470.6162691843</v>
      </c>
      <c r="K29" s="74"/>
      <c r="L29" s="74">
        <f t="shared" si="6"/>
        <v>12240729.849227645</v>
      </c>
      <c r="M29" s="75">
        <f t="shared" si="4"/>
        <v>454886.65165951877</v>
      </c>
      <c r="N29" s="75">
        <f t="shared" si="5"/>
        <v>351381.61053125822</v>
      </c>
      <c r="O29" s="74">
        <f t="shared" si="7"/>
        <v>9455470.6162691843</v>
      </c>
      <c r="P29" s="74">
        <f t="shared" si="9"/>
        <v>17214740.767041542</v>
      </c>
    </row>
    <row r="30" spans="1:16" x14ac:dyDescent="0.2">
      <c r="A30" s="23">
        <v>36151</v>
      </c>
      <c r="B30" s="42">
        <v>14.9</v>
      </c>
      <c r="C30" s="43">
        <f t="shared" si="0"/>
        <v>46.920099999999998</v>
      </c>
      <c r="D30" s="42">
        <v>134.5</v>
      </c>
      <c r="E30" s="73">
        <f t="shared" si="1"/>
        <v>96.288491179009682</v>
      </c>
      <c r="F30" s="20"/>
      <c r="G30" s="48">
        <f t="shared" si="2"/>
        <v>40.6165723537029</v>
      </c>
      <c r="H30" s="24"/>
      <c r="I30" s="74">
        <f t="shared" si="8"/>
        <v>3630815.3635125067</v>
      </c>
      <c r="J30" s="74">
        <f t="shared" si="3"/>
        <v>14271916.607903503</v>
      </c>
      <c r="K30" s="74"/>
      <c r="L30" s="74">
        <f t="shared" si="6"/>
        <v>3630815.3635125067</v>
      </c>
      <c r="M30" s="75">
        <f t="shared" si="4"/>
        <v>89392.461084459166</v>
      </c>
      <c r="N30" s="75">
        <f t="shared" si="5"/>
        <v>89392.461084459166</v>
      </c>
      <c r="O30" s="74">
        <f t="shared" si="7"/>
        <v>3630815.3635125067</v>
      </c>
      <c r="P30" s="74">
        <f t="shared" si="9"/>
        <v>20000000</v>
      </c>
    </row>
    <row r="31" spans="1:16" x14ac:dyDescent="0.2">
      <c r="A31" s="23">
        <v>36152</v>
      </c>
      <c r="B31" s="42">
        <v>18.96</v>
      </c>
      <c r="C31" s="43">
        <f t="shared" si="0"/>
        <v>59.705040000000004</v>
      </c>
      <c r="D31" s="42">
        <v>188</v>
      </c>
      <c r="E31" s="73">
        <f t="shared" si="1"/>
        <v>134.58911778181277</v>
      </c>
      <c r="F31" s="78">
        <f>C31-E31</f>
        <v>-74.884077781812778</v>
      </c>
      <c r="G31" s="48">
        <f t="shared" si="2"/>
        <v>55.30299533454383</v>
      </c>
      <c r="H31" s="24"/>
      <c r="I31" s="74">
        <f t="shared" si="8"/>
        <v>-5334927.6887912955</v>
      </c>
      <c r="J31" s="74">
        <f t="shared" si="3"/>
        <v>19432455.567854669</v>
      </c>
      <c r="K31" s="74"/>
      <c r="L31" s="74">
        <f t="shared" si="6"/>
        <v>1349905.3418281744</v>
      </c>
      <c r="M31" s="75">
        <f t="shared" si="4"/>
        <v>24409.262711037733</v>
      </c>
      <c r="N31" s="75">
        <f t="shared" si="5"/>
        <v>24409.262711037733</v>
      </c>
      <c r="O31" s="74">
        <f t="shared" si="7"/>
        <v>1349905.3418281744</v>
      </c>
      <c r="P31" s="74">
        <f t="shared" si="9"/>
        <v>20000000</v>
      </c>
    </row>
    <row r="32" spans="1:16" x14ac:dyDescent="0.2">
      <c r="A32" s="1">
        <v>36153</v>
      </c>
      <c r="B32" s="34">
        <v>12.72</v>
      </c>
      <c r="C32" s="40">
        <f t="shared" si="0"/>
        <v>40.055280000000003</v>
      </c>
      <c r="D32" s="34">
        <v>121.63</v>
      </c>
      <c r="E32" s="41">
        <f t="shared" si="1"/>
        <v>87.07486380745685</v>
      </c>
      <c r="F32" s="20"/>
      <c r="G32" s="47">
        <f t="shared" si="2"/>
        <v>36.136279142237058</v>
      </c>
      <c r="H32" s="3"/>
      <c r="I32" s="65">
        <f t="shared" si="8"/>
        <v>4456143.0805564318</v>
      </c>
      <c r="J32" s="65">
        <f t="shared" si="3"/>
        <v>12697623.963606372</v>
      </c>
      <c r="K32" s="65"/>
      <c r="L32" s="65">
        <f t="shared" si="6"/>
        <v>2030057.0955583563</v>
      </c>
      <c r="M32" s="67">
        <f t="shared" si="4"/>
        <v>56177.811986889676</v>
      </c>
      <c r="N32" s="67">
        <f t="shared" si="5"/>
        <v>56177.811986889676</v>
      </c>
      <c r="O32" s="65">
        <f t="shared" si="7"/>
        <v>2030057.0955583563</v>
      </c>
      <c r="P32" s="65">
        <f t="shared" si="9"/>
        <v>20000000</v>
      </c>
    </row>
    <row r="33" spans="1:16" x14ac:dyDescent="0.2">
      <c r="A33" s="1">
        <v>36154</v>
      </c>
      <c r="B33" s="34">
        <v>12.72</v>
      </c>
      <c r="C33" s="40">
        <f t="shared" si="0"/>
        <v>40.055280000000003</v>
      </c>
      <c r="D33" s="34">
        <v>121.63</v>
      </c>
      <c r="E33" s="41">
        <f t="shared" si="1"/>
        <v>87.07486380745685</v>
      </c>
      <c r="F33" s="20"/>
      <c r="G33" s="47">
        <f t="shared" si="2"/>
        <v>36.136279142237058</v>
      </c>
      <c r="H33" s="3"/>
      <c r="I33" s="65">
        <f t="shared" si="8"/>
        <v>4456143.0805564318</v>
      </c>
      <c r="J33" s="65">
        <f t="shared" si="3"/>
        <v>12697623.963606372</v>
      </c>
      <c r="K33" s="65"/>
      <c r="L33" s="65">
        <f t="shared" si="6"/>
        <v>2030057.0955583563</v>
      </c>
      <c r="M33" s="67">
        <f t="shared" si="4"/>
        <v>56177.811986889676</v>
      </c>
      <c r="N33" s="67">
        <f t="shared" si="5"/>
        <v>56177.811986889676</v>
      </c>
      <c r="O33" s="65">
        <f t="shared" si="7"/>
        <v>2030057.0955583563</v>
      </c>
      <c r="P33" s="65">
        <f t="shared" si="9"/>
        <v>20000000</v>
      </c>
    </row>
    <row r="34" spans="1:16" x14ac:dyDescent="0.2">
      <c r="A34" s="1">
        <v>36157</v>
      </c>
      <c r="B34" s="34">
        <v>15.5</v>
      </c>
      <c r="C34" s="40">
        <f t="shared" si="0"/>
        <v>48.8095</v>
      </c>
      <c r="D34" s="34">
        <v>139.94</v>
      </c>
      <c r="E34" s="41">
        <f t="shared" si="1"/>
        <v>100.18298479993022</v>
      </c>
      <c r="F34" s="20"/>
      <c r="G34" s="47">
        <f t="shared" si="2"/>
        <v>42.257270439979067</v>
      </c>
      <c r="H34" s="3"/>
      <c r="I34" s="65">
        <f t="shared" si="8"/>
        <v>2926262.3377274964</v>
      </c>
      <c r="J34" s="65">
        <f t="shared" si="3"/>
        <v>14848427.743854776</v>
      </c>
      <c r="K34" s="65"/>
      <c r="L34" s="65">
        <f t="shared" si="6"/>
        <v>1785464.4641936552</v>
      </c>
      <c r="M34" s="67">
        <f t="shared" si="4"/>
        <v>42252.243119433711</v>
      </c>
      <c r="N34" s="67">
        <f t="shared" si="5"/>
        <v>42252.243119433711</v>
      </c>
      <c r="O34" s="65">
        <f t="shared" si="7"/>
        <v>1785464.4641936552</v>
      </c>
      <c r="P34" s="65">
        <f t="shared" si="9"/>
        <v>20000000</v>
      </c>
    </row>
    <row r="35" spans="1:16" x14ac:dyDescent="0.2">
      <c r="A35" s="1">
        <v>36158</v>
      </c>
      <c r="B35" s="34">
        <v>15.13</v>
      </c>
      <c r="C35" s="40">
        <f t="shared" si="0"/>
        <v>47.644370000000002</v>
      </c>
      <c r="D35" s="34">
        <v>143.5</v>
      </c>
      <c r="E35" s="41">
        <f t="shared" si="1"/>
        <v>102.73158724303264</v>
      </c>
      <c r="F35" s="20"/>
      <c r="G35" s="47">
        <f t="shared" si="2"/>
        <v>42.73056867290979</v>
      </c>
      <c r="H35" s="3"/>
      <c r="I35" s="65">
        <f t="shared" si="8"/>
        <v>1621325.0507879867</v>
      </c>
      <c r="J35" s="65">
        <f t="shared" si="3"/>
        <v>15014736.039203571</v>
      </c>
      <c r="K35" s="65"/>
      <c r="L35" s="65">
        <f t="shared" si="6"/>
        <v>1628550.9381271636</v>
      </c>
      <c r="M35" s="67">
        <f t="shared" si="4"/>
        <v>38112.08202243346</v>
      </c>
      <c r="N35" s="67">
        <f t="shared" si="5"/>
        <v>38112.08202243346</v>
      </c>
      <c r="O35" s="65">
        <f t="shared" si="7"/>
        <v>1628550.9381271636</v>
      </c>
      <c r="P35" s="65">
        <f t="shared" si="9"/>
        <v>20000000</v>
      </c>
    </row>
    <row r="36" spans="1:16" x14ac:dyDescent="0.2">
      <c r="A36" s="1">
        <v>36159</v>
      </c>
      <c r="B36" s="34">
        <v>12.07</v>
      </c>
      <c r="C36" s="40">
        <f t="shared" si="0"/>
        <v>38.008430000000004</v>
      </c>
      <c r="D36" s="34">
        <v>119</v>
      </c>
      <c r="E36" s="41">
        <f t="shared" si="1"/>
        <v>85.192047957636817</v>
      </c>
      <c r="F36" s="20"/>
      <c r="G36" s="47">
        <f t="shared" si="2"/>
        <v>35.059721887291047</v>
      </c>
      <c r="H36" s="3"/>
      <c r="I36" s="65">
        <f t="shared" si="8"/>
        <v>4398504.4966840707</v>
      </c>
      <c r="J36" s="65">
        <f t="shared" si="3"/>
        <v>12319341.541534333</v>
      </c>
      <c r="K36" s="65"/>
      <c r="L36" s="65">
        <f t="shared" si="6"/>
        <v>1929773.5623646155</v>
      </c>
      <c r="M36" s="67">
        <f t="shared" si="4"/>
        <v>55042.466354079879</v>
      </c>
      <c r="N36" s="67">
        <f t="shared" si="5"/>
        <v>55042.466354079879</v>
      </c>
      <c r="O36" s="65">
        <f t="shared" si="7"/>
        <v>1929773.5623646155</v>
      </c>
      <c r="P36" s="65">
        <f t="shared" si="9"/>
        <v>20000000</v>
      </c>
    </row>
    <row r="37" spans="1:16" x14ac:dyDescent="0.2">
      <c r="A37" s="1">
        <v>36160</v>
      </c>
      <c r="B37" s="34">
        <v>10.08</v>
      </c>
      <c r="C37" s="40">
        <f t="shared" si="0"/>
        <v>31.74192</v>
      </c>
      <c r="D37" s="34">
        <v>106.63</v>
      </c>
      <c r="E37" s="41">
        <f t="shared" si="1"/>
        <v>76.336370367418596</v>
      </c>
      <c r="F37" s="20"/>
      <c r="G37" s="47">
        <f t="shared" si="2"/>
        <v>30.836391110225577</v>
      </c>
      <c r="H37" s="3"/>
      <c r="I37" s="65">
        <f t="shared" si="8"/>
        <v>5308290.3744702833</v>
      </c>
      <c r="J37" s="65">
        <f t="shared" si="3"/>
        <v>10835340.771282837</v>
      </c>
      <c r="K37" s="65"/>
      <c r="L37" s="65">
        <f t="shared" si="6"/>
        <v>2072287.7323342755</v>
      </c>
      <c r="M37" s="67">
        <f t="shared" si="4"/>
        <v>67202.667294198691</v>
      </c>
      <c r="N37" s="67">
        <f t="shared" si="5"/>
        <v>67202.667294198691</v>
      </c>
      <c r="O37" s="65">
        <f t="shared" si="7"/>
        <v>2072287.7323342757</v>
      </c>
      <c r="P37" s="65">
        <f t="shared" si="9"/>
        <v>20000000</v>
      </c>
    </row>
    <row r="38" spans="1:16" x14ac:dyDescent="0.2">
      <c r="A38" s="1">
        <v>36161</v>
      </c>
      <c r="B38" s="34">
        <v>10.08</v>
      </c>
      <c r="C38" s="40">
        <f t="shared" si="0"/>
        <v>31.74192</v>
      </c>
      <c r="D38" s="34">
        <v>106.63</v>
      </c>
      <c r="E38" s="41">
        <f t="shared" si="1"/>
        <v>76.336370367418596</v>
      </c>
      <c r="F38" s="20"/>
      <c r="G38" s="47">
        <f t="shared" si="2"/>
        <v>30.836391110225577</v>
      </c>
      <c r="H38" s="3"/>
      <c r="I38" s="65">
        <f t="shared" si="8"/>
        <v>5308290.3744702833</v>
      </c>
      <c r="J38" s="65">
        <f t="shared" si="3"/>
        <v>10835340.771282837</v>
      </c>
      <c r="K38" s="65"/>
      <c r="L38" s="65">
        <f t="shared" si="6"/>
        <v>2072287.7323342755</v>
      </c>
      <c r="M38" s="67">
        <f t="shared" si="4"/>
        <v>67202.667294198691</v>
      </c>
      <c r="N38" s="67">
        <f t="shared" si="5"/>
        <v>67202.667294198691</v>
      </c>
      <c r="O38" s="65">
        <f t="shared" si="7"/>
        <v>2072287.7323342757</v>
      </c>
      <c r="P38" s="65">
        <f t="shared" si="9"/>
        <v>20000000</v>
      </c>
    </row>
    <row r="39" spans="1:16" x14ac:dyDescent="0.2">
      <c r="A39" s="1">
        <v>36164</v>
      </c>
      <c r="B39" s="34">
        <v>13.1</v>
      </c>
      <c r="C39" s="40">
        <f t="shared" si="0"/>
        <v>41.251899999999999</v>
      </c>
      <c r="D39" s="34">
        <v>134.06</v>
      </c>
      <c r="E39" s="41">
        <f t="shared" si="1"/>
        <v>95.97349537143522</v>
      </c>
      <c r="F39" s="20"/>
      <c r="G39" s="47">
        <f t="shared" si="2"/>
        <v>39.105023611430568</v>
      </c>
      <c r="H39" s="3"/>
      <c r="I39" s="65">
        <f t="shared" si="8"/>
        <v>1749797.8528753351</v>
      </c>
      <c r="J39" s="65">
        <f t="shared" si="3"/>
        <v>13740786.176447352</v>
      </c>
      <c r="K39" s="65"/>
      <c r="L39" s="65">
        <f t="shared" si="6"/>
        <v>1391716.5759892398</v>
      </c>
      <c r="M39" s="67">
        <f t="shared" si="4"/>
        <v>35589.201781799595</v>
      </c>
      <c r="N39" s="67">
        <f t="shared" si="5"/>
        <v>35589.201781799595</v>
      </c>
      <c r="O39" s="65">
        <f t="shared" si="7"/>
        <v>1391716.5759892401</v>
      </c>
      <c r="P39" s="65">
        <f t="shared" si="9"/>
        <v>20000000</v>
      </c>
    </row>
    <row r="40" spans="1:16" x14ac:dyDescent="0.2">
      <c r="A40" s="1">
        <v>36165</v>
      </c>
      <c r="B40" s="34">
        <v>11.83</v>
      </c>
      <c r="C40" s="40">
        <f t="shared" si="0"/>
        <v>37.252670000000002</v>
      </c>
      <c r="D40" s="34">
        <v>119.88</v>
      </c>
      <c r="E40" s="41">
        <f t="shared" si="1"/>
        <v>85.822039572785727</v>
      </c>
      <c r="F40" s="20"/>
      <c r="G40" s="47">
        <f t="shared" si="2"/>
        <v>35.059779371835717</v>
      </c>
      <c r="H40" s="3"/>
      <c r="I40" s="65">
        <f t="shared" si="8"/>
        <v>3911576.862356754</v>
      </c>
      <c r="J40" s="65">
        <f t="shared" si="3"/>
        <v>12319361.740546219</v>
      </c>
      <c r="K40" s="65"/>
      <c r="L40" s="65">
        <f t="shared" si="6"/>
        <v>1610669.3813445701</v>
      </c>
      <c r="M40" s="67">
        <f t="shared" si="4"/>
        <v>45940.659359609541</v>
      </c>
      <c r="N40" s="67">
        <f t="shared" si="5"/>
        <v>45940.659359609541</v>
      </c>
      <c r="O40" s="65">
        <f t="shared" si="7"/>
        <v>1610669.3813445701</v>
      </c>
      <c r="P40" s="65">
        <f t="shared" si="9"/>
        <v>20000000</v>
      </c>
    </row>
    <row r="41" spans="1:16" x14ac:dyDescent="0.2">
      <c r="A41" s="1">
        <v>36166</v>
      </c>
      <c r="B41" s="34">
        <v>13.02</v>
      </c>
      <c r="C41" s="40">
        <f t="shared" si="0"/>
        <v>40.999980000000001</v>
      </c>
      <c r="D41" s="34">
        <v>121.06</v>
      </c>
      <c r="E41" s="41">
        <f t="shared" si="1"/>
        <v>86.666801056735409</v>
      </c>
      <c r="F41" s="20"/>
      <c r="G41" s="47">
        <f t="shared" si="2"/>
        <v>36.250035317020618</v>
      </c>
      <c r="H41" s="3"/>
      <c r="I41" s="65">
        <f t="shared" si="8"/>
        <v>4931479.0345716281</v>
      </c>
      <c r="J41" s="65">
        <f t="shared" si="3"/>
        <v>12737595.791509695</v>
      </c>
      <c r="K41" s="65"/>
      <c r="L41" s="65">
        <f t="shared" si="6"/>
        <v>1744014.3739951779</v>
      </c>
      <c r="M41" s="67">
        <f t="shared" si="4"/>
        <v>48110.694479139005</v>
      </c>
      <c r="N41" s="67">
        <f t="shared" si="5"/>
        <v>48110.694479139005</v>
      </c>
      <c r="O41" s="65">
        <f t="shared" si="7"/>
        <v>1744014.3739951779</v>
      </c>
      <c r="P41" s="65">
        <f t="shared" si="9"/>
        <v>20000000</v>
      </c>
    </row>
    <row r="42" spans="1:16" x14ac:dyDescent="0.2">
      <c r="A42" s="1">
        <v>36167</v>
      </c>
      <c r="B42" s="34">
        <v>13.74</v>
      </c>
      <c r="C42" s="40">
        <f t="shared" si="0"/>
        <v>43.26726</v>
      </c>
      <c r="D42" s="34">
        <v>119.25</v>
      </c>
      <c r="E42" s="41">
        <f t="shared" si="1"/>
        <v>85.371022848304122</v>
      </c>
      <c r="F42" s="20"/>
      <c r="G42" s="47">
        <f t="shared" si="2"/>
        <v>36.428121854491238</v>
      </c>
      <c r="H42" s="3"/>
      <c r="I42" s="65">
        <f t="shared" si="8"/>
        <v>6183472.1662668325</v>
      </c>
      <c r="J42" s="65">
        <f t="shared" si="3"/>
        <v>12800172.125860056</v>
      </c>
      <c r="K42" s="65"/>
      <c r="L42" s="65">
        <f t="shared" si="6"/>
        <v>1915435.5788724038</v>
      </c>
      <c r="M42" s="67">
        <f t="shared" si="4"/>
        <v>52581.233436174232</v>
      </c>
      <c r="N42" s="67">
        <f t="shared" si="5"/>
        <v>52581.233436174232</v>
      </c>
      <c r="O42" s="65">
        <f t="shared" si="7"/>
        <v>1915435.5788724041</v>
      </c>
      <c r="P42" s="65">
        <f t="shared" si="9"/>
        <v>20000000</v>
      </c>
    </row>
    <row r="43" spans="1:16" x14ac:dyDescent="0.2">
      <c r="A43" s="1">
        <v>36168</v>
      </c>
      <c r="B43" s="34">
        <v>13.26</v>
      </c>
      <c r="C43" s="40">
        <f t="shared" si="0"/>
        <v>41.755740000000003</v>
      </c>
      <c r="D43" s="34">
        <v>119</v>
      </c>
      <c r="E43" s="41">
        <f t="shared" si="1"/>
        <v>85.192047957636817</v>
      </c>
      <c r="F43" s="20"/>
      <c r="G43" s="47">
        <f t="shared" si="2"/>
        <v>35.99654938729104</v>
      </c>
      <c r="H43" s="3"/>
      <c r="I43" s="65">
        <f t="shared" si="8"/>
        <v>5715240.3196439594</v>
      </c>
      <c r="J43" s="65">
        <f t="shared" si="3"/>
        <v>12648525.497274302</v>
      </c>
      <c r="K43" s="65"/>
      <c r="L43" s="65">
        <f t="shared" si="6"/>
        <v>1845368.7134143491</v>
      </c>
      <c r="M43" s="67">
        <f t="shared" si="4"/>
        <v>51265.15582257104</v>
      </c>
      <c r="N43" s="67">
        <f t="shared" si="5"/>
        <v>51265.15582257104</v>
      </c>
      <c r="O43" s="65">
        <f t="shared" si="7"/>
        <v>1845368.7134143494</v>
      </c>
      <c r="P43" s="65">
        <f t="shared" si="9"/>
        <v>20000000</v>
      </c>
    </row>
    <row r="44" spans="1:16" x14ac:dyDescent="0.2">
      <c r="A44" s="1">
        <v>36171</v>
      </c>
      <c r="B44" s="34">
        <v>13.5</v>
      </c>
      <c r="C44" s="40">
        <f t="shared" si="0"/>
        <v>42.511499999999998</v>
      </c>
      <c r="D44" s="34">
        <v>114.5</v>
      </c>
      <c r="E44" s="41">
        <f t="shared" si="1"/>
        <v>81.970499925625347</v>
      </c>
      <c r="F44" s="20"/>
      <c r="G44" s="47">
        <f t="shared" si="2"/>
        <v>35.219024977687596</v>
      </c>
      <c r="H44" s="3"/>
      <c r="I44" s="65">
        <f t="shared" si="8"/>
        <v>7112793.2215110594</v>
      </c>
      <c r="J44" s="65">
        <f t="shared" si="3"/>
        <v>12375317.718000479</v>
      </c>
      <c r="K44" s="65"/>
      <c r="L44" s="65">
        <f t="shared" si="6"/>
        <v>2049266.0294297806</v>
      </c>
      <c r="M44" s="67">
        <f t="shared" si="4"/>
        <v>58186.336240939592</v>
      </c>
      <c r="N44" s="67">
        <f t="shared" si="5"/>
        <v>58186.336240939592</v>
      </c>
      <c r="O44" s="65">
        <f t="shared" si="7"/>
        <v>2049266.0294297806</v>
      </c>
      <c r="P44" s="65">
        <f t="shared" si="9"/>
        <v>20000000</v>
      </c>
    </row>
    <row r="45" spans="1:16" x14ac:dyDescent="0.2">
      <c r="A45" s="1">
        <v>36172</v>
      </c>
      <c r="B45" s="34">
        <v>12.47</v>
      </c>
      <c r="C45" s="40">
        <f t="shared" si="0"/>
        <v>39.268030000000003</v>
      </c>
      <c r="D45" s="34">
        <v>100.38</v>
      </c>
      <c r="E45" s="41">
        <f t="shared" si="1"/>
        <v>71.861998100735988</v>
      </c>
      <c r="F45" s="20"/>
      <c r="G45" s="47">
        <f t="shared" si="2"/>
        <v>31.375606930220798</v>
      </c>
      <c r="H45" s="3"/>
      <c r="I45" s="65">
        <f t="shared" si="8"/>
        <v>9525039.1604890227</v>
      </c>
      <c r="J45" s="65">
        <f t="shared" si="3"/>
        <v>11024811.294536691</v>
      </c>
      <c r="K45" s="65"/>
      <c r="L45" s="65">
        <f t="shared" si="6"/>
        <v>2448717.0794975436</v>
      </c>
      <c r="M45" s="67">
        <f t="shared" si="4"/>
        <v>78045.249768187074</v>
      </c>
      <c r="N45" s="67">
        <f t="shared" si="5"/>
        <v>78045.249768187074</v>
      </c>
      <c r="O45" s="65">
        <f t="shared" si="7"/>
        <v>2448717.0794975436</v>
      </c>
      <c r="P45" s="65">
        <f t="shared" si="9"/>
        <v>20000000</v>
      </c>
    </row>
    <row r="46" spans="1:16" x14ac:dyDescent="0.2">
      <c r="A46" s="1">
        <v>36173</v>
      </c>
      <c r="B46" s="34">
        <v>12.03</v>
      </c>
      <c r="C46" s="40">
        <f t="shared" si="0"/>
        <v>37.882469999999998</v>
      </c>
      <c r="D46" s="34">
        <v>88.06</v>
      </c>
      <c r="E46" s="41">
        <f t="shared" si="1"/>
        <v>63.042115488651248</v>
      </c>
      <c r="F46" s="20"/>
      <c r="G46" s="47">
        <f t="shared" si="2"/>
        <v>28.383252146595371</v>
      </c>
      <c r="H46" s="3"/>
      <c r="I46" s="65">
        <f t="shared" si="8"/>
        <v>12137323.41313231</v>
      </c>
      <c r="J46" s="65">
        <f t="shared" si="3"/>
        <v>9973352.8513854742</v>
      </c>
      <c r="K46" s="65"/>
      <c r="L46" s="65">
        <f t="shared" si="6"/>
        <v>3028930.6446149782</v>
      </c>
      <c r="M46" s="67">
        <f t="shared" si="4"/>
        <v>106715.41897211045</v>
      </c>
      <c r="N46" s="67">
        <f t="shared" si="5"/>
        <v>106715.41897211045</v>
      </c>
      <c r="O46" s="65">
        <f t="shared" si="7"/>
        <v>3028930.6446149782</v>
      </c>
      <c r="P46" s="65">
        <f t="shared" si="9"/>
        <v>20000000</v>
      </c>
    </row>
    <row r="47" spans="1:16" x14ac:dyDescent="0.2">
      <c r="A47" s="1">
        <v>36174</v>
      </c>
      <c r="B47" s="34">
        <v>11.99</v>
      </c>
      <c r="C47" s="40">
        <f t="shared" si="0"/>
        <v>37.756509999999999</v>
      </c>
      <c r="D47" s="34">
        <v>91.5</v>
      </c>
      <c r="E47" s="41">
        <f t="shared" si="1"/>
        <v>65.504809984233347</v>
      </c>
      <c r="F47" s="20"/>
      <c r="G47" s="47">
        <f t="shared" si="2"/>
        <v>29.090570495270001</v>
      </c>
      <c r="H47" s="3"/>
      <c r="I47" s="65">
        <f t="shared" si="8"/>
        <v>11227717.827365687</v>
      </c>
      <c r="J47" s="65">
        <f t="shared" si="3"/>
        <v>10221891.511901075</v>
      </c>
      <c r="K47" s="65"/>
      <c r="L47" s="65">
        <f t="shared" si="6"/>
        <v>2752681.2955448967</v>
      </c>
      <c r="M47" s="67">
        <f t="shared" si="4"/>
        <v>94624.520890453859</v>
      </c>
      <c r="N47" s="67">
        <f t="shared" si="5"/>
        <v>94624.520890453859</v>
      </c>
      <c r="O47" s="65">
        <f t="shared" si="7"/>
        <v>2752681.2955448967</v>
      </c>
      <c r="P47" s="65">
        <f t="shared" si="9"/>
        <v>20000000</v>
      </c>
    </row>
    <row r="48" spans="1:16" x14ac:dyDescent="0.2">
      <c r="A48" s="1">
        <v>36175</v>
      </c>
      <c r="B48" s="34">
        <v>11.85</v>
      </c>
      <c r="C48" s="40">
        <f t="shared" si="0"/>
        <v>37.315649999999998</v>
      </c>
      <c r="D48" s="34">
        <v>85.5</v>
      </c>
      <c r="E48" s="41">
        <f t="shared" si="1"/>
        <v>61.209412608218052</v>
      </c>
      <c r="F48" s="20"/>
      <c r="G48" s="47">
        <f t="shared" si="2"/>
        <v>27.691736282465413</v>
      </c>
      <c r="H48" s="3"/>
      <c r="I48" s="65">
        <f t="shared" si="8"/>
        <v>12582131.378402874</v>
      </c>
      <c r="J48" s="65">
        <f t="shared" si="3"/>
        <v>9730366.8933395743</v>
      </c>
      <c r="K48" s="65"/>
      <c r="L48" s="65">
        <f t="shared" si="6"/>
        <v>3117415.0480046915</v>
      </c>
      <c r="M48" s="67">
        <f t="shared" si="4"/>
        <v>112575.64409129012</v>
      </c>
      <c r="N48" s="67">
        <f t="shared" si="5"/>
        <v>112575.64409129012</v>
      </c>
      <c r="O48" s="65">
        <f t="shared" si="7"/>
        <v>3117415.0480046915</v>
      </c>
      <c r="P48" s="65">
        <f t="shared" si="9"/>
        <v>20000000</v>
      </c>
    </row>
    <row r="49" spans="1:16" x14ac:dyDescent="0.2">
      <c r="A49" s="1">
        <v>36178</v>
      </c>
      <c r="B49" s="34">
        <v>11.85</v>
      </c>
      <c r="C49" s="40">
        <f t="shared" ref="C49:C80" si="10">B49*$C$15</f>
        <v>37.315649999999998</v>
      </c>
      <c r="D49" s="34">
        <v>85.5</v>
      </c>
      <c r="E49" s="41">
        <f t="shared" si="1"/>
        <v>61.209412608218052</v>
      </c>
      <c r="F49" s="20"/>
      <c r="G49" s="47">
        <f t="shared" si="2"/>
        <v>27.691736282465413</v>
      </c>
      <c r="H49" s="3"/>
      <c r="I49" s="65">
        <f t="shared" si="8"/>
        <v>12582131.378402874</v>
      </c>
      <c r="J49" s="65">
        <f t="shared" si="3"/>
        <v>9730366.8933395743</v>
      </c>
      <c r="K49" s="65"/>
      <c r="L49" s="65">
        <f t="shared" si="6"/>
        <v>3117415.0480046915</v>
      </c>
      <c r="M49" s="67">
        <f t="shared" si="4"/>
        <v>112575.64409129012</v>
      </c>
      <c r="N49" s="67">
        <f t="shared" si="5"/>
        <v>112575.64409129012</v>
      </c>
      <c r="O49" s="65">
        <f t="shared" si="7"/>
        <v>3117415.0480046915</v>
      </c>
      <c r="P49" s="65">
        <f t="shared" si="9"/>
        <v>20000000</v>
      </c>
    </row>
    <row r="50" spans="1:16" x14ac:dyDescent="0.2">
      <c r="A50" s="1">
        <v>36179</v>
      </c>
      <c r="B50" s="34">
        <v>11.61</v>
      </c>
      <c r="C50" s="40">
        <f t="shared" si="10"/>
        <v>36.559889999999996</v>
      </c>
      <c r="D50" s="34">
        <v>82</v>
      </c>
      <c r="E50" s="41">
        <f t="shared" ref="E50:E81" si="11">D50*$B$7</f>
        <v>58.70376413887579</v>
      </c>
      <c r="F50" s="20"/>
      <c r="G50" s="47">
        <f t="shared" si="2"/>
        <v>26.751101741662733</v>
      </c>
      <c r="H50" s="3"/>
      <c r="I50" s="65">
        <f t="shared" si="8"/>
        <v>13197010.007010434</v>
      </c>
      <c r="J50" s="65">
        <f t="shared" si="3"/>
        <v>9399845.2134709973</v>
      </c>
      <c r="K50" s="65"/>
      <c r="L50" s="65">
        <f t="shared" si="6"/>
        <v>3314409.8695288179</v>
      </c>
      <c r="M50" s="67">
        <f t="shared" si="4"/>
        <v>123898.0697519043</v>
      </c>
      <c r="N50" s="67">
        <f t="shared" si="5"/>
        <v>123898.0697519043</v>
      </c>
      <c r="O50" s="65">
        <f t="shared" si="7"/>
        <v>3314409.8695288179</v>
      </c>
      <c r="P50" s="65">
        <f t="shared" si="9"/>
        <v>20000000</v>
      </c>
    </row>
    <row r="51" spans="1:16" x14ac:dyDescent="0.2">
      <c r="A51" s="1">
        <v>36180</v>
      </c>
      <c r="B51" s="34">
        <v>10.68</v>
      </c>
      <c r="C51" s="40">
        <f t="shared" si="10"/>
        <v>33.631320000000002</v>
      </c>
      <c r="D51" s="34">
        <v>73.81</v>
      </c>
      <c r="E51" s="41">
        <f t="shared" si="11"/>
        <v>52.840546720614903</v>
      </c>
      <c r="F51" s="20"/>
      <c r="G51" s="47">
        <f t="shared" si="2"/>
        <v>24.259994016184471</v>
      </c>
      <c r="H51" s="3"/>
      <c r="I51" s="65">
        <f t="shared" si="8"/>
        <v>14228191.143180346</v>
      </c>
      <c r="J51" s="65">
        <f t="shared" si="3"/>
        <v>8524515.7688855864</v>
      </c>
      <c r="K51" s="65"/>
      <c r="L51" s="65">
        <f t="shared" si="6"/>
        <v>3678007.0200537518</v>
      </c>
      <c r="M51" s="67">
        <f t="shared" si="4"/>
        <v>151607.91126329455</v>
      </c>
      <c r="N51" s="67">
        <f t="shared" si="5"/>
        <v>151607.91126329455</v>
      </c>
      <c r="O51" s="65">
        <f t="shared" si="7"/>
        <v>3678007.0200537522</v>
      </c>
      <c r="P51" s="65">
        <f t="shared" si="9"/>
        <v>20000000</v>
      </c>
    </row>
    <row r="52" spans="1:16" x14ac:dyDescent="0.2">
      <c r="A52" s="1">
        <v>36181</v>
      </c>
      <c r="B52" s="34">
        <v>9.07</v>
      </c>
      <c r="C52" s="40">
        <f t="shared" si="10"/>
        <v>28.561430000000001</v>
      </c>
      <c r="D52" s="34">
        <v>68.5</v>
      </c>
      <c r="E52" s="41">
        <f t="shared" si="11"/>
        <v>49.039120042841361</v>
      </c>
      <c r="F52" s="20"/>
      <c r="G52" s="47">
        <f t="shared" si="2"/>
        <v>21.852093512852406</v>
      </c>
      <c r="H52" s="3"/>
      <c r="I52" s="65">
        <f t="shared" si="8"/>
        <v>13782476.458116584</v>
      </c>
      <c r="J52" s="65">
        <f t="shared" si="3"/>
        <v>7678423.8120257389</v>
      </c>
      <c r="K52" s="65"/>
      <c r="L52" s="65">
        <f t="shared" si="6"/>
        <v>3485697.9452568991</v>
      </c>
      <c r="M52" s="67">
        <f t="shared" si="4"/>
        <v>159513.22664836532</v>
      </c>
      <c r="N52" s="67">
        <f t="shared" si="5"/>
        <v>159513.22664836532</v>
      </c>
      <c r="O52" s="65">
        <f t="shared" si="7"/>
        <v>3485697.9452568996</v>
      </c>
      <c r="P52" s="65">
        <f t="shared" si="9"/>
        <v>20000000</v>
      </c>
    </row>
    <row r="53" spans="1:16" x14ac:dyDescent="0.2">
      <c r="A53" s="1">
        <v>36182</v>
      </c>
      <c r="B53" s="34">
        <v>10.38</v>
      </c>
      <c r="C53" s="40">
        <f t="shared" si="10"/>
        <v>32.686620000000005</v>
      </c>
      <c r="D53" s="34">
        <v>70.88</v>
      </c>
      <c r="E53" s="41">
        <f t="shared" si="11"/>
        <v>50.742961001994097</v>
      </c>
      <c r="F53" s="20"/>
      <c r="G53" s="47">
        <f t="shared" ref="G53:G84" si="12">$B$10*C53+$B$11*$B$7*D53</f>
        <v>23.39454330059823</v>
      </c>
      <c r="H53" s="3"/>
      <c r="I53" s="65">
        <f t="shared" si="8"/>
        <v>14633293.983747816</v>
      </c>
      <c r="J53" s="65">
        <f t="shared" ref="J53:J84" si="13">G53*$B$6</f>
        <v>8220412.3026074637</v>
      </c>
      <c r="K53" s="65"/>
      <c r="L53" s="65">
        <f t="shared" si="6"/>
        <v>3871935.1436043717</v>
      </c>
      <c r="M53" s="67">
        <f t="shared" ref="M53:M84" si="14">IF(L53&gt;0,L53/G53,0)</f>
        <v>165505.90852976221</v>
      </c>
      <c r="N53" s="67">
        <f t="shared" ref="N53:N84" si="15">MIN(M53,$B$6)</f>
        <v>165505.90852976221</v>
      </c>
      <c r="O53" s="65">
        <f t="shared" si="7"/>
        <v>3871935.1436043717</v>
      </c>
      <c r="P53" s="65">
        <f t="shared" si="9"/>
        <v>20000000</v>
      </c>
    </row>
    <row r="54" spans="1:16" x14ac:dyDescent="0.2">
      <c r="A54" s="1">
        <v>36185</v>
      </c>
      <c r="B54" s="34">
        <v>9.69</v>
      </c>
      <c r="C54" s="40">
        <f t="shared" si="10"/>
        <v>30.513809999999999</v>
      </c>
      <c r="D54" s="34">
        <v>67.56</v>
      </c>
      <c r="E54" s="41">
        <f t="shared" si="11"/>
        <v>48.366174453932295</v>
      </c>
      <c r="F54" s="20"/>
      <c r="G54" s="47">
        <f t="shared" si="12"/>
        <v>22.138304836179689</v>
      </c>
      <c r="H54" s="3"/>
      <c r="I54" s="65">
        <f t="shared" ref="I54:I85" si="16">I53+$B$6*(C54-C53)-$B$8*(D54-D53)</f>
        <v>14704967.591716375</v>
      </c>
      <c r="J54" s="65">
        <f t="shared" si="13"/>
        <v>7778993.2077687616</v>
      </c>
      <c r="K54" s="65"/>
      <c r="L54" s="65">
        <f t="shared" ref="L54:L85" si="17">L53+N53*(C54-C53)-N53*$B$7*(D54-D53)</f>
        <v>3905694.4675101032</v>
      </c>
      <c r="M54" s="67">
        <f t="shared" si="14"/>
        <v>176422.47210939083</v>
      </c>
      <c r="N54" s="67">
        <f t="shared" si="15"/>
        <v>176422.47210939083</v>
      </c>
      <c r="O54" s="65">
        <f t="shared" ref="O54:O85" si="18">G54*N54</f>
        <v>3905694.4675101032</v>
      </c>
      <c r="P54" s="65">
        <f t="shared" si="9"/>
        <v>20000000</v>
      </c>
    </row>
    <row r="55" spans="1:16" x14ac:dyDescent="0.2">
      <c r="A55" s="1">
        <v>36186</v>
      </c>
      <c r="B55" s="34">
        <v>10.16</v>
      </c>
      <c r="C55" s="40">
        <f t="shared" si="10"/>
        <v>31.993840000000002</v>
      </c>
      <c r="D55" s="34">
        <v>72.44</v>
      </c>
      <c r="E55" s="41">
        <f t="shared" si="11"/>
        <v>51.859764319758071</v>
      </c>
      <c r="F55" s="20"/>
      <c r="G55" s="47">
        <f t="shared" si="12"/>
        <v>23.556389295927421</v>
      </c>
      <c r="H55" s="3"/>
      <c r="I55" s="65">
        <f t="shared" si="16"/>
        <v>13997439.683161411</v>
      </c>
      <c r="J55" s="65">
        <f t="shared" si="13"/>
        <v>8277282.0091042686</v>
      </c>
      <c r="K55" s="65"/>
      <c r="L55" s="65">
        <f t="shared" si="17"/>
        <v>3550457.2582408669</v>
      </c>
      <c r="M55" s="67">
        <f t="shared" si="14"/>
        <v>150721.62433886642</v>
      </c>
      <c r="N55" s="67">
        <f t="shared" si="15"/>
        <v>150721.62433886642</v>
      </c>
      <c r="O55" s="65">
        <f t="shared" si="18"/>
        <v>3550457.2582408665</v>
      </c>
      <c r="P55" s="65">
        <f t="shared" si="9"/>
        <v>20000000</v>
      </c>
    </row>
    <row r="56" spans="1:16" x14ac:dyDescent="0.2">
      <c r="A56" s="1">
        <v>36187</v>
      </c>
      <c r="B56" s="34">
        <v>11.75</v>
      </c>
      <c r="C56" s="40">
        <f t="shared" si="10"/>
        <v>37.000750000000004</v>
      </c>
      <c r="D56" s="34">
        <v>89.94</v>
      </c>
      <c r="E56" s="41">
        <f t="shared" si="11"/>
        <v>64.388006666469366</v>
      </c>
      <c r="F56" s="20"/>
      <c r="G56" s="47">
        <f t="shared" si="12"/>
        <v>28.566589499940811</v>
      </c>
      <c r="H56" s="3"/>
      <c r="I56" s="65">
        <f t="shared" si="16"/>
        <v>11354581.809833147</v>
      </c>
      <c r="J56" s="65">
        <f t="shared" si="13"/>
        <v>10037774.225874532</v>
      </c>
      <c r="K56" s="65"/>
      <c r="L56" s="65">
        <f t="shared" si="17"/>
        <v>2416829.8297520829</v>
      </c>
      <c r="M56" s="67">
        <f t="shared" si="14"/>
        <v>84603.373103292237</v>
      </c>
      <c r="N56" s="67">
        <f t="shared" si="15"/>
        <v>84603.373103292237</v>
      </c>
      <c r="O56" s="65">
        <f t="shared" si="18"/>
        <v>2416829.8297520829</v>
      </c>
      <c r="P56" s="65">
        <f t="shared" si="9"/>
        <v>20000000</v>
      </c>
    </row>
    <row r="57" spans="1:16" x14ac:dyDescent="0.2">
      <c r="A57" s="1">
        <v>36188</v>
      </c>
      <c r="B57" s="34">
        <v>11.08</v>
      </c>
      <c r="C57" s="40">
        <f t="shared" si="10"/>
        <v>34.890920000000001</v>
      </c>
      <c r="D57" s="34">
        <v>86</v>
      </c>
      <c r="E57" s="41">
        <f t="shared" si="11"/>
        <v>61.567362389552656</v>
      </c>
      <c r="F57" s="20"/>
      <c r="G57" s="47">
        <f t="shared" si="12"/>
        <v>27.192938716865797</v>
      </c>
      <c r="H57" s="3"/>
      <c r="I57" s="65">
        <f t="shared" si="16"/>
        <v>11604348.875244753</v>
      </c>
      <c r="J57" s="65">
        <f t="shared" si="13"/>
        <v>9555098.6014101095</v>
      </c>
      <c r="K57" s="65"/>
      <c r="L57" s="65">
        <f t="shared" si="17"/>
        <v>2476967.1152292141</v>
      </c>
      <c r="M57" s="67">
        <f t="shared" si="14"/>
        <v>91088.61462232958</v>
      </c>
      <c r="N57" s="67">
        <f t="shared" si="15"/>
        <v>91088.61462232958</v>
      </c>
      <c r="O57" s="65">
        <f t="shared" si="18"/>
        <v>2476967.1152292141</v>
      </c>
      <c r="P57" s="65">
        <f t="shared" si="9"/>
        <v>20000000</v>
      </c>
    </row>
    <row r="58" spans="1:16" x14ac:dyDescent="0.2">
      <c r="A58" s="1">
        <v>36189</v>
      </c>
      <c r="B58" s="34">
        <v>11.37</v>
      </c>
      <c r="C58" s="40">
        <f t="shared" si="10"/>
        <v>35.804130000000001</v>
      </c>
      <c r="D58" s="34">
        <v>81.5</v>
      </c>
      <c r="E58" s="41">
        <f t="shared" si="11"/>
        <v>58.34581435754118</v>
      </c>
      <c r="F58" s="20"/>
      <c r="G58" s="47">
        <f t="shared" si="12"/>
        <v>26.454776807262352</v>
      </c>
      <c r="H58" s="3"/>
      <c r="I58" s="65">
        <f t="shared" si="16"/>
        <v>13057226.811690001</v>
      </c>
      <c r="J58" s="65">
        <f t="shared" si="13"/>
        <v>9295722.0807808228</v>
      </c>
      <c r="K58" s="65"/>
      <c r="L58" s="65">
        <f t="shared" si="17"/>
        <v>2853596.4961636895</v>
      </c>
      <c r="M58" s="67">
        <f t="shared" si="14"/>
        <v>107866.96546161454</v>
      </c>
      <c r="N58" s="67">
        <f t="shared" si="15"/>
        <v>107866.96546161454</v>
      </c>
      <c r="O58" s="65">
        <f t="shared" si="18"/>
        <v>2853596.4961636895</v>
      </c>
      <c r="P58" s="65">
        <f t="shared" si="9"/>
        <v>20000000</v>
      </c>
    </row>
    <row r="59" spans="1:16" x14ac:dyDescent="0.2">
      <c r="A59" s="1">
        <v>36192</v>
      </c>
      <c r="B59" s="34">
        <v>10.96</v>
      </c>
      <c r="C59" s="40">
        <f t="shared" si="10"/>
        <v>34.513040000000004</v>
      </c>
      <c r="D59" s="34">
        <v>70.56</v>
      </c>
      <c r="E59" s="41">
        <f t="shared" si="11"/>
        <v>50.513873141939946</v>
      </c>
      <c r="F59" s="20"/>
      <c r="G59" s="47">
        <f t="shared" si="12"/>
        <v>23.782421942581983</v>
      </c>
      <c r="H59" s="3"/>
      <c r="I59" s="65">
        <f t="shared" si="16"/>
        <v>15355561.646073302</v>
      </c>
      <c r="J59" s="65">
        <f t="shared" si="13"/>
        <v>8356705.7245183922</v>
      </c>
      <c r="K59" s="65"/>
      <c r="L59" s="65">
        <f t="shared" si="17"/>
        <v>3559138.2683265074</v>
      </c>
      <c r="M59" s="67">
        <f t="shared" si="14"/>
        <v>149654.15536396386</v>
      </c>
      <c r="N59" s="67">
        <f t="shared" si="15"/>
        <v>149654.15536396386</v>
      </c>
      <c r="O59" s="65">
        <f t="shared" si="18"/>
        <v>3559138.2683265074</v>
      </c>
      <c r="P59" s="65">
        <f t="shared" si="9"/>
        <v>20000000</v>
      </c>
    </row>
    <row r="60" spans="1:16" x14ac:dyDescent="0.2">
      <c r="A60" s="1">
        <v>36193</v>
      </c>
      <c r="B60" s="34">
        <v>11.2</v>
      </c>
      <c r="C60" s="40">
        <f t="shared" si="10"/>
        <v>35.268799999999999</v>
      </c>
      <c r="D60" s="34">
        <v>77.63</v>
      </c>
      <c r="E60" s="41">
        <f t="shared" si="11"/>
        <v>55.575283050011308</v>
      </c>
      <c r="F60" s="20"/>
      <c r="G60" s="47">
        <f t="shared" si="12"/>
        <v>25.489784915003391</v>
      </c>
      <c r="H60" s="3"/>
      <c r="I60" s="65">
        <f t="shared" si="16"/>
        <v>13842635.446991421</v>
      </c>
      <c r="J60" s="65">
        <f t="shared" si="13"/>
        <v>8956641.6755292621</v>
      </c>
      <c r="K60" s="65"/>
      <c r="L60" s="65">
        <f t="shared" si="17"/>
        <v>2914779.8680411587</v>
      </c>
      <c r="M60" s="67">
        <f t="shared" si="14"/>
        <v>114350.90087109787</v>
      </c>
      <c r="N60" s="67">
        <f t="shared" si="15"/>
        <v>114350.90087109787</v>
      </c>
      <c r="O60" s="65">
        <f t="shared" si="18"/>
        <v>2914779.8680411587</v>
      </c>
      <c r="P60" s="65">
        <f t="shared" si="9"/>
        <v>20000000</v>
      </c>
    </row>
    <row r="61" spans="1:16" x14ac:dyDescent="0.2">
      <c r="A61" s="1">
        <v>36194</v>
      </c>
      <c r="B61" s="34">
        <v>11.08</v>
      </c>
      <c r="C61" s="40">
        <f t="shared" si="10"/>
        <v>34.890920000000001</v>
      </c>
      <c r="D61" s="34">
        <v>79.88</v>
      </c>
      <c r="E61" s="41">
        <f t="shared" si="11"/>
        <v>57.18605706601705</v>
      </c>
      <c r="F61" s="20"/>
      <c r="G61" s="47">
        <f t="shared" si="12"/>
        <v>25.878547119805113</v>
      </c>
      <c r="H61" s="3"/>
      <c r="I61" s="65">
        <f t="shared" si="16"/>
        <v>13143858.996057872</v>
      </c>
      <c r="J61" s="65">
        <f t="shared" si="13"/>
        <v>9093245.5651661735</v>
      </c>
      <c r="K61" s="65"/>
      <c r="L61" s="65">
        <f t="shared" si="17"/>
        <v>2687375.4897899763</v>
      </c>
      <c r="M61" s="67">
        <f t="shared" si="14"/>
        <v>103845.68644247037</v>
      </c>
      <c r="N61" s="67">
        <f t="shared" si="15"/>
        <v>103845.68644247037</v>
      </c>
      <c r="O61" s="65">
        <f t="shared" si="18"/>
        <v>2687375.4897899763</v>
      </c>
      <c r="P61" s="65">
        <f t="shared" si="9"/>
        <v>20000000</v>
      </c>
    </row>
    <row r="62" spans="1:16" x14ac:dyDescent="0.2">
      <c r="A62" s="1">
        <v>36195</v>
      </c>
      <c r="B62" s="34">
        <v>10.48</v>
      </c>
      <c r="C62" s="40">
        <f t="shared" si="10"/>
        <v>33.001519999999999</v>
      </c>
      <c r="D62" s="34">
        <v>74.75</v>
      </c>
      <c r="E62" s="41">
        <f t="shared" si="11"/>
        <v>53.513492309523969</v>
      </c>
      <c r="F62" s="20"/>
      <c r="G62" s="47">
        <f t="shared" si="12"/>
        <v>24.304427692857189</v>
      </c>
      <c r="H62" s="3"/>
      <c r="I62" s="65">
        <f t="shared" si="16"/>
        <v>13770430.300036987</v>
      </c>
      <c r="J62" s="65">
        <f t="shared" si="13"/>
        <v>8540128.945756672</v>
      </c>
      <c r="K62" s="65"/>
      <c r="L62" s="65">
        <f t="shared" si="17"/>
        <v>2872549.4579680208</v>
      </c>
      <c r="M62" s="67">
        <f t="shared" si="14"/>
        <v>118190.3764313789</v>
      </c>
      <c r="N62" s="67">
        <f t="shared" si="15"/>
        <v>118190.3764313789</v>
      </c>
      <c r="O62" s="65">
        <f t="shared" si="18"/>
        <v>2872549.4579680208</v>
      </c>
      <c r="P62" s="65">
        <f t="shared" si="9"/>
        <v>20000000</v>
      </c>
    </row>
    <row r="63" spans="1:16" x14ac:dyDescent="0.2">
      <c r="A63" s="1">
        <v>36196</v>
      </c>
      <c r="B63" s="34">
        <v>10.1</v>
      </c>
      <c r="C63" s="40">
        <f t="shared" si="10"/>
        <v>31.8049</v>
      </c>
      <c r="D63" s="34">
        <v>71.63</v>
      </c>
      <c r="E63" s="41">
        <f t="shared" si="11"/>
        <v>51.279885673996006</v>
      </c>
      <c r="F63" s="20"/>
      <c r="G63" s="47">
        <f t="shared" si="12"/>
        <v>23.335190702198801</v>
      </c>
      <c r="H63" s="3"/>
      <c r="I63" s="65">
        <f t="shared" si="16"/>
        <v>14134808.334128194</v>
      </c>
      <c r="J63" s="65">
        <f t="shared" si="13"/>
        <v>8199556.8909926573</v>
      </c>
      <c r="K63" s="65"/>
      <c r="L63" s="65">
        <f t="shared" si="17"/>
        <v>2995111.29877538</v>
      </c>
      <c r="M63" s="67">
        <f t="shared" si="14"/>
        <v>128351.69581421763</v>
      </c>
      <c r="N63" s="67">
        <f t="shared" si="15"/>
        <v>128351.69581421763</v>
      </c>
      <c r="O63" s="65">
        <f t="shared" si="18"/>
        <v>2995111.29877538</v>
      </c>
      <c r="P63" s="65">
        <f t="shared" si="9"/>
        <v>20000000</v>
      </c>
    </row>
    <row r="64" spans="1:16" x14ac:dyDescent="0.2">
      <c r="A64" s="1">
        <v>36199</v>
      </c>
      <c r="B64" s="34">
        <v>9.77</v>
      </c>
      <c r="C64" s="40">
        <f t="shared" si="10"/>
        <v>30.765729999999998</v>
      </c>
      <c r="D64" s="34">
        <v>69</v>
      </c>
      <c r="E64" s="41">
        <f t="shared" si="11"/>
        <v>49.397069824175972</v>
      </c>
      <c r="F64" s="20"/>
      <c r="G64" s="47">
        <f t="shared" si="12"/>
        <v>22.510553447252789</v>
      </c>
      <c r="H64" s="3"/>
      <c r="I64" s="65">
        <f t="shared" si="16"/>
        <v>14431249.971555969</v>
      </c>
      <c r="J64" s="65">
        <f t="shared" si="13"/>
        <v>7909794.5242456514</v>
      </c>
      <c r="K64" s="65"/>
      <c r="L64" s="65">
        <f t="shared" si="17"/>
        <v>3103394.6742664082</v>
      </c>
      <c r="M64" s="67">
        <f t="shared" si="14"/>
        <v>137863.98817507303</v>
      </c>
      <c r="N64" s="67">
        <f t="shared" si="15"/>
        <v>137863.98817507303</v>
      </c>
      <c r="O64" s="65">
        <f t="shared" si="18"/>
        <v>3103394.6742664077</v>
      </c>
      <c r="P64" s="65">
        <f t="shared" si="9"/>
        <v>20000000</v>
      </c>
    </row>
    <row r="65" spans="1:16" x14ac:dyDescent="0.2">
      <c r="A65" s="1">
        <v>36200</v>
      </c>
      <c r="B65" s="34">
        <v>9.1300000000000008</v>
      </c>
      <c r="C65" s="40">
        <f t="shared" si="10"/>
        <v>28.750370000000004</v>
      </c>
      <c r="D65" s="34">
        <v>60.75</v>
      </c>
      <c r="E65" s="41">
        <f t="shared" si="11"/>
        <v>43.490898432154928</v>
      </c>
      <c r="F65" s="20"/>
      <c r="G65" s="47">
        <f t="shared" si="12"/>
        <v>20.234862029646479</v>
      </c>
      <c r="H65" s="3"/>
      <c r="I65" s="65">
        <f t="shared" si="16"/>
        <v>15798409.54475769</v>
      </c>
      <c r="J65" s="65">
        <f t="shared" si="13"/>
        <v>7110158.4088549847</v>
      </c>
      <c r="K65" s="65"/>
      <c r="L65" s="65">
        <f t="shared" si="17"/>
        <v>3639797.4500074368</v>
      </c>
      <c r="M65" s="67">
        <f t="shared" si="14"/>
        <v>179877.5521510698</v>
      </c>
      <c r="N65" s="67">
        <f t="shared" si="15"/>
        <v>179877.5521510698</v>
      </c>
      <c r="O65" s="65">
        <f t="shared" si="18"/>
        <v>3639797.4500074368</v>
      </c>
      <c r="P65" s="65">
        <f t="shared" si="9"/>
        <v>20000000</v>
      </c>
    </row>
    <row r="66" spans="1:16" x14ac:dyDescent="0.2">
      <c r="A66" s="1">
        <v>36201</v>
      </c>
      <c r="B66" s="34">
        <v>9.17</v>
      </c>
      <c r="C66" s="40">
        <f t="shared" si="10"/>
        <v>28.876329999999999</v>
      </c>
      <c r="D66" s="34">
        <v>64.5</v>
      </c>
      <c r="E66" s="41">
        <f t="shared" si="11"/>
        <v>46.175521792164496</v>
      </c>
      <c r="F66" s="20"/>
      <c r="G66" s="47">
        <f t="shared" si="12"/>
        <v>21.071739037649348</v>
      </c>
      <c r="H66" s="3"/>
      <c r="I66" s="65">
        <f t="shared" si="16"/>
        <v>14899342.292510208</v>
      </c>
      <c r="J66" s="65">
        <f t="shared" si="13"/>
        <v>7404221.599743613</v>
      </c>
      <c r="K66" s="65"/>
      <c r="L66" s="65">
        <f t="shared" si="17"/>
        <v>3179551.3480302845</v>
      </c>
      <c r="M66" s="67">
        <f t="shared" si="14"/>
        <v>150891.7390420083</v>
      </c>
      <c r="N66" s="67">
        <f t="shared" si="15"/>
        <v>150891.7390420083</v>
      </c>
      <c r="O66" s="65">
        <f t="shared" si="18"/>
        <v>3179551.3480302845</v>
      </c>
      <c r="P66" s="65">
        <f t="shared" si="9"/>
        <v>20000000</v>
      </c>
    </row>
    <row r="67" spans="1:16" x14ac:dyDescent="0.2">
      <c r="A67" s="1">
        <v>36202</v>
      </c>
      <c r="B67" s="34">
        <v>9.5299999999999994</v>
      </c>
      <c r="C67" s="40">
        <f t="shared" si="10"/>
        <v>30.009969999999999</v>
      </c>
      <c r="D67" s="34">
        <v>67.88</v>
      </c>
      <c r="E67" s="41">
        <f t="shared" si="11"/>
        <v>48.595262313986446</v>
      </c>
      <c r="F67" s="20"/>
      <c r="G67" s="47">
        <f t="shared" si="12"/>
        <v>22.081071194195932</v>
      </c>
      <c r="H67" s="3"/>
      <c r="I67" s="65">
        <f t="shared" si="16"/>
        <v>14447430.21984732</v>
      </c>
      <c r="J67" s="65">
        <f t="shared" si="13"/>
        <v>7758882.3584719403</v>
      </c>
      <c r="K67" s="65"/>
      <c r="L67" s="65">
        <f t="shared" si="17"/>
        <v>2985489.4037097357</v>
      </c>
      <c r="M67" s="67">
        <f t="shared" si="14"/>
        <v>135205.82300801057</v>
      </c>
      <c r="N67" s="67">
        <f t="shared" si="15"/>
        <v>135205.82300801057</v>
      </c>
      <c r="O67" s="65">
        <f t="shared" si="18"/>
        <v>2985489.4037097357</v>
      </c>
      <c r="P67" s="65">
        <f t="shared" si="9"/>
        <v>20000000</v>
      </c>
    </row>
    <row r="68" spans="1:16" x14ac:dyDescent="0.2">
      <c r="A68" s="1">
        <v>36203</v>
      </c>
      <c r="B68" s="34">
        <v>9.2100000000000009</v>
      </c>
      <c r="C68" s="40">
        <f t="shared" si="10"/>
        <v>29.002290000000002</v>
      </c>
      <c r="D68" s="34">
        <v>62.5</v>
      </c>
      <c r="E68" s="41">
        <f t="shared" si="11"/>
        <v>44.743722666826059</v>
      </c>
      <c r="F68" s="20"/>
      <c r="G68" s="47">
        <f t="shared" si="12"/>
        <v>20.673689300047819</v>
      </c>
      <c r="H68" s="3"/>
      <c r="I68" s="65">
        <f t="shared" si="16"/>
        <v>15446710.202791391</v>
      </c>
      <c r="J68" s="65">
        <f t="shared" si="13"/>
        <v>7264354.2418736434</v>
      </c>
      <c r="K68" s="65"/>
      <c r="L68" s="65">
        <f t="shared" si="17"/>
        <v>3369995.7878233264</v>
      </c>
      <c r="M68" s="67">
        <f t="shared" si="14"/>
        <v>163008.92109351433</v>
      </c>
      <c r="N68" s="67">
        <f t="shared" si="15"/>
        <v>163008.92109351433</v>
      </c>
      <c r="O68" s="65">
        <f t="shared" si="18"/>
        <v>3369995.7878233264</v>
      </c>
      <c r="P68" s="65">
        <f t="shared" si="9"/>
        <v>20000000</v>
      </c>
    </row>
    <row r="69" spans="1:16" x14ac:dyDescent="0.2">
      <c r="A69" s="1">
        <v>36206</v>
      </c>
      <c r="B69" s="34">
        <v>9.2100000000000009</v>
      </c>
      <c r="C69" s="40">
        <f t="shared" si="10"/>
        <v>29.002290000000002</v>
      </c>
      <c r="D69" s="34">
        <v>62.5</v>
      </c>
      <c r="E69" s="41">
        <f t="shared" si="11"/>
        <v>44.743722666826059</v>
      </c>
      <c r="F69" s="20"/>
      <c r="G69" s="47">
        <f t="shared" si="12"/>
        <v>20.673689300047819</v>
      </c>
      <c r="H69" s="3"/>
      <c r="I69" s="65">
        <f t="shared" si="16"/>
        <v>15446710.202791391</v>
      </c>
      <c r="J69" s="65">
        <f t="shared" si="13"/>
        <v>7264354.2418736434</v>
      </c>
      <c r="K69" s="65"/>
      <c r="L69" s="65">
        <f t="shared" si="17"/>
        <v>3369995.7878233264</v>
      </c>
      <c r="M69" s="67">
        <f t="shared" si="14"/>
        <v>163008.92109351433</v>
      </c>
      <c r="N69" s="67">
        <f t="shared" si="15"/>
        <v>163008.92109351433</v>
      </c>
      <c r="O69" s="65">
        <f t="shared" si="18"/>
        <v>3369995.7878233264</v>
      </c>
      <c r="P69" s="65">
        <f t="shared" si="9"/>
        <v>20000000</v>
      </c>
    </row>
    <row r="70" spans="1:16" x14ac:dyDescent="0.2">
      <c r="A70" s="1">
        <v>36207</v>
      </c>
      <c r="B70" s="34">
        <v>8.65</v>
      </c>
      <c r="C70" s="40">
        <f t="shared" si="10"/>
        <v>27.238850000000003</v>
      </c>
      <c r="D70" s="34">
        <v>58.56</v>
      </c>
      <c r="E70" s="41">
        <f t="shared" si="11"/>
        <v>41.92307838990935</v>
      </c>
      <c r="F70" s="20"/>
      <c r="G70" s="47">
        <f t="shared" si="12"/>
        <v>19.386636016972805</v>
      </c>
      <c r="H70" s="3"/>
      <c r="I70" s="65">
        <f t="shared" si="16"/>
        <v>15818192.344274921</v>
      </c>
      <c r="J70" s="65">
        <f t="shared" si="13"/>
        <v>6812107.3864272013</v>
      </c>
      <c r="K70" s="65"/>
      <c r="L70" s="65">
        <f t="shared" si="17"/>
        <v>3542329.516378969</v>
      </c>
      <c r="M70" s="67">
        <f t="shared" si="14"/>
        <v>182720.17452010215</v>
      </c>
      <c r="N70" s="67">
        <f t="shared" si="15"/>
        <v>182720.17452010215</v>
      </c>
      <c r="O70" s="65">
        <f t="shared" si="18"/>
        <v>3542329.516378969</v>
      </c>
      <c r="P70" s="65">
        <f t="shared" si="9"/>
        <v>20000000</v>
      </c>
    </row>
    <row r="71" spans="1:16" x14ac:dyDescent="0.2">
      <c r="A71" s="1">
        <v>36208</v>
      </c>
      <c r="B71" s="34">
        <v>8.26</v>
      </c>
      <c r="C71" s="40">
        <f t="shared" si="10"/>
        <v>26.010739999999998</v>
      </c>
      <c r="D71" s="34">
        <v>57</v>
      </c>
      <c r="E71" s="41">
        <f t="shared" si="11"/>
        <v>40.806275072145368</v>
      </c>
      <c r="F71" s="20"/>
      <c r="G71" s="47">
        <f t="shared" si="12"/>
        <v>18.74456752164361</v>
      </c>
      <c r="H71" s="3"/>
      <c r="I71" s="65">
        <f t="shared" si="16"/>
        <v>15779081.223007936</v>
      </c>
      <c r="J71" s="65">
        <f t="shared" si="13"/>
        <v>6586496.3244670471</v>
      </c>
      <c r="K71" s="65"/>
      <c r="L71" s="65">
        <f t="shared" si="17"/>
        <v>3521991.5399755486</v>
      </c>
      <c r="M71" s="67">
        <f t="shared" si="14"/>
        <v>187893.98773318427</v>
      </c>
      <c r="N71" s="67">
        <f t="shared" si="15"/>
        <v>187893.98773318427</v>
      </c>
      <c r="O71" s="65">
        <f t="shared" si="18"/>
        <v>3521991.5399755486</v>
      </c>
      <c r="P71" s="65">
        <f t="shared" si="9"/>
        <v>20000000</v>
      </c>
    </row>
    <row r="72" spans="1:16" x14ac:dyDescent="0.2">
      <c r="A72" s="1">
        <v>36209</v>
      </c>
      <c r="B72" s="34">
        <v>7.98</v>
      </c>
      <c r="C72" s="40">
        <f t="shared" si="10"/>
        <v>25.129020000000001</v>
      </c>
      <c r="D72" s="34">
        <v>53.88</v>
      </c>
      <c r="E72" s="41">
        <f t="shared" si="11"/>
        <v>38.572668436617413</v>
      </c>
      <c r="F72" s="20"/>
      <c r="G72" s="47">
        <f t="shared" si="12"/>
        <v>17.854055530985221</v>
      </c>
      <c r="H72" s="3"/>
      <c r="I72" s="65">
        <f t="shared" si="16"/>
        <v>16254109.326255433</v>
      </c>
      <c r="J72" s="65">
        <f t="shared" si="13"/>
        <v>6273586.7869921057</v>
      </c>
      <c r="K72" s="65"/>
      <c r="L72" s="65">
        <f t="shared" si="17"/>
        <v>3776002.9108880945</v>
      </c>
      <c r="M72" s="67">
        <f t="shared" si="14"/>
        <v>211492.72804349384</v>
      </c>
      <c r="N72" s="67">
        <f t="shared" si="15"/>
        <v>211492.72804349384</v>
      </c>
      <c r="O72" s="65">
        <f t="shared" si="18"/>
        <v>3776002.9108880945</v>
      </c>
      <c r="P72" s="65">
        <f t="shared" si="9"/>
        <v>20000000</v>
      </c>
    </row>
    <row r="73" spans="1:16" x14ac:dyDescent="0.2">
      <c r="A73" s="1">
        <v>36210</v>
      </c>
      <c r="B73" s="34">
        <v>8.14</v>
      </c>
      <c r="C73" s="40">
        <f t="shared" si="10"/>
        <v>25.632860000000001</v>
      </c>
      <c r="D73" s="34">
        <v>54.25</v>
      </c>
      <c r="E73" s="41">
        <f t="shared" si="11"/>
        <v>38.837551274805023</v>
      </c>
      <c r="F73" s="20"/>
      <c r="G73" s="47">
        <f t="shared" si="12"/>
        <v>18.059480382441507</v>
      </c>
      <c r="H73" s="3"/>
      <c r="I73" s="65">
        <f t="shared" si="16"/>
        <v>16338074.478621051</v>
      </c>
      <c r="J73" s="65">
        <f t="shared" si="13"/>
        <v>6345769.3021399602</v>
      </c>
      <c r="K73" s="65"/>
      <c r="L73" s="65">
        <f t="shared" si="17"/>
        <v>3826540.6129253278</v>
      </c>
      <c r="M73" s="67">
        <f t="shared" si="14"/>
        <v>211885.42150114776</v>
      </c>
      <c r="N73" s="67">
        <f t="shared" si="15"/>
        <v>211885.42150114776</v>
      </c>
      <c r="O73" s="65">
        <f t="shared" si="18"/>
        <v>3826540.6129253278</v>
      </c>
      <c r="P73" s="65">
        <f t="shared" si="9"/>
        <v>20000000</v>
      </c>
    </row>
    <row r="74" spans="1:16" x14ac:dyDescent="0.2">
      <c r="A74" s="1">
        <v>36213</v>
      </c>
      <c r="B74" s="34">
        <v>8.75</v>
      </c>
      <c r="C74" s="40">
        <f t="shared" si="10"/>
        <v>27.553750000000001</v>
      </c>
      <c r="D74" s="34">
        <v>59</v>
      </c>
      <c r="E74" s="41">
        <f t="shared" si="11"/>
        <v>42.238074197483797</v>
      </c>
      <c r="F74" s="20"/>
      <c r="G74" s="47">
        <f t="shared" si="12"/>
        <v>19.559859759245139</v>
      </c>
      <c r="H74" s="3"/>
      <c r="I74" s="65">
        <f t="shared" si="16"/>
        <v>15818158.679255109</v>
      </c>
      <c r="J74" s="65">
        <f t="shared" si="13"/>
        <v>6872975.0239691054</v>
      </c>
      <c r="K74" s="65"/>
      <c r="L74" s="65">
        <f t="shared" si="17"/>
        <v>3513027.9674365595</v>
      </c>
      <c r="M74" s="67">
        <f t="shared" si="14"/>
        <v>179603.94454137617</v>
      </c>
      <c r="N74" s="67">
        <f t="shared" si="15"/>
        <v>179603.94454137617</v>
      </c>
      <c r="O74" s="65">
        <f t="shared" si="18"/>
        <v>3513027.9674365595</v>
      </c>
      <c r="P74" s="65">
        <f t="shared" si="9"/>
        <v>20000000</v>
      </c>
    </row>
    <row r="75" spans="1:16" x14ac:dyDescent="0.2">
      <c r="A75" s="1">
        <v>36214</v>
      </c>
      <c r="B75" s="34">
        <v>11.27</v>
      </c>
      <c r="C75" s="40">
        <f t="shared" si="10"/>
        <v>35.489229999999999</v>
      </c>
      <c r="D75" s="34">
        <v>78</v>
      </c>
      <c r="E75" s="41">
        <f t="shared" si="11"/>
        <v>55.840165888198925</v>
      </c>
      <c r="F75" s="20"/>
      <c r="G75" s="47">
        <f t="shared" si="12"/>
        <v>25.624357266459675</v>
      </c>
      <c r="H75" s="3"/>
      <c r="I75" s="65">
        <f t="shared" si="16"/>
        <v>13827015.537116375</v>
      </c>
      <c r="J75" s="65">
        <f t="shared" si="13"/>
        <v>9003927.9251169506</v>
      </c>
      <c r="K75" s="65"/>
      <c r="L75" s="65">
        <f t="shared" si="17"/>
        <v>2495282.155599846</v>
      </c>
      <c r="M75" s="67">
        <f t="shared" si="14"/>
        <v>97379.307104259729</v>
      </c>
      <c r="N75" s="67">
        <f t="shared" si="15"/>
        <v>97379.307104259729</v>
      </c>
      <c r="O75" s="65">
        <f t="shared" si="18"/>
        <v>2495282.155599846</v>
      </c>
      <c r="P75" s="65">
        <f t="shared" si="9"/>
        <v>20000000</v>
      </c>
    </row>
    <row r="76" spans="1:16" x14ac:dyDescent="0.2">
      <c r="A76" s="1">
        <v>36215</v>
      </c>
      <c r="B76" s="34">
        <v>10.08</v>
      </c>
      <c r="C76" s="40">
        <f t="shared" si="10"/>
        <v>31.74192</v>
      </c>
      <c r="D76" s="34">
        <v>71.13</v>
      </c>
      <c r="E76" s="41">
        <f t="shared" si="11"/>
        <v>50.921935892661395</v>
      </c>
      <c r="F76" s="20"/>
      <c r="G76" s="47">
        <f t="shared" si="12"/>
        <v>23.21206076779842</v>
      </c>
      <c r="H76" s="3"/>
      <c r="I76" s="65">
        <f t="shared" si="16"/>
        <v>14238455.290951604</v>
      </c>
      <c r="J76" s="65">
        <f t="shared" si="13"/>
        <v>8156291.2963384427</v>
      </c>
      <c r="K76" s="65"/>
      <c r="L76" s="65">
        <f t="shared" si="17"/>
        <v>2609305.5334398132</v>
      </c>
      <c r="M76" s="67">
        <f t="shared" si="14"/>
        <v>112411.62771121318</v>
      </c>
      <c r="N76" s="67">
        <f t="shared" si="15"/>
        <v>112411.62771121318</v>
      </c>
      <c r="O76" s="65">
        <f t="shared" si="18"/>
        <v>2609305.5334398132</v>
      </c>
      <c r="P76" s="65">
        <f t="shared" si="9"/>
        <v>20000000</v>
      </c>
    </row>
    <row r="77" spans="1:16" x14ac:dyDescent="0.2">
      <c r="A77" s="1">
        <v>36216</v>
      </c>
      <c r="B77" s="34">
        <v>10.199999999999999</v>
      </c>
      <c r="C77" s="40">
        <f t="shared" si="10"/>
        <v>32.119799999999998</v>
      </c>
      <c r="D77" s="34">
        <v>73</v>
      </c>
      <c r="E77" s="41">
        <f t="shared" si="11"/>
        <v>52.260668074852838</v>
      </c>
      <c r="F77" s="20"/>
      <c r="G77" s="47">
        <f t="shared" si="12"/>
        <v>23.708150422455851</v>
      </c>
      <c r="H77" s="3"/>
      <c r="I77" s="65">
        <f t="shared" si="16"/>
        <v>13900829.503690701</v>
      </c>
      <c r="J77" s="65">
        <f t="shared" si="13"/>
        <v>8330608.0781598669</v>
      </c>
      <c r="K77" s="65"/>
      <c r="L77" s="65">
        <f t="shared" si="17"/>
        <v>2501294.5756498021</v>
      </c>
      <c r="M77" s="67">
        <f t="shared" si="14"/>
        <v>105503.57286752448</v>
      </c>
      <c r="N77" s="67">
        <f t="shared" si="15"/>
        <v>105503.57286752448</v>
      </c>
      <c r="O77" s="65">
        <f t="shared" si="18"/>
        <v>2501294.5756498021</v>
      </c>
      <c r="P77" s="65">
        <f t="shared" si="9"/>
        <v>20000000</v>
      </c>
    </row>
    <row r="78" spans="1:16" x14ac:dyDescent="0.2">
      <c r="A78" s="1">
        <v>36217</v>
      </c>
      <c r="B78" s="34">
        <v>10.36</v>
      </c>
      <c r="C78" s="40">
        <f t="shared" si="10"/>
        <v>32.623640000000002</v>
      </c>
      <c r="D78" s="34">
        <v>72.38</v>
      </c>
      <c r="E78" s="41">
        <f t="shared" si="11"/>
        <v>51.816810345997922</v>
      </c>
      <c r="F78" s="20"/>
      <c r="G78" s="47">
        <f t="shared" si="12"/>
        <v>23.700953103799375</v>
      </c>
      <c r="H78" s="3"/>
      <c r="I78" s="65">
        <f t="shared" si="16"/>
        <v>14233833.057952559</v>
      </c>
      <c r="J78" s="65">
        <f t="shared" si="13"/>
        <v>8328079.0727388477</v>
      </c>
      <c r="K78" s="65"/>
      <c r="L78" s="65">
        <f t="shared" si="17"/>
        <v>2601280.0720424349</v>
      </c>
      <c r="M78" s="67">
        <f t="shared" si="14"/>
        <v>109754.23902363815</v>
      </c>
      <c r="N78" s="67">
        <f t="shared" si="15"/>
        <v>109754.23902363815</v>
      </c>
      <c r="O78" s="65">
        <f t="shared" si="18"/>
        <v>2601280.0720424349</v>
      </c>
      <c r="P78" s="65">
        <f t="shared" si="9"/>
        <v>20000000</v>
      </c>
    </row>
    <row r="79" spans="1:16" x14ac:dyDescent="0.2">
      <c r="A79" s="1">
        <v>36220</v>
      </c>
      <c r="B79" s="34">
        <v>9.85</v>
      </c>
      <c r="C79" s="40">
        <f t="shared" si="10"/>
        <v>31.01765</v>
      </c>
      <c r="D79" s="34">
        <v>71.81</v>
      </c>
      <c r="E79" s="41">
        <f t="shared" si="11"/>
        <v>51.408747595276473</v>
      </c>
      <c r="F79" s="20"/>
      <c r="G79" s="47">
        <f t="shared" si="12"/>
        <v>23.177036778582941</v>
      </c>
      <c r="H79" s="3"/>
      <c r="I79" s="65">
        <f t="shared" si="16"/>
        <v>13812903.451801781</v>
      </c>
      <c r="J79" s="65">
        <f t="shared" si="13"/>
        <v>8143984.5106006786</v>
      </c>
      <c r="K79" s="65"/>
      <c r="L79" s="65">
        <f t="shared" si="17"/>
        <v>2469802.4783921875</v>
      </c>
      <c r="M79" s="67">
        <f t="shared" si="14"/>
        <v>106562.47828343796</v>
      </c>
      <c r="N79" s="67">
        <f t="shared" si="15"/>
        <v>106562.47828343796</v>
      </c>
      <c r="O79" s="65">
        <f t="shared" si="18"/>
        <v>2469802.4783921875</v>
      </c>
      <c r="P79" s="65">
        <f t="shared" si="9"/>
        <v>20000000</v>
      </c>
    </row>
    <row r="80" spans="1:16" x14ac:dyDescent="0.2">
      <c r="A80" s="1">
        <v>36221</v>
      </c>
      <c r="B80" s="34">
        <v>9.3699999999999992</v>
      </c>
      <c r="C80" s="40">
        <f t="shared" si="10"/>
        <v>29.506129999999999</v>
      </c>
      <c r="D80" s="34">
        <v>68.38</v>
      </c>
      <c r="E80" s="41">
        <f t="shared" si="11"/>
        <v>48.953212095321049</v>
      </c>
      <c r="F80" s="20"/>
      <c r="G80" s="47">
        <f t="shared" si="12"/>
        <v>22.062496128596315</v>
      </c>
      <c r="H80" s="3"/>
      <c r="I80" s="65">
        <f t="shared" si="16"/>
        <v>14144613.138542585</v>
      </c>
      <c r="J80" s="65">
        <f t="shared" si="13"/>
        <v>7752355.4220058229</v>
      </c>
      <c r="K80" s="65"/>
      <c r="L80" s="65">
        <f t="shared" si="17"/>
        <v>2570399.1096054157</v>
      </c>
      <c r="M80" s="67">
        <f t="shared" si="14"/>
        <v>116505.36252213962</v>
      </c>
      <c r="N80" s="67">
        <f t="shared" si="15"/>
        <v>116505.36252213962</v>
      </c>
      <c r="O80" s="65">
        <f t="shared" si="18"/>
        <v>2570399.1096054157</v>
      </c>
      <c r="P80" s="65">
        <f t="shared" si="9"/>
        <v>20000000</v>
      </c>
    </row>
    <row r="81" spans="1:16" x14ac:dyDescent="0.2">
      <c r="A81" s="1">
        <v>36222</v>
      </c>
      <c r="B81" s="34">
        <v>8.73</v>
      </c>
      <c r="C81" s="40">
        <f t="shared" ref="C81:C112" si="19">B81*$C$15</f>
        <v>27.490770000000001</v>
      </c>
      <c r="D81" s="34">
        <v>65</v>
      </c>
      <c r="E81" s="41">
        <f t="shared" si="11"/>
        <v>46.533471573499099</v>
      </c>
      <c r="F81" s="20"/>
      <c r="G81" s="47">
        <f t="shared" si="12"/>
        <v>20.832733972049731</v>
      </c>
      <c r="H81" s="3"/>
      <c r="I81" s="65">
        <f t="shared" si="16"/>
        <v>14286705.017567853</v>
      </c>
      <c r="J81" s="65">
        <f t="shared" si="13"/>
        <v>7320239.6148680905</v>
      </c>
      <c r="K81" s="65"/>
      <c r="L81" s="65">
        <f t="shared" si="17"/>
        <v>2617511.6088971742</v>
      </c>
      <c r="M81" s="67">
        <f t="shared" si="14"/>
        <v>125644.17192716821</v>
      </c>
      <c r="N81" s="67">
        <f t="shared" si="15"/>
        <v>125644.17192716821</v>
      </c>
      <c r="O81" s="65">
        <f t="shared" si="18"/>
        <v>2617511.6088971742</v>
      </c>
      <c r="P81" s="65">
        <f t="shared" si="9"/>
        <v>20000000</v>
      </c>
    </row>
    <row r="82" spans="1:16" x14ac:dyDescent="0.2">
      <c r="A82" s="1">
        <v>36223</v>
      </c>
      <c r="B82" s="34">
        <v>9.0299999999999994</v>
      </c>
      <c r="C82" s="40">
        <f t="shared" si="19"/>
        <v>28.435469999999999</v>
      </c>
      <c r="D82" s="34">
        <v>64.13</v>
      </c>
      <c r="E82" s="41">
        <f t="shared" ref="E82:E113" si="20">D82*$B$7</f>
        <v>45.910638953976878</v>
      </c>
      <c r="F82" s="20"/>
      <c r="G82" s="47">
        <f t="shared" si="12"/>
        <v>20.882059186193061</v>
      </c>
      <c r="H82" s="3"/>
      <c r="I82" s="65">
        <f t="shared" si="16"/>
        <v>14837507.153975852</v>
      </c>
      <c r="J82" s="65">
        <f t="shared" si="13"/>
        <v>7337571.5880535729</v>
      </c>
      <c r="K82" s="65"/>
      <c r="L82" s="65">
        <f t="shared" si="17"/>
        <v>2814462.9468458681</v>
      </c>
      <c r="M82" s="67">
        <f t="shared" si="14"/>
        <v>134778.99481803755</v>
      </c>
      <c r="N82" s="67">
        <f t="shared" si="15"/>
        <v>134778.99481803755</v>
      </c>
      <c r="O82" s="65">
        <f t="shared" si="18"/>
        <v>2814462.9468458681</v>
      </c>
      <c r="P82" s="65">
        <f t="shared" si="9"/>
        <v>20000000</v>
      </c>
    </row>
    <row r="83" spans="1:16" x14ac:dyDescent="0.2">
      <c r="A83" s="1">
        <v>36224</v>
      </c>
      <c r="B83" s="34">
        <v>8.9700000000000006</v>
      </c>
      <c r="C83" s="40">
        <f t="shared" si="19"/>
        <v>28.246530000000003</v>
      </c>
      <c r="D83" s="34">
        <v>63.19</v>
      </c>
      <c r="E83" s="41">
        <f t="shared" si="20"/>
        <v>45.23769336506782</v>
      </c>
      <c r="F83" s="20"/>
      <c r="G83" s="47">
        <f t="shared" si="12"/>
        <v>20.632940509520346</v>
      </c>
      <c r="H83" s="3"/>
      <c r="I83" s="65">
        <f t="shared" si="16"/>
        <v>15007577.817312852</v>
      </c>
      <c r="J83" s="65">
        <f t="shared" si="13"/>
        <v>7250035.8662308985</v>
      </c>
      <c r="K83" s="65"/>
      <c r="L83" s="65">
        <f t="shared" si="17"/>
        <v>2879696.7336053448</v>
      </c>
      <c r="M83" s="67">
        <f t="shared" si="14"/>
        <v>139567.92694073875</v>
      </c>
      <c r="N83" s="67">
        <f t="shared" si="15"/>
        <v>139567.92694073875</v>
      </c>
      <c r="O83" s="65">
        <f t="shared" si="18"/>
        <v>2879696.7336053443</v>
      </c>
      <c r="P83" s="65">
        <f t="shared" si="9"/>
        <v>20000000</v>
      </c>
    </row>
    <row r="84" spans="1:16" x14ac:dyDescent="0.2">
      <c r="A84" s="1">
        <v>36227</v>
      </c>
      <c r="B84" s="34">
        <v>10.220000000000001</v>
      </c>
      <c r="C84" s="40">
        <f t="shared" si="19"/>
        <v>32.182780000000001</v>
      </c>
      <c r="D84" s="34">
        <v>72.31</v>
      </c>
      <c r="E84" s="41">
        <f t="shared" si="20"/>
        <v>51.766697376611077</v>
      </c>
      <c r="F84" s="20"/>
      <c r="G84" s="47">
        <f t="shared" si="12"/>
        <v>23.575704212983325</v>
      </c>
      <c r="H84" s="3"/>
      <c r="I84" s="65">
        <f t="shared" si="16"/>
        <v>14096531.737025399</v>
      </c>
      <c r="J84" s="65">
        <f t="shared" si="13"/>
        <v>8284068.9157666508</v>
      </c>
      <c r="K84" s="65"/>
      <c r="L84" s="65">
        <f t="shared" si="17"/>
        <v>2517831.4311469672</v>
      </c>
      <c r="M84" s="67">
        <f t="shared" si="14"/>
        <v>106797.71888893897</v>
      </c>
      <c r="N84" s="67">
        <f t="shared" si="15"/>
        <v>106797.71888893897</v>
      </c>
      <c r="O84" s="65">
        <f t="shared" si="18"/>
        <v>2517831.4311469672</v>
      </c>
      <c r="P84" s="65">
        <f t="shared" si="9"/>
        <v>20000000</v>
      </c>
    </row>
    <row r="85" spans="1:16" x14ac:dyDescent="0.2">
      <c r="A85" s="1">
        <v>36228</v>
      </c>
      <c r="B85" s="34">
        <v>9.61</v>
      </c>
      <c r="C85" s="40">
        <f t="shared" si="19"/>
        <v>30.261889999999998</v>
      </c>
      <c r="D85" s="34">
        <v>67.25</v>
      </c>
      <c r="E85" s="41">
        <f t="shared" si="20"/>
        <v>48.144245589504841</v>
      </c>
      <c r="F85" s="20"/>
      <c r="G85" s="47">
        <f t="shared" ref="G85:G116" si="21">$B$10*C85+$B$11*$B$7*D85</f>
        <v>22.008746176851449</v>
      </c>
      <c r="H85" s="3"/>
      <c r="I85" s="65">
        <f t="shared" si="16"/>
        <v>14694429.258197233</v>
      </c>
      <c r="J85" s="65">
        <f t="shared" ref="J85:J116" si="22">G85*$B$6</f>
        <v>7733468.677395734</v>
      </c>
      <c r="K85" s="65"/>
      <c r="L85" s="65">
        <f t="shared" si="17"/>
        <v>2699554.3485584995</v>
      </c>
      <c r="M85" s="67">
        <f t="shared" ref="M85:M116" si="23">IF(L85&gt;0,L85/G85,0)</f>
        <v>122658.25262676073</v>
      </c>
      <c r="N85" s="67">
        <f t="shared" ref="N85:N116" si="24">MIN(M85,$B$6)</f>
        <v>122658.25262676073</v>
      </c>
      <c r="O85" s="65">
        <f t="shared" si="18"/>
        <v>2699554.3485584995</v>
      </c>
      <c r="P85" s="65">
        <f t="shared" si="9"/>
        <v>20000000</v>
      </c>
    </row>
    <row r="86" spans="1:16" x14ac:dyDescent="0.2">
      <c r="A86" s="1">
        <v>36229</v>
      </c>
      <c r="B86" s="34">
        <v>9.98</v>
      </c>
      <c r="C86" s="40">
        <f t="shared" si="19"/>
        <v>31.427020000000002</v>
      </c>
      <c r="D86" s="34">
        <v>70.63</v>
      </c>
      <c r="E86" s="41">
        <f t="shared" si="20"/>
        <v>50.563986111326791</v>
      </c>
      <c r="F86" s="20"/>
      <c r="G86" s="47">
        <f t="shared" si="21"/>
        <v>23.025950833398035</v>
      </c>
      <c r="H86" s="3"/>
      <c r="I86" s="65">
        <f t="shared" ref="I86:I117" si="25">I85+$B$6*(C86-C85)-$B$8*(D86-D85)</f>
        <v>14253582.192449976</v>
      </c>
      <c r="J86" s="65">
        <f t="shared" si="22"/>
        <v>8090895.6878529694</v>
      </c>
      <c r="K86" s="65"/>
      <c r="L86" s="65">
        <f t="shared" ref="L86:L117" si="26">L85+N85*(C86-C85)-N85*$B$7*(D86-D85)</f>
        <v>2545666.0142246713</v>
      </c>
      <c r="M86" s="67">
        <f t="shared" si="23"/>
        <v>110556.3905978773</v>
      </c>
      <c r="N86" s="67">
        <f t="shared" si="24"/>
        <v>110556.3905978773</v>
      </c>
      <c r="O86" s="65">
        <f t="shared" ref="O86:O117" si="27">G86*N86</f>
        <v>2545666.0142246713</v>
      </c>
      <c r="P86" s="65">
        <f t="shared" si="9"/>
        <v>20000000</v>
      </c>
    </row>
    <row r="87" spans="1:16" x14ac:dyDescent="0.2">
      <c r="A87" s="1">
        <v>36230</v>
      </c>
      <c r="B87" s="34">
        <v>10.039999999999999</v>
      </c>
      <c r="C87" s="40">
        <f t="shared" si="19"/>
        <v>31.615959999999998</v>
      </c>
      <c r="D87" s="34">
        <v>68.5</v>
      </c>
      <c r="E87" s="41">
        <f t="shared" si="20"/>
        <v>49.039120042841361</v>
      </c>
      <c r="F87" s="20"/>
      <c r="G87" s="47">
        <f t="shared" si="21"/>
        <v>22.615726012852406</v>
      </c>
      <c r="H87" s="3"/>
      <c r="I87" s="65">
        <f t="shared" si="25"/>
        <v>14855782.128932627</v>
      </c>
      <c r="J87" s="65">
        <f t="shared" si="22"/>
        <v>7946750.2297297493</v>
      </c>
      <c r="K87" s="65"/>
      <c r="L87" s="65">
        <f t="shared" si="26"/>
        <v>2735138.2273411583</v>
      </c>
      <c r="M87" s="67">
        <f t="shared" si="23"/>
        <v>120939.66056127461</v>
      </c>
      <c r="N87" s="67">
        <f t="shared" si="24"/>
        <v>120939.66056127461</v>
      </c>
      <c r="O87" s="65">
        <f t="shared" si="27"/>
        <v>2735138.2273411583</v>
      </c>
      <c r="P87" s="65">
        <f t="shared" ref="P87:P149" si="28">MAX(0,L$21-L87)+O87</f>
        <v>20000000</v>
      </c>
    </row>
    <row r="88" spans="1:16" x14ac:dyDescent="0.2">
      <c r="A88" s="1">
        <v>36231</v>
      </c>
      <c r="B88" s="34">
        <v>9.49</v>
      </c>
      <c r="C88" s="40">
        <f t="shared" si="19"/>
        <v>29.88401</v>
      </c>
      <c r="D88" s="34">
        <v>65.44</v>
      </c>
      <c r="E88" s="41">
        <f t="shared" si="20"/>
        <v>46.848467381073554</v>
      </c>
      <c r="F88" s="20"/>
      <c r="G88" s="47">
        <f t="shared" si="21"/>
        <v>21.525542714322064</v>
      </c>
      <c r="H88" s="3"/>
      <c r="I88" s="65">
        <f t="shared" si="25"/>
        <v>15016961.808979575</v>
      </c>
      <c r="J88" s="65">
        <f t="shared" si="22"/>
        <v>7563679.8665178781</v>
      </c>
      <c r="K88" s="65"/>
      <c r="L88" s="65">
        <f t="shared" si="26"/>
        <v>2790613.5715539102</v>
      </c>
      <c r="M88" s="67">
        <f t="shared" si="23"/>
        <v>129641.96111520893</v>
      </c>
      <c r="N88" s="67">
        <f t="shared" si="24"/>
        <v>129641.96111520893</v>
      </c>
      <c r="O88" s="65">
        <f t="shared" si="27"/>
        <v>2790613.5715539102</v>
      </c>
      <c r="P88" s="65">
        <f t="shared" si="28"/>
        <v>20000000</v>
      </c>
    </row>
    <row r="89" spans="1:16" x14ac:dyDescent="0.2">
      <c r="A89" s="1">
        <v>36234</v>
      </c>
      <c r="B89" s="34">
        <v>10.48</v>
      </c>
      <c r="C89" s="40">
        <f t="shared" si="19"/>
        <v>33.001519999999999</v>
      </c>
      <c r="D89" s="34">
        <v>71.44</v>
      </c>
      <c r="E89" s="41">
        <f t="shared" si="20"/>
        <v>51.143864757088856</v>
      </c>
      <c r="F89" s="20"/>
      <c r="G89" s="47">
        <f t="shared" si="21"/>
        <v>23.593539427126657</v>
      </c>
      <c r="H89" s="3"/>
      <c r="I89" s="65">
        <f t="shared" si="25"/>
        <v>14603073.845770881</v>
      </c>
      <c r="J89" s="65">
        <f t="shared" si="22"/>
        <v>8290335.8820365043</v>
      </c>
      <c r="K89" s="65"/>
      <c r="L89" s="65">
        <f t="shared" si="26"/>
        <v>2637909.9421544387</v>
      </c>
      <c r="M89" s="67">
        <f t="shared" si="23"/>
        <v>111806.45236812173</v>
      </c>
      <c r="N89" s="67">
        <f t="shared" si="24"/>
        <v>111806.45236812173</v>
      </c>
      <c r="O89" s="65">
        <f t="shared" si="27"/>
        <v>2637909.9421544387</v>
      </c>
      <c r="P89" s="65">
        <f t="shared" si="28"/>
        <v>20000000</v>
      </c>
    </row>
    <row r="90" spans="1:16" x14ac:dyDescent="0.2">
      <c r="A90" s="1">
        <v>36235</v>
      </c>
      <c r="B90" s="34">
        <v>10.48</v>
      </c>
      <c r="C90" s="40">
        <f t="shared" si="19"/>
        <v>33.001519999999999</v>
      </c>
      <c r="D90" s="34">
        <v>70.13</v>
      </c>
      <c r="E90" s="41">
        <f t="shared" si="20"/>
        <v>50.20603632999218</v>
      </c>
      <c r="F90" s="20"/>
      <c r="G90" s="47">
        <f t="shared" si="21"/>
        <v>23.312190898997653</v>
      </c>
      <c r="H90" s="3"/>
      <c r="I90" s="65">
        <f t="shared" si="25"/>
        <v>14932609.508886106</v>
      </c>
      <c r="J90" s="65">
        <f t="shared" si="22"/>
        <v>8191475.1831019353</v>
      </c>
      <c r="K90" s="65"/>
      <c r="L90" s="65">
        <f t="shared" si="26"/>
        <v>2742765.2115180935</v>
      </c>
      <c r="M90" s="67">
        <f t="shared" si="23"/>
        <v>117653.68700871539</v>
      </c>
      <c r="N90" s="67">
        <f t="shared" si="24"/>
        <v>117653.68700871539</v>
      </c>
      <c r="O90" s="65">
        <f t="shared" si="27"/>
        <v>2742765.2115180935</v>
      </c>
      <c r="P90" s="65">
        <f t="shared" si="28"/>
        <v>20000000</v>
      </c>
    </row>
    <row r="91" spans="1:16" x14ac:dyDescent="0.2">
      <c r="A91" s="1">
        <v>36236</v>
      </c>
      <c r="B91" s="34">
        <v>10.08</v>
      </c>
      <c r="C91" s="40">
        <f t="shared" si="19"/>
        <v>31.74192</v>
      </c>
      <c r="D91" s="34">
        <v>68.25</v>
      </c>
      <c r="E91" s="41">
        <f t="shared" si="20"/>
        <v>48.860145152174056</v>
      </c>
      <c r="F91" s="20"/>
      <c r="G91" s="47">
        <f t="shared" si="21"/>
        <v>22.593523545652218</v>
      </c>
      <c r="H91" s="3"/>
      <c r="I91" s="65">
        <f t="shared" si="25"/>
        <v>14962930.641922478</v>
      </c>
      <c r="J91" s="65">
        <f t="shared" si="22"/>
        <v>7938948.6910471795</v>
      </c>
      <c r="K91" s="65"/>
      <c r="L91" s="65">
        <f t="shared" si="26"/>
        <v>2752917.6867447207</v>
      </c>
      <c r="M91" s="67">
        <f t="shared" si="23"/>
        <v>121845.43420959578</v>
      </c>
      <c r="N91" s="67">
        <f t="shared" si="24"/>
        <v>121845.43420959578</v>
      </c>
      <c r="O91" s="65">
        <f t="shared" si="27"/>
        <v>2752917.6867447207</v>
      </c>
      <c r="P91" s="65">
        <f t="shared" si="28"/>
        <v>20000000</v>
      </c>
    </row>
    <row r="92" spans="1:16" x14ac:dyDescent="0.2">
      <c r="A92" s="1">
        <v>36237</v>
      </c>
      <c r="B92" s="34">
        <v>10.58</v>
      </c>
      <c r="C92" s="40">
        <f t="shared" si="19"/>
        <v>33.316420000000001</v>
      </c>
      <c r="D92" s="34">
        <v>73.31</v>
      </c>
      <c r="E92" s="41">
        <f t="shared" si="20"/>
        <v>52.482596939280299</v>
      </c>
      <c r="F92" s="20"/>
      <c r="G92" s="47">
        <f t="shared" si="21"/>
        <v>24.073884081784087</v>
      </c>
      <c r="H92" s="3"/>
      <c r="I92" s="65">
        <f t="shared" si="25"/>
        <v>14243318.044678718</v>
      </c>
      <c r="J92" s="65">
        <f t="shared" si="22"/>
        <v>8459120.1604001131</v>
      </c>
      <c r="K92" s="65"/>
      <c r="L92" s="65">
        <f t="shared" si="26"/>
        <v>2503384.1120044431</v>
      </c>
      <c r="M92" s="67">
        <f t="shared" si="23"/>
        <v>103987.54532089282</v>
      </c>
      <c r="N92" s="67">
        <f t="shared" si="24"/>
        <v>103987.54532089282</v>
      </c>
      <c r="O92" s="65">
        <f t="shared" si="27"/>
        <v>2503384.1120044431</v>
      </c>
      <c r="P92" s="65">
        <f t="shared" si="28"/>
        <v>20000000</v>
      </c>
    </row>
    <row r="93" spans="1:16" x14ac:dyDescent="0.2">
      <c r="A93" s="1">
        <v>36238</v>
      </c>
      <c r="B93" s="34">
        <v>10.26</v>
      </c>
      <c r="C93" s="40">
        <f t="shared" si="19"/>
        <v>32.30874</v>
      </c>
      <c r="D93" s="34">
        <v>75</v>
      </c>
      <c r="E93" s="41">
        <f t="shared" si="20"/>
        <v>53.692467200191274</v>
      </c>
      <c r="F93" s="20"/>
      <c r="G93" s="47">
        <f t="shared" si="21"/>
        <v>24.184925160057379</v>
      </c>
      <c r="H93" s="3"/>
      <c r="I93" s="65">
        <f t="shared" si="25"/>
        <v>13464111.662565807</v>
      </c>
      <c r="J93" s="65">
        <f t="shared" si="22"/>
        <v>8498137.9533189107</v>
      </c>
      <c r="K93" s="65"/>
      <c r="L93" s="65">
        <f t="shared" si="26"/>
        <v>2272786.5037466055</v>
      </c>
      <c r="M93" s="67">
        <f t="shared" si="23"/>
        <v>93975.337475934255</v>
      </c>
      <c r="N93" s="67">
        <f t="shared" si="24"/>
        <v>93975.337475934255</v>
      </c>
      <c r="O93" s="65">
        <f t="shared" si="27"/>
        <v>2272786.5037466055</v>
      </c>
      <c r="P93" s="65">
        <f t="shared" si="28"/>
        <v>20000000</v>
      </c>
    </row>
    <row r="94" spans="1:16" x14ac:dyDescent="0.2">
      <c r="A94" s="1">
        <v>36241</v>
      </c>
      <c r="B94" s="34">
        <v>11.23</v>
      </c>
      <c r="C94" s="40">
        <f t="shared" si="19"/>
        <v>35.36327</v>
      </c>
      <c r="D94" s="34">
        <v>76.5</v>
      </c>
      <c r="E94" s="41">
        <f t="shared" si="20"/>
        <v>54.766316544195099</v>
      </c>
      <c r="F94" s="20"/>
      <c r="G94" s="47">
        <f t="shared" si="21"/>
        <v>25.270712463258526</v>
      </c>
      <c r="H94" s="3"/>
      <c r="I94" s="65">
        <f t="shared" si="25"/>
        <v>14160086.421417851</v>
      </c>
      <c r="J94" s="65">
        <f t="shared" si="22"/>
        <v>8879663.6446121205</v>
      </c>
      <c r="K94" s="65"/>
      <c r="L94" s="65">
        <f t="shared" si="26"/>
        <v>2458921.636825901</v>
      </c>
      <c r="M94" s="67">
        <f t="shared" si="23"/>
        <v>97303.217722925881</v>
      </c>
      <c r="N94" s="67">
        <f t="shared" si="24"/>
        <v>97303.217722925881</v>
      </c>
      <c r="O94" s="65">
        <f t="shared" si="27"/>
        <v>2458921.636825901</v>
      </c>
      <c r="P94" s="65">
        <f t="shared" si="28"/>
        <v>20000000</v>
      </c>
    </row>
    <row r="95" spans="1:16" x14ac:dyDescent="0.2">
      <c r="A95" s="1">
        <v>36242</v>
      </c>
      <c r="B95" s="34">
        <v>10.220000000000001</v>
      </c>
      <c r="C95" s="40">
        <f t="shared" si="19"/>
        <v>32.182780000000001</v>
      </c>
      <c r="D95" s="34">
        <v>71.5</v>
      </c>
      <c r="E95" s="41">
        <f t="shared" si="20"/>
        <v>51.186818730849012</v>
      </c>
      <c r="F95" s="20"/>
      <c r="G95" s="47">
        <f t="shared" si="21"/>
        <v>23.401740619254703</v>
      </c>
      <c r="H95" s="3"/>
      <c r="I95" s="65">
        <f t="shared" si="25"/>
        <v>14300290.429485954</v>
      </c>
      <c r="J95" s="65">
        <f t="shared" si="22"/>
        <v>8222941.3080284819</v>
      </c>
      <c r="K95" s="65"/>
      <c r="L95" s="65">
        <f t="shared" si="26"/>
        <v>2497746.3809610633</v>
      </c>
      <c r="M95" s="67">
        <f t="shared" si="23"/>
        <v>106733.3589239915</v>
      </c>
      <c r="N95" s="67">
        <f t="shared" si="24"/>
        <v>106733.3589239915</v>
      </c>
      <c r="O95" s="65">
        <f t="shared" si="27"/>
        <v>2497746.3809610633</v>
      </c>
      <c r="P95" s="65">
        <f t="shared" si="28"/>
        <v>20000000</v>
      </c>
    </row>
    <row r="96" spans="1:16" x14ac:dyDescent="0.2">
      <c r="A96" s="1">
        <v>36243</v>
      </c>
      <c r="B96" s="34">
        <v>10.9</v>
      </c>
      <c r="C96" s="40">
        <f t="shared" si="19"/>
        <v>34.324100000000001</v>
      </c>
      <c r="D96" s="34">
        <v>75</v>
      </c>
      <c r="E96" s="41">
        <f t="shared" si="20"/>
        <v>53.692467200191274</v>
      </c>
      <c r="F96" s="20"/>
      <c r="G96" s="47">
        <f t="shared" si="21"/>
        <v>24.688765160057379</v>
      </c>
      <c r="H96" s="3"/>
      <c r="I96" s="65">
        <f t="shared" si="25"/>
        <v>14172272.105166083</v>
      </c>
      <c r="J96" s="65">
        <f t="shared" si="22"/>
        <v>8675178.0639689788</v>
      </c>
      <c r="K96" s="65"/>
      <c r="L96" s="65">
        <f t="shared" si="26"/>
        <v>2458860.3796765273</v>
      </c>
      <c r="M96" s="67">
        <f t="shared" si="23"/>
        <v>99594.303876104139</v>
      </c>
      <c r="N96" s="67">
        <f t="shared" si="24"/>
        <v>99594.303876104139</v>
      </c>
      <c r="O96" s="65">
        <f t="shared" si="27"/>
        <v>2458860.3796765273</v>
      </c>
      <c r="P96" s="65">
        <f t="shared" si="28"/>
        <v>20000000</v>
      </c>
    </row>
    <row r="97" spans="1:16" x14ac:dyDescent="0.2">
      <c r="A97" s="1">
        <v>36244</v>
      </c>
      <c r="B97" s="34">
        <v>10.9</v>
      </c>
      <c r="C97" s="40">
        <f t="shared" si="19"/>
        <v>34.324100000000001</v>
      </c>
      <c r="D97" s="34">
        <v>76.5</v>
      </c>
      <c r="E97" s="41">
        <f t="shared" si="20"/>
        <v>54.766316544195099</v>
      </c>
      <c r="F97" s="20"/>
      <c r="G97" s="47">
        <f t="shared" si="21"/>
        <v>25.010919963258527</v>
      </c>
      <c r="H97" s="3"/>
      <c r="I97" s="65">
        <f t="shared" si="25"/>
        <v>13794941.193202084</v>
      </c>
      <c r="J97" s="65">
        <f t="shared" si="22"/>
        <v>8788377.3375581782</v>
      </c>
      <c r="K97" s="65"/>
      <c r="L97" s="65">
        <f t="shared" si="26"/>
        <v>2351911.1017926554</v>
      </c>
      <c r="M97" s="67">
        <f t="shared" si="23"/>
        <v>94035.369560482126</v>
      </c>
      <c r="N97" s="67">
        <f t="shared" si="24"/>
        <v>94035.369560482126</v>
      </c>
      <c r="O97" s="65">
        <f t="shared" si="27"/>
        <v>2351911.1017926554</v>
      </c>
      <c r="P97" s="65">
        <f t="shared" si="28"/>
        <v>20000000</v>
      </c>
    </row>
    <row r="98" spans="1:16" x14ac:dyDescent="0.2">
      <c r="A98" s="1">
        <v>36245</v>
      </c>
      <c r="B98" s="34">
        <v>10.7</v>
      </c>
      <c r="C98" s="40">
        <f t="shared" si="19"/>
        <v>33.694299999999998</v>
      </c>
      <c r="D98" s="34">
        <v>74.5</v>
      </c>
      <c r="E98" s="41">
        <f t="shared" si="20"/>
        <v>53.334517418856663</v>
      </c>
      <c r="F98" s="20"/>
      <c r="G98" s="47">
        <f t="shared" si="21"/>
        <v>24.423930225656996</v>
      </c>
      <c r="H98" s="3"/>
      <c r="I98" s="65">
        <f t="shared" si="25"/>
        <v>14076748.937508162</v>
      </c>
      <c r="J98" s="65">
        <f t="shared" si="22"/>
        <v>8582119.9381944314</v>
      </c>
      <c r="K98" s="65"/>
      <c r="L98" s="65">
        <f t="shared" si="26"/>
        <v>2427327.3859310383</v>
      </c>
      <c r="M98" s="67">
        <f t="shared" si="23"/>
        <v>99383.160838756608</v>
      </c>
      <c r="N98" s="67">
        <f t="shared" si="24"/>
        <v>99383.160838756608</v>
      </c>
      <c r="O98" s="65">
        <f t="shared" si="27"/>
        <v>2427327.3859310383</v>
      </c>
      <c r="P98" s="65">
        <f t="shared" si="28"/>
        <v>20000000</v>
      </c>
    </row>
    <row r="99" spans="1:16" x14ac:dyDescent="0.2">
      <c r="A99" s="1">
        <v>36248</v>
      </c>
      <c r="B99" s="34">
        <v>10.36</v>
      </c>
      <c r="C99" s="40">
        <f t="shared" si="19"/>
        <v>32.623640000000002</v>
      </c>
      <c r="D99" s="34">
        <v>69</v>
      </c>
      <c r="E99" s="41">
        <f t="shared" si="20"/>
        <v>49.397069824175972</v>
      </c>
      <c r="F99" s="20"/>
      <c r="G99" s="47">
        <f t="shared" si="21"/>
        <v>22.97503094725279</v>
      </c>
      <c r="H99" s="3"/>
      <c r="I99" s="65">
        <f t="shared" si="25"/>
        <v>15084085.379578097</v>
      </c>
      <c r="J99" s="65">
        <f t="shared" si="22"/>
        <v>8073003.3762511844</v>
      </c>
      <c r="K99" s="65"/>
      <c r="L99" s="65">
        <f t="shared" si="26"/>
        <v>2712237.7985437419</v>
      </c>
      <c r="M99" s="67">
        <f t="shared" si="23"/>
        <v>118051.5405951196</v>
      </c>
      <c r="N99" s="67">
        <f t="shared" si="24"/>
        <v>118051.5405951196</v>
      </c>
      <c r="O99" s="65">
        <f t="shared" si="27"/>
        <v>2712237.7985437419</v>
      </c>
      <c r="P99" s="65">
        <f t="shared" si="28"/>
        <v>20000000</v>
      </c>
    </row>
    <row r="100" spans="1:16" x14ac:dyDescent="0.2">
      <c r="A100" s="1">
        <v>36249</v>
      </c>
      <c r="B100" s="34">
        <v>10</v>
      </c>
      <c r="C100" s="40">
        <f t="shared" si="19"/>
        <v>31.490000000000002</v>
      </c>
      <c r="D100" s="34">
        <v>66.13</v>
      </c>
      <c r="E100" s="41">
        <f t="shared" si="20"/>
        <v>47.342438079315315</v>
      </c>
      <c r="F100" s="20"/>
      <c r="G100" s="47">
        <f t="shared" si="21"/>
        <v>22.075231423794591</v>
      </c>
      <c r="H100" s="3"/>
      <c r="I100" s="65">
        <f t="shared" si="25"/>
        <v>15407704.942173228</v>
      </c>
      <c r="J100" s="65">
        <f t="shared" si="22"/>
        <v>7756830.3705431838</v>
      </c>
      <c r="K100" s="65"/>
      <c r="L100" s="65">
        <f t="shared" si="26"/>
        <v>2820962.2928999299</v>
      </c>
      <c r="M100" s="67">
        <f t="shared" si="23"/>
        <v>127788.5716685739</v>
      </c>
      <c r="N100" s="67">
        <f t="shared" si="24"/>
        <v>127788.5716685739</v>
      </c>
      <c r="O100" s="65">
        <f t="shared" si="27"/>
        <v>2820962.2928999299</v>
      </c>
      <c r="P100" s="65">
        <f t="shared" si="28"/>
        <v>20000000</v>
      </c>
    </row>
    <row r="101" spans="1:16" x14ac:dyDescent="0.2">
      <c r="A101" s="1">
        <v>36250</v>
      </c>
      <c r="B101" s="34">
        <v>9.57</v>
      </c>
      <c r="C101" s="40">
        <f t="shared" si="19"/>
        <v>30.135930000000002</v>
      </c>
      <c r="D101" s="34">
        <v>65.25</v>
      </c>
      <c r="E101" s="41">
        <f t="shared" si="20"/>
        <v>46.712446464166405</v>
      </c>
      <c r="F101" s="20"/>
      <c r="G101" s="47">
        <f t="shared" si="21"/>
        <v>21.547716439249921</v>
      </c>
      <c r="H101" s="3"/>
      <c r="I101" s="65">
        <f t="shared" si="25"/>
        <v>15153277.113153378</v>
      </c>
      <c r="J101" s="65">
        <f t="shared" si="22"/>
        <v>7571471.3056945056</v>
      </c>
      <c r="K101" s="65"/>
      <c r="L101" s="65">
        <f t="shared" si="26"/>
        <v>2728433.3503237208</v>
      </c>
      <c r="M101" s="67">
        <f t="shared" si="23"/>
        <v>126622.85388876678</v>
      </c>
      <c r="N101" s="67">
        <f t="shared" si="24"/>
        <v>126622.85388876678</v>
      </c>
      <c r="O101" s="65">
        <f t="shared" si="27"/>
        <v>2728433.3503237208</v>
      </c>
      <c r="P101" s="65">
        <f t="shared" si="28"/>
        <v>20000000</v>
      </c>
    </row>
    <row r="102" spans="1:16" x14ac:dyDescent="0.2">
      <c r="A102" s="1">
        <v>36251</v>
      </c>
      <c r="B102" s="34">
        <v>9.4499999999999993</v>
      </c>
      <c r="C102" s="40">
        <f t="shared" si="19"/>
        <v>29.758049999999997</v>
      </c>
      <c r="D102" s="34">
        <v>63.5</v>
      </c>
      <c r="E102" s="41">
        <f t="shared" si="20"/>
        <v>45.459622229495274</v>
      </c>
      <c r="F102" s="20"/>
      <c r="G102" s="47">
        <f t="shared" si="21"/>
        <v>21.077399168848579</v>
      </c>
      <c r="H102" s="3"/>
      <c r="I102" s="65">
        <f t="shared" si="25"/>
        <v>15460716.427457156</v>
      </c>
      <c r="J102" s="65">
        <f t="shared" si="22"/>
        <v>7406210.465760217</v>
      </c>
      <c r="K102" s="65"/>
      <c r="L102" s="65">
        <f t="shared" si="26"/>
        <v>2839221.2863113014</v>
      </c>
      <c r="M102" s="67">
        <f t="shared" si="23"/>
        <v>134704.53653065217</v>
      </c>
      <c r="N102" s="67">
        <f t="shared" si="24"/>
        <v>134704.53653065217</v>
      </c>
      <c r="O102" s="65">
        <f t="shared" si="27"/>
        <v>2839221.2863113009</v>
      </c>
      <c r="P102" s="65">
        <f t="shared" si="28"/>
        <v>20000000</v>
      </c>
    </row>
    <row r="103" spans="1:16" x14ac:dyDescent="0.2">
      <c r="A103" s="1">
        <v>36252</v>
      </c>
      <c r="B103" s="34">
        <v>9.4499999999999993</v>
      </c>
      <c r="C103" s="40">
        <f t="shared" si="19"/>
        <v>29.758049999999997</v>
      </c>
      <c r="D103" s="34">
        <v>63.5</v>
      </c>
      <c r="E103" s="41">
        <f t="shared" si="20"/>
        <v>45.459622229495274</v>
      </c>
      <c r="F103" s="20"/>
      <c r="G103" s="47">
        <f t="shared" si="21"/>
        <v>21.077399168848579</v>
      </c>
      <c r="H103" s="3"/>
      <c r="I103" s="65">
        <f t="shared" si="25"/>
        <v>15460716.427457156</v>
      </c>
      <c r="J103" s="65">
        <f t="shared" si="22"/>
        <v>7406210.465760217</v>
      </c>
      <c r="K103" s="65"/>
      <c r="L103" s="65">
        <f t="shared" si="26"/>
        <v>2839221.2863113014</v>
      </c>
      <c r="M103" s="67">
        <f t="shared" si="23"/>
        <v>134704.53653065217</v>
      </c>
      <c r="N103" s="67">
        <f t="shared" si="24"/>
        <v>134704.53653065217</v>
      </c>
      <c r="O103" s="65">
        <f t="shared" si="27"/>
        <v>2839221.2863113009</v>
      </c>
      <c r="P103" s="65">
        <f t="shared" si="28"/>
        <v>20000000</v>
      </c>
    </row>
    <row r="104" spans="1:16" x14ac:dyDescent="0.2">
      <c r="A104" s="1">
        <v>36255</v>
      </c>
      <c r="B104" s="34">
        <v>9.83</v>
      </c>
      <c r="C104" s="40">
        <f t="shared" si="19"/>
        <v>30.95467</v>
      </c>
      <c r="D104" s="34">
        <v>66</v>
      </c>
      <c r="E104" s="41">
        <f t="shared" si="20"/>
        <v>47.249371136168321</v>
      </c>
      <c r="F104" s="20"/>
      <c r="G104" s="47">
        <f t="shared" si="21"/>
        <v>21.913478840850495</v>
      </c>
      <c r="H104" s="3"/>
      <c r="I104" s="65">
        <f t="shared" si="25"/>
        <v>15252301.836977739</v>
      </c>
      <c r="J104" s="65">
        <f t="shared" si="22"/>
        <v>7699993.487440696</v>
      </c>
      <c r="K104" s="65"/>
      <c r="L104" s="65">
        <f t="shared" si="26"/>
        <v>2759324.1318349773</v>
      </c>
      <c r="M104" s="67">
        <f t="shared" si="23"/>
        <v>125919.0360359909</v>
      </c>
      <c r="N104" s="67">
        <f t="shared" si="24"/>
        <v>125919.0360359909</v>
      </c>
      <c r="O104" s="65">
        <f t="shared" si="27"/>
        <v>2759324.1318349773</v>
      </c>
      <c r="P104" s="65">
        <f t="shared" si="28"/>
        <v>20000000</v>
      </c>
    </row>
    <row r="105" spans="1:16" x14ac:dyDescent="0.2">
      <c r="A105" s="1">
        <v>36256</v>
      </c>
      <c r="B105" s="34">
        <v>9.5299999999999994</v>
      </c>
      <c r="C105" s="40">
        <f t="shared" si="19"/>
        <v>30.009969999999999</v>
      </c>
      <c r="D105" s="34">
        <v>64.5</v>
      </c>
      <c r="E105" s="41">
        <f t="shared" si="20"/>
        <v>46.175521792164496</v>
      </c>
      <c r="F105" s="20"/>
      <c r="G105" s="47">
        <f t="shared" si="21"/>
        <v>21.355149037649348</v>
      </c>
      <c r="H105" s="3"/>
      <c r="I105" s="65">
        <f t="shared" si="25"/>
        <v>15297682.541472858</v>
      </c>
      <c r="J105" s="65">
        <f t="shared" si="22"/>
        <v>7503806.661984277</v>
      </c>
      <c r="K105" s="65"/>
      <c r="L105" s="65">
        <f t="shared" si="26"/>
        <v>2775586.4927366194</v>
      </c>
      <c r="M105" s="67">
        <f t="shared" si="23"/>
        <v>129972.70531070666</v>
      </c>
      <c r="N105" s="67">
        <f t="shared" si="24"/>
        <v>129972.70531070666</v>
      </c>
      <c r="O105" s="65">
        <f t="shared" si="27"/>
        <v>2775586.4927366194</v>
      </c>
      <c r="P105" s="65">
        <f t="shared" si="28"/>
        <v>20000000</v>
      </c>
    </row>
    <row r="106" spans="1:16" x14ac:dyDescent="0.2">
      <c r="A106" s="1">
        <v>36257</v>
      </c>
      <c r="B106" s="34">
        <v>9.8699999999999992</v>
      </c>
      <c r="C106" s="40">
        <f t="shared" si="19"/>
        <v>31.080629999999999</v>
      </c>
      <c r="D106" s="34">
        <v>63</v>
      </c>
      <c r="E106" s="41">
        <f t="shared" si="20"/>
        <v>45.10167244816067</v>
      </c>
      <c r="F106" s="20"/>
      <c r="G106" s="47">
        <f t="shared" si="21"/>
        <v>21.300659234448197</v>
      </c>
      <c r="H106" s="3"/>
      <c r="I106" s="65">
        <f t="shared" si="25"/>
        <v>16051223.688568255</v>
      </c>
      <c r="J106" s="65">
        <f t="shared" si="22"/>
        <v>7484659.9471779251</v>
      </c>
      <c r="K106" s="65"/>
      <c r="L106" s="65">
        <f t="shared" si="26"/>
        <v>3054314.1737408857</v>
      </c>
      <c r="M106" s="67">
        <f t="shared" si="23"/>
        <v>143390.59369586731</v>
      </c>
      <c r="N106" s="67">
        <f t="shared" si="24"/>
        <v>143390.59369586731</v>
      </c>
      <c r="O106" s="65">
        <f t="shared" si="27"/>
        <v>3054314.1737408857</v>
      </c>
      <c r="P106" s="65">
        <f t="shared" si="28"/>
        <v>20000000</v>
      </c>
    </row>
    <row r="107" spans="1:16" x14ac:dyDescent="0.2">
      <c r="A107" s="1">
        <v>36258</v>
      </c>
      <c r="B107" s="34">
        <v>10.16</v>
      </c>
      <c r="C107" s="40">
        <f t="shared" si="19"/>
        <v>31.993840000000002</v>
      </c>
      <c r="D107" s="34">
        <v>64.06</v>
      </c>
      <c r="E107" s="41">
        <f t="shared" si="20"/>
        <v>45.860525984590041</v>
      </c>
      <c r="F107" s="20"/>
      <c r="G107" s="47">
        <f t="shared" si="21"/>
        <v>21.756617795377011</v>
      </c>
      <c r="H107" s="3"/>
      <c r="I107" s="65">
        <f t="shared" si="25"/>
        <v>16105461.711333614</v>
      </c>
      <c r="J107" s="65">
        <f t="shared" si="22"/>
        <v>7644875.400652607</v>
      </c>
      <c r="K107" s="65"/>
      <c r="L107" s="65">
        <f t="shared" si="26"/>
        <v>3076447.4386930731</v>
      </c>
      <c r="M107" s="67">
        <f t="shared" si="23"/>
        <v>141402.83511101513</v>
      </c>
      <c r="N107" s="67">
        <f t="shared" si="24"/>
        <v>141402.83511101513</v>
      </c>
      <c r="O107" s="65">
        <f t="shared" si="27"/>
        <v>3076447.4386930731</v>
      </c>
      <c r="P107" s="65">
        <f t="shared" si="28"/>
        <v>20000000</v>
      </c>
    </row>
    <row r="108" spans="1:16" x14ac:dyDescent="0.2">
      <c r="A108" s="1">
        <v>36259</v>
      </c>
      <c r="B108" s="34">
        <v>10.42</v>
      </c>
      <c r="C108" s="40">
        <f t="shared" si="19"/>
        <v>32.812579999999997</v>
      </c>
      <c r="D108" s="34">
        <v>64.5</v>
      </c>
      <c r="E108" s="41">
        <f t="shared" si="20"/>
        <v>46.175521792164496</v>
      </c>
      <c r="F108" s="20"/>
      <c r="G108" s="47">
        <f t="shared" si="21"/>
        <v>22.055801537649344</v>
      </c>
      <c r="H108" s="3"/>
      <c r="I108" s="65">
        <f t="shared" si="25"/>
        <v>16282468.156963868</v>
      </c>
      <c r="J108" s="65">
        <f t="shared" si="22"/>
        <v>7750003.0658570286</v>
      </c>
      <c r="K108" s="65"/>
      <c r="L108" s="65">
        <f t="shared" si="26"/>
        <v>3147678.2956727534</v>
      </c>
      <c r="M108" s="67">
        <f t="shared" si="23"/>
        <v>142714.30082917883</v>
      </c>
      <c r="N108" s="67">
        <f t="shared" si="24"/>
        <v>142714.30082917883</v>
      </c>
      <c r="O108" s="65">
        <f t="shared" si="27"/>
        <v>3147678.2956727534</v>
      </c>
      <c r="P108" s="65">
        <f t="shared" si="28"/>
        <v>20000000</v>
      </c>
    </row>
    <row r="109" spans="1:16" x14ac:dyDescent="0.2">
      <c r="A109" s="1">
        <v>36262</v>
      </c>
      <c r="B109" s="34">
        <v>10.16</v>
      </c>
      <c r="C109" s="40">
        <f t="shared" si="19"/>
        <v>31.993840000000002</v>
      </c>
      <c r="D109" s="34">
        <v>61.88</v>
      </c>
      <c r="E109" s="41">
        <f t="shared" si="20"/>
        <v>44.299864937971144</v>
      </c>
      <c r="F109" s="20"/>
      <c r="G109" s="47">
        <f t="shared" si="21"/>
        <v>21.288419481391344</v>
      </c>
      <c r="H109" s="3"/>
      <c r="I109" s="65">
        <f t="shared" si="25"/>
        <v>16653849.303387959</v>
      </c>
      <c r="J109" s="65">
        <f t="shared" si="22"/>
        <v>7480359.1230363036</v>
      </c>
      <c r="K109" s="65"/>
      <c r="L109" s="65">
        <f t="shared" si="26"/>
        <v>3298515.4455535328</v>
      </c>
      <c r="M109" s="67">
        <f t="shared" si="23"/>
        <v>154944.12107187358</v>
      </c>
      <c r="N109" s="67">
        <f t="shared" si="24"/>
        <v>154944.12107187358</v>
      </c>
      <c r="O109" s="65">
        <f t="shared" si="27"/>
        <v>3298515.4455535328</v>
      </c>
      <c r="P109" s="65">
        <f t="shared" si="28"/>
        <v>20000000</v>
      </c>
    </row>
    <row r="110" spans="1:16" x14ac:dyDescent="0.2">
      <c r="A110" s="1">
        <v>36263</v>
      </c>
      <c r="B110" s="34">
        <v>11.59</v>
      </c>
      <c r="C110" s="40">
        <f t="shared" si="19"/>
        <v>36.49691</v>
      </c>
      <c r="D110" s="34">
        <v>61.06</v>
      </c>
      <c r="E110" s="41">
        <f t="shared" si="20"/>
        <v>43.71282729658239</v>
      </c>
      <c r="F110" s="20"/>
      <c r="G110" s="47">
        <f t="shared" si="21"/>
        <v>22.238075688974718</v>
      </c>
      <c r="H110" s="3"/>
      <c r="I110" s="65">
        <f t="shared" si="25"/>
        <v>18442419.524196606</v>
      </c>
      <c r="J110" s="65">
        <f t="shared" si="22"/>
        <v>7814050.8507079557</v>
      </c>
      <c r="K110" s="65"/>
      <c r="L110" s="65">
        <f t="shared" si="26"/>
        <v>4087197.700209741</v>
      </c>
      <c r="M110" s="67">
        <f t="shared" si="23"/>
        <v>183792.77763840457</v>
      </c>
      <c r="N110" s="67">
        <f t="shared" si="24"/>
        <v>183792.77763840457</v>
      </c>
      <c r="O110" s="65">
        <f t="shared" si="27"/>
        <v>4087197.700209741</v>
      </c>
      <c r="P110" s="65">
        <f t="shared" si="28"/>
        <v>20000000</v>
      </c>
    </row>
    <row r="111" spans="1:16" x14ac:dyDescent="0.2">
      <c r="A111" s="1">
        <v>36264</v>
      </c>
      <c r="B111" s="34">
        <v>10.88</v>
      </c>
      <c r="C111" s="40">
        <f t="shared" si="19"/>
        <v>34.261120000000005</v>
      </c>
      <c r="D111" s="34">
        <v>58.5</v>
      </c>
      <c r="E111" s="41">
        <f t="shared" si="20"/>
        <v>41.880124416149194</v>
      </c>
      <c r="F111" s="20"/>
      <c r="G111" s="47">
        <f t="shared" si="21"/>
        <v>21.129317324844756</v>
      </c>
      <c r="H111" s="3"/>
      <c r="I111" s="65">
        <f t="shared" si="25"/>
        <v>18300782.122938819</v>
      </c>
      <c r="J111" s="65">
        <f t="shared" si="22"/>
        <v>7424453.5510299671</v>
      </c>
      <c r="K111" s="65"/>
      <c r="L111" s="65">
        <f t="shared" si="26"/>
        <v>4013113.1988742952</v>
      </c>
      <c r="M111" s="67">
        <f t="shared" si="23"/>
        <v>189931.03928424156</v>
      </c>
      <c r="N111" s="67">
        <f t="shared" si="24"/>
        <v>189931.03928424156</v>
      </c>
      <c r="O111" s="65">
        <f t="shared" si="27"/>
        <v>4013113.1988742952</v>
      </c>
      <c r="P111" s="65">
        <f t="shared" si="28"/>
        <v>20000000</v>
      </c>
    </row>
    <row r="112" spans="1:16" x14ac:dyDescent="0.2">
      <c r="A112" s="1">
        <v>36265</v>
      </c>
      <c r="B112" s="34">
        <v>10.16</v>
      </c>
      <c r="C112" s="40">
        <f t="shared" si="19"/>
        <v>31.993840000000002</v>
      </c>
      <c r="D112" s="34">
        <v>57</v>
      </c>
      <c r="E112" s="41">
        <f t="shared" si="20"/>
        <v>40.806275072145368</v>
      </c>
      <c r="F112" s="20"/>
      <c r="G112" s="47">
        <f t="shared" si="21"/>
        <v>20.240342521643608</v>
      </c>
      <c r="H112" s="3"/>
      <c r="I112" s="65">
        <f t="shared" si="25"/>
        <v>17881432.536977507</v>
      </c>
      <c r="J112" s="65">
        <f t="shared" si="22"/>
        <v>7112084.152959439</v>
      </c>
      <c r="K112" s="65"/>
      <c r="L112" s="65">
        <f t="shared" si="26"/>
        <v>3786443.6740672672</v>
      </c>
      <c r="M112" s="67">
        <f t="shared" si="23"/>
        <v>187074.0907678963</v>
      </c>
      <c r="N112" s="67">
        <f t="shared" si="24"/>
        <v>187074.0907678963</v>
      </c>
      <c r="O112" s="65">
        <f t="shared" si="27"/>
        <v>3786443.6740672672</v>
      </c>
      <c r="P112" s="65">
        <f t="shared" si="28"/>
        <v>20000000</v>
      </c>
    </row>
    <row r="113" spans="1:16" x14ac:dyDescent="0.2">
      <c r="A113" s="1">
        <v>36266</v>
      </c>
      <c r="B113" s="34">
        <v>9.7899999999999991</v>
      </c>
      <c r="C113" s="40">
        <f t="shared" ref="C113:C144" si="29">B113*$C$15</f>
        <v>30.828709999999997</v>
      </c>
      <c r="D113" s="34">
        <v>55.06</v>
      </c>
      <c r="E113" s="41">
        <f t="shared" si="20"/>
        <v>39.417429920567088</v>
      </c>
      <c r="F113" s="20"/>
      <c r="G113" s="47">
        <f t="shared" si="21"/>
        <v>19.532406476170124</v>
      </c>
      <c r="H113" s="3"/>
      <c r="I113" s="65">
        <f t="shared" si="25"/>
        <v>17960041.927239325</v>
      </c>
      <c r="J113" s="65">
        <f t="shared" si="22"/>
        <v>6863328.4451478366</v>
      </c>
      <c r="K113" s="65"/>
      <c r="L113" s="65">
        <f t="shared" si="26"/>
        <v>3828294.9826397751</v>
      </c>
      <c r="M113" s="67">
        <f t="shared" si="23"/>
        <v>195997.09781333711</v>
      </c>
      <c r="N113" s="67">
        <f t="shared" si="24"/>
        <v>195997.09781333711</v>
      </c>
      <c r="O113" s="65">
        <f t="shared" si="27"/>
        <v>3828294.9826397751</v>
      </c>
      <c r="P113" s="65">
        <f t="shared" si="28"/>
        <v>20000000</v>
      </c>
    </row>
    <row r="114" spans="1:16" x14ac:dyDescent="0.2">
      <c r="A114" s="1">
        <v>36269</v>
      </c>
      <c r="B114" s="34">
        <v>8.2200000000000006</v>
      </c>
      <c r="C114" s="40">
        <f t="shared" si="29"/>
        <v>25.884780000000003</v>
      </c>
      <c r="D114" s="34">
        <v>47.75</v>
      </c>
      <c r="E114" s="41">
        <f t="shared" ref="E114:E145" si="30">D114*$B$7</f>
        <v>34.18420411745511</v>
      </c>
      <c r="F114" s="20"/>
      <c r="G114" s="47">
        <f t="shared" si="21"/>
        <v>16.726456235236533</v>
      </c>
      <c r="H114" s="3"/>
      <c r="I114" s="65">
        <f t="shared" si="25"/>
        <v>18061695.152456746</v>
      </c>
      <c r="J114" s="65">
        <f t="shared" si="22"/>
        <v>5877369.1304180194</v>
      </c>
      <c r="K114" s="65"/>
      <c r="L114" s="65">
        <f t="shared" si="26"/>
        <v>3884996.1204593023</v>
      </c>
      <c r="M114" s="67">
        <f t="shared" si="23"/>
        <v>232266.54025345994</v>
      </c>
      <c r="N114" s="67">
        <f t="shared" si="24"/>
        <v>232266.54025345994</v>
      </c>
      <c r="O114" s="65">
        <f t="shared" si="27"/>
        <v>3884996.1204593023</v>
      </c>
      <c r="P114" s="65">
        <f t="shared" si="28"/>
        <v>20000000</v>
      </c>
    </row>
    <row r="115" spans="1:16" x14ac:dyDescent="0.2">
      <c r="A115" s="1">
        <v>36270</v>
      </c>
      <c r="B115" s="34">
        <v>7.96</v>
      </c>
      <c r="C115" s="40">
        <f t="shared" si="29"/>
        <v>25.066040000000001</v>
      </c>
      <c r="D115" s="34">
        <v>44.13</v>
      </c>
      <c r="E115" s="41">
        <f t="shared" si="30"/>
        <v>31.592647700592547</v>
      </c>
      <c r="F115" s="20"/>
      <c r="G115" s="47">
        <f t="shared" si="21"/>
        <v>15.744304310177764</v>
      </c>
      <c r="H115" s="3"/>
      <c r="I115" s="65">
        <f t="shared" si="25"/>
        <v>18684630.240190167</v>
      </c>
      <c r="J115" s="65">
        <f t="shared" si="22"/>
        <v>5532259.0052044932</v>
      </c>
      <c r="K115" s="65"/>
      <c r="L115" s="65">
        <f t="shared" si="26"/>
        <v>4296762.0561085055</v>
      </c>
      <c r="M115" s="67">
        <f t="shared" si="23"/>
        <v>272908.98165191727</v>
      </c>
      <c r="N115" s="67">
        <f t="shared" si="24"/>
        <v>272908.98165191727</v>
      </c>
      <c r="O115" s="65">
        <f t="shared" si="27"/>
        <v>4296762.0561085055</v>
      </c>
      <c r="P115" s="65">
        <f t="shared" si="28"/>
        <v>20000000</v>
      </c>
    </row>
    <row r="116" spans="1:16" x14ac:dyDescent="0.2">
      <c r="A116" s="1">
        <v>36271</v>
      </c>
      <c r="B116" s="34">
        <v>8.69</v>
      </c>
      <c r="C116" s="40">
        <f t="shared" si="29"/>
        <v>27.364809999999999</v>
      </c>
      <c r="D116" s="34">
        <v>49</v>
      </c>
      <c r="E116" s="41">
        <f t="shared" si="30"/>
        <v>35.07907857079163</v>
      </c>
      <c r="F116" s="20"/>
      <c r="G116" s="47">
        <f t="shared" si="21"/>
        <v>17.364926071237488</v>
      </c>
      <c r="H116" s="3"/>
      <c r="I116" s="65">
        <f t="shared" si="25"/>
        <v>18267308.050854657</v>
      </c>
      <c r="J116" s="65">
        <f t="shared" si="22"/>
        <v>6101715.6896676626</v>
      </c>
      <c r="K116" s="65"/>
      <c r="L116" s="65">
        <f t="shared" si="26"/>
        <v>3972638.7374746427</v>
      </c>
      <c r="M116" s="67">
        <f t="shared" si="23"/>
        <v>228773.72015160776</v>
      </c>
      <c r="N116" s="67">
        <f t="shared" si="24"/>
        <v>228773.72015160776</v>
      </c>
      <c r="O116" s="65">
        <f t="shared" si="27"/>
        <v>3972638.7374746427</v>
      </c>
      <c r="P116" s="65">
        <f t="shared" si="28"/>
        <v>20000000</v>
      </c>
    </row>
    <row r="117" spans="1:16" x14ac:dyDescent="0.2">
      <c r="A117" s="1">
        <v>36272</v>
      </c>
      <c r="B117" s="34">
        <v>9.15</v>
      </c>
      <c r="C117" s="40">
        <f t="shared" si="29"/>
        <v>28.81335</v>
      </c>
      <c r="D117" s="34">
        <v>51.13</v>
      </c>
      <c r="E117" s="41">
        <f t="shared" si="30"/>
        <v>36.603944639277067</v>
      </c>
      <c r="F117" s="20"/>
      <c r="G117" s="47">
        <f t="shared" ref="G117:G149" si="31">$B$10*C117+$B$11*$B$7*D117</f>
        <v>18.184520891783116</v>
      </c>
      <c r="H117" s="3"/>
      <c r="I117" s="65">
        <f t="shared" si="25"/>
        <v>18240488.473984726</v>
      </c>
      <c r="J117" s="65">
        <f t="shared" ref="J117:J149" si="32">G117*$B$6</f>
        <v>6389706.2376940632</v>
      </c>
      <c r="K117" s="65"/>
      <c r="L117" s="65">
        <f t="shared" si="26"/>
        <v>3955177.3388426839</v>
      </c>
      <c r="M117" s="67">
        <f t="shared" ref="M117:M148" si="33">IF(L117&gt;0,L117/G117,0)</f>
        <v>217502.42210834799</v>
      </c>
      <c r="N117" s="67">
        <f t="shared" ref="N117:N148" si="34">MIN(M117,$B$6)</f>
        <v>217502.42210834799</v>
      </c>
      <c r="O117" s="65">
        <f t="shared" si="27"/>
        <v>3955177.3388426839</v>
      </c>
      <c r="P117" s="65">
        <f t="shared" si="28"/>
        <v>20000000</v>
      </c>
    </row>
    <row r="118" spans="1:16" x14ac:dyDescent="0.2">
      <c r="A118" s="1">
        <v>36273</v>
      </c>
      <c r="B118" s="34">
        <v>11.95</v>
      </c>
      <c r="C118" s="40">
        <f t="shared" si="29"/>
        <v>37.630549999999999</v>
      </c>
      <c r="D118" s="34">
        <v>69.13</v>
      </c>
      <c r="E118" s="41">
        <f t="shared" si="30"/>
        <v>49.490136767322966</v>
      </c>
      <c r="F118" s="20"/>
      <c r="G118" s="47">
        <f t="shared" si="31"/>
        <v>24.254678530196887</v>
      </c>
      <c r="H118" s="3"/>
      <c r="I118" s="65">
        <f t="shared" ref="I118:I149" si="35">I117+$B$6*(C118-C117)-$B$8*(D118-D117)</f>
        <v>16810719.466792945</v>
      </c>
      <c r="J118" s="65">
        <f t="shared" si="32"/>
        <v>8522648.0048585124</v>
      </c>
      <c r="K118" s="65"/>
      <c r="L118" s="65">
        <f t="shared" ref="L118:L149" si="36">L117+N117*(C118-C117)-N117*$B$7*(D118-D117)</f>
        <v>3070161.6954528992</v>
      </c>
      <c r="M118" s="67">
        <f t="shared" si="33"/>
        <v>126580.18499938359</v>
      </c>
      <c r="N118" s="67">
        <f t="shared" si="34"/>
        <v>126580.18499938359</v>
      </c>
      <c r="O118" s="65">
        <f t="shared" ref="O118:O149" si="37">G118*N118</f>
        <v>3070161.6954528992</v>
      </c>
      <c r="P118" s="65">
        <f t="shared" si="28"/>
        <v>20000000</v>
      </c>
    </row>
    <row r="119" spans="1:16" x14ac:dyDescent="0.2">
      <c r="A119" s="1">
        <v>36276</v>
      </c>
      <c r="B119" s="34">
        <v>10.96</v>
      </c>
      <c r="C119" s="40">
        <f t="shared" si="29"/>
        <v>34.513040000000004</v>
      </c>
      <c r="D119" s="34">
        <v>63</v>
      </c>
      <c r="E119" s="41">
        <f t="shared" si="30"/>
        <v>45.10167244816067</v>
      </c>
      <c r="F119" s="20"/>
      <c r="G119" s="47">
        <f t="shared" si="31"/>
        <v>22.158761734448198</v>
      </c>
      <c r="H119" s="3"/>
      <c r="I119" s="65">
        <f t="shared" si="35"/>
        <v>17257309.442371853</v>
      </c>
      <c r="J119" s="65">
        <f t="shared" si="32"/>
        <v>7786181.3856288251</v>
      </c>
      <c r="K119" s="65"/>
      <c r="L119" s="65">
        <f t="shared" si="36"/>
        <v>3231039.3282982288</v>
      </c>
      <c r="M119" s="67">
        <f t="shared" si="33"/>
        <v>145813.17164827074</v>
      </c>
      <c r="N119" s="67">
        <f t="shared" si="34"/>
        <v>145813.17164827074</v>
      </c>
      <c r="O119" s="65">
        <f t="shared" si="37"/>
        <v>3231039.3282982288</v>
      </c>
      <c r="P119" s="65">
        <f t="shared" si="28"/>
        <v>20000000</v>
      </c>
    </row>
    <row r="120" spans="1:16" x14ac:dyDescent="0.2">
      <c r="A120" s="1">
        <v>36277</v>
      </c>
      <c r="B120" s="34">
        <v>11.39</v>
      </c>
      <c r="C120" s="40">
        <f t="shared" si="29"/>
        <v>35.867110000000004</v>
      </c>
      <c r="D120" s="34">
        <v>62.31</v>
      </c>
      <c r="E120" s="41">
        <f t="shared" si="30"/>
        <v>44.60770174991891</v>
      </c>
      <c r="F120" s="20"/>
      <c r="G120" s="47">
        <f t="shared" si="31"/>
        <v>22.349088024975671</v>
      </c>
      <c r="H120" s="3"/>
      <c r="I120" s="65">
        <f t="shared" si="35"/>
        <v>17906676.959247354</v>
      </c>
      <c r="J120" s="65">
        <f t="shared" si="32"/>
        <v>7853058.5441208081</v>
      </c>
      <c r="K120" s="65"/>
      <c r="L120" s="65">
        <f t="shared" si="36"/>
        <v>3500508.0038439441</v>
      </c>
      <c r="M120" s="67">
        <f t="shared" si="33"/>
        <v>156628.67316697835</v>
      </c>
      <c r="N120" s="67">
        <f t="shared" si="34"/>
        <v>156628.67316697835</v>
      </c>
      <c r="O120" s="65">
        <f t="shared" si="37"/>
        <v>3500508.0038439441</v>
      </c>
      <c r="P120" s="65">
        <f t="shared" si="28"/>
        <v>20000000</v>
      </c>
    </row>
    <row r="121" spans="1:16" x14ac:dyDescent="0.2">
      <c r="A121" s="1">
        <v>36278</v>
      </c>
      <c r="B121" s="34">
        <v>11.04</v>
      </c>
      <c r="C121" s="40">
        <f t="shared" si="29"/>
        <v>34.764959999999995</v>
      </c>
      <c r="D121" s="34">
        <v>58.25</v>
      </c>
      <c r="E121" s="41">
        <f t="shared" si="30"/>
        <v>41.701149525481888</v>
      </c>
      <c r="F121" s="20"/>
      <c r="G121" s="47">
        <f t="shared" si="31"/>
        <v>21.201584857644562</v>
      </c>
      <c r="H121" s="3"/>
      <c r="I121" s="65">
        <f t="shared" si="35"/>
        <v>18540710.718916215</v>
      </c>
      <c r="J121" s="65">
        <f t="shared" si="32"/>
        <v>7449847.0330942832</v>
      </c>
      <c r="K121" s="65"/>
      <c r="L121" s="65">
        <f t="shared" si="36"/>
        <v>3783129.1301170578</v>
      </c>
      <c r="M121" s="67">
        <f t="shared" si="33"/>
        <v>178436.14784075879</v>
      </c>
      <c r="N121" s="67">
        <f t="shared" si="34"/>
        <v>178436.14784075879</v>
      </c>
      <c r="O121" s="65">
        <f t="shared" si="37"/>
        <v>3783129.1301170578</v>
      </c>
      <c r="P121" s="65">
        <f t="shared" si="28"/>
        <v>20000000</v>
      </c>
    </row>
    <row r="122" spans="1:16" x14ac:dyDescent="0.2">
      <c r="A122" s="1">
        <v>36279</v>
      </c>
      <c r="B122" s="34">
        <v>10.8</v>
      </c>
      <c r="C122" s="40">
        <f t="shared" si="29"/>
        <v>34.0092</v>
      </c>
      <c r="D122" s="34">
        <v>57.06</v>
      </c>
      <c r="E122" s="41">
        <f t="shared" si="30"/>
        <v>40.849229045905524</v>
      </c>
      <c r="F122" s="20"/>
      <c r="G122" s="47">
        <f t="shared" si="31"/>
        <v>20.757068713771655</v>
      </c>
      <c r="H122" s="3"/>
      <c r="I122" s="65">
        <f t="shared" si="35"/>
        <v>18574499.74309922</v>
      </c>
      <c r="J122" s="65">
        <f t="shared" si="32"/>
        <v>7293652.2345530773</v>
      </c>
      <c r="K122" s="65"/>
      <c r="L122" s="65">
        <f t="shared" si="36"/>
        <v>3800287.6356671853</v>
      </c>
      <c r="M122" s="67">
        <f t="shared" si="33"/>
        <v>183084.02251160904</v>
      </c>
      <c r="N122" s="67">
        <f t="shared" si="34"/>
        <v>183084.02251160904</v>
      </c>
      <c r="O122" s="65">
        <f t="shared" si="37"/>
        <v>3800287.6356671858</v>
      </c>
      <c r="P122" s="65">
        <f t="shared" si="28"/>
        <v>20000000</v>
      </c>
    </row>
    <row r="123" spans="1:16" x14ac:dyDescent="0.2">
      <c r="A123" s="1">
        <v>36280</v>
      </c>
      <c r="B123" s="34">
        <v>11</v>
      </c>
      <c r="C123" s="40">
        <f t="shared" si="29"/>
        <v>34.639000000000003</v>
      </c>
      <c r="D123" s="34">
        <v>56</v>
      </c>
      <c r="E123" s="41">
        <f t="shared" si="30"/>
        <v>40.090375509476146</v>
      </c>
      <c r="F123" s="20"/>
      <c r="G123" s="47">
        <f t="shared" si="31"/>
        <v>20.686862652842844</v>
      </c>
      <c r="H123" s="3"/>
      <c r="I123" s="65">
        <f t="shared" si="35"/>
        <v>19062447.059199698</v>
      </c>
      <c r="J123" s="65">
        <f t="shared" si="32"/>
        <v>7268983.1157948552</v>
      </c>
      <c r="K123" s="65"/>
      <c r="L123" s="65">
        <f t="shared" si="36"/>
        <v>4054527.9109916463</v>
      </c>
      <c r="M123" s="67">
        <f t="shared" si="33"/>
        <v>195995.30286601782</v>
      </c>
      <c r="N123" s="67">
        <f t="shared" si="34"/>
        <v>195995.30286601782</v>
      </c>
      <c r="O123" s="65">
        <f t="shared" si="37"/>
        <v>4054527.9109916463</v>
      </c>
      <c r="P123" s="65">
        <f t="shared" si="28"/>
        <v>20000000</v>
      </c>
    </row>
    <row r="124" spans="1:16" x14ac:dyDescent="0.2">
      <c r="A124" s="1">
        <v>36283</v>
      </c>
      <c r="B124" s="34">
        <v>10.76</v>
      </c>
      <c r="C124" s="40">
        <f t="shared" si="29"/>
        <v>33.883240000000001</v>
      </c>
      <c r="D124" s="34">
        <v>53.75</v>
      </c>
      <c r="E124" s="41">
        <f t="shared" si="30"/>
        <v>38.479601493470412</v>
      </c>
      <c r="F124" s="20"/>
      <c r="G124" s="47">
        <f t="shared" si="31"/>
        <v>20.014690448041122</v>
      </c>
      <c r="H124" s="3"/>
      <c r="I124" s="65">
        <f t="shared" si="35"/>
        <v>19362883.261170592</v>
      </c>
      <c r="J124" s="65">
        <f t="shared" si="32"/>
        <v>7032794.1639172798</v>
      </c>
      <c r="K124" s="65"/>
      <c r="L124" s="65">
        <f t="shared" si="36"/>
        <v>4222106.6420133812</v>
      </c>
      <c r="M124" s="67">
        <f t="shared" si="33"/>
        <v>210950.38431766539</v>
      </c>
      <c r="N124" s="67">
        <f t="shared" si="34"/>
        <v>210950.38431766539</v>
      </c>
      <c r="O124" s="65">
        <f t="shared" si="37"/>
        <v>4222106.6420133812</v>
      </c>
      <c r="P124" s="65">
        <f t="shared" si="28"/>
        <v>20000000</v>
      </c>
    </row>
    <row r="125" spans="1:16" x14ac:dyDescent="0.2">
      <c r="A125" s="1">
        <v>36284</v>
      </c>
      <c r="B125" s="34">
        <v>10.4</v>
      </c>
      <c r="C125" s="40">
        <f t="shared" si="29"/>
        <v>32.749600000000001</v>
      </c>
      <c r="D125" s="34">
        <v>51.5</v>
      </c>
      <c r="E125" s="41">
        <f t="shared" si="30"/>
        <v>36.86882747746467</v>
      </c>
      <c r="F125" s="20"/>
      <c r="G125" s="47">
        <f t="shared" si="31"/>
        <v>19.248048243239403</v>
      </c>
      <c r="H125" s="3"/>
      <c r="I125" s="65">
        <f t="shared" si="35"/>
        <v>19530539.380153935</v>
      </c>
      <c r="J125" s="65">
        <f t="shared" si="32"/>
        <v>6763410.1912928168</v>
      </c>
      <c r="K125" s="65"/>
      <c r="L125" s="65">
        <f t="shared" si="36"/>
        <v>4322758.2460608231</v>
      </c>
      <c r="M125" s="67">
        <f t="shared" si="33"/>
        <v>224581.64024911611</v>
      </c>
      <c r="N125" s="67">
        <f t="shared" si="34"/>
        <v>224581.64024911611</v>
      </c>
      <c r="O125" s="65">
        <f t="shared" si="37"/>
        <v>4322758.2460608231</v>
      </c>
      <c r="P125" s="65">
        <f t="shared" si="28"/>
        <v>20000000</v>
      </c>
    </row>
    <row r="126" spans="1:16" x14ac:dyDescent="0.2">
      <c r="A126" s="1">
        <v>36285</v>
      </c>
      <c r="B126" s="34">
        <v>10.56</v>
      </c>
      <c r="C126" s="40">
        <f t="shared" si="29"/>
        <v>33.253440000000005</v>
      </c>
      <c r="D126" s="34">
        <v>52.94</v>
      </c>
      <c r="E126" s="41">
        <f t="shared" si="30"/>
        <v>37.899722847708347</v>
      </c>
      <c r="F126" s="20"/>
      <c r="G126" s="47">
        <f t="shared" si="31"/>
        <v>19.683276854312503</v>
      </c>
      <c r="H126" s="3"/>
      <c r="I126" s="65">
        <f t="shared" si="35"/>
        <v>19345341.815318566</v>
      </c>
      <c r="J126" s="65">
        <f t="shared" si="32"/>
        <v>6916341.5216009654</v>
      </c>
      <c r="K126" s="65"/>
      <c r="L126" s="65">
        <f t="shared" si="36"/>
        <v>4204391.2865093956</v>
      </c>
      <c r="M126" s="67">
        <f t="shared" si="33"/>
        <v>213602.2023989484</v>
      </c>
      <c r="N126" s="67">
        <f t="shared" si="34"/>
        <v>213602.2023989484</v>
      </c>
      <c r="O126" s="65">
        <f t="shared" si="37"/>
        <v>4204391.2865093956</v>
      </c>
      <c r="P126" s="65">
        <f t="shared" si="28"/>
        <v>20000000</v>
      </c>
    </row>
    <row r="127" spans="1:16" x14ac:dyDescent="0.2">
      <c r="A127" s="1">
        <v>36286</v>
      </c>
      <c r="B127" s="34">
        <v>10</v>
      </c>
      <c r="C127" s="40">
        <f t="shared" si="29"/>
        <v>31.490000000000002</v>
      </c>
      <c r="D127" s="34">
        <v>50.13</v>
      </c>
      <c r="E127" s="41">
        <f t="shared" si="30"/>
        <v>35.888045076607845</v>
      </c>
      <c r="F127" s="20"/>
      <c r="G127" s="47">
        <f t="shared" si="31"/>
        <v>18.638913522982353</v>
      </c>
      <c r="H127" s="3"/>
      <c r="I127" s="65">
        <f t="shared" si="35"/>
        <v>19432568.00312255</v>
      </c>
      <c r="J127" s="65">
        <f t="shared" si="32"/>
        <v>6549371.4522583876</v>
      </c>
      <c r="K127" s="65"/>
      <c r="L127" s="65">
        <f t="shared" si="36"/>
        <v>4257415.421135067</v>
      </c>
      <c r="M127" s="67">
        <f t="shared" si="33"/>
        <v>228415.42860776425</v>
      </c>
      <c r="N127" s="67">
        <f t="shared" si="34"/>
        <v>228415.42860776425</v>
      </c>
      <c r="O127" s="65">
        <f t="shared" si="37"/>
        <v>4257415.421135067</v>
      </c>
      <c r="P127" s="65">
        <f t="shared" si="28"/>
        <v>20000000</v>
      </c>
    </row>
    <row r="128" spans="1:16" x14ac:dyDescent="0.2">
      <c r="A128" s="1">
        <v>36287</v>
      </c>
      <c r="B128" s="34">
        <v>9.73</v>
      </c>
      <c r="C128" s="40">
        <f t="shared" si="29"/>
        <v>30.639770000000002</v>
      </c>
      <c r="D128" s="34">
        <v>50</v>
      </c>
      <c r="E128" s="41">
        <f t="shared" si="30"/>
        <v>35.794978133460845</v>
      </c>
      <c r="F128" s="20"/>
      <c r="G128" s="47">
        <f t="shared" si="31"/>
        <v>18.398435940038254</v>
      </c>
      <c r="H128" s="3"/>
      <c r="I128" s="65">
        <f t="shared" si="35"/>
        <v>19166514.828770772</v>
      </c>
      <c r="J128" s="65">
        <f t="shared" si="32"/>
        <v>6464872.0518668257</v>
      </c>
      <c r="K128" s="65"/>
      <c r="L128" s="65">
        <f t="shared" si="36"/>
        <v>4084467.6969780242</v>
      </c>
      <c r="M128" s="67">
        <f t="shared" si="33"/>
        <v>222000.81084552949</v>
      </c>
      <c r="N128" s="67">
        <f t="shared" si="34"/>
        <v>222000.81084552949</v>
      </c>
      <c r="O128" s="65">
        <f t="shared" si="37"/>
        <v>4084467.6969780242</v>
      </c>
      <c r="P128" s="65">
        <f t="shared" si="28"/>
        <v>20000000</v>
      </c>
    </row>
    <row r="129" spans="1:16" x14ac:dyDescent="0.2">
      <c r="A129" s="1">
        <v>36290</v>
      </c>
      <c r="B129" s="34">
        <v>9.51</v>
      </c>
      <c r="C129" s="40">
        <f t="shared" si="29"/>
        <v>29.94699</v>
      </c>
      <c r="D129" s="34">
        <v>50.5</v>
      </c>
      <c r="E129" s="41">
        <f t="shared" si="30"/>
        <v>36.152927914795455</v>
      </c>
      <c r="F129" s="20"/>
      <c r="G129" s="47">
        <f t="shared" si="31"/>
        <v>18.332625874438634</v>
      </c>
      <c r="H129" s="3"/>
      <c r="I129" s="65">
        <f t="shared" si="35"/>
        <v>18797307.705972258</v>
      </c>
      <c r="J129" s="65">
        <f t="shared" si="32"/>
        <v>6441747.6050272631</v>
      </c>
      <c r="K129" s="65"/>
      <c r="L129" s="65">
        <f t="shared" si="36"/>
        <v>3851204.8335421947</v>
      </c>
      <c r="M129" s="67">
        <f t="shared" si="33"/>
        <v>210073.82466207247</v>
      </c>
      <c r="N129" s="67">
        <f t="shared" si="34"/>
        <v>210073.82466207247</v>
      </c>
      <c r="O129" s="65">
        <f t="shared" si="37"/>
        <v>3851204.8335421947</v>
      </c>
      <c r="P129" s="65">
        <f t="shared" si="28"/>
        <v>20000000</v>
      </c>
    </row>
    <row r="130" spans="1:16" x14ac:dyDescent="0.2">
      <c r="A130" s="1">
        <v>36291</v>
      </c>
      <c r="B130" s="34">
        <v>9.69</v>
      </c>
      <c r="C130" s="40">
        <f t="shared" si="29"/>
        <v>30.513809999999999</v>
      </c>
      <c r="D130" s="34">
        <v>49.75</v>
      </c>
      <c r="E130" s="41">
        <f t="shared" si="30"/>
        <v>35.616003242793546</v>
      </c>
      <c r="F130" s="20"/>
      <c r="G130" s="47">
        <f t="shared" si="31"/>
        <v>18.313253472838063</v>
      </c>
      <c r="H130" s="3"/>
      <c r="I130" s="65">
        <f t="shared" si="35"/>
        <v>19185143.286435585</v>
      </c>
      <c r="J130" s="65">
        <f t="shared" si="32"/>
        <v>6434940.4993529962</v>
      </c>
      <c r="K130" s="65"/>
      <c r="L130" s="65">
        <f t="shared" si="36"/>
        <v>4083072.6982400212</v>
      </c>
      <c r="M130" s="67">
        <f t="shared" si="33"/>
        <v>222957.25357026112</v>
      </c>
      <c r="N130" s="67">
        <f t="shared" si="34"/>
        <v>222957.25357026112</v>
      </c>
      <c r="O130" s="65">
        <f t="shared" si="37"/>
        <v>4083072.6982400212</v>
      </c>
      <c r="P130" s="65">
        <f t="shared" si="28"/>
        <v>20000000</v>
      </c>
    </row>
    <row r="131" spans="1:16" x14ac:dyDescent="0.2">
      <c r="A131" s="1">
        <v>36292</v>
      </c>
      <c r="B131" s="34">
        <v>10.14</v>
      </c>
      <c r="C131" s="40">
        <f t="shared" si="29"/>
        <v>31.930860000000003</v>
      </c>
      <c r="D131" s="34">
        <v>51.5</v>
      </c>
      <c r="E131" s="41">
        <f t="shared" si="30"/>
        <v>36.86882747746467</v>
      </c>
      <c r="F131" s="20"/>
      <c r="G131" s="47">
        <f t="shared" si="31"/>
        <v>19.043363243239401</v>
      </c>
      <c r="H131" s="3"/>
      <c r="I131" s="65">
        <f t="shared" si="35"/>
        <v>19242849.200347573</v>
      </c>
      <c r="J131" s="65">
        <f t="shared" si="32"/>
        <v>6691487.6463412261</v>
      </c>
      <c r="K131" s="65"/>
      <c r="L131" s="65">
        <f t="shared" si="36"/>
        <v>4119688.0238432209</v>
      </c>
      <c r="M131" s="67">
        <f t="shared" si="33"/>
        <v>216331.95624232787</v>
      </c>
      <c r="N131" s="67">
        <f t="shared" si="34"/>
        <v>216331.95624232787</v>
      </c>
      <c r="O131" s="65">
        <f t="shared" si="37"/>
        <v>4119688.0238432209</v>
      </c>
      <c r="P131" s="65">
        <f t="shared" si="28"/>
        <v>20000000</v>
      </c>
    </row>
    <row r="132" spans="1:16" x14ac:dyDescent="0.2">
      <c r="A132" s="1">
        <v>36293</v>
      </c>
      <c r="B132" s="34">
        <v>9.92</v>
      </c>
      <c r="C132" s="40">
        <f t="shared" si="29"/>
        <v>31.23808</v>
      </c>
      <c r="D132" s="34">
        <v>51</v>
      </c>
      <c r="E132" s="41">
        <f t="shared" si="30"/>
        <v>36.510877696130066</v>
      </c>
      <c r="F132" s="20"/>
      <c r="G132" s="47">
        <f t="shared" si="31"/>
        <v>18.762783308839019</v>
      </c>
      <c r="H132" s="3"/>
      <c r="I132" s="65">
        <f t="shared" si="35"/>
        <v>19125196.018858392</v>
      </c>
      <c r="J132" s="65">
        <f t="shared" si="32"/>
        <v>6592897.0171088651</v>
      </c>
      <c r="K132" s="65"/>
      <c r="L132" s="65">
        <f t="shared" si="36"/>
        <v>4047253.54763029</v>
      </c>
      <c r="M132" s="67">
        <f t="shared" si="33"/>
        <v>215706.45895183666</v>
      </c>
      <c r="N132" s="67">
        <f t="shared" si="34"/>
        <v>215706.45895183666</v>
      </c>
      <c r="O132" s="65">
        <f t="shared" si="37"/>
        <v>4047253.5476302896</v>
      </c>
      <c r="P132" s="65">
        <f t="shared" si="28"/>
        <v>20000000</v>
      </c>
    </row>
    <row r="133" spans="1:16" x14ac:dyDescent="0.2">
      <c r="A133" s="1">
        <v>36294</v>
      </c>
      <c r="B133" s="34">
        <v>10.220000000000001</v>
      </c>
      <c r="C133" s="40">
        <f t="shared" si="29"/>
        <v>32.182780000000001</v>
      </c>
      <c r="D133" s="34">
        <v>48.38</v>
      </c>
      <c r="E133" s="41">
        <f t="shared" si="30"/>
        <v>34.635220841936714</v>
      </c>
      <c r="F133" s="20"/>
      <c r="G133" s="47">
        <f t="shared" si="31"/>
        <v>18.436261252581016</v>
      </c>
      <c r="H133" s="3"/>
      <c r="I133" s="65">
        <f t="shared" si="35"/>
        <v>20116217.552557722</v>
      </c>
      <c r="J133" s="65">
        <f t="shared" si="32"/>
        <v>6478163.1711069494</v>
      </c>
      <c r="K133" s="65"/>
      <c r="L133" s="65">
        <f t="shared" si="36"/>
        <v>4655622.737628879</v>
      </c>
      <c r="M133" s="67">
        <f t="shared" si="33"/>
        <v>252525.31811335159</v>
      </c>
      <c r="N133" s="67">
        <f t="shared" si="34"/>
        <v>252525.31811335159</v>
      </c>
      <c r="O133" s="65">
        <f t="shared" si="37"/>
        <v>4655622.737628879</v>
      </c>
      <c r="P133" s="65">
        <f t="shared" si="28"/>
        <v>20000000</v>
      </c>
    </row>
    <row r="134" spans="1:16" x14ac:dyDescent="0.2">
      <c r="A134" s="1">
        <v>36297</v>
      </c>
      <c r="B134" s="34">
        <v>9.69</v>
      </c>
      <c r="C134" s="40">
        <f t="shared" si="29"/>
        <v>30.513809999999999</v>
      </c>
      <c r="D134" s="34">
        <v>47.13</v>
      </c>
      <c r="E134" s="41">
        <f t="shared" si="30"/>
        <v>33.740346388600194</v>
      </c>
      <c r="F134" s="20"/>
      <c r="G134" s="47">
        <f t="shared" si="31"/>
        <v>17.750556416580061</v>
      </c>
      <c r="H134" s="3"/>
      <c r="I134" s="65">
        <f t="shared" si="35"/>
        <v>19844214.612666033</v>
      </c>
      <c r="J134" s="65">
        <f t="shared" si="32"/>
        <v>6237219.1014838619</v>
      </c>
      <c r="K134" s="65"/>
      <c r="L134" s="65">
        <f t="shared" si="36"/>
        <v>4460144.0134575553</v>
      </c>
      <c r="M134" s="67">
        <f t="shared" si="33"/>
        <v>251267.84247120947</v>
      </c>
      <c r="N134" s="67">
        <f t="shared" si="34"/>
        <v>251267.84247120947</v>
      </c>
      <c r="O134" s="65">
        <f t="shared" si="37"/>
        <v>4460144.0134575553</v>
      </c>
      <c r="P134" s="65">
        <f t="shared" si="28"/>
        <v>20000000</v>
      </c>
    </row>
    <row r="135" spans="1:16" x14ac:dyDescent="0.2">
      <c r="A135" s="1">
        <v>36298</v>
      </c>
      <c r="B135" s="34">
        <v>9.5500000000000007</v>
      </c>
      <c r="C135" s="40">
        <f t="shared" si="29"/>
        <v>30.072950000000002</v>
      </c>
      <c r="D135" s="34">
        <v>46</v>
      </c>
      <c r="E135" s="41">
        <f t="shared" si="30"/>
        <v>32.931379882783979</v>
      </c>
      <c r="F135" s="20"/>
      <c r="G135" s="47">
        <f t="shared" si="31"/>
        <v>17.397651464835192</v>
      </c>
      <c r="H135" s="3"/>
      <c r="I135" s="65">
        <f t="shared" si="35"/>
        <v>19973560.469526771</v>
      </c>
      <c r="J135" s="65">
        <f t="shared" si="32"/>
        <v>6113214.7911752937</v>
      </c>
      <c r="K135" s="65"/>
      <c r="L135" s="65">
        <f t="shared" si="36"/>
        <v>4552637.3409736129</v>
      </c>
      <c r="M135" s="67">
        <f t="shared" si="33"/>
        <v>261681.14415762265</v>
      </c>
      <c r="N135" s="67">
        <f t="shared" si="34"/>
        <v>261681.14415762265</v>
      </c>
      <c r="O135" s="65">
        <f t="shared" si="37"/>
        <v>4552637.3409736129</v>
      </c>
      <c r="P135" s="65">
        <f t="shared" si="28"/>
        <v>20000000</v>
      </c>
    </row>
    <row r="136" spans="1:16" x14ac:dyDescent="0.2">
      <c r="A136" s="1">
        <v>36299</v>
      </c>
      <c r="B136" s="34">
        <v>12.43</v>
      </c>
      <c r="C136" s="40">
        <f t="shared" si="29"/>
        <v>39.142069999999997</v>
      </c>
      <c r="D136" s="34">
        <v>48.06</v>
      </c>
      <c r="E136" s="41">
        <f t="shared" si="30"/>
        <v>34.406132981882571</v>
      </c>
      <c r="F136" s="20"/>
      <c r="G136" s="47">
        <f t="shared" si="31"/>
        <v>20.107357394564769</v>
      </c>
      <c r="H136" s="3"/>
      <c r="I136" s="65">
        <f t="shared" si="35"/>
        <v>22642081.342130788</v>
      </c>
      <c r="J136" s="65">
        <f t="shared" si="32"/>
        <v>7065355.6248297729</v>
      </c>
      <c r="K136" s="65"/>
      <c r="L136" s="65">
        <f t="shared" si="36"/>
        <v>6539939.9607542716</v>
      </c>
      <c r="M136" s="67">
        <f t="shared" si="33"/>
        <v>325251.09254397033</v>
      </c>
      <c r="N136" s="67">
        <f t="shared" si="34"/>
        <v>325251.09254397033</v>
      </c>
      <c r="O136" s="65">
        <f t="shared" si="37"/>
        <v>6539939.9607542716</v>
      </c>
      <c r="P136" s="65">
        <f t="shared" si="28"/>
        <v>20000000</v>
      </c>
    </row>
    <row r="137" spans="1:16" x14ac:dyDescent="0.2">
      <c r="A137" s="1">
        <v>36300</v>
      </c>
      <c r="B137" s="34">
        <v>11.67</v>
      </c>
      <c r="C137" s="40">
        <f t="shared" si="29"/>
        <v>36.748829999999998</v>
      </c>
      <c r="D137" s="34">
        <v>44.63</v>
      </c>
      <c r="E137" s="41">
        <f t="shared" si="30"/>
        <v>31.950597481927154</v>
      </c>
      <c r="F137" s="20"/>
      <c r="G137" s="47">
        <f t="shared" si="31"/>
        <v>18.772386744578146</v>
      </c>
      <c r="H137" s="3"/>
      <c r="I137" s="65">
        <f t="shared" si="35"/>
        <v>22663970.835233971</v>
      </c>
      <c r="J137" s="65">
        <f t="shared" si="32"/>
        <v>6596271.4878255129</v>
      </c>
      <c r="K137" s="65"/>
      <c r="L137" s="65">
        <f t="shared" si="36"/>
        <v>6560201.6401753426</v>
      </c>
      <c r="M137" s="67">
        <f t="shared" si="33"/>
        <v>349460.17943456577</v>
      </c>
      <c r="N137" s="67">
        <f t="shared" si="34"/>
        <v>349460.17943456577</v>
      </c>
      <c r="O137" s="65">
        <f t="shared" si="37"/>
        <v>6560201.6401753426</v>
      </c>
      <c r="P137" s="65">
        <f t="shared" si="28"/>
        <v>20000000</v>
      </c>
    </row>
    <row r="138" spans="1:16" x14ac:dyDescent="0.2">
      <c r="A138" s="1">
        <v>36301</v>
      </c>
      <c r="B138" s="34">
        <v>11.97</v>
      </c>
      <c r="C138" s="40">
        <f t="shared" si="29"/>
        <v>37.693530000000003</v>
      </c>
      <c r="D138" s="34">
        <v>43.63</v>
      </c>
      <c r="E138" s="41">
        <f t="shared" si="30"/>
        <v>31.234697919257936</v>
      </c>
      <c r="F138" s="20"/>
      <c r="G138" s="47">
        <f t="shared" si="31"/>
        <v>18.79379187577738</v>
      </c>
      <c r="H138" s="3"/>
      <c r="I138" s="65">
        <f t="shared" si="35"/>
        <v>23247474.984012187</v>
      </c>
      <c r="J138" s="65">
        <f t="shared" si="32"/>
        <v>6603792.8572999323</v>
      </c>
      <c r="K138" s="65"/>
      <c r="L138" s="65">
        <f t="shared" si="36"/>
        <v>7140515.0613146899</v>
      </c>
      <c r="M138" s="67">
        <f t="shared" si="33"/>
        <v>379940.09450098436</v>
      </c>
      <c r="N138" s="67">
        <f t="shared" si="34"/>
        <v>351381.61053125822</v>
      </c>
      <c r="O138" s="65">
        <f t="shared" si="37"/>
        <v>6603792.8572999323</v>
      </c>
      <c r="P138" s="65">
        <f t="shared" si="28"/>
        <v>19463277.79598524</v>
      </c>
    </row>
    <row r="139" spans="1:16" x14ac:dyDescent="0.2">
      <c r="A139" s="1">
        <v>36304</v>
      </c>
      <c r="B139" s="34">
        <v>10.82</v>
      </c>
      <c r="C139" s="40">
        <f t="shared" si="29"/>
        <v>34.072180000000003</v>
      </c>
      <c r="D139" s="34">
        <v>39.25</v>
      </c>
      <c r="E139" s="41">
        <f t="shared" si="30"/>
        <v>28.099057834766764</v>
      </c>
      <c r="F139" s="20"/>
      <c r="G139" s="47">
        <f t="shared" si="31"/>
        <v>16.947762350430029</v>
      </c>
      <c r="H139" s="3"/>
      <c r="I139" s="65">
        <f t="shared" si="35"/>
        <v>23076805.451649692</v>
      </c>
      <c r="J139" s="65">
        <f t="shared" si="32"/>
        <v>5955132.0295951255</v>
      </c>
      <c r="K139" s="65"/>
      <c r="L139" s="65">
        <f t="shared" si="36"/>
        <v>6969845.5289521962</v>
      </c>
      <c r="M139" s="67">
        <f t="shared" si="33"/>
        <v>411254.61785669567</v>
      </c>
      <c r="N139" s="67">
        <f t="shared" si="34"/>
        <v>351381.61053125822</v>
      </c>
      <c r="O139" s="65">
        <f t="shared" si="37"/>
        <v>5955132.0295951255</v>
      </c>
      <c r="P139" s="65">
        <f t="shared" si="28"/>
        <v>18985286.500642929</v>
      </c>
    </row>
    <row r="140" spans="1:16" x14ac:dyDescent="0.2">
      <c r="A140" s="1">
        <v>36305</v>
      </c>
      <c r="B140" s="34">
        <v>9.75</v>
      </c>
      <c r="C140" s="40">
        <f t="shared" si="29"/>
        <v>30.702750000000002</v>
      </c>
      <c r="D140" s="34">
        <v>35.380000000000003</v>
      </c>
      <c r="E140" s="41">
        <f t="shared" si="30"/>
        <v>25.328526527236896</v>
      </c>
      <c r="F140" s="20"/>
      <c r="G140" s="47">
        <f t="shared" si="31"/>
        <v>15.27424545817107</v>
      </c>
      <c r="H140" s="3"/>
      <c r="I140" s="65">
        <f t="shared" si="35"/>
        <v>22866363.464544471</v>
      </c>
      <c r="J140" s="65">
        <f t="shared" si="32"/>
        <v>5367088.9687419068</v>
      </c>
      <c r="K140" s="65"/>
      <c r="L140" s="65">
        <f t="shared" si="36"/>
        <v>6759403.5418469757</v>
      </c>
      <c r="M140" s="67">
        <f t="shared" si="33"/>
        <v>442536.00352029066</v>
      </c>
      <c r="N140" s="67">
        <f t="shared" si="34"/>
        <v>351381.61053125822</v>
      </c>
      <c r="O140" s="65">
        <f t="shared" si="37"/>
        <v>5367088.9687419068</v>
      </c>
      <c r="P140" s="65">
        <f t="shared" si="28"/>
        <v>18607685.426894933</v>
      </c>
    </row>
    <row r="141" spans="1:16" x14ac:dyDescent="0.2">
      <c r="A141" s="1">
        <v>36306</v>
      </c>
      <c r="B141" s="34">
        <v>10.119999999999999</v>
      </c>
      <c r="C141" s="40">
        <f t="shared" si="29"/>
        <v>31.867879999999996</v>
      </c>
      <c r="D141" s="34">
        <v>35.380000000000003</v>
      </c>
      <c r="E141" s="41">
        <f t="shared" si="30"/>
        <v>25.328526527236896</v>
      </c>
      <c r="F141" s="20"/>
      <c r="G141" s="47">
        <f t="shared" si="31"/>
        <v>15.565527958171067</v>
      </c>
      <c r="H141" s="3"/>
      <c r="I141" s="65">
        <f t="shared" si="35"/>
        <v>23275768.720422756</v>
      </c>
      <c r="J141" s="65">
        <f t="shared" si="32"/>
        <v>5469440.282711477</v>
      </c>
      <c r="K141" s="65"/>
      <c r="L141" s="65">
        <f t="shared" si="36"/>
        <v>7168808.7977252584</v>
      </c>
      <c r="M141" s="67">
        <f t="shared" si="33"/>
        <v>460556.73903190787</v>
      </c>
      <c r="N141" s="67">
        <f t="shared" si="34"/>
        <v>351381.61053125822</v>
      </c>
      <c r="O141" s="65">
        <f t="shared" si="37"/>
        <v>5469440.282711477</v>
      </c>
      <c r="P141" s="65">
        <f t="shared" si="28"/>
        <v>18300631.48498622</v>
      </c>
    </row>
    <row r="142" spans="1:16" x14ac:dyDescent="0.2">
      <c r="A142" s="1">
        <v>36307</v>
      </c>
      <c r="B142" s="34">
        <v>9.57</v>
      </c>
      <c r="C142" s="40">
        <f t="shared" si="29"/>
        <v>30.135930000000002</v>
      </c>
      <c r="D142" s="34">
        <v>34.31</v>
      </c>
      <c r="E142" s="41">
        <f t="shared" si="30"/>
        <v>24.562513995180836</v>
      </c>
      <c r="F142" s="20"/>
      <c r="G142" s="47">
        <f t="shared" si="31"/>
        <v>14.90273669855425</v>
      </c>
      <c r="H142" s="3"/>
      <c r="I142" s="65">
        <f t="shared" si="35"/>
        <v>22936356.057264131</v>
      </c>
      <c r="J142" s="65">
        <f t="shared" si="32"/>
        <v>5236547.622461278</v>
      </c>
      <c r="K142" s="65"/>
      <c r="L142" s="65">
        <f t="shared" si="36"/>
        <v>6829396.134566634</v>
      </c>
      <c r="M142" s="67">
        <f t="shared" si="33"/>
        <v>458264.56393268827</v>
      </c>
      <c r="N142" s="67">
        <f t="shared" si="34"/>
        <v>351381.61053125822</v>
      </c>
      <c r="O142" s="65">
        <f t="shared" si="37"/>
        <v>5236547.622461278</v>
      </c>
      <c r="P142" s="65">
        <f t="shared" si="28"/>
        <v>18407151.487894643</v>
      </c>
    </row>
    <row r="143" spans="1:16" x14ac:dyDescent="0.2">
      <c r="A143" s="1">
        <v>36308</v>
      </c>
      <c r="B143" s="34">
        <v>9.61</v>
      </c>
      <c r="C143" s="40">
        <f t="shared" si="29"/>
        <v>30.261889999999998</v>
      </c>
      <c r="D143" s="34">
        <v>33.56</v>
      </c>
      <c r="E143" s="41">
        <f t="shared" si="30"/>
        <v>24.025589323178924</v>
      </c>
      <c r="F143" s="20"/>
      <c r="G143" s="47">
        <f t="shared" si="31"/>
        <v>14.773149296953676</v>
      </c>
      <c r="H143" s="3"/>
      <c r="I143" s="65">
        <f t="shared" si="35"/>
        <v>23169281.540908646</v>
      </c>
      <c r="J143" s="65">
        <f t="shared" si="32"/>
        <v>5191012.9925823081</v>
      </c>
      <c r="K143" s="65"/>
      <c r="L143" s="65">
        <f t="shared" si="36"/>
        <v>7062321.6182111492</v>
      </c>
      <c r="M143" s="67">
        <f t="shared" si="33"/>
        <v>478051.19113413739</v>
      </c>
      <c r="N143" s="67">
        <f t="shared" si="34"/>
        <v>351381.61053125822</v>
      </c>
      <c r="O143" s="65">
        <f t="shared" si="37"/>
        <v>5191012.9925823081</v>
      </c>
      <c r="P143" s="65">
        <f t="shared" si="28"/>
        <v>18128691.374371156</v>
      </c>
    </row>
    <row r="144" spans="1:16" x14ac:dyDescent="0.2">
      <c r="A144" s="1">
        <v>36311</v>
      </c>
      <c r="B144" s="34">
        <v>9.61</v>
      </c>
      <c r="C144" s="40">
        <f t="shared" si="29"/>
        <v>30.261889999999998</v>
      </c>
      <c r="D144" s="34">
        <v>33.56</v>
      </c>
      <c r="E144" s="41">
        <f t="shared" si="30"/>
        <v>24.025589323178924</v>
      </c>
      <c r="F144" s="20"/>
      <c r="G144" s="47">
        <f t="shared" si="31"/>
        <v>14.773149296953676</v>
      </c>
      <c r="H144" s="3"/>
      <c r="I144" s="65">
        <f t="shared" si="35"/>
        <v>23169281.540908646</v>
      </c>
      <c r="J144" s="65">
        <f t="shared" si="32"/>
        <v>5191012.9925823081</v>
      </c>
      <c r="K144" s="65"/>
      <c r="L144" s="65">
        <f t="shared" si="36"/>
        <v>7062321.6182111492</v>
      </c>
      <c r="M144" s="67">
        <f t="shared" si="33"/>
        <v>478051.19113413739</v>
      </c>
      <c r="N144" s="67">
        <f t="shared" si="34"/>
        <v>351381.61053125822</v>
      </c>
      <c r="O144" s="65">
        <f t="shared" si="37"/>
        <v>5191012.9925823081</v>
      </c>
      <c r="P144" s="65">
        <f t="shared" si="28"/>
        <v>18128691.374371156</v>
      </c>
    </row>
    <row r="145" spans="1:16" x14ac:dyDescent="0.2">
      <c r="A145" s="1">
        <v>36312</v>
      </c>
      <c r="B145" s="34">
        <v>8.89</v>
      </c>
      <c r="C145" s="40">
        <f t="shared" ref="C145:C149" si="38">B145*$C$15</f>
        <v>27.994610000000002</v>
      </c>
      <c r="D145" s="34">
        <v>31.19</v>
      </c>
      <c r="E145" s="41">
        <f t="shared" si="30"/>
        <v>22.328907359652877</v>
      </c>
      <c r="F145" s="20"/>
      <c r="G145" s="47">
        <f t="shared" si="31"/>
        <v>13.697324707895863</v>
      </c>
      <c r="H145" s="3"/>
      <c r="I145" s="65">
        <f t="shared" si="35"/>
        <v>22968783.883886453</v>
      </c>
      <c r="J145" s="65">
        <f t="shared" si="32"/>
        <v>4812988.0158300446</v>
      </c>
      <c r="K145" s="65"/>
      <c r="L145" s="65">
        <f t="shared" si="36"/>
        <v>6861823.961188959</v>
      </c>
      <c r="M145" s="67">
        <f t="shared" si="33"/>
        <v>500960.88889777433</v>
      </c>
      <c r="N145" s="67">
        <f t="shared" si="34"/>
        <v>351381.61053125822</v>
      </c>
      <c r="O145" s="65">
        <f t="shared" si="37"/>
        <v>4812988.0158300446</v>
      </c>
      <c r="P145" s="65">
        <f t="shared" si="28"/>
        <v>17951164.054641087</v>
      </c>
    </row>
    <row r="146" spans="1:16" x14ac:dyDescent="0.2">
      <c r="A146" s="1">
        <v>36313</v>
      </c>
      <c r="B146" s="34">
        <v>8.57</v>
      </c>
      <c r="C146" s="40">
        <f t="shared" si="38"/>
        <v>26.986930000000001</v>
      </c>
      <c r="D146" s="34">
        <v>29.13</v>
      </c>
      <c r="E146" s="41">
        <f t="shared" ref="E146:E149" si="39">D146*$B$7</f>
        <v>20.854154260554289</v>
      </c>
      <c r="F146" s="20"/>
      <c r="G146" s="47">
        <f t="shared" si="31"/>
        <v>13.002978778166288</v>
      </c>
      <c r="H146" s="3"/>
      <c r="I146" s="65">
        <f t="shared" si="35"/>
        <v>23132904.781683538</v>
      </c>
      <c r="J146" s="65">
        <f t="shared" si="32"/>
        <v>4569007.6247758428</v>
      </c>
      <c r="K146" s="65"/>
      <c r="L146" s="65">
        <f t="shared" si="36"/>
        <v>7025944.8589860471</v>
      </c>
      <c r="M146" s="67">
        <f t="shared" si="33"/>
        <v>540333.48656874942</v>
      </c>
      <c r="N146" s="67">
        <f t="shared" si="34"/>
        <v>351381.61053125822</v>
      </c>
      <c r="O146" s="65">
        <f t="shared" si="37"/>
        <v>4569007.6247758428</v>
      </c>
      <c r="P146" s="65">
        <f t="shared" si="28"/>
        <v>17543062.765789796</v>
      </c>
    </row>
    <row r="147" spans="1:16" x14ac:dyDescent="0.2">
      <c r="A147" s="1">
        <v>36314</v>
      </c>
      <c r="B147" s="34">
        <v>8.81</v>
      </c>
      <c r="C147" s="40">
        <f t="shared" si="38"/>
        <v>27.742690000000003</v>
      </c>
      <c r="D147" s="34">
        <v>30.56</v>
      </c>
      <c r="E147" s="41">
        <f t="shared" si="39"/>
        <v>21.877890635171269</v>
      </c>
      <c r="F147" s="20"/>
      <c r="G147" s="47">
        <f t="shared" si="31"/>
        <v>13.499039690551381</v>
      </c>
      <c r="H147" s="3"/>
      <c r="I147" s="65">
        <f t="shared" si="35"/>
        <v>23038742.811586298</v>
      </c>
      <c r="J147" s="65">
        <f t="shared" si="32"/>
        <v>4743314.3070913218</v>
      </c>
      <c r="K147" s="65"/>
      <c r="L147" s="65">
        <f t="shared" si="36"/>
        <v>6931782.8888888052</v>
      </c>
      <c r="M147" s="67">
        <f t="shared" si="33"/>
        <v>513501.92664006236</v>
      </c>
      <c r="N147" s="67">
        <f t="shared" si="34"/>
        <v>351381.61053125822</v>
      </c>
      <c r="O147" s="65">
        <f t="shared" si="37"/>
        <v>4743314.3070913218</v>
      </c>
      <c r="P147" s="65">
        <f t="shared" si="28"/>
        <v>17811531.418202516</v>
      </c>
    </row>
    <row r="148" spans="1:16" x14ac:dyDescent="0.2">
      <c r="A148" s="1">
        <v>36315</v>
      </c>
      <c r="B148" s="34">
        <v>10.4</v>
      </c>
      <c r="C148" s="40">
        <f t="shared" si="38"/>
        <v>32.749600000000001</v>
      </c>
      <c r="D148" s="34">
        <v>37.5</v>
      </c>
      <c r="E148" s="41">
        <f t="shared" si="39"/>
        <v>26.846233600095637</v>
      </c>
      <c r="F148" s="20"/>
      <c r="G148" s="47">
        <f t="shared" si="31"/>
        <v>16.241270080028691</v>
      </c>
      <c r="H148" s="3"/>
      <c r="I148" s="65">
        <f t="shared" si="35"/>
        <v>23052294.558484588</v>
      </c>
      <c r="J148" s="65">
        <f t="shared" si="32"/>
        <v>5706883.6377936183</v>
      </c>
      <c r="K148" s="65"/>
      <c r="L148" s="65">
        <f t="shared" si="36"/>
        <v>6945334.6357870959</v>
      </c>
      <c r="M148" s="67">
        <f t="shared" si="33"/>
        <v>427634.94490049308</v>
      </c>
      <c r="N148" s="67">
        <f t="shared" si="34"/>
        <v>351381.61053125822</v>
      </c>
      <c r="O148" s="65">
        <f t="shared" si="37"/>
        <v>5706883.6377936183</v>
      </c>
      <c r="P148" s="65">
        <f t="shared" si="28"/>
        <v>18761549.002006523</v>
      </c>
    </row>
    <row r="149" spans="1:16" x14ac:dyDescent="0.2">
      <c r="A149" s="1">
        <v>36318</v>
      </c>
      <c r="B149" s="34">
        <v>10.36</v>
      </c>
      <c r="C149" s="40">
        <f t="shared" si="38"/>
        <v>32.623640000000002</v>
      </c>
      <c r="D149" s="34">
        <v>34</v>
      </c>
      <c r="E149" s="41">
        <f t="shared" si="39"/>
        <v>24.340585130753375</v>
      </c>
      <c r="F149" s="78">
        <f>C149-E149</f>
        <v>8.2830548692466266</v>
      </c>
      <c r="G149" s="47">
        <f t="shared" si="31"/>
        <v>15.458085539226012</v>
      </c>
      <c r="H149" s="3"/>
      <c r="I149" s="65">
        <f t="shared" si="35"/>
        <v>23888473.325404737</v>
      </c>
      <c r="J149" s="65">
        <f t="shared" si="32"/>
        <v>5431686.9925031895</v>
      </c>
      <c r="K149" s="65"/>
      <c r="L149" s="65">
        <f t="shared" si="36"/>
        <v>7781513.4027072443</v>
      </c>
      <c r="M149" s="67">
        <f t="shared" ref="M149" si="40">IF(L149&gt;0,L149/G149,0)</f>
        <v>503394.38108044432</v>
      </c>
      <c r="N149" s="67">
        <f t="shared" ref="N149" si="41">MIN(M149,$B$6)</f>
        <v>351381.61053125822</v>
      </c>
      <c r="O149" s="65">
        <f t="shared" si="37"/>
        <v>5431686.9925031895</v>
      </c>
      <c r="P149" s="65">
        <f t="shared" si="28"/>
        <v>17650173.589795943</v>
      </c>
    </row>
    <row r="150" spans="1:16" x14ac:dyDescent="0.2">
      <c r="A150" s="1">
        <v>36319</v>
      </c>
      <c r="B150" s="34">
        <v>8.69</v>
      </c>
      <c r="C150" s="34"/>
      <c r="D150" s="34">
        <v>31.81</v>
      </c>
      <c r="E150" s="34"/>
      <c r="G150" s="3"/>
      <c r="H150" s="3"/>
      <c r="I150" s="3"/>
      <c r="P150" s="3"/>
    </row>
    <row r="151" spans="1:16" x14ac:dyDescent="0.2">
      <c r="A151" s="1">
        <v>36320</v>
      </c>
      <c r="B151" s="34">
        <v>7.69</v>
      </c>
      <c r="C151" s="34"/>
      <c r="D151" s="34">
        <v>34.25</v>
      </c>
      <c r="E151" s="34"/>
      <c r="G151" s="3"/>
      <c r="H151" s="3"/>
      <c r="I151" s="3"/>
      <c r="P151" s="3"/>
    </row>
    <row r="152" spans="1:16" x14ac:dyDescent="0.2">
      <c r="A152" s="1">
        <v>36321</v>
      </c>
      <c r="B152" s="34">
        <v>7.28</v>
      </c>
      <c r="C152" s="34"/>
      <c r="D152" s="34">
        <v>31.25</v>
      </c>
      <c r="E152" s="34"/>
      <c r="G152" s="3"/>
      <c r="H152" s="3"/>
      <c r="I152" s="3"/>
      <c r="P152" s="3"/>
    </row>
    <row r="153" spans="1:16" x14ac:dyDescent="0.2">
      <c r="A153" s="1">
        <v>36322</v>
      </c>
      <c r="B153" s="34">
        <v>7.16</v>
      </c>
      <c r="C153" s="34"/>
      <c r="D153" s="34">
        <v>29.44</v>
      </c>
      <c r="E153" s="34"/>
      <c r="G153" s="3"/>
      <c r="H153" s="3"/>
      <c r="I153" s="3"/>
      <c r="P153" s="3"/>
    </row>
    <row r="154" spans="1:16" x14ac:dyDescent="0.2">
      <c r="A154" s="1">
        <v>36325</v>
      </c>
      <c r="B154" s="34">
        <v>6.44</v>
      </c>
      <c r="C154" s="34"/>
      <c r="D154" s="34">
        <v>25.5</v>
      </c>
      <c r="E154" s="34"/>
      <c r="G154" s="3"/>
      <c r="H154" s="3"/>
      <c r="I154" s="3"/>
      <c r="P154" s="3"/>
    </row>
    <row r="155" spans="1:16" x14ac:dyDescent="0.2">
      <c r="A155" s="1">
        <v>36326</v>
      </c>
      <c r="B155" s="34">
        <v>6.06</v>
      </c>
      <c r="C155" s="34"/>
      <c r="D155" s="34">
        <v>21.63</v>
      </c>
      <c r="E155" s="34"/>
      <c r="G155" s="3"/>
      <c r="H155" s="3"/>
      <c r="I155" s="3"/>
      <c r="P155" s="3"/>
    </row>
    <row r="156" spans="1:16" x14ac:dyDescent="0.2">
      <c r="A156" s="1">
        <v>36327</v>
      </c>
      <c r="B156" s="34">
        <v>6.44</v>
      </c>
      <c r="C156" s="34"/>
      <c r="D156" s="34">
        <v>27</v>
      </c>
      <c r="E156" s="34"/>
      <c r="G156" s="3"/>
      <c r="H156" s="3"/>
      <c r="I156" s="3"/>
      <c r="P156" s="3"/>
    </row>
    <row r="157" spans="1:16" x14ac:dyDescent="0.2">
      <c r="A157" s="1">
        <v>36328</v>
      </c>
      <c r="B157" s="34">
        <v>6.5</v>
      </c>
      <c r="C157" s="34"/>
      <c r="D157" s="34">
        <v>30.25</v>
      </c>
      <c r="E157" s="34"/>
      <c r="G157" s="3"/>
      <c r="H157" s="3"/>
      <c r="I157" s="3"/>
      <c r="P157" s="3"/>
    </row>
    <row r="158" spans="1:16" x14ac:dyDescent="0.2">
      <c r="A158" s="1">
        <v>36329</v>
      </c>
      <c r="B158" s="34">
        <v>6.25</v>
      </c>
      <c r="C158" s="34"/>
      <c r="D158" s="34">
        <v>30.75</v>
      </c>
      <c r="E158" s="34"/>
      <c r="G158" s="3"/>
      <c r="H158" s="3"/>
      <c r="I158" s="3"/>
      <c r="P158" s="3"/>
    </row>
    <row r="159" spans="1:16" x14ac:dyDescent="0.2">
      <c r="A159" s="1">
        <v>36332</v>
      </c>
      <c r="B159" s="34">
        <v>6.31</v>
      </c>
      <c r="C159" s="34"/>
      <c r="D159" s="34">
        <v>31.31</v>
      </c>
      <c r="E159" s="34"/>
      <c r="G159" s="3"/>
      <c r="H159" s="3"/>
      <c r="I159" s="3"/>
      <c r="P159" s="3"/>
    </row>
    <row r="160" spans="1:16" x14ac:dyDescent="0.2">
      <c r="A160" s="1">
        <v>36333</v>
      </c>
      <c r="B160" s="34">
        <v>6.44</v>
      </c>
      <c r="C160" s="34"/>
      <c r="D160" s="34">
        <v>29.38</v>
      </c>
      <c r="E160" s="34"/>
      <c r="G160" s="3"/>
      <c r="H160" s="3"/>
      <c r="I160" s="3"/>
      <c r="P160" s="3"/>
    </row>
    <row r="161" spans="1:16" x14ac:dyDescent="0.2">
      <c r="A161" s="1">
        <v>36334</v>
      </c>
      <c r="B161" s="34">
        <v>7.94</v>
      </c>
      <c r="C161" s="34"/>
      <c r="D161" s="34">
        <v>29</v>
      </c>
      <c r="E161" s="34"/>
      <c r="G161" s="3"/>
      <c r="H161" s="3"/>
      <c r="I161" s="3"/>
      <c r="P161" s="3"/>
    </row>
    <row r="162" spans="1:16" x14ac:dyDescent="0.2">
      <c r="A162" s="1">
        <v>36335</v>
      </c>
      <c r="B162" s="34">
        <v>7.63</v>
      </c>
      <c r="C162" s="34"/>
      <c r="D162" s="34">
        <v>28.5</v>
      </c>
      <c r="E162" s="34"/>
      <c r="G162" s="3"/>
      <c r="H162" s="3"/>
      <c r="I162" s="3"/>
      <c r="P162" s="3"/>
    </row>
    <row r="163" spans="1:16" x14ac:dyDescent="0.2">
      <c r="A163" s="1">
        <v>36336</v>
      </c>
      <c r="B163" s="34">
        <v>7.75</v>
      </c>
      <c r="C163" s="34"/>
      <c r="D163" s="34">
        <v>27.88</v>
      </c>
      <c r="E163" s="34"/>
      <c r="G163" s="3"/>
      <c r="H163" s="3"/>
      <c r="I163" s="3"/>
      <c r="P163" s="3"/>
    </row>
    <row r="164" spans="1:16" x14ac:dyDescent="0.2">
      <c r="A164" s="1">
        <v>36339</v>
      </c>
      <c r="B164" s="34">
        <v>7.63</v>
      </c>
      <c r="C164" s="34"/>
      <c r="D164" s="34">
        <v>27.44</v>
      </c>
      <c r="E164" s="34"/>
      <c r="G164" s="3"/>
      <c r="H164" s="3"/>
      <c r="I164" s="3"/>
      <c r="P164" s="3"/>
    </row>
    <row r="165" spans="1:16" x14ac:dyDescent="0.2">
      <c r="A165" s="1">
        <v>36340</v>
      </c>
      <c r="B165" s="34">
        <v>7.53</v>
      </c>
      <c r="C165" s="34"/>
      <c r="D165" s="34">
        <v>28.38</v>
      </c>
      <c r="E165" s="34"/>
      <c r="G165" s="3"/>
      <c r="H165" s="3"/>
      <c r="I165" s="3"/>
      <c r="P165" s="3"/>
    </row>
    <row r="166" spans="1:16" x14ac:dyDescent="0.2">
      <c r="A166" s="1">
        <v>36341</v>
      </c>
      <c r="B166" s="34">
        <v>8</v>
      </c>
      <c r="C166" s="34"/>
      <c r="D166" s="34">
        <v>32</v>
      </c>
      <c r="E166" s="34"/>
      <c r="G166" s="3"/>
      <c r="H166" s="3"/>
      <c r="I166" s="3"/>
      <c r="P166" s="3"/>
    </row>
    <row r="167" spans="1:16" x14ac:dyDescent="0.2">
      <c r="A167" s="1">
        <v>36342</v>
      </c>
      <c r="B167" s="34">
        <v>7.47</v>
      </c>
      <c r="C167" s="34"/>
      <c r="D167" s="34">
        <v>29.63</v>
      </c>
      <c r="E167" s="34"/>
      <c r="G167" s="3"/>
      <c r="H167" s="3"/>
      <c r="I167" s="3"/>
      <c r="P167" s="3"/>
    </row>
    <row r="168" spans="1:16" x14ac:dyDescent="0.2">
      <c r="A168" s="1">
        <v>36343</v>
      </c>
      <c r="B168" s="34">
        <v>7.56</v>
      </c>
      <c r="C168" s="34"/>
      <c r="D168" s="34">
        <v>31.94</v>
      </c>
      <c r="E168" s="34"/>
      <c r="G168" s="3"/>
      <c r="H168" s="3"/>
      <c r="I168" s="3"/>
      <c r="P168" s="3"/>
    </row>
    <row r="169" spans="1:16" x14ac:dyDescent="0.2">
      <c r="A169" s="1">
        <v>36346</v>
      </c>
      <c r="B169" s="34">
        <v>7.56</v>
      </c>
      <c r="C169" s="34"/>
      <c r="D169" s="34">
        <v>31.94</v>
      </c>
      <c r="E169" s="34"/>
      <c r="G169" s="3"/>
      <c r="H169" s="3"/>
      <c r="I169" s="3"/>
      <c r="P169" s="3"/>
    </row>
    <row r="170" spans="1:16" x14ac:dyDescent="0.2">
      <c r="A170" s="1">
        <v>36347</v>
      </c>
      <c r="B170" s="34">
        <v>7.5</v>
      </c>
      <c r="C170" s="34"/>
      <c r="D170" s="34">
        <v>31.81</v>
      </c>
      <c r="E170" s="34"/>
      <c r="G170" s="3"/>
      <c r="H170" s="3"/>
      <c r="I170" s="3"/>
      <c r="P170" s="3"/>
    </row>
    <row r="171" spans="1:16" x14ac:dyDescent="0.2">
      <c r="A171" s="1">
        <v>36348</v>
      </c>
      <c r="B171" s="34">
        <v>7.75</v>
      </c>
      <c r="C171" s="34"/>
      <c r="D171" s="34">
        <v>32.130000000000003</v>
      </c>
      <c r="E171" s="34"/>
      <c r="G171" s="3"/>
      <c r="H171" s="3"/>
      <c r="I171" s="3"/>
      <c r="P171" s="3"/>
    </row>
    <row r="172" spans="1:16" x14ac:dyDescent="0.2">
      <c r="A172" s="1">
        <v>36349</v>
      </c>
      <c r="B172" s="34">
        <v>7.69</v>
      </c>
      <c r="C172" s="34"/>
      <c r="D172" s="34">
        <v>32.69</v>
      </c>
      <c r="E172" s="34"/>
      <c r="G172" s="3"/>
      <c r="H172" s="3"/>
      <c r="I172" s="3"/>
      <c r="P172" s="3"/>
    </row>
    <row r="173" spans="1:16" x14ac:dyDescent="0.2">
      <c r="A173" s="1">
        <v>36350</v>
      </c>
      <c r="B173" s="34">
        <v>7.63</v>
      </c>
      <c r="C173" s="34"/>
      <c r="D173" s="34">
        <v>32.630000000000003</v>
      </c>
      <c r="E173" s="34"/>
      <c r="G173" s="3"/>
      <c r="H173" s="3"/>
      <c r="I173" s="3"/>
      <c r="P173" s="3"/>
    </row>
    <row r="174" spans="1:16" x14ac:dyDescent="0.2">
      <c r="A174" s="1">
        <v>36353</v>
      </c>
      <c r="B174" s="34">
        <v>7.88</v>
      </c>
      <c r="C174" s="34"/>
      <c r="D174" s="34">
        <v>32.81</v>
      </c>
      <c r="E174" s="34"/>
      <c r="G174" s="3"/>
      <c r="H174" s="3"/>
      <c r="I174" s="3"/>
      <c r="P174" s="3"/>
    </row>
    <row r="175" spans="1:16" x14ac:dyDescent="0.2">
      <c r="A175" s="1">
        <v>36354</v>
      </c>
      <c r="B175" s="34">
        <v>7.88</v>
      </c>
      <c r="C175" s="34"/>
      <c r="D175" s="34">
        <v>32.44</v>
      </c>
      <c r="E175" s="34"/>
      <c r="G175" s="3"/>
      <c r="H175" s="3"/>
      <c r="I175" s="3"/>
      <c r="P175" s="3"/>
    </row>
    <row r="176" spans="1:16" x14ac:dyDescent="0.2">
      <c r="A176" s="1">
        <v>36355</v>
      </c>
      <c r="B176" s="34">
        <v>7.13</v>
      </c>
      <c r="C176" s="34"/>
      <c r="D176" s="34">
        <v>33.94</v>
      </c>
      <c r="E176" s="34"/>
      <c r="G176" s="3"/>
      <c r="H176" s="3"/>
      <c r="I176" s="3"/>
      <c r="P176" s="3"/>
    </row>
    <row r="177" spans="1:16" x14ac:dyDescent="0.2">
      <c r="A177" s="1">
        <v>36356</v>
      </c>
      <c r="B177" s="34">
        <v>7.06</v>
      </c>
      <c r="C177" s="34"/>
      <c r="D177" s="34">
        <v>32.44</v>
      </c>
      <c r="E177" s="34"/>
      <c r="G177" s="3"/>
      <c r="H177" s="3"/>
      <c r="I177" s="3"/>
      <c r="P177" s="3"/>
    </row>
    <row r="178" spans="1:16" x14ac:dyDescent="0.2">
      <c r="A178" s="1">
        <v>36357</v>
      </c>
      <c r="B178" s="34">
        <v>6.88</v>
      </c>
      <c r="C178" s="34"/>
      <c r="D178" s="34">
        <v>31.19</v>
      </c>
      <c r="E178" s="34"/>
      <c r="G178" s="3"/>
      <c r="H178" s="3"/>
      <c r="I178" s="3"/>
      <c r="P178" s="3"/>
    </row>
    <row r="179" spans="1:16" x14ac:dyDescent="0.2">
      <c r="A179" s="1">
        <v>36360</v>
      </c>
      <c r="B179" s="34">
        <v>6.94</v>
      </c>
      <c r="C179" s="34"/>
      <c r="D179" s="34">
        <v>30.63</v>
      </c>
      <c r="E179" s="34"/>
      <c r="G179" s="3"/>
      <c r="H179" s="3"/>
      <c r="I179" s="3"/>
      <c r="P179" s="3"/>
    </row>
    <row r="180" spans="1:16" x14ac:dyDescent="0.2">
      <c r="A180" s="1">
        <v>36361</v>
      </c>
      <c r="B180" s="34">
        <v>6.91</v>
      </c>
      <c r="C180" s="34"/>
      <c r="D180" s="34">
        <v>30</v>
      </c>
      <c r="E180" s="34"/>
      <c r="G180" s="3"/>
      <c r="H180" s="3"/>
      <c r="I180" s="3"/>
      <c r="P180" s="3"/>
    </row>
    <row r="181" spans="1:16" x14ac:dyDescent="0.2">
      <c r="A181" s="1">
        <v>36362</v>
      </c>
      <c r="B181" s="34">
        <v>6.94</v>
      </c>
      <c r="C181" s="34"/>
      <c r="D181" s="34">
        <v>28.94</v>
      </c>
      <c r="E181" s="34"/>
      <c r="G181" s="3"/>
      <c r="H181" s="3"/>
      <c r="I181" s="3"/>
      <c r="P181" s="3"/>
    </row>
    <row r="182" spans="1:16" x14ac:dyDescent="0.2">
      <c r="A182" s="1">
        <v>36363</v>
      </c>
      <c r="B182" s="34">
        <v>7.38</v>
      </c>
      <c r="C182" s="34"/>
      <c r="D182" s="34">
        <v>26.81</v>
      </c>
      <c r="E182" s="34"/>
      <c r="G182" s="3"/>
      <c r="H182" s="3"/>
      <c r="I182" s="3"/>
      <c r="P182" s="3"/>
    </row>
    <row r="183" spans="1:16" x14ac:dyDescent="0.2">
      <c r="A183" s="1">
        <v>36364</v>
      </c>
      <c r="B183" s="34">
        <v>7.19</v>
      </c>
      <c r="C183" s="34"/>
      <c r="D183" s="34">
        <v>26.63</v>
      </c>
      <c r="E183" s="34"/>
      <c r="G183" s="3"/>
      <c r="H183" s="3"/>
      <c r="I183" s="3"/>
      <c r="P183" s="3"/>
    </row>
    <row r="184" spans="1:16" x14ac:dyDescent="0.2">
      <c r="A184" s="1">
        <v>36367</v>
      </c>
      <c r="B184" s="34">
        <v>6.88</v>
      </c>
      <c r="C184" s="34"/>
      <c r="D184" s="34">
        <v>24.19</v>
      </c>
      <c r="E184" s="34"/>
      <c r="G184" s="3"/>
      <c r="H184" s="3"/>
      <c r="I184" s="3"/>
      <c r="P184" s="3"/>
    </row>
    <row r="185" spans="1:16" x14ac:dyDescent="0.2">
      <c r="A185" s="1">
        <v>36368</v>
      </c>
      <c r="B185" s="34">
        <v>6.88</v>
      </c>
      <c r="C185" s="34"/>
      <c r="D185" s="34">
        <v>24</v>
      </c>
      <c r="E185" s="34"/>
      <c r="G185" s="3"/>
      <c r="H185" s="3"/>
      <c r="I185" s="3"/>
      <c r="P185" s="3"/>
    </row>
    <row r="186" spans="1:16" x14ac:dyDescent="0.2">
      <c r="A186" s="1">
        <v>36369</v>
      </c>
      <c r="B186" s="34">
        <v>6.94</v>
      </c>
      <c r="C186" s="34"/>
      <c r="D186" s="34">
        <v>23.94</v>
      </c>
      <c r="E186" s="34"/>
      <c r="G186" s="3"/>
      <c r="H186" s="3"/>
      <c r="I186" s="3"/>
      <c r="P186" s="3"/>
    </row>
    <row r="187" spans="1:16" x14ac:dyDescent="0.2">
      <c r="A187" s="1">
        <v>36370</v>
      </c>
      <c r="B187" s="34">
        <v>7.06</v>
      </c>
      <c r="C187" s="34"/>
      <c r="D187" s="34">
        <v>23.19</v>
      </c>
      <c r="E187" s="34"/>
      <c r="G187" s="3"/>
      <c r="H187" s="3"/>
      <c r="I187" s="3"/>
      <c r="P187" s="3"/>
    </row>
    <row r="188" spans="1:16" x14ac:dyDescent="0.2">
      <c r="A188" s="1">
        <v>36371</v>
      </c>
      <c r="B188" s="34">
        <v>7.22</v>
      </c>
      <c r="C188" s="34"/>
      <c r="D188" s="34">
        <v>23.13</v>
      </c>
      <c r="E188" s="34"/>
      <c r="G188" s="3"/>
      <c r="H188" s="3"/>
      <c r="I188" s="3"/>
      <c r="P188" s="3"/>
    </row>
    <row r="189" spans="1:16" x14ac:dyDescent="0.2">
      <c r="A189" s="1">
        <v>36374</v>
      </c>
      <c r="B189" s="34">
        <v>7</v>
      </c>
      <c r="C189" s="34"/>
      <c r="D189" s="34">
        <v>22.69</v>
      </c>
      <c r="E189" s="34"/>
      <c r="G189" s="3"/>
      <c r="H189" s="3"/>
      <c r="I189" s="3"/>
      <c r="P189" s="3"/>
    </row>
    <row r="190" spans="1:16" x14ac:dyDescent="0.2">
      <c r="A190" s="1">
        <v>36375</v>
      </c>
      <c r="B190" s="34">
        <v>6.75</v>
      </c>
      <c r="C190" s="34"/>
      <c r="D190" s="34">
        <v>21</v>
      </c>
      <c r="E190" s="34"/>
      <c r="G190" s="3"/>
      <c r="H190" s="3"/>
      <c r="I190" s="3"/>
      <c r="P190" s="3"/>
    </row>
    <row r="191" spans="1:16" x14ac:dyDescent="0.2">
      <c r="A191" s="1">
        <v>36376</v>
      </c>
      <c r="B191" s="34">
        <v>5.72</v>
      </c>
      <c r="C191" s="34"/>
      <c r="D191" s="34">
        <v>17.5</v>
      </c>
      <c r="E191" s="34"/>
      <c r="G191" s="3"/>
      <c r="H191" s="3"/>
      <c r="I191" s="3"/>
      <c r="P191" s="3"/>
    </row>
    <row r="192" spans="1:16" x14ac:dyDescent="0.2">
      <c r="A192" s="1">
        <v>36377</v>
      </c>
      <c r="B192" s="34">
        <v>5.63</v>
      </c>
      <c r="C192" s="34"/>
      <c r="D192" s="34">
        <v>18.440000000000001</v>
      </c>
      <c r="E192" s="34"/>
      <c r="G192" s="3"/>
      <c r="H192" s="3"/>
      <c r="I192" s="3"/>
      <c r="P192" s="3"/>
    </row>
    <row r="193" spans="1:16" x14ac:dyDescent="0.2">
      <c r="A193" s="1">
        <v>36378</v>
      </c>
      <c r="B193" s="34">
        <v>5.47</v>
      </c>
      <c r="C193" s="34"/>
      <c r="D193" s="34">
        <v>18.25</v>
      </c>
      <c r="E193" s="34"/>
      <c r="G193" s="3"/>
      <c r="H193" s="3"/>
      <c r="I193" s="3"/>
      <c r="P193" s="3"/>
    </row>
    <row r="194" spans="1:16" x14ac:dyDescent="0.2">
      <c r="A194" s="1">
        <v>36381</v>
      </c>
      <c r="B194" s="34">
        <v>5.69</v>
      </c>
      <c r="C194" s="34"/>
      <c r="D194" s="34">
        <v>17.940000000000001</v>
      </c>
      <c r="E194" s="34"/>
      <c r="G194" s="3"/>
      <c r="H194" s="3"/>
      <c r="I194" s="3"/>
      <c r="P194" s="3"/>
    </row>
    <row r="195" spans="1:16" x14ac:dyDescent="0.2">
      <c r="A195" s="1">
        <v>36382</v>
      </c>
      <c r="B195" s="34">
        <v>5.81</v>
      </c>
      <c r="C195" s="34"/>
      <c r="D195" s="34">
        <v>17</v>
      </c>
      <c r="E195" s="34"/>
      <c r="G195" s="3"/>
      <c r="H195" s="3"/>
      <c r="I195" s="3"/>
      <c r="P195" s="3"/>
    </row>
    <row r="196" spans="1:16" x14ac:dyDescent="0.2">
      <c r="A196" s="1">
        <v>36383</v>
      </c>
      <c r="B196" s="34">
        <v>5.75</v>
      </c>
      <c r="C196" s="34"/>
      <c r="D196" s="34">
        <v>16.440000000000001</v>
      </c>
      <c r="E196" s="34"/>
      <c r="G196" s="3"/>
      <c r="H196" s="3"/>
      <c r="I196" s="3"/>
      <c r="P196" s="3"/>
    </row>
    <row r="197" spans="1:16" x14ac:dyDescent="0.2">
      <c r="A197" s="1">
        <v>36384</v>
      </c>
      <c r="B197" s="34">
        <v>6</v>
      </c>
      <c r="C197" s="34"/>
      <c r="D197" s="34">
        <v>16.940000000000001</v>
      </c>
      <c r="E197" s="34"/>
      <c r="G197" s="3"/>
      <c r="H197" s="3"/>
      <c r="I197" s="3"/>
      <c r="P197" s="3"/>
    </row>
    <row r="198" spans="1:16" x14ac:dyDescent="0.2">
      <c r="A198" s="1">
        <v>36385</v>
      </c>
      <c r="B198" s="34">
        <v>6.13</v>
      </c>
      <c r="C198" s="34"/>
      <c r="D198" s="34">
        <v>17.63</v>
      </c>
      <c r="E198" s="34"/>
      <c r="G198" s="3"/>
      <c r="H198" s="3"/>
      <c r="I198" s="3"/>
      <c r="P198" s="3"/>
    </row>
    <row r="199" spans="1:16" x14ac:dyDescent="0.2">
      <c r="A199" s="1">
        <v>36388</v>
      </c>
      <c r="B199" s="34">
        <v>6.06</v>
      </c>
      <c r="C199" s="34"/>
      <c r="D199" s="34">
        <v>18.63</v>
      </c>
      <c r="E199" s="34"/>
      <c r="G199" s="3"/>
      <c r="H199" s="3"/>
      <c r="I199" s="3"/>
      <c r="P199" s="3"/>
    </row>
    <row r="200" spans="1:16" x14ac:dyDescent="0.2">
      <c r="A200" s="1">
        <v>36389</v>
      </c>
      <c r="B200" s="34">
        <v>6.06</v>
      </c>
      <c r="C200" s="34"/>
      <c r="D200" s="34">
        <v>19.38</v>
      </c>
      <c r="E200" s="34"/>
      <c r="G200" s="3"/>
      <c r="H200" s="3"/>
      <c r="I200" s="3"/>
      <c r="P200" s="3"/>
    </row>
    <row r="201" spans="1:16" x14ac:dyDescent="0.2">
      <c r="A201" s="1">
        <v>36390</v>
      </c>
      <c r="B201" s="34">
        <v>6.25</v>
      </c>
      <c r="C201" s="34"/>
      <c r="D201" s="34">
        <v>27</v>
      </c>
      <c r="E201" s="34"/>
      <c r="G201" s="3"/>
      <c r="H201" s="3"/>
      <c r="I201" s="3"/>
      <c r="P201" s="3"/>
    </row>
    <row r="202" spans="1:16" x14ac:dyDescent="0.2">
      <c r="A202" s="1">
        <v>36391</v>
      </c>
      <c r="B202" s="34">
        <v>6.25</v>
      </c>
      <c r="C202" s="34"/>
      <c r="D202" s="34">
        <v>23.25</v>
      </c>
      <c r="E202" s="34"/>
      <c r="G202" s="3"/>
      <c r="H202" s="3"/>
      <c r="I202" s="3"/>
      <c r="P202" s="3"/>
    </row>
    <row r="203" spans="1:16" x14ac:dyDescent="0.2">
      <c r="A203" s="1">
        <v>36392</v>
      </c>
      <c r="B203" s="34">
        <v>6.13</v>
      </c>
      <c r="C203" s="34"/>
      <c r="D203" s="34">
        <v>24.69</v>
      </c>
      <c r="E203" s="34"/>
      <c r="G203" s="3"/>
      <c r="H203" s="3"/>
      <c r="I203" s="3"/>
      <c r="P203" s="3"/>
    </row>
    <row r="204" spans="1:16" x14ac:dyDescent="0.2">
      <c r="A204" s="1">
        <v>36395</v>
      </c>
      <c r="B204" s="34">
        <v>6.19</v>
      </c>
      <c r="C204" s="34"/>
      <c r="D204" s="34">
        <v>23.94</v>
      </c>
      <c r="E204" s="34"/>
      <c r="G204" s="3"/>
      <c r="H204" s="3"/>
      <c r="I204" s="3"/>
      <c r="P204" s="3"/>
    </row>
    <row r="205" spans="1:16" x14ac:dyDescent="0.2">
      <c r="A205" s="1">
        <v>36396</v>
      </c>
      <c r="B205" s="34">
        <v>6.44</v>
      </c>
      <c r="C205" s="34"/>
      <c r="D205" s="34">
        <v>22.25</v>
      </c>
      <c r="E205" s="34"/>
      <c r="G205" s="3"/>
      <c r="H205" s="3"/>
      <c r="I205" s="3"/>
      <c r="P205" s="3"/>
    </row>
    <row r="206" spans="1:16" x14ac:dyDescent="0.2">
      <c r="A206" s="1">
        <v>36397</v>
      </c>
      <c r="B206" s="34">
        <v>6.25</v>
      </c>
      <c r="C206" s="34"/>
      <c r="D206" s="34">
        <v>23.31</v>
      </c>
      <c r="E206" s="34"/>
      <c r="G206" s="3"/>
      <c r="H206" s="3"/>
      <c r="I206" s="3"/>
      <c r="P206" s="3"/>
    </row>
    <row r="207" spans="1:16" x14ac:dyDescent="0.2">
      <c r="A207" s="1">
        <v>36398</v>
      </c>
      <c r="B207" s="34">
        <v>6.06</v>
      </c>
      <c r="C207" s="34"/>
      <c r="D207" s="34">
        <v>21.63</v>
      </c>
      <c r="E207" s="34"/>
      <c r="G207" s="3"/>
      <c r="H207" s="3"/>
      <c r="I207" s="3"/>
      <c r="P207" s="3"/>
    </row>
    <row r="208" spans="1:16" x14ac:dyDescent="0.2">
      <c r="A208" s="1">
        <v>36399</v>
      </c>
      <c r="B208" s="34">
        <v>6</v>
      </c>
      <c r="C208" s="34"/>
      <c r="D208" s="34">
        <v>21.94</v>
      </c>
      <c r="E208" s="34"/>
      <c r="G208" s="3"/>
      <c r="H208" s="3"/>
      <c r="I208" s="3"/>
      <c r="P208" s="3"/>
    </row>
    <row r="209" spans="1:16" x14ac:dyDescent="0.2">
      <c r="A209" s="1">
        <v>36402</v>
      </c>
      <c r="B209" s="34">
        <v>5.66</v>
      </c>
      <c r="C209" s="34"/>
      <c r="D209" s="34">
        <v>20.5</v>
      </c>
      <c r="E209" s="34"/>
      <c r="G209" s="3"/>
      <c r="H209" s="3"/>
      <c r="I209" s="3"/>
      <c r="P209" s="3"/>
    </row>
    <row r="210" spans="1:16" x14ac:dyDescent="0.2">
      <c r="A210" s="1">
        <v>36403</v>
      </c>
      <c r="B210" s="34">
        <v>5.75</v>
      </c>
      <c r="C210" s="34"/>
      <c r="D210" s="34">
        <v>21.13</v>
      </c>
      <c r="E210" s="34"/>
      <c r="G210" s="3"/>
      <c r="H210" s="3"/>
      <c r="I210" s="3"/>
      <c r="P210" s="3"/>
    </row>
    <row r="211" spans="1:16" x14ac:dyDescent="0.2">
      <c r="A211" s="1">
        <v>36404</v>
      </c>
      <c r="B211" s="34">
        <v>5.5</v>
      </c>
      <c r="C211" s="34"/>
      <c r="D211" s="34">
        <v>20.5</v>
      </c>
      <c r="E211" s="34"/>
      <c r="G211" s="3"/>
      <c r="H211" s="3"/>
      <c r="I211" s="3"/>
      <c r="P211" s="3"/>
    </row>
    <row r="212" spans="1:16" x14ac:dyDescent="0.2">
      <c r="A212" s="1">
        <v>36405</v>
      </c>
      <c r="B212" s="34">
        <v>5.38</v>
      </c>
      <c r="C212" s="34"/>
      <c r="D212" s="34">
        <v>19.63</v>
      </c>
      <c r="E212" s="34"/>
      <c r="G212" s="3"/>
      <c r="H212" s="3"/>
      <c r="I212" s="3"/>
      <c r="P212" s="3"/>
    </row>
    <row r="213" spans="1:16" x14ac:dyDescent="0.2">
      <c r="A213" s="1">
        <v>36406</v>
      </c>
      <c r="B213" s="34">
        <v>5.5</v>
      </c>
      <c r="C213" s="34"/>
      <c r="D213" s="34">
        <v>21</v>
      </c>
      <c r="E213" s="34"/>
      <c r="G213" s="3"/>
      <c r="H213" s="3"/>
      <c r="I213" s="3"/>
      <c r="P213" s="3"/>
    </row>
    <row r="214" spans="1:16" x14ac:dyDescent="0.2">
      <c r="A214" s="1">
        <v>36409</v>
      </c>
      <c r="B214" s="34">
        <v>5.5</v>
      </c>
      <c r="C214" s="34"/>
      <c r="D214" s="34">
        <v>21</v>
      </c>
      <c r="E214" s="34"/>
      <c r="G214" s="3"/>
      <c r="H214" s="3"/>
      <c r="I214" s="3"/>
      <c r="P214" s="3"/>
    </row>
    <row r="215" spans="1:16" x14ac:dyDescent="0.2">
      <c r="A215" s="1">
        <v>36410</v>
      </c>
      <c r="B215" s="34">
        <v>5.69</v>
      </c>
      <c r="C215" s="34"/>
      <c r="D215" s="34">
        <v>22.25</v>
      </c>
      <c r="E215" s="34"/>
      <c r="G215" s="3"/>
      <c r="H215" s="3"/>
      <c r="I215" s="3"/>
      <c r="P215" s="3"/>
    </row>
    <row r="216" spans="1:16" x14ac:dyDescent="0.2">
      <c r="A216" s="1">
        <v>36411</v>
      </c>
      <c r="B216" s="34">
        <v>5.25</v>
      </c>
      <c r="C216" s="34"/>
      <c r="D216" s="34">
        <v>20.56</v>
      </c>
      <c r="E216" s="34"/>
      <c r="G216" s="3"/>
      <c r="H216" s="3"/>
      <c r="I216" s="3"/>
      <c r="P216" s="3"/>
    </row>
    <row r="217" spans="1:16" x14ac:dyDescent="0.2">
      <c r="A217" s="1">
        <v>36412</v>
      </c>
      <c r="B217" s="34">
        <v>5.38</v>
      </c>
      <c r="C217" s="34"/>
      <c r="D217" s="34">
        <v>20.38</v>
      </c>
      <c r="E217" s="34"/>
      <c r="G217" s="3"/>
      <c r="H217" s="3"/>
      <c r="I217" s="3"/>
      <c r="P217" s="3"/>
    </row>
    <row r="218" spans="1:16" x14ac:dyDescent="0.2">
      <c r="A218" s="1">
        <v>36413</v>
      </c>
      <c r="B218" s="34">
        <v>5.69</v>
      </c>
      <c r="C218" s="34"/>
      <c r="D218" s="34">
        <v>21.75</v>
      </c>
      <c r="E218" s="34"/>
      <c r="G218" s="3"/>
      <c r="H218" s="3"/>
      <c r="I218" s="3"/>
      <c r="P218" s="3"/>
    </row>
    <row r="219" spans="1:16" x14ac:dyDescent="0.2">
      <c r="A219" s="1">
        <v>36416</v>
      </c>
      <c r="B219" s="34">
        <v>6.75</v>
      </c>
      <c r="C219" s="34"/>
      <c r="D219" s="34">
        <v>23.75</v>
      </c>
      <c r="E219" s="34"/>
      <c r="G219" s="3"/>
      <c r="H219" s="3"/>
      <c r="I219" s="3"/>
      <c r="P219" s="3"/>
    </row>
    <row r="220" spans="1:16" x14ac:dyDescent="0.2">
      <c r="A220" s="1">
        <v>36417</v>
      </c>
      <c r="B220" s="34">
        <v>6.88</v>
      </c>
      <c r="C220" s="34"/>
      <c r="D220" s="34">
        <v>23.25</v>
      </c>
      <c r="E220" s="34"/>
      <c r="G220" s="3"/>
      <c r="H220" s="3"/>
      <c r="I220" s="3"/>
      <c r="P220" s="3"/>
    </row>
    <row r="221" spans="1:16" x14ac:dyDescent="0.2">
      <c r="A221" s="1">
        <v>36418</v>
      </c>
      <c r="B221" s="34">
        <v>6.84</v>
      </c>
      <c r="C221" s="34"/>
      <c r="D221" s="34">
        <v>22.5</v>
      </c>
      <c r="E221" s="34"/>
      <c r="G221" s="3"/>
      <c r="H221" s="3"/>
      <c r="I221" s="3"/>
      <c r="P221" s="3"/>
    </row>
    <row r="222" spans="1:16" x14ac:dyDescent="0.2">
      <c r="A222" s="1">
        <v>36419</v>
      </c>
      <c r="B222" s="34">
        <v>6.53</v>
      </c>
      <c r="C222" s="34"/>
      <c r="D222" s="34">
        <v>22.19</v>
      </c>
      <c r="E222" s="34"/>
      <c r="G222" s="3"/>
      <c r="H222" s="3"/>
      <c r="I222" s="3"/>
      <c r="P222" s="3"/>
    </row>
    <row r="223" spans="1:16" x14ac:dyDescent="0.2">
      <c r="A223" s="1">
        <v>36420</v>
      </c>
      <c r="B223" s="34">
        <v>5.81</v>
      </c>
      <c r="C223" s="34"/>
      <c r="D223" s="34">
        <v>20.63</v>
      </c>
      <c r="E223" s="34"/>
      <c r="G223" s="3"/>
      <c r="H223" s="3"/>
      <c r="I223" s="3"/>
      <c r="P223" s="3"/>
    </row>
    <row r="224" spans="1:16" x14ac:dyDescent="0.2">
      <c r="A224" s="1">
        <v>36423</v>
      </c>
      <c r="B224" s="34">
        <v>6</v>
      </c>
      <c r="C224" s="34"/>
      <c r="D224" s="34">
        <v>20.440000000000001</v>
      </c>
      <c r="E224" s="34"/>
      <c r="G224" s="3"/>
      <c r="H224" s="3"/>
      <c r="I224" s="3"/>
      <c r="P224" s="3"/>
    </row>
    <row r="225" spans="1:16" x14ac:dyDescent="0.2">
      <c r="A225" s="1">
        <v>36424</v>
      </c>
      <c r="B225" s="34">
        <v>6</v>
      </c>
      <c r="C225" s="34"/>
      <c r="D225" s="34">
        <v>20.56</v>
      </c>
      <c r="E225" s="34"/>
      <c r="G225" s="3"/>
      <c r="H225" s="3"/>
      <c r="I225" s="3"/>
      <c r="P225" s="3"/>
    </row>
    <row r="226" spans="1:16" x14ac:dyDescent="0.2">
      <c r="A226" s="1">
        <v>36425</v>
      </c>
      <c r="B226" s="34">
        <v>5.94</v>
      </c>
      <c r="C226" s="34"/>
      <c r="D226" s="34">
        <v>22</v>
      </c>
      <c r="E226" s="34"/>
      <c r="G226" s="3"/>
      <c r="H226" s="3"/>
      <c r="I226" s="3"/>
      <c r="P226" s="3"/>
    </row>
    <row r="227" spans="1:16" x14ac:dyDescent="0.2">
      <c r="A227" s="1">
        <v>36426</v>
      </c>
      <c r="B227" s="34">
        <v>5.81</v>
      </c>
      <c r="C227" s="34"/>
      <c r="D227" s="34">
        <v>22.63</v>
      </c>
      <c r="E227" s="34"/>
      <c r="G227" s="3"/>
      <c r="H227" s="3"/>
      <c r="I227" s="3"/>
      <c r="P227" s="3"/>
    </row>
    <row r="228" spans="1:16" x14ac:dyDescent="0.2">
      <c r="A228" s="1">
        <v>36427</v>
      </c>
      <c r="B228" s="34">
        <v>5.69</v>
      </c>
      <c r="C228" s="34"/>
      <c r="D228" s="34">
        <v>23.25</v>
      </c>
      <c r="E228" s="34"/>
      <c r="G228" s="3"/>
      <c r="H228" s="3"/>
      <c r="I228" s="3"/>
      <c r="P228" s="3"/>
    </row>
    <row r="229" spans="1:16" x14ac:dyDescent="0.2">
      <c r="A229" s="1">
        <v>36430</v>
      </c>
      <c r="B229" s="34">
        <v>6.44</v>
      </c>
      <c r="C229" s="34"/>
      <c r="D229" s="34">
        <v>30.19</v>
      </c>
      <c r="E229" s="34"/>
      <c r="G229" s="3"/>
      <c r="H229" s="3"/>
      <c r="I229" s="3"/>
      <c r="P229" s="3"/>
    </row>
    <row r="230" spans="1:16" x14ac:dyDescent="0.2">
      <c r="A230" s="1">
        <v>36431</v>
      </c>
      <c r="B230" s="34">
        <v>6.31</v>
      </c>
      <c r="C230" s="34"/>
      <c r="D230" s="34">
        <v>27.5</v>
      </c>
      <c r="E230" s="34"/>
      <c r="G230" s="3"/>
      <c r="H230" s="3"/>
      <c r="I230" s="3"/>
      <c r="P230" s="3"/>
    </row>
    <row r="231" spans="1:16" x14ac:dyDescent="0.2">
      <c r="A231" s="1">
        <v>36432</v>
      </c>
      <c r="B231" s="34">
        <v>6.31</v>
      </c>
      <c r="C231" s="34"/>
      <c r="D231" s="34">
        <v>27.88</v>
      </c>
      <c r="E231" s="34"/>
      <c r="G231" s="3"/>
      <c r="H231" s="3"/>
      <c r="I231" s="3"/>
      <c r="P231" s="3"/>
    </row>
    <row r="232" spans="1:16" x14ac:dyDescent="0.2">
      <c r="A232" s="1">
        <v>36433</v>
      </c>
      <c r="B232" s="34">
        <v>6.38</v>
      </c>
      <c r="C232" s="34"/>
      <c r="D232" s="34">
        <v>26.38</v>
      </c>
      <c r="E232" s="34"/>
      <c r="G232" s="3"/>
      <c r="H232" s="3"/>
      <c r="I232" s="3"/>
      <c r="P232" s="3"/>
    </row>
    <row r="233" spans="1:16" x14ac:dyDescent="0.2">
      <c r="A233" s="1">
        <v>36434</v>
      </c>
      <c r="B233" s="34">
        <v>6.63</v>
      </c>
      <c r="C233" s="34"/>
      <c r="D233" s="34">
        <v>26.19</v>
      </c>
      <c r="E233" s="34"/>
      <c r="G233" s="3"/>
      <c r="H233" s="3"/>
      <c r="I233" s="3"/>
      <c r="P233" s="3"/>
    </row>
    <row r="234" spans="1:16" x14ac:dyDescent="0.2">
      <c r="A234" s="1">
        <v>36437</v>
      </c>
      <c r="B234" s="34">
        <v>6.5</v>
      </c>
      <c r="C234" s="34"/>
      <c r="D234" s="34">
        <v>28</v>
      </c>
      <c r="E234" s="34"/>
      <c r="G234" s="3"/>
      <c r="H234" s="3"/>
      <c r="I234" s="3"/>
      <c r="P234" s="3"/>
    </row>
    <row r="235" spans="1:16" x14ac:dyDescent="0.2">
      <c r="A235" s="1">
        <v>36438</v>
      </c>
      <c r="B235" s="34">
        <v>6.69</v>
      </c>
      <c r="C235" s="34"/>
      <c r="D235" s="34">
        <v>28.88</v>
      </c>
      <c r="E235" s="34"/>
      <c r="G235" s="3"/>
      <c r="H235" s="3"/>
      <c r="I235" s="3"/>
      <c r="P235" s="3"/>
    </row>
    <row r="236" spans="1:16" x14ac:dyDescent="0.2">
      <c r="A236" s="1">
        <v>36439</v>
      </c>
      <c r="B236" s="34">
        <v>6.75</v>
      </c>
      <c r="C236" s="34"/>
      <c r="D236" s="34">
        <v>32.630000000000003</v>
      </c>
      <c r="E236" s="34"/>
      <c r="G236" s="3"/>
      <c r="H236" s="3"/>
      <c r="I236" s="3"/>
      <c r="P236" s="3"/>
    </row>
    <row r="237" spans="1:16" x14ac:dyDescent="0.2">
      <c r="A237" s="1">
        <v>36440</v>
      </c>
      <c r="B237" s="34">
        <v>7.81</v>
      </c>
      <c r="C237" s="34"/>
      <c r="D237" s="34">
        <v>40.56</v>
      </c>
      <c r="E237" s="34"/>
      <c r="G237" s="3"/>
      <c r="H237" s="3"/>
      <c r="I237" s="3"/>
      <c r="P237" s="3"/>
    </row>
    <row r="238" spans="1:16" x14ac:dyDescent="0.2">
      <c r="A238" s="1">
        <v>36441</v>
      </c>
      <c r="B238" s="34">
        <v>7.38</v>
      </c>
      <c r="C238" s="34"/>
      <c r="D238" s="34">
        <v>37.56</v>
      </c>
      <c r="E238" s="34"/>
      <c r="G238" s="3"/>
      <c r="H238" s="3"/>
      <c r="I238" s="3"/>
      <c r="P238" s="3"/>
    </row>
    <row r="239" spans="1:16" x14ac:dyDescent="0.2">
      <c r="A239" s="1">
        <v>36444</v>
      </c>
      <c r="B239" s="34">
        <v>7.19</v>
      </c>
      <c r="C239" s="34"/>
      <c r="D239" s="34">
        <v>36.880000000000003</v>
      </c>
      <c r="E239" s="34"/>
      <c r="G239" s="3"/>
      <c r="H239" s="3"/>
      <c r="I239" s="3"/>
      <c r="P239" s="3"/>
    </row>
    <row r="240" spans="1:16" x14ac:dyDescent="0.2">
      <c r="A240" s="1">
        <v>36445</v>
      </c>
      <c r="B240" s="34">
        <v>7.13</v>
      </c>
      <c r="C240" s="34"/>
      <c r="D240" s="34">
        <v>39</v>
      </c>
      <c r="E240" s="34"/>
      <c r="G240" s="3"/>
      <c r="H240" s="3"/>
      <c r="I240" s="3"/>
      <c r="P240" s="3"/>
    </row>
    <row r="241" spans="1:16" x14ac:dyDescent="0.2">
      <c r="A241" s="1">
        <v>36446</v>
      </c>
      <c r="B241" s="34">
        <v>6.94</v>
      </c>
      <c r="C241" s="34"/>
      <c r="D241" s="34">
        <v>38</v>
      </c>
      <c r="E241" s="34"/>
      <c r="G241" s="3"/>
      <c r="H241" s="3"/>
      <c r="I241" s="3"/>
      <c r="P241" s="3"/>
    </row>
    <row r="242" spans="1:16" x14ac:dyDescent="0.2">
      <c r="A242" s="1">
        <v>36447</v>
      </c>
      <c r="B242" s="34">
        <v>7.25</v>
      </c>
      <c r="C242" s="34"/>
      <c r="D242" s="34">
        <v>37.130000000000003</v>
      </c>
      <c r="E242" s="34"/>
      <c r="G242" s="3"/>
      <c r="H242" s="3"/>
      <c r="I242" s="3"/>
      <c r="P242" s="3"/>
    </row>
    <row r="243" spans="1:16" x14ac:dyDescent="0.2">
      <c r="A243" s="1">
        <v>36448</v>
      </c>
      <c r="B243" s="34">
        <v>6.88</v>
      </c>
      <c r="C243" s="34"/>
      <c r="D243" s="34">
        <v>34.5</v>
      </c>
      <c r="E243" s="34"/>
      <c r="G243" s="3"/>
      <c r="H243" s="3"/>
      <c r="I243" s="3"/>
      <c r="P243" s="3"/>
    </row>
    <row r="244" spans="1:16" x14ac:dyDescent="0.2">
      <c r="A244" s="1">
        <v>36451</v>
      </c>
      <c r="B244" s="34">
        <v>6.81</v>
      </c>
      <c r="C244" s="34"/>
      <c r="D244" s="34">
        <v>31.81</v>
      </c>
      <c r="E244" s="34"/>
      <c r="G244" s="3"/>
      <c r="H244" s="3"/>
      <c r="I244" s="3"/>
      <c r="P244" s="3"/>
    </row>
    <row r="245" spans="1:16" x14ac:dyDescent="0.2">
      <c r="A245" s="1">
        <v>36452</v>
      </c>
      <c r="B245" s="34">
        <v>6.5</v>
      </c>
      <c r="C245" s="34"/>
      <c r="D245" s="34">
        <v>34.75</v>
      </c>
      <c r="E245" s="34"/>
      <c r="G245" s="3"/>
      <c r="H245" s="3"/>
      <c r="I245" s="3"/>
      <c r="P245" s="3"/>
    </row>
    <row r="246" spans="1:16" x14ac:dyDescent="0.2">
      <c r="A246" s="1">
        <v>36453</v>
      </c>
      <c r="B246" s="34">
        <v>6.69</v>
      </c>
      <c r="C246" s="34"/>
      <c r="D246" s="34">
        <v>36.44</v>
      </c>
      <c r="E246" s="34"/>
      <c r="G246" s="3"/>
      <c r="H246" s="3"/>
      <c r="I246" s="3"/>
      <c r="P246" s="3"/>
    </row>
    <row r="247" spans="1:16" x14ac:dyDescent="0.2">
      <c r="A247" s="1">
        <v>36454</v>
      </c>
      <c r="B247" s="34">
        <v>6.44</v>
      </c>
      <c r="C247" s="34"/>
      <c r="D247" s="34">
        <v>35</v>
      </c>
      <c r="E247" s="34"/>
      <c r="G247" s="3"/>
      <c r="H247" s="3"/>
      <c r="I247" s="3"/>
      <c r="P247" s="3"/>
    </row>
    <row r="248" spans="1:16" x14ac:dyDescent="0.2">
      <c r="A248" s="1">
        <v>36455</v>
      </c>
      <c r="B248" s="34">
        <v>5.75</v>
      </c>
      <c r="C248" s="34"/>
      <c r="D248" s="34">
        <v>33.94</v>
      </c>
      <c r="E248" s="34"/>
      <c r="G248" s="3"/>
      <c r="H248" s="3"/>
      <c r="I248" s="3"/>
      <c r="P248" s="3"/>
    </row>
    <row r="249" spans="1:16" x14ac:dyDescent="0.2">
      <c r="A249" s="1">
        <v>36458</v>
      </c>
      <c r="B249" s="34">
        <v>6.06</v>
      </c>
      <c r="C249" s="34"/>
      <c r="D249" s="34">
        <v>32.44</v>
      </c>
      <c r="E249" s="34"/>
      <c r="G249" s="3"/>
      <c r="H249" s="3"/>
      <c r="I249" s="3"/>
      <c r="P249" s="3"/>
    </row>
    <row r="250" spans="1:16" x14ac:dyDescent="0.2">
      <c r="A250" s="1">
        <v>36459</v>
      </c>
      <c r="B250" s="34">
        <v>6.44</v>
      </c>
      <c r="C250" s="34"/>
      <c r="D250" s="34">
        <v>31.25</v>
      </c>
      <c r="E250" s="34"/>
      <c r="G250" s="3"/>
      <c r="H250" s="3"/>
      <c r="I250" s="3"/>
      <c r="P250" s="3"/>
    </row>
    <row r="251" spans="1:16" x14ac:dyDescent="0.2">
      <c r="A251" s="1">
        <v>36460</v>
      </c>
      <c r="B251" s="34">
        <v>6.31</v>
      </c>
      <c r="C251" s="34"/>
      <c r="D251" s="34">
        <v>28.5</v>
      </c>
      <c r="E251" s="34"/>
      <c r="G251" s="3"/>
      <c r="H251" s="3"/>
      <c r="I251" s="3"/>
      <c r="P251" s="3"/>
    </row>
    <row r="252" spans="1:16" x14ac:dyDescent="0.2">
      <c r="A252" s="1">
        <v>36461</v>
      </c>
      <c r="B252" s="34">
        <v>5.88</v>
      </c>
      <c r="C252" s="34"/>
      <c r="D252" s="34">
        <v>35.56</v>
      </c>
      <c r="E252" s="34"/>
      <c r="G252" s="3"/>
      <c r="H252" s="3"/>
      <c r="I252" s="3"/>
      <c r="P252" s="3"/>
    </row>
    <row r="253" spans="1:16" x14ac:dyDescent="0.2">
      <c r="A253" s="1">
        <v>36462</v>
      </c>
      <c r="B253" s="34">
        <v>6.13</v>
      </c>
      <c r="C253" s="34"/>
      <c r="D253" s="34">
        <v>36.630000000000003</v>
      </c>
      <c r="E253" s="34"/>
      <c r="G253" s="3"/>
      <c r="H253" s="3"/>
      <c r="I253" s="3"/>
      <c r="P253" s="3"/>
    </row>
    <row r="254" spans="1:16" x14ac:dyDescent="0.2">
      <c r="A254" s="1">
        <v>36465</v>
      </c>
      <c r="B254" s="34">
        <v>6.19</v>
      </c>
      <c r="C254" s="34"/>
      <c r="D254" s="34">
        <v>35.130000000000003</v>
      </c>
      <c r="E254" s="34"/>
      <c r="G254" s="3"/>
      <c r="H254" s="3"/>
      <c r="I254" s="3"/>
      <c r="P254" s="3"/>
    </row>
    <row r="255" spans="1:16" x14ac:dyDescent="0.2">
      <c r="A255" s="1">
        <v>36466</v>
      </c>
      <c r="B255" s="34">
        <v>6.13</v>
      </c>
      <c r="C255" s="34"/>
      <c r="D255" s="34">
        <v>34.06</v>
      </c>
      <c r="E255" s="34"/>
      <c r="G255" s="3"/>
      <c r="H255" s="3"/>
      <c r="I255" s="3"/>
      <c r="P255" s="3"/>
    </row>
    <row r="256" spans="1:16" x14ac:dyDescent="0.2">
      <c r="A256" s="1">
        <v>36467</v>
      </c>
      <c r="B256" s="34">
        <v>6.06</v>
      </c>
      <c r="C256" s="34"/>
      <c r="D256" s="34">
        <v>35.19</v>
      </c>
      <c r="E256" s="34"/>
      <c r="G256" s="3"/>
      <c r="H256" s="3"/>
      <c r="I256" s="3"/>
      <c r="P256" s="3"/>
    </row>
    <row r="257" spans="1:16" x14ac:dyDescent="0.2">
      <c r="A257" s="1">
        <v>36468</v>
      </c>
      <c r="B257" s="34">
        <v>6.44</v>
      </c>
      <c r="C257" s="34"/>
      <c r="D257" s="34">
        <v>34.630000000000003</v>
      </c>
      <c r="E257" s="34"/>
      <c r="G257" s="3"/>
      <c r="H257" s="3"/>
      <c r="I257" s="3"/>
      <c r="P257" s="3"/>
    </row>
    <row r="258" spans="1:16" x14ac:dyDescent="0.2">
      <c r="A258" s="1">
        <v>36469</v>
      </c>
      <c r="B258" s="34">
        <v>6.13</v>
      </c>
      <c r="C258" s="34"/>
      <c r="D258" s="34">
        <v>33.94</v>
      </c>
      <c r="E258" s="34"/>
      <c r="G258" s="3"/>
      <c r="H258" s="3"/>
      <c r="I258" s="3"/>
      <c r="P258" s="3"/>
    </row>
    <row r="259" spans="1:16" x14ac:dyDescent="0.2">
      <c r="A259" s="1">
        <v>36472</v>
      </c>
      <c r="B259" s="34">
        <v>6.63</v>
      </c>
      <c r="C259" s="34"/>
      <c r="D259" s="34">
        <v>35.130000000000003</v>
      </c>
      <c r="E259" s="34"/>
      <c r="G259" s="3"/>
      <c r="H259" s="3"/>
      <c r="I259" s="3"/>
      <c r="P259" s="3"/>
    </row>
    <row r="260" spans="1:16" x14ac:dyDescent="0.2">
      <c r="A260" s="1">
        <v>36473</v>
      </c>
      <c r="B260" s="34">
        <v>7.25</v>
      </c>
      <c r="C260" s="34"/>
      <c r="D260" s="34">
        <v>38.5</v>
      </c>
      <c r="E260" s="34"/>
      <c r="G260" s="3"/>
      <c r="H260" s="3"/>
      <c r="I260" s="3"/>
      <c r="P260" s="3"/>
    </row>
    <row r="261" spans="1:16" x14ac:dyDescent="0.2">
      <c r="A261" s="1">
        <v>36474</v>
      </c>
      <c r="B261" s="34">
        <v>6.88</v>
      </c>
      <c r="C261" s="34"/>
      <c r="D261" s="34">
        <v>37.06</v>
      </c>
      <c r="E261" s="34"/>
      <c r="G261" s="3"/>
      <c r="H261" s="3"/>
      <c r="I261" s="3"/>
      <c r="P261" s="3"/>
    </row>
    <row r="262" spans="1:16" x14ac:dyDescent="0.2">
      <c r="A262" s="1">
        <v>36475</v>
      </c>
      <c r="B262" s="34">
        <v>7</v>
      </c>
      <c r="C262" s="34"/>
      <c r="D262" s="34">
        <v>37</v>
      </c>
      <c r="E262" s="34"/>
      <c r="G262" s="3"/>
      <c r="H262" s="3"/>
      <c r="I262" s="3"/>
      <c r="P262" s="3"/>
    </row>
    <row r="263" spans="1:16" x14ac:dyDescent="0.2">
      <c r="A263" s="1">
        <v>36476</v>
      </c>
      <c r="B263" s="34">
        <v>6.91</v>
      </c>
      <c r="C263" s="34"/>
      <c r="D263" s="34">
        <v>38</v>
      </c>
      <c r="E263" s="34"/>
      <c r="G263" s="3"/>
      <c r="H263" s="3"/>
      <c r="I263" s="3"/>
      <c r="P263" s="3"/>
    </row>
    <row r="264" spans="1:16" x14ac:dyDescent="0.2">
      <c r="A264" s="1">
        <v>36479</v>
      </c>
      <c r="B264" s="34">
        <v>7</v>
      </c>
      <c r="C264" s="34"/>
      <c r="D264" s="34">
        <v>36.630000000000003</v>
      </c>
      <c r="E264" s="34"/>
      <c r="G264" s="3"/>
      <c r="H264" s="3"/>
      <c r="I264" s="3"/>
      <c r="P264" s="3"/>
    </row>
    <row r="265" spans="1:16" x14ac:dyDescent="0.2">
      <c r="A265" s="1">
        <v>36480</v>
      </c>
      <c r="B265" s="34">
        <v>6.81</v>
      </c>
      <c r="C265" s="34"/>
      <c r="D265" s="34">
        <v>37.5</v>
      </c>
      <c r="E265" s="34"/>
      <c r="G265" s="3"/>
      <c r="H265" s="3"/>
      <c r="I265" s="3"/>
      <c r="P265" s="3"/>
    </row>
    <row r="266" spans="1:16" x14ac:dyDescent="0.2">
      <c r="A266" s="1">
        <v>36481</v>
      </c>
      <c r="B266" s="34">
        <v>7.75</v>
      </c>
      <c r="C266" s="34"/>
      <c r="D266" s="34">
        <v>44.5</v>
      </c>
      <c r="E266" s="34"/>
      <c r="G266" s="3"/>
      <c r="H266" s="3"/>
      <c r="I266" s="3"/>
      <c r="P266" s="3"/>
    </row>
    <row r="267" spans="1:16" x14ac:dyDescent="0.2">
      <c r="A267" s="1">
        <v>36482</v>
      </c>
      <c r="B267" s="34">
        <v>9.25</v>
      </c>
      <c r="C267" s="34"/>
      <c r="D267" s="34">
        <v>44.19</v>
      </c>
      <c r="E267" s="34"/>
      <c r="G267" s="3"/>
      <c r="H267" s="3"/>
      <c r="I267" s="3"/>
      <c r="P267" s="3"/>
    </row>
    <row r="268" spans="1:16" x14ac:dyDescent="0.2">
      <c r="A268" s="1">
        <v>36483</v>
      </c>
      <c r="B268" s="34">
        <v>9</v>
      </c>
      <c r="C268" s="34"/>
      <c r="D268" s="34">
        <v>41.63</v>
      </c>
      <c r="E268" s="34"/>
      <c r="G268" s="3"/>
      <c r="H268" s="3"/>
      <c r="I268" s="3"/>
      <c r="P268" s="3"/>
    </row>
    <row r="269" spans="1:16" x14ac:dyDescent="0.2">
      <c r="A269" s="1">
        <v>36486</v>
      </c>
      <c r="B269" s="34">
        <v>10.5</v>
      </c>
      <c r="C269" s="34"/>
      <c r="D269" s="34">
        <v>44</v>
      </c>
      <c r="E269" s="34"/>
      <c r="G269" s="3"/>
      <c r="H269" s="3"/>
      <c r="I269" s="3"/>
      <c r="P269" s="3"/>
    </row>
    <row r="270" spans="1:16" x14ac:dyDescent="0.2">
      <c r="A270" s="1">
        <v>36487</v>
      </c>
      <c r="B270" s="34">
        <v>11</v>
      </c>
      <c r="C270" s="34"/>
      <c r="D270" s="34">
        <v>41.88</v>
      </c>
      <c r="E270" s="34"/>
      <c r="G270" s="3"/>
      <c r="H270" s="3"/>
      <c r="I270" s="3"/>
      <c r="P270" s="3"/>
    </row>
    <row r="271" spans="1:16" x14ac:dyDescent="0.2">
      <c r="A271" s="1">
        <v>36488</v>
      </c>
      <c r="B271" s="34">
        <v>10.63</v>
      </c>
      <c r="C271" s="34"/>
      <c r="D271" s="34">
        <v>42</v>
      </c>
      <c r="E271" s="34"/>
      <c r="G271" s="3"/>
      <c r="H271" s="3"/>
      <c r="I271" s="3"/>
      <c r="P271" s="3"/>
    </row>
    <row r="272" spans="1:16" x14ac:dyDescent="0.2">
      <c r="A272" s="1">
        <v>36489</v>
      </c>
      <c r="B272" s="34">
        <v>10.63</v>
      </c>
      <c r="C272" s="34"/>
      <c r="D272" s="34">
        <v>42</v>
      </c>
      <c r="E272" s="34"/>
      <c r="G272" s="3"/>
      <c r="H272" s="3"/>
      <c r="I272" s="3"/>
      <c r="P272" s="3"/>
    </row>
    <row r="273" spans="1:16" x14ac:dyDescent="0.2">
      <c r="A273" s="1">
        <v>36490</v>
      </c>
      <c r="B273" s="34">
        <v>10.63</v>
      </c>
      <c r="C273" s="34"/>
      <c r="D273" s="34">
        <v>42.56</v>
      </c>
      <c r="E273" s="34"/>
      <c r="G273" s="3"/>
      <c r="H273" s="3"/>
      <c r="I273" s="3"/>
      <c r="P273" s="3"/>
    </row>
    <row r="274" spans="1:16" x14ac:dyDescent="0.2">
      <c r="A274" s="1">
        <v>36493</v>
      </c>
      <c r="B274" s="34">
        <v>9.3800000000000008</v>
      </c>
      <c r="C274" s="34"/>
      <c r="D274" s="34">
        <v>38.56</v>
      </c>
      <c r="E274" s="34"/>
      <c r="G274" s="3"/>
      <c r="H274" s="3"/>
      <c r="I274" s="3"/>
      <c r="P274" s="3"/>
    </row>
    <row r="275" spans="1:16" x14ac:dyDescent="0.2">
      <c r="A275" s="1">
        <v>36494</v>
      </c>
      <c r="B275" s="34">
        <v>9.6300000000000008</v>
      </c>
      <c r="C275" s="34"/>
      <c r="D275" s="34">
        <v>39.380000000000003</v>
      </c>
      <c r="E275" s="34"/>
      <c r="G275" s="3"/>
      <c r="H275" s="3"/>
      <c r="I275" s="3"/>
      <c r="P275" s="3"/>
    </row>
    <row r="276" spans="1:16" x14ac:dyDescent="0.2">
      <c r="A276" s="1">
        <v>36495</v>
      </c>
      <c r="B276" s="34">
        <v>9.0299999999999994</v>
      </c>
      <c r="C276" s="34"/>
      <c r="D276" s="34">
        <v>39</v>
      </c>
      <c r="E276" s="34"/>
      <c r="G276" s="3"/>
      <c r="H276" s="3"/>
      <c r="I276" s="3"/>
      <c r="P276" s="3"/>
    </row>
    <row r="277" spans="1:16" x14ac:dyDescent="0.2">
      <c r="A277" s="1">
        <v>36496</v>
      </c>
      <c r="B277" s="34">
        <v>9.25</v>
      </c>
      <c r="C277" s="34"/>
      <c r="D277" s="34">
        <v>38.880000000000003</v>
      </c>
      <c r="E277" s="34"/>
      <c r="G277" s="3"/>
      <c r="H277" s="3"/>
      <c r="I277" s="3"/>
      <c r="P277" s="3"/>
    </row>
    <row r="278" spans="1:16" x14ac:dyDescent="0.2">
      <c r="A278" s="1">
        <v>36497</v>
      </c>
      <c r="B278" s="34">
        <v>9.5</v>
      </c>
      <c r="C278" s="34"/>
      <c r="D278" s="34">
        <v>37</v>
      </c>
      <c r="E278" s="34"/>
      <c r="G278" s="3"/>
      <c r="H278" s="3"/>
      <c r="I278" s="3"/>
      <c r="P278" s="3"/>
    </row>
    <row r="279" spans="1:16" x14ac:dyDescent="0.2">
      <c r="A279" s="1">
        <v>36500</v>
      </c>
      <c r="B279" s="34">
        <v>10</v>
      </c>
      <c r="C279" s="34"/>
      <c r="D279" s="34">
        <v>39.81</v>
      </c>
      <c r="E279" s="34"/>
      <c r="G279" s="3"/>
      <c r="H279" s="3"/>
      <c r="I279" s="3"/>
      <c r="P279" s="3"/>
    </row>
    <row r="280" spans="1:16" x14ac:dyDescent="0.2">
      <c r="A280" s="1">
        <v>36501</v>
      </c>
      <c r="B280" s="34">
        <v>10.31</v>
      </c>
      <c r="C280" s="34"/>
      <c r="D280" s="34">
        <v>39.5</v>
      </c>
      <c r="E280" s="34"/>
      <c r="G280" s="3"/>
      <c r="H280" s="3"/>
      <c r="I280" s="3"/>
      <c r="P280" s="3"/>
    </row>
    <row r="281" spans="1:16" x14ac:dyDescent="0.2">
      <c r="A281" s="1">
        <v>36502</v>
      </c>
      <c r="B281" s="34">
        <v>10.06</v>
      </c>
      <c r="C281" s="34"/>
      <c r="D281" s="34">
        <v>38.130000000000003</v>
      </c>
      <c r="E281" s="34"/>
      <c r="G281" s="3"/>
      <c r="H281" s="3"/>
      <c r="I281" s="3"/>
      <c r="P281" s="3"/>
    </row>
    <row r="282" spans="1:16" x14ac:dyDescent="0.2">
      <c r="A282" s="1">
        <v>36503</v>
      </c>
      <c r="B282" s="34">
        <v>9.56</v>
      </c>
      <c r="C282" s="34"/>
      <c r="D282" s="34">
        <v>38.380000000000003</v>
      </c>
      <c r="E282" s="34"/>
      <c r="G282" s="3"/>
      <c r="H282" s="3"/>
      <c r="I282" s="3"/>
      <c r="P282" s="3"/>
    </row>
    <row r="283" spans="1:16" x14ac:dyDescent="0.2">
      <c r="A283" s="1">
        <v>36504</v>
      </c>
      <c r="B283" s="34">
        <v>9</v>
      </c>
      <c r="C283" s="34"/>
      <c r="D283" s="34">
        <v>37.380000000000003</v>
      </c>
      <c r="E283" s="34"/>
      <c r="G283" s="3"/>
      <c r="H283" s="3"/>
      <c r="I283" s="3"/>
      <c r="P283" s="3"/>
    </row>
    <row r="284" spans="1:16" x14ac:dyDescent="0.2">
      <c r="A284" s="1">
        <v>36507</v>
      </c>
      <c r="B284" s="34">
        <v>9</v>
      </c>
      <c r="C284" s="34"/>
      <c r="D284" s="34">
        <v>36.06</v>
      </c>
      <c r="E284" s="34"/>
      <c r="G284" s="3"/>
      <c r="H284" s="3"/>
      <c r="I284" s="3"/>
      <c r="P284" s="3"/>
    </row>
    <row r="285" spans="1:16" x14ac:dyDescent="0.2">
      <c r="A285" s="1">
        <v>36508</v>
      </c>
      <c r="B285" s="34">
        <v>9.75</v>
      </c>
      <c r="C285" s="34"/>
      <c r="D285" s="34">
        <v>34</v>
      </c>
      <c r="E285" s="34"/>
      <c r="G285" s="3"/>
      <c r="H285" s="3"/>
      <c r="I285" s="3"/>
      <c r="P285" s="3"/>
    </row>
    <row r="286" spans="1:16" x14ac:dyDescent="0.2">
      <c r="A286" s="1">
        <v>36509</v>
      </c>
      <c r="B286" s="34">
        <v>9</v>
      </c>
      <c r="C286" s="34"/>
      <c r="D286" s="34">
        <v>33.630000000000003</v>
      </c>
      <c r="E286" s="34"/>
      <c r="G286" s="3"/>
      <c r="H286" s="3"/>
      <c r="I286" s="3"/>
      <c r="P286" s="3"/>
    </row>
    <row r="287" spans="1:16" x14ac:dyDescent="0.2">
      <c r="A287" s="1">
        <v>36510</v>
      </c>
      <c r="B287" s="34">
        <v>8.56</v>
      </c>
      <c r="C287" s="34"/>
      <c r="D287" s="34">
        <v>34.81</v>
      </c>
      <c r="E287" s="34"/>
      <c r="G287" s="3"/>
      <c r="H287" s="3"/>
      <c r="I287" s="3"/>
      <c r="P287" s="3"/>
    </row>
    <row r="288" spans="1:16" x14ac:dyDescent="0.2">
      <c r="A288" s="1">
        <v>36511</v>
      </c>
      <c r="B288" s="34">
        <v>8.0299999999999994</v>
      </c>
      <c r="C288" s="34"/>
      <c r="D288" s="34">
        <v>33.06</v>
      </c>
      <c r="E288" s="34"/>
      <c r="G288" s="3"/>
      <c r="H288" s="3"/>
      <c r="I288" s="3"/>
      <c r="P288" s="3"/>
    </row>
    <row r="289" spans="1:16" x14ac:dyDescent="0.2">
      <c r="A289" s="1">
        <v>36514</v>
      </c>
      <c r="B289" s="34">
        <v>7.88</v>
      </c>
      <c r="C289" s="34"/>
      <c r="D289" s="34">
        <v>35.5</v>
      </c>
      <c r="E289" s="34"/>
      <c r="G289" s="3"/>
      <c r="H289" s="3"/>
      <c r="I289" s="3"/>
      <c r="P289" s="3"/>
    </row>
    <row r="290" spans="1:16" x14ac:dyDescent="0.2">
      <c r="A290" s="1">
        <v>36515</v>
      </c>
      <c r="B290" s="34">
        <v>8.06</v>
      </c>
      <c r="C290" s="34"/>
      <c r="D290" s="34">
        <v>35</v>
      </c>
      <c r="E290" s="34"/>
      <c r="G290" s="3"/>
      <c r="H290" s="3"/>
      <c r="I290" s="3"/>
      <c r="P290" s="3"/>
    </row>
    <row r="291" spans="1:16" x14ac:dyDescent="0.2">
      <c r="A291" s="1">
        <v>36516</v>
      </c>
      <c r="B291" s="34">
        <v>7.75</v>
      </c>
      <c r="C291" s="34"/>
      <c r="D291" s="34">
        <v>35.44</v>
      </c>
      <c r="E291" s="34"/>
      <c r="G291" s="3"/>
      <c r="H291" s="3"/>
      <c r="I291" s="3"/>
      <c r="P291" s="3"/>
    </row>
    <row r="292" spans="1:16" x14ac:dyDescent="0.2">
      <c r="A292" s="1">
        <v>36517</v>
      </c>
      <c r="B292" s="34">
        <v>8</v>
      </c>
      <c r="C292" s="34"/>
      <c r="D292" s="34">
        <v>34.44</v>
      </c>
      <c r="E292" s="34"/>
      <c r="G292" s="3"/>
      <c r="H292" s="3"/>
      <c r="I292" s="3"/>
      <c r="P292" s="3"/>
    </row>
    <row r="293" spans="1:16" x14ac:dyDescent="0.2">
      <c r="A293" s="1">
        <v>36518</v>
      </c>
      <c r="B293" s="34">
        <v>8</v>
      </c>
      <c r="C293" s="34"/>
      <c r="D293" s="34">
        <v>34.44</v>
      </c>
      <c r="E293" s="34"/>
      <c r="G293" s="3"/>
      <c r="H293" s="3"/>
      <c r="I293" s="3"/>
      <c r="P293" s="3"/>
    </row>
    <row r="294" spans="1:16" x14ac:dyDescent="0.2">
      <c r="A294" s="1">
        <v>36521</v>
      </c>
      <c r="B294" s="34">
        <v>7.81</v>
      </c>
      <c r="C294" s="34"/>
      <c r="D294" s="34">
        <v>32</v>
      </c>
      <c r="E294" s="34"/>
      <c r="G294" s="3"/>
      <c r="H294" s="3"/>
      <c r="I294" s="3"/>
      <c r="P294" s="3"/>
    </row>
    <row r="295" spans="1:16" x14ac:dyDescent="0.2">
      <c r="A295" s="1">
        <v>36522</v>
      </c>
      <c r="B295" s="34">
        <v>6.94</v>
      </c>
      <c r="C295" s="34"/>
      <c r="D295" s="34">
        <v>30.38</v>
      </c>
      <c r="E295" s="34"/>
      <c r="G295" s="3"/>
      <c r="H295" s="3"/>
      <c r="I295" s="3"/>
      <c r="P295" s="3"/>
    </row>
    <row r="296" spans="1:16" x14ac:dyDescent="0.2">
      <c r="A296" s="1">
        <v>36523</v>
      </c>
      <c r="B296" s="34">
        <v>7.13</v>
      </c>
      <c r="C296" s="34"/>
      <c r="D296" s="34">
        <v>30.5</v>
      </c>
      <c r="E296" s="34"/>
      <c r="G296" s="3"/>
      <c r="H296" s="3"/>
      <c r="I296" s="3"/>
      <c r="P296" s="3"/>
    </row>
    <row r="297" spans="1:16" x14ac:dyDescent="0.2">
      <c r="A297" s="1">
        <v>36524</v>
      </c>
      <c r="B297" s="34">
        <v>7.19</v>
      </c>
      <c r="C297" s="34"/>
      <c r="D297" s="34">
        <v>28.69</v>
      </c>
      <c r="E297" s="34"/>
      <c r="G297" s="3"/>
      <c r="H297" s="3"/>
      <c r="I297" s="3"/>
      <c r="P297" s="3"/>
    </row>
    <row r="298" spans="1:16" x14ac:dyDescent="0.2">
      <c r="A298" s="1">
        <v>36525</v>
      </c>
      <c r="B298" s="34">
        <v>7.31</v>
      </c>
      <c r="C298" s="34"/>
      <c r="D298" s="34">
        <v>26.5</v>
      </c>
      <c r="E298" s="34"/>
      <c r="G298" s="3"/>
      <c r="H298" s="3"/>
      <c r="I298" s="3"/>
      <c r="P298" s="3"/>
    </row>
    <row r="299" spans="1:16" x14ac:dyDescent="0.2">
      <c r="A299" s="1">
        <v>36528</v>
      </c>
      <c r="B299" s="34">
        <v>7.13</v>
      </c>
      <c r="C299" s="34"/>
      <c r="D299" s="34">
        <v>30.75</v>
      </c>
      <c r="E299" s="34"/>
      <c r="G299" s="3"/>
      <c r="H299" s="3"/>
      <c r="I299" s="3"/>
      <c r="P299" s="3"/>
    </row>
    <row r="300" spans="1:16" x14ac:dyDescent="0.2">
      <c r="A300" s="1">
        <v>36529</v>
      </c>
      <c r="B300" s="34">
        <v>7.38</v>
      </c>
      <c r="C300" s="34"/>
      <c r="D300" s="34">
        <v>28.25</v>
      </c>
      <c r="E300" s="34"/>
      <c r="G300" s="3"/>
      <c r="H300" s="3"/>
      <c r="I300" s="3"/>
      <c r="P300" s="3"/>
    </row>
    <row r="301" spans="1:16" x14ac:dyDescent="0.2">
      <c r="A301" s="1">
        <v>36530</v>
      </c>
      <c r="B301" s="34">
        <v>8.25</v>
      </c>
      <c r="C301" s="34"/>
      <c r="D301" s="34">
        <v>29.88</v>
      </c>
      <c r="E301" s="34"/>
      <c r="G301" s="3"/>
      <c r="H301" s="3"/>
      <c r="I301" s="3"/>
      <c r="P301" s="3"/>
    </row>
    <row r="302" spans="1:16" x14ac:dyDescent="0.2">
      <c r="A302" s="1">
        <v>36531</v>
      </c>
      <c r="B302" s="34">
        <v>8.8800000000000008</v>
      </c>
      <c r="C302" s="34"/>
      <c r="D302" s="34">
        <v>28.75</v>
      </c>
      <c r="E302" s="34"/>
      <c r="G302" s="3"/>
      <c r="H302" s="3"/>
      <c r="I302" s="3"/>
      <c r="P302" s="3"/>
    </row>
    <row r="303" spans="1:16" x14ac:dyDescent="0.2">
      <c r="A303" s="1">
        <v>36532</v>
      </c>
      <c r="B303" s="34">
        <v>8.81</v>
      </c>
      <c r="C303" s="34"/>
      <c r="D303" s="34">
        <v>29.5</v>
      </c>
      <c r="E303" s="34"/>
      <c r="G303" s="3"/>
      <c r="H303" s="3"/>
      <c r="I303" s="3"/>
      <c r="P303" s="3"/>
    </row>
    <row r="304" spans="1:16" x14ac:dyDescent="0.2">
      <c r="A304" s="1">
        <v>36535</v>
      </c>
      <c r="B304" s="34">
        <v>8.44</v>
      </c>
      <c r="C304" s="34"/>
      <c r="D304" s="34">
        <v>28.81</v>
      </c>
      <c r="E304" s="34"/>
      <c r="G304" s="3"/>
      <c r="H304" s="3"/>
      <c r="I304" s="3"/>
      <c r="P304" s="3"/>
    </row>
    <row r="305" spans="1:16" x14ac:dyDescent="0.2">
      <c r="A305" s="1">
        <v>36536</v>
      </c>
      <c r="B305" s="34">
        <v>7.88</v>
      </c>
      <c r="C305" s="34"/>
      <c r="D305" s="34">
        <v>26.81</v>
      </c>
      <c r="E305" s="34"/>
      <c r="G305" s="3"/>
      <c r="H305" s="3"/>
      <c r="I305" s="3"/>
      <c r="P305" s="3"/>
    </row>
    <row r="306" spans="1:16" x14ac:dyDescent="0.2">
      <c r="A306" s="1">
        <v>36537</v>
      </c>
      <c r="B306" s="34">
        <v>7.69</v>
      </c>
      <c r="C306" s="34"/>
      <c r="D306" s="34">
        <v>26</v>
      </c>
      <c r="E306" s="34"/>
      <c r="G306" s="3"/>
      <c r="H306" s="3"/>
      <c r="I306" s="3"/>
      <c r="P306" s="3"/>
    </row>
    <row r="307" spans="1:16" x14ac:dyDescent="0.2">
      <c r="A307" s="1">
        <v>36538</v>
      </c>
      <c r="B307" s="34">
        <v>7.13</v>
      </c>
      <c r="C307" s="34"/>
      <c r="D307" s="34">
        <v>26.69</v>
      </c>
      <c r="E307" s="34"/>
      <c r="G307" s="3"/>
      <c r="H307" s="3"/>
      <c r="I307" s="3"/>
      <c r="P307" s="3"/>
    </row>
    <row r="308" spans="1:16" x14ac:dyDescent="0.2">
      <c r="A308" s="1">
        <v>36539</v>
      </c>
      <c r="B308" s="34">
        <v>7.13</v>
      </c>
      <c r="C308" s="34"/>
      <c r="D308" s="34">
        <v>29.25</v>
      </c>
      <c r="E308" s="34"/>
      <c r="G308" s="3"/>
      <c r="H308" s="3"/>
      <c r="I308" s="3"/>
      <c r="P308" s="3"/>
    </row>
    <row r="309" spans="1:16" x14ac:dyDescent="0.2">
      <c r="A309" s="1">
        <v>36542</v>
      </c>
      <c r="B309" s="34">
        <v>7.13</v>
      </c>
      <c r="C309" s="34"/>
      <c r="D309" s="34">
        <v>29.25</v>
      </c>
      <c r="E309" s="34"/>
      <c r="G309" s="3"/>
      <c r="H309" s="3"/>
      <c r="I309" s="3"/>
      <c r="P309" s="3"/>
    </row>
    <row r="310" spans="1:16" x14ac:dyDescent="0.2">
      <c r="A310" s="1">
        <v>36543</v>
      </c>
      <c r="B310" s="34">
        <v>7.44</v>
      </c>
      <c r="C310" s="34"/>
      <c r="D310" s="34">
        <v>30.88</v>
      </c>
      <c r="E310" s="34"/>
      <c r="G310" s="3"/>
      <c r="H310" s="3"/>
      <c r="I310" s="3"/>
      <c r="P310" s="3"/>
    </row>
    <row r="311" spans="1:16" x14ac:dyDescent="0.2">
      <c r="A311" s="1">
        <v>36544</v>
      </c>
      <c r="B311" s="34">
        <v>7.81</v>
      </c>
      <c r="C311" s="34"/>
      <c r="D311" s="34">
        <v>28.38</v>
      </c>
      <c r="E311" s="34"/>
      <c r="G311" s="3"/>
      <c r="H311" s="3"/>
      <c r="I311" s="3"/>
      <c r="P311" s="3"/>
    </row>
    <row r="312" spans="1:16" x14ac:dyDescent="0.2">
      <c r="A312" s="1">
        <v>36545</v>
      </c>
      <c r="B312" s="34">
        <v>8.1300000000000008</v>
      </c>
      <c r="C312" s="34"/>
      <c r="D312" s="34">
        <v>27.13</v>
      </c>
      <c r="E312" s="34"/>
      <c r="G312" s="3"/>
      <c r="H312" s="3"/>
      <c r="I312" s="3"/>
      <c r="P312" s="3"/>
    </row>
    <row r="313" spans="1:16" x14ac:dyDescent="0.2">
      <c r="A313" s="1">
        <v>36546</v>
      </c>
      <c r="B313" s="34">
        <v>8.1300000000000008</v>
      </c>
      <c r="C313" s="34"/>
      <c r="D313" s="34">
        <v>27.25</v>
      </c>
      <c r="E313" s="34"/>
      <c r="G313" s="3"/>
      <c r="H313" s="3"/>
      <c r="I313" s="3"/>
      <c r="P313" s="3"/>
    </row>
    <row r="314" spans="1:16" x14ac:dyDescent="0.2">
      <c r="A314" s="1">
        <v>36549</v>
      </c>
      <c r="B314" s="34">
        <v>7.75</v>
      </c>
      <c r="C314" s="34"/>
      <c r="D314" s="34">
        <v>26.19</v>
      </c>
      <c r="E314" s="34"/>
      <c r="G314" s="3"/>
      <c r="H314" s="3"/>
      <c r="I314" s="3"/>
      <c r="P314" s="3"/>
    </row>
    <row r="315" spans="1:16" x14ac:dyDescent="0.2">
      <c r="A315" s="1">
        <v>36550</v>
      </c>
      <c r="B315" s="34">
        <v>10.44</v>
      </c>
      <c r="C315" s="34"/>
      <c r="D315" s="34">
        <v>25.88</v>
      </c>
      <c r="E315" s="34"/>
      <c r="G315" s="3"/>
      <c r="H315" s="3"/>
      <c r="I315" s="3"/>
      <c r="P315" s="3"/>
    </row>
    <row r="316" spans="1:16" x14ac:dyDescent="0.2">
      <c r="A316" s="1">
        <v>36551</v>
      </c>
      <c r="B316" s="34">
        <v>9.7200000000000006</v>
      </c>
      <c r="C316" s="34"/>
      <c r="D316" s="34">
        <v>25.81</v>
      </c>
      <c r="E316" s="34"/>
      <c r="G316" s="3"/>
      <c r="H316" s="3"/>
      <c r="I316" s="3"/>
      <c r="P316" s="3"/>
    </row>
    <row r="317" spans="1:16" x14ac:dyDescent="0.2">
      <c r="A317" s="1">
        <v>36552</v>
      </c>
      <c r="B317" s="34">
        <v>9.94</v>
      </c>
      <c r="C317" s="34"/>
      <c r="D317" s="34">
        <v>25.63</v>
      </c>
      <c r="E317" s="34"/>
      <c r="G317" s="3"/>
      <c r="H317" s="3"/>
      <c r="I317" s="3"/>
      <c r="P317" s="3"/>
    </row>
    <row r="318" spans="1:16" x14ac:dyDescent="0.2">
      <c r="A318" s="1">
        <v>36553</v>
      </c>
      <c r="B318" s="34">
        <v>11</v>
      </c>
      <c r="C318" s="34"/>
      <c r="D318" s="34">
        <v>24.56</v>
      </c>
      <c r="E318" s="34"/>
      <c r="G318" s="3"/>
      <c r="H318" s="3"/>
      <c r="I318" s="3"/>
      <c r="P318" s="3"/>
    </row>
    <row r="319" spans="1:16" x14ac:dyDescent="0.2">
      <c r="A319" s="1">
        <v>36556</v>
      </c>
      <c r="B319" s="34">
        <v>11</v>
      </c>
      <c r="C319" s="34"/>
      <c r="D319" s="34">
        <v>22.44</v>
      </c>
      <c r="E319" s="34"/>
      <c r="G319" s="3"/>
      <c r="H319" s="3"/>
      <c r="I319" s="3"/>
      <c r="P319" s="3"/>
    </row>
    <row r="320" spans="1:16" x14ac:dyDescent="0.2">
      <c r="A320" s="1">
        <v>36557</v>
      </c>
      <c r="B320" s="34">
        <v>11</v>
      </c>
      <c r="C320" s="34"/>
      <c r="D320" s="34">
        <v>23.38</v>
      </c>
      <c r="E320" s="34"/>
      <c r="G320" s="3"/>
      <c r="H320" s="3"/>
      <c r="I320" s="3"/>
      <c r="P320" s="3"/>
    </row>
    <row r="321" spans="1:16" x14ac:dyDescent="0.2">
      <c r="A321" s="1">
        <v>36558</v>
      </c>
      <c r="B321" s="34">
        <v>12.75</v>
      </c>
      <c r="C321" s="34"/>
      <c r="D321" s="34">
        <v>23.88</v>
      </c>
      <c r="E321" s="34"/>
      <c r="G321" s="3"/>
      <c r="H321" s="3"/>
      <c r="I321" s="3"/>
      <c r="P321" s="3"/>
    </row>
    <row r="322" spans="1:16" x14ac:dyDescent="0.2">
      <c r="A322" s="1">
        <v>36559</v>
      </c>
      <c r="B322" s="34">
        <v>12.31</v>
      </c>
      <c r="C322" s="34"/>
      <c r="D322" s="34">
        <v>25.94</v>
      </c>
      <c r="E322" s="34"/>
      <c r="G322" s="3"/>
      <c r="H322" s="3"/>
      <c r="I322" s="3"/>
      <c r="P322" s="3"/>
    </row>
    <row r="323" spans="1:16" x14ac:dyDescent="0.2">
      <c r="A323" s="1">
        <v>36560</v>
      </c>
      <c r="B323" s="34">
        <v>11.63</v>
      </c>
      <c r="C323" s="34"/>
      <c r="D323" s="34">
        <v>25</v>
      </c>
      <c r="E323" s="34"/>
      <c r="G323" s="3"/>
      <c r="H323" s="3"/>
      <c r="I323" s="3"/>
      <c r="P323" s="3"/>
    </row>
    <row r="324" spans="1:16" x14ac:dyDescent="0.2">
      <c r="A324" s="1">
        <v>36563</v>
      </c>
      <c r="B324" s="34">
        <v>11.25</v>
      </c>
      <c r="C324" s="34"/>
      <c r="D324" s="34">
        <v>27.06</v>
      </c>
      <c r="E324" s="34"/>
      <c r="G324" s="3"/>
      <c r="H324" s="3"/>
      <c r="I324" s="3"/>
      <c r="P324" s="3"/>
    </row>
    <row r="325" spans="1:16" x14ac:dyDescent="0.2">
      <c r="A325" s="1">
        <v>36564</v>
      </c>
      <c r="B325" s="34">
        <v>12.75</v>
      </c>
      <c r="C325" s="34"/>
      <c r="D325" s="34">
        <v>27.88</v>
      </c>
      <c r="E325" s="34"/>
      <c r="G325" s="3"/>
      <c r="H325" s="3"/>
      <c r="I325" s="3"/>
      <c r="P325" s="3"/>
    </row>
    <row r="326" spans="1:16" x14ac:dyDescent="0.2">
      <c r="A326" s="1">
        <v>36565</v>
      </c>
      <c r="B326" s="34">
        <v>12.69</v>
      </c>
      <c r="C326" s="34"/>
      <c r="D326" s="34">
        <v>26.69</v>
      </c>
      <c r="E326" s="34"/>
      <c r="G326" s="3"/>
      <c r="H326" s="3"/>
      <c r="I326" s="3"/>
      <c r="P326" s="3"/>
    </row>
    <row r="327" spans="1:16" x14ac:dyDescent="0.2">
      <c r="A327" s="1">
        <v>36566</v>
      </c>
      <c r="B327" s="34">
        <v>12.88</v>
      </c>
      <c r="C327" s="34"/>
      <c r="D327" s="34">
        <v>30.03</v>
      </c>
      <c r="E327" s="34"/>
      <c r="G327" s="3"/>
      <c r="H327" s="3"/>
      <c r="I327" s="3"/>
      <c r="P327" s="3"/>
    </row>
    <row r="328" spans="1:16" x14ac:dyDescent="0.2">
      <c r="A328" s="1">
        <v>36567</v>
      </c>
      <c r="B328" s="34">
        <v>13</v>
      </c>
      <c r="C328" s="34"/>
      <c r="D328" s="34">
        <v>29.13</v>
      </c>
      <c r="E328" s="34"/>
      <c r="G328" s="3"/>
      <c r="H328" s="3"/>
      <c r="I328" s="3"/>
      <c r="P328" s="3"/>
    </row>
    <row r="329" spans="1:16" x14ac:dyDescent="0.2">
      <c r="A329" s="1">
        <v>36570</v>
      </c>
      <c r="B329" s="34">
        <v>12.94</v>
      </c>
      <c r="C329" s="34"/>
      <c r="D329" s="34">
        <v>29.5</v>
      </c>
      <c r="E329" s="34"/>
      <c r="G329" s="3"/>
      <c r="H329" s="3"/>
      <c r="I329" s="3"/>
      <c r="P329" s="3"/>
    </row>
    <row r="330" spans="1:16" x14ac:dyDescent="0.2">
      <c r="A330" s="1">
        <v>36571</v>
      </c>
      <c r="B330" s="34">
        <v>13.5</v>
      </c>
      <c r="C330" s="34"/>
      <c r="D330" s="34">
        <v>29.25</v>
      </c>
      <c r="E330" s="34"/>
      <c r="G330" s="3"/>
      <c r="H330" s="3"/>
      <c r="I330" s="3"/>
      <c r="P330" s="3"/>
    </row>
    <row r="331" spans="1:16" x14ac:dyDescent="0.2">
      <c r="A331" s="1">
        <v>36572</v>
      </c>
      <c r="B331" s="34">
        <v>14</v>
      </c>
      <c r="C331" s="34"/>
      <c r="D331" s="34">
        <v>28.25</v>
      </c>
      <c r="E331" s="34"/>
      <c r="G331" s="3"/>
      <c r="H331" s="3"/>
      <c r="I331" s="3"/>
      <c r="P331" s="3"/>
    </row>
    <row r="332" spans="1:16" x14ac:dyDescent="0.2">
      <c r="A332" s="1">
        <v>36573</v>
      </c>
      <c r="B332" s="34">
        <v>13.38</v>
      </c>
      <c r="C332" s="34"/>
      <c r="D332" s="34">
        <v>28.88</v>
      </c>
      <c r="E332" s="34"/>
      <c r="G332" s="3"/>
      <c r="H332" s="3"/>
      <c r="I332" s="3"/>
      <c r="P332" s="3"/>
    </row>
    <row r="333" spans="1:16" x14ac:dyDescent="0.2">
      <c r="A333" s="1">
        <v>36574</v>
      </c>
      <c r="B333" s="34">
        <v>12.75</v>
      </c>
      <c r="C333" s="34"/>
      <c r="D333" s="34">
        <v>27.69</v>
      </c>
      <c r="E333" s="34"/>
      <c r="G333" s="3"/>
      <c r="H333" s="3"/>
      <c r="I333" s="3"/>
      <c r="P333" s="3"/>
    </row>
    <row r="334" spans="1:16" x14ac:dyDescent="0.2">
      <c r="A334" s="1">
        <v>36577</v>
      </c>
      <c r="B334" s="34">
        <v>12.75</v>
      </c>
      <c r="C334" s="34"/>
      <c r="D334" s="34">
        <v>27.69</v>
      </c>
      <c r="E334" s="34"/>
      <c r="G334" s="3"/>
      <c r="H334" s="3"/>
      <c r="I334" s="3"/>
      <c r="P334" s="3"/>
    </row>
    <row r="335" spans="1:16" x14ac:dyDescent="0.2">
      <c r="A335" s="1">
        <v>36578</v>
      </c>
      <c r="B335" s="34">
        <v>11</v>
      </c>
      <c r="C335" s="34"/>
      <c r="D335" s="34">
        <v>26.38</v>
      </c>
      <c r="E335" s="34"/>
      <c r="G335" s="3"/>
      <c r="H335" s="3"/>
      <c r="I335" s="3"/>
      <c r="P335" s="3"/>
    </row>
    <row r="336" spans="1:16" x14ac:dyDescent="0.2">
      <c r="A336" s="1">
        <v>36579</v>
      </c>
      <c r="B336" s="34">
        <v>12</v>
      </c>
      <c r="C336" s="34"/>
      <c r="D336" s="34">
        <v>30.63</v>
      </c>
      <c r="E336" s="34"/>
      <c r="G336" s="3"/>
      <c r="H336" s="3"/>
      <c r="I336" s="3"/>
      <c r="P336" s="3"/>
    </row>
    <row r="337" spans="1:16" x14ac:dyDescent="0.2">
      <c r="A337" s="1">
        <v>36580</v>
      </c>
      <c r="B337" s="34">
        <v>11.5</v>
      </c>
      <c r="C337" s="34"/>
      <c r="D337" s="34">
        <v>30.31</v>
      </c>
      <c r="E337" s="34"/>
      <c r="G337" s="3"/>
      <c r="H337" s="3"/>
      <c r="I337" s="3"/>
      <c r="P337" s="3"/>
    </row>
    <row r="338" spans="1:16" x14ac:dyDescent="0.2">
      <c r="A338" s="1">
        <v>36581</v>
      </c>
      <c r="B338" s="34">
        <v>11.19</v>
      </c>
      <c r="C338" s="34"/>
      <c r="D338" s="34">
        <v>29.75</v>
      </c>
      <c r="E338" s="34"/>
      <c r="G338" s="3"/>
      <c r="H338" s="3"/>
      <c r="I338" s="3"/>
      <c r="P338" s="3"/>
    </row>
    <row r="339" spans="1:16" x14ac:dyDescent="0.2">
      <c r="A339" s="1">
        <v>36584</v>
      </c>
      <c r="B339" s="34">
        <v>12</v>
      </c>
      <c r="C339" s="34"/>
      <c r="D339" s="34">
        <v>29.31</v>
      </c>
      <c r="E339" s="34"/>
      <c r="G339" s="3"/>
      <c r="H339" s="3"/>
      <c r="I339" s="3"/>
      <c r="P339" s="3"/>
    </row>
    <row r="340" spans="1:16" x14ac:dyDescent="0.2">
      <c r="A340" s="1">
        <v>36585</v>
      </c>
      <c r="B340" s="34">
        <v>11.75</v>
      </c>
      <c r="C340" s="34"/>
      <c r="D340" s="34">
        <v>33.06</v>
      </c>
      <c r="E340" s="34"/>
      <c r="G340" s="3"/>
      <c r="H340" s="3"/>
      <c r="I340" s="3"/>
      <c r="P340" s="3"/>
    </row>
    <row r="341" spans="1:16" x14ac:dyDescent="0.2">
      <c r="A341" s="1">
        <v>36586</v>
      </c>
      <c r="B341" s="34">
        <v>12.13</v>
      </c>
      <c r="C341" s="34"/>
      <c r="D341" s="34">
        <v>32.81</v>
      </c>
      <c r="E341" s="34"/>
      <c r="G341" s="3"/>
      <c r="H341" s="3"/>
      <c r="I341" s="3"/>
      <c r="P341" s="3"/>
    </row>
    <row r="342" spans="1:16" x14ac:dyDescent="0.2">
      <c r="A342" s="1">
        <v>36587</v>
      </c>
      <c r="B342" s="34">
        <v>12.25</v>
      </c>
      <c r="C342" s="34"/>
      <c r="D342" s="34">
        <v>32</v>
      </c>
      <c r="E342" s="34"/>
      <c r="G342" s="3"/>
      <c r="H342" s="3"/>
      <c r="I342" s="3"/>
      <c r="P342" s="3"/>
    </row>
    <row r="343" spans="1:16" x14ac:dyDescent="0.2">
      <c r="A343" s="1">
        <v>36588</v>
      </c>
      <c r="B343" s="34">
        <v>11.88</v>
      </c>
      <c r="C343" s="34"/>
      <c r="D343" s="34">
        <v>34.06</v>
      </c>
      <c r="E343" s="34"/>
      <c r="G343" s="3"/>
      <c r="H343" s="3"/>
      <c r="I343" s="3"/>
      <c r="P343" s="3"/>
    </row>
    <row r="344" spans="1:16" x14ac:dyDescent="0.2">
      <c r="A344" s="1">
        <v>36591</v>
      </c>
      <c r="B344" s="34">
        <v>11.63</v>
      </c>
      <c r="C344" s="34"/>
      <c r="D344" s="34">
        <v>37.5</v>
      </c>
      <c r="E344" s="34"/>
      <c r="G344" s="3"/>
      <c r="H344" s="3"/>
      <c r="I344" s="3"/>
      <c r="P344" s="3"/>
    </row>
    <row r="345" spans="1:16" x14ac:dyDescent="0.2">
      <c r="A345" s="1">
        <v>36592</v>
      </c>
      <c r="B345" s="34">
        <v>11.94</v>
      </c>
      <c r="C345" s="34"/>
      <c r="D345" s="34">
        <v>35.56</v>
      </c>
      <c r="E345" s="34"/>
      <c r="G345" s="3"/>
      <c r="H345" s="3"/>
      <c r="I345" s="3"/>
      <c r="P345" s="3"/>
    </row>
    <row r="346" spans="1:16" x14ac:dyDescent="0.2">
      <c r="A346" s="1">
        <v>36593</v>
      </c>
      <c r="B346" s="34">
        <v>13</v>
      </c>
      <c r="C346" s="34"/>
      <c r="D346" s="34">
        <v>34.81</v>
      </c>
      <c r="E346" s="34"/>
      <c r="G346" s="3"/>
      <c r="H346" s="3"/>
      <c r="I346" s="3"/>
      <c r="P346" s="3"/>
    </row>
    <row r="347" spans="1:16" x14ac:dyDescent="0.2">
      <c r="A347" s="1">
        <v>36594</v>
      </c>
      <c r="B347" s="34">
        <v>14</v>
      </c>
      <c r="C347" s="34"/>
      <c r="D347" s="34">
        <v>37</v>
      </c>
      <c r="E347" s="34"/>
      <c r="G347" s="3"/>
      <c r="H347" s="3"/>
      <c r="I347" s="3"/>
      <c r="P347" s="3"/>
    </row>
    <row r="348" spans="1:16" x14ac:dyDescent="0.2">
      <c r="A348" s="1">
        <v>36595</v>
      </c>
      <c r="B348" s="34">
        <v>14</v>
      </c>
      <c r="C348" s="34"/>
      <c r="D348" s="34">
        <v>34.81</v>
      </c>
      <c r="E348" s="34"/>
      <c r="G348" s="3"/>
      <c r="H348" s="3"/>
      <c r="I348" s="3"/>
      <c r="P348" s="3"/>
    </row>
    <row r="349" spans="1:16" x14ac:dyDescent="0.2">
      <c r="A349" s="1">
        <v>36598</v>
      </c>
      <c r="B349" s="34">
        <v>13.75</v>
      </c>
      <c r="C349" s="34"/>
      <c r="D349" s="34">
        <v>33.08</v>
      </c>
      <c r="E349" s="34"/>
      <c r="G349" s="3"/>
      <c r="H349" s="3"/>
      <c r="I349" s="3"/>
      <c r="P349" s="3"/>
    </row>
    <row r="350" spans="1:16" x14ac:dyDescent="0.2">
      <c r="A350" s="1">
        <v>36599</v>
      </c>
      <c r="B350" s="34">
        <v>14.06</v>
      </c>
      <c r="C350" s="34"/>
      <c r="D350" s="34">
        <v>32.25</v>
      </c>
      <c r="E350" s="34"/>
      <c r="G350" s="3"/>
      <c r="H350" s="3"/>
      <c r="I350" s="3"/>
      <c r="P350" s="3"/>
    </row>
    <row r="351" spans="1:16" x14ac:dyDescent="0.2">
      <c r="A351" s="1">
        <v>36600</v>
      </c>
      <c r="B351" s="34">
        <v>14</v>
      </c>
      <c r="C351" s="34"/>
      <c r="D351" s="34">
        <v>30.88</v>
      </c>
      <c r="E351" s="34"/>
      <c r="G351" s="3"/>
      <c r="H351" s="3"/>
      <c r="I351" s="3"/>
      <c r="P351" s="3"/>
    </row>
    <row r="352" spans="1:16" x14ac:dyDescent="0.2">
      <c r="A352" s="1">
        <v>36601</v>
      </c>
      <c r="B352" s="34">
        <v>13.75</v>
      </c>
      <c r="C352" s="34"/>
      <c r="D352" s="34">
        <v>32</v>
      </c>
      <c r="E352" s="34"/>
      <c r="G352" s="3"/>
      <c r="H352" s="3"/>
      <c r="I352" s="3"/>
      <c r="P352" s="3"/>
    </row>
    <row r="353" spans="1:16" x14ac:dyDescent="0.2">
      <c r="A353" s="1">
        <v>36602</v>
      </c>
      <c r="B353" s="34">
        <v>13.63</v>
      </c>
      <c r="C353" s="34"/>
      <c r="D353" s="34">
        <v>31.5</v>
      </c>
      <c r="E353" s="34"/>
      <c r="G353" s="3"/>
      <c r="H353" s="3"/>
      <c r="I353" s="3"/>
      <c r="P353" s="3"/>
    </row>
    <row r="354" spans="1:16" x14ac:dyDescent="0.2">
      <c r="A354" s="1">
        <v>36605</v>
      </c>
      <c r="B354" s="34">
        <v>12.31</v>
      </c>
      <c r="C354" s="34"/>
      <c r="D354" s="34">
        <v>29.5</v>
      </c>
      <c r="E354" s="34"/>
      <c r="G354" s="3"/>
      <c r="H354" s="3"/>
      <c r="I354" s="3"/>
      <c r="P354" s="3"/>
    </row>
    <row r="355" spans="1:16" x14ac:dyDescent="0.2">
      <c r="A355" s="1">
        <v>36606</v>
      </c>
      <c r="B355" s="34">
        <v>12.5</v>
      </c>
      <c r="C355" s="34"/>
      <c r="D355" s="34">
        <v>31.75</v>
      </c>
      <c r="E355" s="34"/>
      <c r="G355" s="3"/>
      <c r="H355" s="3"/>
      <c r="I355" s="3"/>
      <c r="P355" s="3"/>
    </row>
    <row r="356" spans="1:16" x14ac:dyDescent="0.2">
      <c r="A356" s="1">
        <v>36607</v>
      </c>
      <c r="B356" s="34">
        <v>12.25</v>
      </c>
      <c r="C356" s="34"/>
      <c r="D356" s="34">
        <v>32.44</v>
      </c>
      <c r="E356" s="34"/>
      <c r="G356" s="3"/>
      <c r="H356" s="3"/>
      <c r="I356" s="3"/>
      <c r="P356" s="3"/>
    </row>
    <row r="357" spans="1:16" x14ac:dyDescent="0.2">
      <c r="A357" s="1">
        <v>36608</v>
      </c>
      <c r="B357" s="34">
        <v>12.38</v>
      </c>
      <c r="C357" s="34"/>
      <c r="D357" s="34">
        <v>31.38</v>
      </c>
      <c r="E357" s="34"/>
      <c r="G357" s="3"/>
      <c r="H357" s="3"/>
      <c r="I357" s="3"/>
      <c r="P357" s="3"/>
    </row>
    <row r="358" spans="1:16" x14ac:dyDescent="0.2">
      <c r="A358" s="1">
        <v>36609</v>
      </c>
      <c r="B358" s="34">
        <v>12.31</v>
      </c>
      <c r="C358" s="34"/>
      <c r="D358" s="34">
        <v>31.44</v>
      </c>
      <c r="E358" s="34"/>
      <c r="G358" s="3"/>
      <c r="H358" s="3"/>
      <c r="I358" s="3"/>
      <c r="P358" s="3"/>
    </row>
    <row r="359" spans="1:16" x14ac:dyDescent="0.2">
      <c r="A359" s="1">
        <v>36612</v>
      </c>
      <c r="B359" s="34">
        <v>12.25</v>
      </c>
      <c r="C359" s="34"/>
      <c r="D359" s="34">
        <v>29.81</v>
      </c>
      <c r="E359" s="34"/>
      <c r="G359" s="3"/>
      <c r="H359" s="3"/>
      <c r="I359" s="3"/>
      <c r="P359" s="3"/>
    </row>
    <row r="360" spans="1:16" x14ac:dyDescent="0.2">
      <c r="A360" s="1">
        <v>36613</v>
      </c>
      <c r="B360" s="34">
        <v>11.5</v>
      </c>
      <c r="C360" s="34"/>
      <c r="D360" s="34">
        <v>29.75</v>
      </c>
      <c r="E360" s="34"/>
      <c r="G360" s="3"/>
      <c r="H360" s="3"/>
      <c r="I360" s="3"/>
      <c r="P360" s="3"/>
    </row>
    <row r="361" spans="1:16" x14ac:dyDescent="0.2">
      <c r="A361" s="1">
        <v>36614</v>
      </c>
      <c r="B361" s="34">
        <v>11.5</v>
      </c>
      <c r="C361" s="34"/>
      <c r="D361" s="34">
        <v>28.69</v>
      </c>
      <c r="E361" s="34"/>
      <c r="G361" s="3"/>
      <c r="H361" s="3"/>
      <c r="I361" s="3"/>
      <c r="P361" s="3"/>
    </row>
    <row r="362" spans="1:16" x14ac:dyDescent="0.2">
      <c r="A362" s="1">
        <v>36615</v>
      </c>
      <c r="B362" s="34">
        <v>11.25</v>
      </c>
      <c r="C362" s="34"/>
      <c r="D362" s="34">
        <v>28.69</v>
      </c>
      <c r="E362" s="34"/>
      <c r="G362" s="3"/>
      <c r="H362" s="3"/>
      <c r="I362" s="3"/>
      <c r="P362" s="3"/>
    </row>
    <row r="363" spans="1:16" x14ac:dyDescent="0.2">
      <c r="A363" s="1">
        <v>36616</v>
      </c>
      <c r="B363" s="34">
        <v>10.94</v>
      </c>
      <c r="C363" s="34"/>
      <c r="D363" s="34">
        <v>29.31</v>
      </c>
      <c r="E363" s="34"/>
      <c r="G363" s="3"/>
      <c r="H363" s="3"/>
      <c r="I363" s="3"/>
      <c r="P363" s="3"/>
    </row>
    <row r="364" spans="1:16" x14ac:dyDescent="0.2">
      <c r="A364" s="1">
        <v>36619</v>
      </c>
      <c r="B364" s="34">
        <v>10.06</v>
      </c>
      <c r="C364" s="34"/>
      <c r="D364" s="34">
        <v>26.06</v>
      </c>
      <c r="E364" s="34"/>
      <c r="G364" s="3"/>
      <c r="H364" s="3"/>
      <c r="I364" s="3"/>
      <c r="P364" s="3"/>
    </row>
    <row r="365" spans="1:16" x14ac:dyDescent="0.2">
      <c r="A365" s="1">
        <v>36620</v>
      </c>
      <c r="B365" s="34">
        <v>10.06</v>
      </c>
      <c r="C365" s="34"/>
      <c r="D365" s="34">
        <v>24.13</v>
      </c>
      <c r="E365" s="34"/>
      <c r="G365" s="3"/>
      <c r="H365" s="3"/>
      <c r="I365" s="3"/>
      <c r="P365" s="3"/>
    </row>
    <row r="366" spans="1:16" x14ac:dyDescent="0.2">
      <c r="A366" s="1">
        <v>36621</v>
      </c>
      <c r="B366" s="34">
        <v>9.56</v>
      </c>
      <c r="C366" s="34"/>
      <c r="D366" s="34">
        <v>22.38</v>
      </c>
      <c r="E366" s="34"/>
      <c r="G366" s="3"/>
      <c r="H366" s="3"/>
      <c r="I366" s="3"/>
      <c r="P366" s="3"/>
    </row>
    <row r="367" spans="1:16" x14ac:dyDescent="0.2">
      <c r="A367" s="1">
        <v>36622</v>
      </c>
      <c r="B367" s="34">
        <v>9.75</v>
      </c>
      <c r="C367" s="34"/>
      <c r="D367" s="34">
        <v>23</v>
      </c>
      <c r="E367" s="34"/>
      <c r="G367" s="3"/>
      <c r="H367" s="3"/>
      <c r="I367" s="3"/>
      <c r="P367" s="3"/>
    </row>
    <row r="368" spans="1:16" x14ac:dyDescent="0.2">
      <c r="A368" s="1">
        <v>36623</v>
      </c>
      <c r="B368" s="34">
        <v>9.44</v>
      </c>
      <c r="C368" s="34"/>
      <c r="D368" s="34">
        <v>24.25</v>
      </c>
      <c r="E368" s="34"/>
      <c r="G368" s="3"/>
      <c r="H368" s="3"/>
      <c r="I368" s="3"/>
      <c r="P368" s="3"/>
    </row>
    <row r="369" spans="1:16" x14ac:dyDescent="0.2">
      <c r="A369" s="1">
        <v>36626</v>
      </c>
      <c r="B369" s="34">
        <v>9.44</v>
      </c>
      <c r="C369" s="34"/>
      <c r="D369" s="34">
        <v>22</v>
      </c>
      <c r="E369" s="34"/>
      <c r="G369" s="3"/>
      <c r="H369" s="3"/>
      <c r="I369" s="3"/>
      <c r="P369" s="3"/>
    </row>
    <row r="370" spans="1:16" x14ac:dyDescent="0.2">
      <c r="A370" s="1">
        <v>36627</v>
      </c>
      <c r="B370" s="34">
        <v>9.3800000000000008</v>
      </c>
      <c r="C370" s="34"/>
      <c r="D370" s="34">
        <v>20.63</v>
      </c>
      <c r="E370" s="34"/>
      <c r="G370" s="3"/>
      <c r="H370" s="3"/>
      <c r="I370" s="3"/>
      <c r="P370" s="3"/>
    </row>
    <row r="371" spans="1:16" x14ac:dyDescent="0.2">
      <c r="A371" s="1">
        <v>36628</v>
      </c>
      <c r="B371" s="34">
        <v>8.3800000000000008</v>
      </c>
      <c r="C371" s="34"/>
      <c r="D371" s="34">
        <v>18.5</v>
      </c>
      <c r="E371" s="34"/>
      <c r="G371" s="3"/>
      <c r="H371" s="3"/>
      <c r="I371" s="3"/>
      <c r="P371" s="3"/>
    </row>
    <row r="372" spans="1:16" x14ac:dyDescent="0.2">
      <c r="A372" s="1">
        <v>36629</v>
      </c>
      <c r="B372" s="34">
        <v>7.88</v>
      </c>
      <c r="C372" s="34"/>
      <c r="D372" s="34">
        <v>17.38</v>
      </c>
      <c r="E372" s="34"/>
      <c r="G372" s="3"/>
      <c r="H372" s="3"/>
      <c r="I372" s="3"/>
      <c r="P372" s="3"/>
    </row>
    <row r="373" spans="1:16" x14ac:dyDescent="0.2">
      <c r="A373" s="1">
        <v>36630</v>
      </c>
      <c r="B373" s="34">
        <v>6.69</v>
      </c>
      <c r="C373" s="34"/>
      <c r="D373" s="34">
        <v>13.63</v>
      </c>
      <c r="E373" s="34"/>
      <c r="G373" s="3"/>
      <c r="H373" s="3"/>
      <c r="I373" s="3"/>
      <c r="P373" s="3"/>
    </row>
    <row r="374" spans="1:16" x14ac:dyDescent="0.2">
      <c r="A374" s="1">
        <v>36633</v>
      </c>
      <c r="B374" s="34">
        <v>6.44</v>
      </c>
      <c r="C374" s="34"/>
      <c r="D374" s="34">
        <v>16.75</v>
      </c>
      <c r="E374" s="34"/>
      <c r="G374" s="3"/>
      <c r="H374" s="3"/>
      <c r="I374" s="3"/>
      <c r="P374" s="3"/>
    </row>
    <row r="375" spans="1:16" x14ac:dyDescent="0.2">
      <c r="A375" s="1">
        <v>36634</v>
      </c>
      <c r="B375" s="34">
        <v>6.88</v>
      </c>
      <c r="C375" s="34"/>
      <c r="D375" s="34">
        <v>17</v>
      </c>
      <c r="E375" s="34"/>
      <c r="G375" s="3"/>
      <c r="H375" s="3"/>
      <c r="I375" s="3"/>
      <c r="P375" s="3"/>
    </row>
    <row r="376" spans="1:16" x14ac:dyDescent="0.2">
      <c r="A376" s="1">
        <v>36635</v>
      </c>
      <c r="B376" s="34">
        <v>6.75</v>
      </c>
      <c r="C376" s="34"/>
      <c r="D376" s="34">
        <v>15.81</v>
      </c>
      <c r="E376" s="34"/>
      <c r="G376" s="3"/>
      <c r="H376" s="3"/>
      <c r="I376" s="3"/>
      <c r="P376" s="3"/>
    </row>
    <row r="377" spans="1:16" x14ac:dyDescent="0.2">
      <c r="A377" s="1">
        <v>36636</v>
      </c>
      <c r="B377" s="34">
        <v>6.94</v>
      </c>
      <c r="C377" s="34"/>
      <c r="D377" s="34">
        <v>14.94</v>
      </c>
      <c r="E377" s="34"/>
      <c r="G377" s="3"/>
      <c r="H377" s="3"/>
      <c r="I377" s="3"/>
      <c r="P377" s="3"/>
    </row>
    <row r="378" spans="1:16" x14ac:dyDescent="0.2">
      <c r="A378" s="1">
        <v>36637</v>
      </c>
      <c r="B378" s="34">
        <v>6.94</v>
      </c>
      <c r="C378" s="34"/>
      <c r="D378" s="34">
        <v>14.94</v>
      </c>
      <c r="E378" s="34"/>
      <c r="G378" s="3"/>
      <c r="H378" s="3"/>
      <c r="I378" s="3"/>
      <c r="P378" s="3"/>
    </row>
    <row r="379" spans="1:16" x14ac:dyDescent="0.2">
      <c r="A379" s="1">
        <v>36640</v>
      </c>
      <c r="B379" s="34">
        <v>6.75</v>
      </c>
      <c r="C379" s="34"/>
      <c r="D379" s="34">
        <v>13.69</v>
      </c>
      <c r="E379" s="34"/>
      <c r="G379" s="3"/>
      <c r="H379" s="3"/>
      <c r="I379" s="3"/>
      <c r="P379" s="3"/>
    </row>
    <row r="380" spans="1:16" x14ac:dyDescent="0.2">
      <c r="A380" s="1">
        <v>36641</v>
      </c>
      <c r="B380" s="34">
        <v>7</v>
      </c>
      <c r="C380" s="34"/>
      <c r="D380" s="34">
        <v>16.38</v>
      </c>
      <c r="E380" s="34"/>
      <c r="G380" s="3"/>
      <c r="H380" s="3"/>
      <c r="I380" s="3"/>
      <c r="P380" s="3"/>
    </row>
    <row r="381" spans="1:16" x14ac:dyDescent="0.2">
      <c r="A381" s="1">
        <v>36642</v>
      </c>
      <c r="B381" s="34">
        <v>7.63</v>
      </c>
      <c r="C381" s="34"/>
      <c r="D381" s="34">
        <v>15.38</v>
      </c>
      <c r="E381" s="34"/>
      <c r="G381" s="3"/>
      <c r="H381" s="3"/>
      <c r="I381" s="3"/>
      <c r="P381" s="3"/>
    </row>
    <row r="382" spans="1:16" x14ac:dyDescent="0.2">
      <c r="A382" s="1">
        <v>36643</v>
      </c>
      <c r="B382" s="34">
        <v>7.66</v>
      </c>
      <c r="C382" s="34"/>
      <c r="D382" s="34">
        <v>17.13</v>
      </c>
      <c r="E382" s="34"/>
      <c r="G382" s="3"/>
      <c r="H382" s="3"/>
      <c r="I382" s="3"/>
      <c r="P382" s="3"/>
    </row>
    <row r="383" spans="1:16" x14ac:dyDescent="0.2">
      <c r="A383" s="1">
        <v>36644</v>
      </c>
      <c r="B383" s="34">
        <v>7.69</v>
      </c>
      <c r="C383" s="34"/>
      <c r="D383" s="34">
        <v>18.440000000000001</v>
      </c>
      <c r="E383" s="34"/>
      <c r="G383" s="3"/>
      <c r="H383" s="3"/>
      <c r="I383" s="3"/>
      <c r="P383" s="3"/>
    </row>
    <row r="384" spans="1:16" x14ac:dyDescent="0.2">
      <c r="A384" s="1">
        <v>36647</v>
      </c>
      <c r="B384" s="34">
        <v>7.38</v>
      </c>
      <c r="C384" s="34"/>
      <c r="D384" s="34"/>
      <c r="E384" s="34"/>
      <c r="G384" s="3"/>
      <c r="H384" s="3"/>
      <c r="I384" s="3"/>
      <c r="P384" s="3"/>
    </row>
    <row r="385" spans="1:16" x14ac:dyDescent="0.2">
      <c r="A385" s="1">
        <v>36648</v>
      </c>
      <c r="B385" s="34">
        <v>7.34</v>
      </c>
      <c r="C385" s="34"/>
      <c r="D385" s="34"/>
      <c r="E385" s="34"/>
      <c r="G385" s="3"/>
      <c r="H385" s="3"/>
      <c r="I385" s="3"/>
      <c r="P385" s="3"/>
    </row>
    <row r="386" spans="1:16" x14ac:dyDescent="0.2">
      <c r="A386" s="1">
        <v>36649</v>
      </c>
      <c r="B386" s="34">
        <v>6.75</v>
      </c>
      <c r="C386" s="34"/>
      <c r="D386" s="34"/>
      <c r="E386" s="34"/>
      <c r="G386" s="3"/>
      <c r="H386" s="3"/>
      <c r="I386" s="3"/>
      <c r="P386" s="3"/>
    </row>
    <row r="387" spans="1:16" x14ac:dyDescent="0.2">
      <c r="A387" s="1">
        <v>36650</v>
      </c>
      <c r="B387" s="34">
        <v>6.63</v>
      </c>
      <c r="C387" s="34"/>
      <c r="D387" s="34"/>
      <c r="E387" s="34"/>
      <c r="G387" s="3"/>
      <c r="H387" s="3"/>
      <c r="I387" s="3"/>
      <c r="P387" s="3"/>
    </row>
    <row r="388" spans="1:16" x14ac:dyDescent="0.2">
      <c r="A388" s="1">
        <v>36651</v>
      </c>
      <c r="B388" s="34">
        <v>6.44</v>
      </c>
      <c r="C388" s="34"/>
      <c r="D388" s="34"/>
      <c r="E388" s="34"/>
      <c r="G388" s="3"/>
      <c r="H388" s="3"/>
      <c r="I388" s="3"/>
      <c r="P388" s="3"/>
    </row>
    <row r="389" spans="1:16" x14ac:dyDescent="0.2">
      <c r="A389" s="1">
        <v>36654</v>
      </c>
      <c r="B389" s="34">
        <v>6.25</v>
      </c>
      <c r="C389" s="34"/>
      <c r="D389" s="34"/>
      <c r="E389" s="34"/>
      <c r="G389" s="3"/>
      <c r="H389" s="3"/>
      <c r="I389" s="3"/>
      <c r="P389" s="3"/>
    </row>
    <row r="390" spans="1:16" x14ac:dyDescent="0.2">
      <c r="A390" s="1">
        <v>36655</v>
      </c>
      <c r="B390" s="34">
        <v>5.56</v>
      </c>
      <c r="C390" s="34"/>
      <c r="D390" s="34"/>
      <c r="E390" s="34"/>
      <c r="G390" s="3"/>
      <c r="H390" s="3"/>
      <c r="I390" s="3"/>
      <c r="P390" s="3"/>
    </row>
    <row r="391" spans="1:16" x14ac:dyDescent="0.2">
      <c r="A391" s="1">
        <v>36656</v>
      </c>
      <c r="B391" s="34">
        <v>4.6900000000000004</v>
      </c>
      <c r="C391" s="34"/>
      <c r="D391" s="34"/>
      <c r="E391" s="34"/>
      <c r="G391" s="3"/>
      <c r="H391" s="3"/>
      <c r="I391" s="3"/>
      <c r="P391" s="3"/>
    </row>
    <row r="392" spans="1:16" x14ac:dyDescent="0.2">
      <c r="A392" s="1">
        <v>36657</v>
      </c>
      <c r="B392" s="34">
        <v>5</v>
      </c>
      <c r="C392" s="34"/>
      <c r="D392" s="34"/>
      <c r="E392" s="34"/>
      <c r="G392" s="3"/>
      <c r="H392" s="3"/>
      <c r="I392" s="3"/>
      <c r="P392" s="3"/>
    </row>
    <row r="393" spans="1:16" x14ac:dyDescent="0.2">
      <c r="A393" s="1">
        <v>36658</v>
      </c>
      <c r="B393" s="34">
        <v>5</v>
      </c>
      <c r="C393" s="34"/>
      <c r="D393" s="34"/>
      <c r="E393" s="34"/>
      <c r="G393" s="3"/>
      <c r="H393" s="3"/>
      <c r="I393" s="3"/>
      <c r="P393" s="3"/>
    </row>
    <row r="394" spans="1:16" x14ac:dyDescent="0.2">
      <c r="A394" s="1">
        <v>36661</v>
      </c>
      <c r="B394" s="34">
        <v>5.0599999999999996</v>
      </c>
      <c r="C394" s="34"/>
      <c r="D394" s="34"/>
      <c r="E394" s="34"/>
      <c r="G394" s="3"/>
      <c r="H394" s="3"/>
      <c r="I394" s="3"/>
      <c r="P394" s="3"/>
    </row>
    <row r="395" spans="1:16" x14ac:dyDescent="0.2">
      <c r="A395" s="1">
        <v>36662</v>
      </c>
      <c r="B395" s="34">
        <v>5</v>
      </c>
      <c r="C395" s="34"/>
      <c r="D395" s="34"/>
      <c r="E395" s="34"/>
      <c r="G395" s="3"/>
      <c r="H395" s="3"/>
      <c r="I395" s="3"/>
      <c r="P395" s="3"/>
    </row>
    <row r="396" spans="1:16" x14ac:dyDescent="0.2">
      <c r="A396" s="1">
        <v>36663</v>
      </c>
      <c r="B396" s="34">
        <v>5</v>
      </c>
      <c r="C396" s="34"/>
      <c r="D396" s="34"/>
      <c r="E396" s="34"/>
      <c r="G396" s="3"/>
      <c r="H396" s="3"/>
      <c r="I396" s="3"/>
      <c r="P396" s="3"/>
    </row>
    <row r="397" spans="1:16" x14ac:dyDescent="0.2">
      <c r="A397" s="1">
        <v>36664</v>
      </c>
      <c r="B397" s="34">
        <v>5</v>
      </c>
      <c r="C397" s="34"/>
      <c r="D397" s="34"/>
      <c r="E397" s="34"/>
      <c r="G397" s="3"/>
      <c r="H397" s="3"/>
      <c r="I397" s="3"/>
      <c r="P397" s="3"/>
    </row>
    <row r="398" spans="1:16" x14ac:dyDescent="0.2">
      <c r="A398" s="1">
        <v>36665</v>
      </c>
      <c r="B398" s="34">
        <v>5</v>
      </c>
      <c r="C398" s="34"/>
      <c r="D398" s="34"/>
      <c r="E398" s="34"/>
      <c r="G398" s="3"/>
      <c r="H398" s="3"/>
      <c r="I398" s="3"/>
      <c r="P398" s="3"/>
    </row>
    <row r="399" spans="1:16" x14ac:dyDescent="0.2">
      <c r="A399" s="1">
        <v>36668</v>
      </c>
      <c r="B399" s="34">
        <v>5</v>
      </c>
      <c r="C399" s="34"/>
      <c r="D399" s="34"/>
      <c r="E399" s="34"/>
      <c r="G399" s="3"/>
      <c r="H399" s="3"/>
      <c r="I399" s="3"/>
      <c r="P399" s="3"/>
    </row>
    <row r="400" spans="1:16" x14ac:dyDescent="0.2">
      <c r="A400" s="1">
        <v>36669</v>
      </c>
      <c r="B400" s="34">
        <v>5.03</v>
      </c>
      <c r="C400" s="34"/>
      <c r="D400" s="34"/>
      <c r="E400" s="34"/>
      <c r="G400" s="3"/>
      <c r="H400" s="3"/>
      <c r="I400" s="3"/>
      <c r="P400" s="3"/>
    </row>
    <row r="401" spans="1:16" x14ac:dyDescent="0.2">
      <c r="A401" s="1">
        <v>36670</v>
      </c>
      <c r="B401" s="34">
        <v>4.63</v>
      </c>
      <c r="C401" s="34"/>
      <c r="D401" s="34"/>
      <c r="E401" s="34"/>
      <c r="G401" s="3"/>
      <c r="H401" s="3"/>
      <c r="I401" s="3"/>
      <c r="P401" s="3"/>
    </row>
    <row r="402" spans="1:16" x14ac:dyDescent="0.2">
      <c r="A402" s="1">
        <v>36671</v>
      </c>
      <c r="B402" s="34">
        <v>3.88</v>
      </c>
      <c r="C402" s="34"/>
      <c r="D402" s="34"/>
      <c r="E402" s="34"/>
      <c r="G402" s="3"/>
      <c r="H402" s="3"/>
      <c r="I402" s="3"/>
      <c r="P402" s="3"/>
    </row>
    <row r="403" spans="1:16" x14ac:dyDescent="0.2">
      <c r="A403" s="1">
        <v>36672</v>
      </c>
      <c r="B403" s="34">
        <v>3.94</v>
      </c>
      <c r="C403" s="34"/>
      <c r="D403" s="34"/>
      <c r="E403" s="34"/>
      <c r="G403" s="3"/>
      <c r="H403" s="3"/>
      <c r="I403" s="3"/>
      <c r="P403" s="3"/>
    </row>
    <row r="404" spans="1:16" x14ac:dyDescent="0.2">
      <c r="A404" s="1">
        <v>36675</v>
      </c>
      <c r="B404" s="34">
        <v>3.94</v>
      </c>
      <c r="C404" s="34"/>
      <c r="D404" s="34"/>
      <c r="E404" s="34"/>
      <c r="G404" s="3"/>
      <c r="H404" s="3"/>
      <c r="I404" s="3"/>
      <c r="P404" s="3"/>
    </row>
    <row r="405" spans="1:16" x14ac:dyDescent="0.2">
      <c r="A405" s="1">
        <v>36676</v>
      </c>
      <c r="B405" s="34">
        <v>4.6900000000000004</v>
      </c>
      <c r="C405" s="34"/>
      <c r="D405" s="34"/>
      <c r="E405" s="34"/>
      <c r="G405" s="3"/>
      <c r="H405" s="3"/>
      <c r="I405" s="3"/>
      <c r="P405" s="3"/>
    </row>
    <row r="406" spans="1:16" x14ac:dyDescent="0.2">
      <c r="A406" s="1">
        <v>36677</v>
      </c>
      <c r="B406" s="34">
        <v>4.5</v>
      </c>
      <c r="C406" s="34"/>
      <c r="D406" s="34"/>
      <c r="E406" s="34"/>
      <c r="G406" s="3"/>
      <c r="H406" s="3"/>
      <c r="I406" s="3"/>
      <c r="P406" s="3"/>
    </row>
    <row r="407" spans="1:16" x14ac:dyDescent="0.2">
      <c r="A407" s="1">
        <v>36678</v>
      </c>
      <c r="B407" s="34">
        <v>4.5</v>
      </c>
      <c r="C407" s="34"/>
      <c r="D407" s="34"/>
      <c r="E407" s="34"/>
      <c r="G407" s="3"/>
      <c r="H407" s="3"/>
      <c r="I407" s="3"/>
      <c r="P407" s="3"/>
    </row>
    <row r="408" spans="1:16" x14ac:dyDescent="0.2">
      <c r="A408" s="1">
        <v>36679</v>
      </c>
      <c r="B408" s="34">
        <v>4.5</v>
      </c>
      <c r="C408" s="34"/>
      <c r="D408" s="34"/>
      <c r="E408" s="34"/>
      <c r="G408" s="3"/>
      <c r="H408" s="3"/>
      <c r="I408" s="3"/>
      <c r="P408" s="3"/>
    </row>
    <row r="409" spans="1:16" x14ac:dyDescent="0.2">
      <c r="A409" s="1">
        <v>36682</v>
      </c>
      <c r="B409" s="34">
        <v>4.5599999999999996</v>
      </c>
      <c r="C409" s="34"/>
      <c r="D409" s="34"/>
      <c r="E409" s="34"/>
      <c r="G409" s="3"/>
      <c r="H409" s="3"/>
      <c r="I409" s="3"/>
      <c r="P409" s="3"/>
    </row>
    <row r="410" spans="1:16" x14ac:dyDescent="0.2">
      <c r="A410" s="1">
        <v>36683</v>
      </c>
      <c r="B410" s="34">
        <v>4.38</v>
      </c>
      <c r="C410" s="34"/>
      <c r="D410" s="34"/>
      <c r="E410" s="34"/>
      <c r="G410" s="3"/>
      <c r="H410" s="3"/>
      <c r="I410" s="3"/>
      <c r="P410" s="3"/>
    </row>
    <row r="411" spans="1:16" x14ac:dyDescent="0.2">
      <c r="A411" s="1">
        <v>36684</v>
      </c>
      <c r="B411" s="34">
        <v>4.16</v>
      </c>
      <c r="C411" s="34"/>
      <c r="D411" s="34"/>
      <c r="E411" s="34"/>
      <c r="G411" s="3"/>
      <c r="H411" s="3"/>
      <c r="I411" s="3"/>
      <c r="P411" s="3"/>
    </row>
    <row r="412" spans="1:16" x14ac:dyDescent="0.2">
      <c r="A412" s="1">
        <v>36685</v>
      </c>
      <c r="B412" s="34">
        <v>4.22</v>
      </c>
      <c r="C412" s="34"/>
      <c r="D412" s="34"/>
      <c r="E412" s="34"/>
      <c r="G412" s="3"/>
      <c r="H412" s="3"/>
      <c r="I412" s="3"/>
      <c r="P412" s="3"/>
    </row>
    <row r="413" spans="1:16" x14ac:dyDescent="0.2">
      <c r="A413" s="1">
        <v>36686</v>
      </c>
      <c r="B413" s="34">
        <v>4.2300000000000004</v>
      </c>
      <c r="C413" s="34"/>
      <c r="D413" s="34"/>
      <c r="E413" s="34"/>
      <c r="G413" s="3"/>
      <c r="H413" s="3"/>
      <c r="I413" s="3"/>
      <c r="P413" s="3"/>
    </row>
    <row r="414" spans="1:16" x14ac:dyDescent="0.2">
      <c r="A414" s="1">
        <v>36689</v>
      </c>
      <c r="B414" s="34">
        <v>3.88</v>
      </c>
      <c r="C414" s="34"/>
      <c r="D414" s="34"/>
      <c r="E414" s="34"/>
      <c r="G414" s="3"/>
      <c r="H414" s="3"/>
      <c r="I414" s="3"/>
      <c r="P414" s="3"/>
    </row>
    <row r="415" spans="1:16" x14ac:dyDescent="0.2">
      <c r="A415" s="1">
        <v>36690</v>
      </c>
      <c r="B415" s="34">
        <v>3.66</v>
      </c>
      <c r="C415" s="34"/>
      <c r="D415" s="34"/>
      <c r="E415" s="34"/>
      <c r="G415" s="3"/>
      <c r="H415" s="3"/>
      <c r="I415" s="3"/>
      <c r="P415" s="3"/>
    </row>
    <row r="416" spans="1:16" x14ac:dyDescent="0.2">
      <c r="A416" s="1">
        <v>36691</v>
      </c>
      <c r="B416" s="34">
        <v>4.1900000000000004</v>
      </c>
      <c r="C416" s="34"/>
      <c r="D416" s="34"/>
      <c r="E416" s="34"/>
      <c r="G416" s="3"/>
      <c r="H416" s="3"/>
      <c r="I416" s="3"/>
      <c r="P416" s="3"/>
    </row>
    <row r="417" spans="1:16" x14ac:dyDescent="0.2">
      <c r="A417" s="1">
        <v>36692</v>
      </c>
      <c r="B417" s="34">
        <v>3.72</v>
      </c>
      <c r="C417" s="34"/>
      <c r="D417" s="34"/>
      <c r="E417" s="34"/>
      <c r="G417" s="3"/>
      <c r="H417" s="3"/>
      <c r="I417" s="3"/>
      <c r="P417" s="3"/>
    </row>
    <row r="418" spans="1:16" x14ac:dyDescent="0.2">
      <c r="A418" s="1">
        <v>36693</v>
      </c>
      <c r="B418" s="34">
        <v>4.0599999999999996</v>
      </c>
      <c r="C418" s="34"/>
      <c r="D418" s="34"/>
      <c r="E418" s="34"/>
      <c r="G418" s="3"/>
      <c r="H418" s="3"/>
      <c r="I418" s="3"/>
      <c r="P418" s="3"/>
    </row>
    <row r="419" spans="1:16" x14ac:dyDescent="0.2">
      <c r="A419" s="1">
        <v>36696</v>
      </c>
      <c r="B419" s="34">
        <v>4.9400000000000004</v>
      </c>
      <c r="C419" s="34"/>
      <c r="D419" s="34"/>
      <c r="E419" s="34"/>
      <c r="G419" s="3"/>
      <c r="H419" s="3"/>
      <c r="I419" s="3"/>
      <c r="P419" s="3"/>
    </row>
    <row r="420" spans="1:16" x14ac:dyDescent="0.2">
      <c r="A420" s="1">
        <v>36697</v>
      </c>
      <c r="B420" s="34">
        <v>4.63</v>
      </c>
      <c r="C420" s="34"/>
      <c r="D420" s="34"/>
      <c r="E420" s="34"/>
      <c r="G420" s="3"/>
      <c r="H420" s="3"/>
      <c r="I420" s="3"/>
      <c r="P420" s="3"/>
    </row>
    <row r="421" spans="1:16" x14ac:dyDescent="0.2">
      <c r="A421" s="1">
        <v>36698</v>
      </c>
      <c r="B421" s="34">
        <v>4.8099999999999996</v>
      </c>
      <c r="C421" s="34"/>
      <c r="D421" s="34"/>
      <c r="E421" s="34"/>
      <c r="G421" s="3"/>
      <c r="H421" s="3"/>
      <c r="I421" s="3"/>
      <c r="P421" s="3"/>
    </row>
    <row r="422" spans="1:16" x14ac:dyDescent="0.2">
      <c r="A422" s="1">
        <v>36699</v>
      </c>
      <c r="B422" s="34">
        <v>4.8099999999999996</v>
      </c>
      <c r="C422" s="34"/>
      <c r="D422" s="34"/>
      <c r="E422" s="34"/>
      <c r="G422" s="3"/>
      <c r="H422" s="3"/>
      <c r="I422" s="3"/>
      <c r="P422" s="3"/>
    </row>
    <row r="423" spans="1:16" x14ac:dyDescent="0.2">
      <c r="A423" s="1">
        <v>36700</v>
      </c>
      <c r="B423" s="34">
        <v>4.88</v>
      </c>
      <c r="C423" s="34"/>
      <c r="D423" s="34"/>
      <c r="E423" s="34"/>
      <c r="G423" s="3"/>
      <c r="H423" s="3"/>
      <c r="I423" s="3"/>
      <c r="P423" s="3"/>
    </row>
    <row r="424" spans="1:16" x14ac:dyDescent="0.2">
      <c r="A424" s="1">
        <v>36703</v>
      </c>
      <c r="B424" s="34">
        <v>4.91</v>
      </c>
      <c r="C424" s="34"/>
      <c r="D424" s="34"/>
      <c r="E424" s="34"/>
      <c r="G424" s="3"/>
      <c r="H424" s="3"/>
      <c r="I424" s="3"/>
      <c r="P424" s="3"/>
    </row>
    <row r="425" spans="1:16" x14ac:dyDescent="0.2">
      <c r="A425" s="1">
        <v>36704</v>
      </c>
      <c r="B425" s="34">
        <v>5.0599999999999996</v>
      </c>
      <c r="C425" s="34"/>
      <c r="D425" s="34"/>
      <c r="E425" s="34"/>
      <c r="G425" s="3"/>
      <c r="H425" s="3"/>
      <c r="I425" s="3"/>
      <c r="P425" s="3"/>
    </row>
    <row r="426" spans="1:16" x14ac:dyDescent="0.2">
      <c r="A426" s="1">
        <v>36705</v>
      </c>
      <c r="B426" s="34">
        <v>4.5599999999999996</v>
      </c>
      <c r="C426" s="34"/>
      <c r="D426" s="34"/>
      <c r="E426" s="34"/>
      <c r="G426" s="3"/>
      <c r="H426" s="3"/>
      <c r="I426" s="3"/>
      <c r="P426" s="3"/>
    </row>
    <row r="427" spans="1:16" x14ac:dyDescent="0.2">
      <c r="A427" s="1">
        <v>36706</v>
      </c>
      <c r="B427" s="34">
        <v>4.0599999999999996</v>
      </c>
      <c r="C427" s="34"/>
      <c r="D427" s="34"/>
      <c r="E427" s="34"/>
      <c r="G427" s="3"/>
      <c r="H427" s="3"/>
      <c r="I427" s="3"/>
      <c r="P427" s="3"/>
    </row>
    <row r="428" spans="1:16" x14ac:dyDescent="0.2">
      <c r="A428" s="1">
        <v>36707</v>
      </c>
      <c r="B428" s="34">
        <v>4.8099999999999996</v>
      </c>
      <c r="C428" s="34"/>
      <c r="D428" s="34"/>
      <c r="E428" s="34"/>
      <c r="G428" s="3"/>
      <c r="H428" s="3"/>
      <c r="I428" s="3"/>
      <c r="P428" s="3"/>
    </row>
    <row r="429" spans="1:16" x14ac:dyDescent="0.2">
      <c r="A429" s="1">
        <v>36710</v>
      </c>
      <c r="B429" s="34">
        <v>4.4400000000000004</v>
      </c>
      <c r="C429" s="34"/>
      <c r="D429" s="34"/>
      <c r="E429" s="34"/>
      <c r="G429" s="3"/>
      <c r="H429" s="3"/>
      <c r="I429" s="3"/>
      <c r="P429" s="3"/>
    </row>
    <row r="430" spans="1:16" x14ac:dyDescent="0.2">
      <c r="A430" s="1">
        <v>36711</v>
      </c>
      <c r="B430" s="34">
        <v>4.4400000000000004</v>
      </c>
      <c r="C430" s="34"/>
      <c r="D430" s="34"/>
      <c r="E430" s="34"/>
      <c r="G430" s="3"/>
      <c r="H430" s="3"/>
      <c r="I430" s="3"/>
      <c r="P430" s="3"/>
    </row>
    <row r="431" spans="1:16" x14ac:dyDescent="0.2">
      <c r="A431" s="1">
        <v>36712</v>
      </c>
      <c r="B431" s="34">
        <v>4.5599999999999996</v>
      </c>
      <c r="C431" s="34"/>
      <c r="D431" s="34"/>
      <c r="E431" s="34"/>
      <c r="G431" s="3"/>
      <c r="H431" s="3"/>
      <c r="I431" s="3"/>
      <c r="P431" s="3"/>
    </row>
    <row r="432" spans="1:16" x14ac:dyDescent="0.2">
      <c r="A432" s="1">
        <v>36713</v>
      </c>
      <c r="B432" s="34">
        <v>4.5599999999999996</v>
      </c>
      <c r="C432" s="34"/>
      <c r="D432" s="34"/>
      <c r="E432" s="34"/>
      <c r="G432" s="3"/>
      <c r="H432" s="3"/>
      <c r="I432" s="3"/>
      <c r="P432" s="3"/>
    </row>
    <row r="433" spans="1:16" x14ac:dyDescent="0.2">
      <c r="A433" s="1">
        <v>36714</v>
      </c>
      <c r="B433" s="34">
        <v>4.0599999999999996</v>
      </c>
      <c r="C433" s="34"/>
      <c r="D433" s="34"/>
      <c r="E433" s="34"/>
      <c r="G433" s="3"/>
      <c r="H433" s="3"/>
      <c r="I433" s="3"/>
      <c r="P433" s="3"/>
    </row>
    <row r="434" spans="1:16" x14ac:dyDescent="0.2">
      <c r="A434" s="1">
        <v>36717</v>
      </c>
      <c r="B434" s="34">
        <v>4.1900000000000004</v>
      </c>
      <c r="C434" s="34"/>
      <c r="D434" s="34"/>
      <c r="E434" s="34"/>
      <c r="G434" s="3"/>
      <c r="H434" s="3"/>
      <c r="I434" s="3"/>
      <c r="P434" s="3"/>
    </row>
    <row r="435" spans="1:16" x14ac:dyDescent="0.2">
      <c r="A435" s="1">
        <v>36718</v>
      </c>
      <c r="B435" s="34">
        <v>4.16</v>
      </c>
      <c r="C435" s="34"/>
      <c r="D435" s="34"/>
      <c r="E435" s="34"/>
      <c r="G435" s="3"/>
      <c r="H435" s="3"/>
      <c r="I435" s="3"/>
      <c r="P435" s="3"/>
    </row>
    <row r="436" spans="1:16" x14ac:dyDescent="0.2">
      <c r="A436" s="1">
        <v>36719</v>
      </c>
      <c r="B436" s="34">
        <v>4.16</v>
      </c>
      <c r="C436" s="34"/>
      <c r="D436" s="34"/>
      <c r="E436" s="34"/>
      <c r="G436" s="3"/>
      <c r="H436" s="3"/>
      <c r="I436" s="3"/>
      <c r="P436" s="3"/>
    </row>
    <row r="437" spans="1:16" x14ac:dyDescent="0.2">
      <c r="A437" s="1">
        <v>36720</v>
      </c>
      <c r="B437" s="34">
        <v>4.16</v>
      </c>
      <c r="C437" s="34"/>
      <c r="D437" s="34"/>
      <c r="E437" s="34"/>
      <c r="G437" s="3"/>
      <c r="H437" s="3"/>
      <c r="I437" s="3"/>
      <c r="P437" s="3"/>
    </row>
    <row r="438" spans="1:16" x14ac:dyDescent="0.2">
      <c r="A438" s="1">
        <v>36721</v>
      </c>
      <c r="B438" s="34">
        <v>4.0599999999999996</v>
      </c>
      <c r="C438" s="34"/>
      <c r="D438" s="34"/>
      <c r="E438" s="34"/>
      <c r="G438" s="3"/>
      <c r="H438" s="3"/>
      <c r="I438" s="3"/>
      <c r="P438" s="3"/>
    </row>
    <row r="439" spans="1:16" x14ac:dyDescent="0.2">
      <c r="A439" s="1">
        <v>36724</v>
      </c>
      <c r="B439" s="34">
        <v>3.88</v>
      </c>
      <c r="C439" s="34"/>
      <c r="D439" s="34"/>
      <c r="E439" s="34"/>
      <c r="G439" s="3"/>
      <c r="H439" s="3"/>
      <c r="I439" s="3"/>
      <c r="P439" s="3"/>
    </row>
    <row r="440" spans="1:16" x14ac:dyDescent="0.2">
      <c r="A440" s="1">
        <v>36725</v>
      </c>
      <c r="B440" s="34">
        <v>4.08</v>
      </c>
      <c r="C440" s="34"/>
      <c r="D440" s="34"/>
      <c r="E440" s="34"/>
      <c r="G440" s="3"/>
      <c r="H440" s="3"/>
      <c r="I440" s="3"/>
      <c r="P440" s="3"/>
    </row>
    <row r="441" spans="1:16" x14ac:dyDescent="0.2">
      <c r="A441" s="1">
        <v>36726</v>
      </c>
      <c r="B441" s="34">
        <v>4</v>
      </c>
      <c r="C441" s="34"/>
      <c r="D441" s="34"/>
      <c r="E441" s="34"/>
      <c r="G441" s="3"/>
      <c r="H441" s="3"/>
      <c r="I441" s="3"/>
      <c r="P441" s="3"/>
    </row>
    <row r="442" spans="1:16" x14ac:dyDescent="0.2">
      <c r="A442" s="1">
        <v>36727</v>
      </c>
      <c r="B442" s="34">
        <v>3.88</v>
      </c>
      <c r="C442" s="34"/>
      <c r="D442" s="34"/>
      <c r="E442" s="34"/>
      <c r="G442" s="3"/>
      <c r="H442" s="3"/>
      <c r="I442" s="3"/>
      <c r="P442" s="3"/>
    </row>
    <row r="443" spans="1:16" x14ac:dyDescent="0.2">
      <c r="A443" s="1">
        <v>36728</v>
      </c>
      <c r="B443" s="34">
        <v>3.88</v>
      </c>
      <c r="C443" s="34"/>
      <c r="D443" s="34"/>
      <c r="E443" s="34"/>
      <c r="G443" s="3"/>
      <c r="H443" s="3"/>
      <c r="I443" s="3"/>
      <c r="P443" s="3"/>
    </row>
    <row r="444" spans="1:16" x14ac:dyDescent="0.2">
      <c r="A444" s="1">
        <v>36731</v>
      </c>
      <c r="B444" s="34">
        <v>3.5</v>
      </c>
      <c r="C444" s="34"/>
      <c r="D444" s="34"/>
      <c r="E444" s="34"/>
      <c r="G444" s="3"/>
      <c r="H444" s="3"/>
      <c r="I444" s="3"/>
      <c r="P444" s="3"/>
    </row>
    <row r="445" spans="1:16" x14ac:dyDescent="0.2">
      <c r="A445" s="1">
        <v>36732</v>
      </c>
      <c r="B445" s="34">
        <v>3.25</v>
      </c>
      <c r="C445" s="34"/>
      <c r="D445" s="34"/>
      <c r="E445" s="34"/>
      <c r="G445" s="3"/>
      <c r="H445" s="3"/>
      <c r="I445" s="3"/>
      <c r="P445" s="3"/>
    </row>
    <row r="446" spans="1:16" x14ac:dyDescent="0.2">
      <c r="A446" s="1">
        <v>36733</v>
      </c>
      <c r="B446" s="34">
        <v>2.94</v>
      </c>
      <c r="C446" s="34"/>
      <c r="D446" s="34"/>
      <c r="E446" s="34"/>
      <c r="G446" s="3"/>
      <c r="H446" s="3"/>
      <c r="I446" s="3"/>
      <c r="P446" s="3"/>
    </row>
    <row r="447" spans="1:16" x14ac:dyDescent="0.2">
      <c r="A447" s="1">
        <v>36734</v>
      </c>
      <c r="B447" s="34">
        <v>3.06</v>
      </c>
      <c r="C447" s="34"/>
      <c r="D447" s="34"/>
      <c r="E447" s="34"/>
      <c r="G447" s="3"/>
      <c r="H447" s="3"/>
      <c r="I447" s="3"/>
      <c r="P447" s="3"/>
    </row>
    <row r="448" spans="1:16" x14ac:dyDescent="0.2">
      <c r="A448" s="1">
        <v>36735</v>
      </c>
      <c r="B448" s="34">
        <v>3</v>
      </c>
      <c r="C448" s="34"/>
      <c r="D448" s="34"/>
      <c r="E448" s="34"/>
      <c r="G448" s="3"/>
      <c r="H448" s="3"/>
      <c r="I448" s="3"/>
      <c r="P448" s="3"/>
    </row>
    <row r="449" spans="1:16" x14ac:dyDescent="0.2">
      <c r="A449" s="1">
        <v>36738</v>
      </c>
      <c r="B449" s="34">
        <v>2.94</v>
      </c>
      <c r="C449" s="34"/>
      <c r="D449" s="34"/>
      <c r="E449" s="34"/>
      <c r="G449" s="3"/>
      <c r="H449" s="3"/>
      <c r="I449" s="3"/>
      <c r="P449" s="3"/>
    </row>
    <row r="450" spans="1:16" x14ac:dyDescent="0.2">
      <c r="A450" s="1">
        <v>36739</v>
      </c>
      <c r="B450" s="34">
        <v>2.94</v>
      </c>
      <c r="C450" s="34"/>
      <c r="D450" s="34"/>
      <c r="E450" s="34"/>
      <c r="G450" s="3"/>
      <c r="H450" s="3"/>
      <c r="I450" s="3"/>
      <c r="P450" s="3"/>
    </row>
    <row r="451" spans="1:16" x14ac:dyDescent="0.2">
      <c r="A451" s="1">
        <v>36740</v>
      </c>
      <c r="B451" s="34">
        <v>2.81</v>
      </c>
      <c r="C451" s="34"/>
      <c r="D451" s="34"/>
      <c r="E451" s="34"/>
      <c r="G451" s="3"/>
      <c r="H451" s="3"/>
      <c r="I451" s="3"/>
      <c r="P451" s="3"/>
    </row>
    <row r="452" spans="1:16" x14ac:dyDescent="0.2">
      <c r="A452" s="1">
        <v>36741</v>
      </c>
      <c r="B452" s="34">
        <v>2.69</v>
      </c>
      <c r="C452" s="34"/>
      <c r="D452" s="34"/>
      <c r="E452" s="34"/>
      <c r="G452" s="3"/>
      <c r="H452" s="3"/>
      <c r="I452" s="3"/>
      <c r="P452" s="3"/>
    </row>
    <row r="453" spans="1:16" x14ac:dyDescent="0.2">
      <c r="A453" s="1">
        <v>36742</v>
      </c>
      <c r="B453" s="34">
        <v>3</v>
      </c>
      <c r="C453" s="34"/>
      <c r="D453" s="34"/>
      <c r="E453" s="34"/>
      <c r="G453" s="3"/>
      <c r="H453" s="3"/>
      <c r="I453" s="3"/>
      <c r="P453" s="3"/>
    </row>
    <row r="454" spans="1:16" x14ac:dyDescent="0.2">
      <c r="A454" s="1">
        <v>36745</v>
      </c>
      <c r="B454" s="34">
        <v>2.88</v>
      </c>
      <c r="C454" s="34"/>
      <c r="D454" s="34"/>
      <c r="E454" s="34"/>
      <c r="G454" s="3"/>
      <c r="H454" s="3"/>
      <c r="I454" s="3"/>
      <c r="P454" s="3"/>
    </row>
    <row r="455" spans="1:16" x14ac:dyDescent="0.2">
      <c r="A455" s="1">
        <v>36746</v>
      </c>
      <c r="B455" s="34">
        <v>3.06</v>
      </c>
      <c r="C455" s="34"/>
      <c r="D455" s="34"/>
      <c r="E455" s="34"/>
      <c r="G455" s="3"/>
      <c r="H455" s="3"/>
      <c r="I455" s="3"/>
      <c r="P455" s="3"/>
    </row>
    <row r="456" spans="1:16" x14ac:dyDescent="0.2">
      <c r="A456" s="1">
        <v>36747</v>
      </c>
      <c r="B456" s="34">
        <v>3</v>
      </c>
      <c r="C456" s="34"/>
      <c r="D456" s="34"/>
      <c r="E456" s="34"/>
      <c r="G456" s="3"/>
      <c r="H456" s="3"/>
      <c r="I456" s="3"/>
      <c r="P456" s="3"/>
    </row>
    <row r="457" spans="1:16" x14ac:dyDescent="0.2">
      <c r="A457" s="1">
        <v>36748</v>
      </c>
      <c r="B457" s="34">
        <v>2.69</v>
      </c>
      <c r="C457" s="34"/>
      <c r="D457" s="34"/>
      <c r="E457" s="34"/>
      <c r="G457" s="3"/>
      <c r="H457" s="3"/>
      <c r="I457" s="3"/>
      <c r="P457" s="3"/>
    </row>
    <row r="458" spans="1:16" x14ac:dyDescent="0.2">
      <c r="A458" s="1">
        <v>36749</v>
      </c>
      <c r="B458" s="34">
        <v>2.59</v>
      </c>
      <c r="C458" s="34"/>
      <c r="D458" s="34"/>
      <c r="E458" s="34"/>
      <c r="G458" s="3"/>
      <c r="H458" s="3"/>
      <c r="I458" s="3"/>
      <c r="P458" s="3"/>
    </row>
    <row r="459" spans="1:16" x14ac:dyDescent="0.2">
      <c r="A459" s="1">
        <v>36752</v>
      </c>
      <c r="B459" s="34">
        <v>2.88</v>
      </c>
      <c r="C459" s="34"/>
      <c r="D459" s="34"/>
      <c r="E459" s="34"/>
      <c r="G459" s="3"/>
      <c r="H459" s="3"/>
      <c r="I459" s="3"/>
      <c r="P459" s="3"/>
    </row>
    <row r="460" spans="1:16" x14ac:dyDescent="0.2">
      <c r="A460" s="1">
        <v>36753</v>
      </c>
      <c r="B460" s="34">
        <v>3</v>
      </c>
      <c r="C460" s="34"/>
      <c r="D460" s="34"/>
      <c r="E460" s="34"/>
      <c r="G460" s="3"/>
      <c r="H460" s="3"/>
      <c r="I460" s="3"/>
      <c r="P460" s="3"/>
    </row>
    <row r="461" spans="1:16" x14ac:dyDescent="0.2">
      <c r="A461" s="1">
        <v>36754</v>
      </c>
      <c r="B461" s="34">
        <v>2.63</v>
      </c>
      <c r="C461" s="34"/>
      <c r="D461" s="34"/>
      <c r="E461" s="34"/>
      <c r="G461" s="3"/>
      <c r="H461" s="3"/>
      <c r="I461" s="3"/>
      <c r="P461" s="3"/>
    </row>
    <row r="462" spans="1:16" x14ac:dyDescent="0.2">
      <c r="A462" s="1">
        <v>36755</v>
      </c>
      <c r="B462" s="34">
        <v>2.69</v>
      </c>
      <c r="C462" s="34"/>
      <c r="D462" s="34"/>
      <c r="E462" s="34"/>
      <c r="G462" s="3"/>
      <c r="H462" s="3"/>
      <c r="I462" s="3"/>
      <c r="P462" s="3"/>
    </row>
    <row r="463" spans="1:16" x14ac:dyDescent="0.2">
      <c r="A463" s="1">
        <v>36756</v>
      </c>
      <c r="B463" s="34">
        <v>3.03</v>
      </c>
      <c r="C463" s="34"/>
      <c r="D463" s="34"/>
      <c r="E463" s="34"/>
      <c r="G463" s="3"/>
      <c r="H463" s="3"/>
      <c r="I463" s="3"/>
      <c r="P463" s="3"/>
    </row>
    <row r="464" spans="1:16" x14ac:dyDescent="0.2">
      <c r="A464" s="1">
        <v>36759</v>
      </c>
      <c r="B464" s="34">
        <v>3.06</v>
      </c>
      <c r="C464" s="34"/>
      <c r="D464" s="34"/>
      <c r="E464" s="34"/>
      <c r="G464" s="3"/>
      <c r="H464" s="3"/>
      <c r="I464" s="3"/>
      <c r="P464" s="3"/>
    </row>
    <row r="465" spans="1:16" x14ac:dyDescent="0.2">
      <c r="A465" s="1">
        <v>36760</v>
      </c>
      <c r="B465" s="34">
        <v>3.06</v>
      </c>
      <c r="C465" s="34"/>
      <c r="D465" s="34"/>
      <c r="E465" s="34"/>
      <c r="G465" s="3"/>
      <c r="H465" s="3"/>
      <c r="I465" s="3"/>
      <c r="P465" s="3"/>
    </row>
    <row r="466" spans="1:16" x14ac:dyDescent="0.2">
      <c r="A466" s="1">
        <v>36761</v>
      </c>
      <c r="B466" s="34">
        <v>3.34</v>
      </c>
      <c r="C466" s="34"/>
      <c r="D466" s="34"/>
      <c r="E466" s="34"/>
      <c r="G466" s="3"/>
      <c r="H466" s="3"/>
      <c r="I466" s="3"/>
      <c r="P466" s="3"/>
    </row>
    <row r="467" spans="1:16" x14ac:dyDescent="0.2">
      <c r="A467" s="1">
        <v>36762</v>
      </c>
      <c r="B467" s="34">
        <v>3.63</v>
      </c>
      <c r="C467" s="34"/>
      <c r="D467" s="34"/>
      <c r="E467" s="34"/>
      <c r="G467" s="3"/>
      <c r="H467" s="3"/>
      <c r="I467" s="3"/>
      <c r="P467" s="3"/>
    </row>
    <row r="468" spans="1:16" x14ac:dyDescent="0.2">
      <c r="A468" s="1">
        <v>36763</v>
      </c>
      <c r="B468" s="34">
        <v>3.94</v>
      </c>
      <c r="C468" s="34"/>
      <c r="D468" s="34"/>
      <c r="E468" s="34"/>
      <c r="G468" s="3"/>
      <c r="H468" s="3"/>
      <c r="I468" s="3"/>
      <c r="P468" s="3"/>
    </row>
    <row r="469" spans="1:16" x14ac:dyDescent="0.2">
      <c r="A469" s="1">
        <v>36766</v>
      </c>
      <c r="B469" s="34">
        <v>3.75</v>
      </c>
      <c r="C469" s="34"/>
      <c r="D469" s="34"/>
      <c r="E469" s="34"/>
      <c r="G469" s="3"/>
      <c r="H469" s="3"/>
      <c r="I469" s="3"/>
      <c r="P469" s="3"/>
    </row>
    <row r="470" spans="1:16" x14ac:dyDescent="0.2">
      <c r="A470" s="1">
        <v>36767</v>
      </c>
      <c r="B470" s="34">
        <v>3.5</v>
      </c>
      <c r="C470" s="34"/>
      <c r="D470" s="34"/>
      <c r="E470" s="34"/>
      <c r="G470" s="3"/>
      <c r="H470" s="3"/>
      <c r="I470" s="3"/>
      <c r="P470" s="3"/>
    </row>
    <row r="471" spans="1:16" x14ac:dyDescent="0.2">
      <c r="A471" s="1">
        <v>36768</v>
      </c>
      <c r="B471" s="34">
        <v>3.78</v>
      </c>
      <c r="C471" s="34"/>
      <c r="D471" s="34"/>
      <c r="E471" s="34"/>
      <c r="G471" s="3"/>
      <c r="H471" s="3"/>
      <c r="I471" s="3"/>
      <c r="P471" s="3"/>
    </row>
    <row r="472" spans="1:16" x14ac:dyDescent="0.2">
      <c r="A472" s="1">
        <v>36769</v>
      </c>
      <c r="B472" s="34">
        <v>3.94</v>
      </c>
      <c r="C472" s="34"/>
      <c r="D472" s="34"/>
      <c r="E472" s="34"/>
      <c r="G472" s="3"/>
      <c r="H472" s="3"/>
      <c r="I472" s="3"/>
      <c r="P472" s="3"/>
    </row>
    <row r="473" spans="1:16" x14ac:dyDescent="0.2">
      <c r="A473" s="1">
        <v>36770</v>
      </c>
      <c r="B473" s="34">
        <v>4</v>
      </c>
      <c r="C473" s="34"/>
      <c r="D473" s="34"/>
      <c r="E473" s="34"/>
      <c r="G473" s="3"/>
      <c r="H473" s="3"/>
      <c r="I473" s="3"/>
      <c r="P473" s="3"/>
    </row>
    <row r="474" spans="1:16" x14ac:dyDescent="0.2">
      <c r="A474" s="1">
        <v>36773</v>
      </c>
      <c r="B474" s="34">
        <v>4</v>
      </c>
      <c r="C474" s="34"/>
      <c r="D474" s="34"/>
      <c r="E474" s="34"/>
      <c r="G474" s="3"/>
      <c r="H474" s="3"/>
      <c r="I474" s="3"/>
      <c r="P474" s="3"/>
    </row>
    <row r="475" spans="1:16" x14ac:dyDescent="0.2">
      <c r="A475" s="1">
        <v>36774</v>
      </c>
      <c r="B475" s="34">
        <v>4.25</v>
      </c>
      <c r="C475" s="34"/>
      <c r="D475" s="34"/>
      <c r="E475" s="34"/>
      <c r="G475" s="3"/>
      <c r="H475" s="3"/>
      <c r="I475" s="3"/>
      <c r="P475" s="3"/>
    </row>
    <row r="476" spans="1:16" x14ac:dyDescent="0.2">
      <c r="A476" s="1">
        <v>36775</v>
      </c>
      <c r="B476" s="34">
        <v>4.13</v>
      </c>
      <c r="C476" s="34"/>
      <c r="D476" s="34"/>
      <c r="E476" s="34"/>
      <c r="G476" s="3"/>
      <c r="H476" s="3"/>
      <c r="I476" s="3"/>
      <c r="P476" s="3"/>
    </row>
    <row r="477" spans="1:16" x14ac:dyDescent="0.2">
      <c r="A477" s="1">
        <v>36776</v>
      </c>
      <c r="B477" s="34">
        <v>4.38</v>
      </c>
      <c r="C477" s="34"/>
      <c r="D477" s="34"/>
      <c r="E477" s="34"/>
      <c r="G477" s="3"/>
      <c r="H477" s="3"/>
      <c r="I477" s="3"/>
      <c r="P477" s="3"/>
    </row>
    <row r="478" spans="1:16" x14ac:dyDescent="0.2">
      <c r="A478" s="1">
        <v>36777</v>
      </c>
      <c r="B478" s="34">
        <v>4.13</v>
      </c>
      <c r="C478" s="34"/>
      <c r="D478" s="34"/>
      <c r="E478" s="34"/>
      <c r="G478" s="3"/>
      <c r="H478" s="3"/>
      <c r="I478" s="3"/>
      <c r="P478" s="3"/>
    </row>
    <row r="479" spans="1:16" x14ac:dyDescent="0.2">
      <c r="A479" s="1">
        <v>36780</v>
      </c>
      <c r="B479" s="34">
        <v>4</v>
      </c>
      <c r="C479" s="34"/>
      <c r="D479" s="34"/>
      <c r="E479" s="34"/>
      <c r="G479" s="3"/>
      <c r="H479" s="3"/>
      <c r="I479" s="3"/>
      <c r="P479" s="3"/>
    </row>
    <row r="480" spans="1:16" x14ac:dyDescent="0.2">
      <c r="A480" s="1">
        <v>36781</v>
      </c>
      <c r="B480" s="34">
        <v>3.81</v>
      </c>
      <c r="C480" s="34"/>
      <c r="D480" s="34"/>
      <c r="E480" s="34"/>
      <c r="G480" s="3"/>
      <c r="H480" s="3"/>
      <c r="I480" s="3"/>
      <c r="P480" s="3"/>
    </row>
    <row r="481" spans="1:16" x14ac:dyDescent="0.2">
      <c r="A481" s="1">
        <v>36782</v>
      </c>
      <c r="B481" s="34">
        <v>3.75</v>
      </c>
      <c r="C481" s="34"/>
      <c r="D481" s="34"/>
      <c r="E481" s="34"/>
      <c r="G481" s="3"/>
      <c r="H481" s="3"/>
      <c r="I481" s="3"/>
      <c r="P481" s="3"/>
    </row>
    <row r="482" spans="1:16" x14ac:dyDescent="0.2">
      <c r="A482" s="1">
        <v>36783</v>
      </c>
      <c r="B482" s="34">
        <v>3.75</v>
      </c>
      <c r="C482" s="34"/>
      <c r="D482" s="34"/>
      <c r="E482" s="34"/>
      <c r="G482" s="3"/>
      <c r="H482" s="3"/>
      <c r="I482" s="3"/>
      <c r="P482" s="3"/>
    </row>
    <row r="483" spans="1:16" x14ac:dyDescent="0.2">
      <c r="A483" s="1">
        <v>36784</v>
      </c>
      <c r="B483" s="34">
        <v>3.88</v>
      </c>
      <c r="C483" s="34"/>
      <c r="D483" s="34"/>
      <c r="E483" s="34"/>
      <c r="G483" s="3"/>
      <c r="H483" s="3"/>
      <c r="I483" s="3"/>
      <c r="P483" s="3"/>
    </row>
    <row r="484" spans="1:16" x14ac:dyDescent="0.2">
      <c r="A484" s="1">
        <v>36787</v>
      </c>
      <c r="B484" s="34">
        <v>3.56</v>
      </c>
      <c r="C484" s="34"/>
      <c r="D484" s="34"/>
      <c r="E484" s="34"/>
      <c r="G484" s="3"/>
      <c r="H484" s="3"/>
      <c r="I484" s="3"/>
      <c r="P484" s="3"/>
    </row>
    <row r="485" spans="1:16" x14ac:dyDescent="0.2">
      <c r="A485" s="1">
        <v>36788</v>
      </c>
      <c r="B485" s="34">
        <v>3.75</v>
      </c>
      <c r="C485" s="34"/>
      <c r="D485" s="34"/>
      <c r="E485" s="34"/>
      <c r="G485" s="3"/>
      <c r="H485" s="3"/>
      <c r="I485" s="3"/>
      <c r="P485" s="3"/>
    </row>
    <row r="486" spans="1:16" x14ac:dyDescent="0.2">
      <c r="A486" s="1">
        <v>36789</v>
      </c>
      <c r="B486" s="34">
        <v>3.59</v>
      </c>
      <c r="C486" s="34"/>
      <c r="D486" s="34"/>
      <c r="E486" s="34"/>
      <c r="G486" s="3"/>
      <c r="H486" s="3"/>
      <c r="I486" s="3"/>
      <c r="P486" s="3"/>
    </row>
    <row r="487" spans="1:16" x14ac:dyDescent="0.2">
      <c r="A487" s="1">
        <v>36790</v>
      </c>
      <c r="B487" s="34">
        <v>3.75</v>
      </c>
      <c r="C487" s="34"/>
      <c r="D487" s="34"/>
      <c r="E487" s="34"/>
      <c r="G487" s="3"/>
      <c r="H487" s="3"/>
      <c r="I487" s="3"/>
      <c r="P487" s="3"/>
    </row>
    <row r="488" spans="1:16" x14ac:dyDescent="0.2">
      <c r="A488" s="1">
        <v>36791</v>
      </c>
      <c r="B488" s="34">
        <v>3.63</v>
      </c>
      <c r="C488" s="34"/>
      <c r="D488" s="34"/>
      <c r="E488" s="34"/>
      <c r="G488" s="3"/>
      <c r="H488" s="3"/>
      <c r="I488" s="3"/>
      <c r="P488" s="3"/>
    </row>
    <row r="489" spans="1:16" x14ac:dyDescent="0.2">
      <c r="A489" s="1">
        <v>36794</v>
      </c>
      <c r="B489" s="34">
        <v>3.63</v>
      </c>
      <c r="C489" s="34"/>
      <c r="D489" s="34"/>
      <c r="E489" s="34"/>
      <c r="G489" s="3"/>
      <c r="H489" s="3"/>
      <c r="I489" s="3"/>
      <c r="P489" s="3"/>
    </row>
    <row r="490" spans="1:16" x14ac:dyDescent="0.2">
      <c r="A490" s="1">
        <v>36795</v>
      </c>
      <c r="B490" s="34">
        <v>3.5</v>
      </c>
      <c r="C490" s="34"/>
      <c r="D490" s="34"/>
      <c r="E490" s="34"/>
      <c r="G490" s="3"/>
      <c r="H490" s="3"/>
      <c r="I490" s="3"/>
      <c r="P490" s="3"/>
    </row>
    <row r="491" spans="1:16" x14ac:dyDescent="0.2">
      <c r="A491" s="1">
        <v>36796</v>
      </c>
      <c r="B491" s="34">
        <v>3.06</v>
      </c>
      <c r="C491" s="34"/>
      <c r="D491" s="34"/>
      <c r="E491" s="34"/>
      <c r="G491" s="3"/>
      <c r="H491" s="3"/>
      <c r="I491" s="3"/>
      <c r="P491" s="3"/>
    </row>
    <row r="492" spans="1:16" x14ac:dyDescent="0.2">
      <c r="A492" s="1">
        <v>36797</v>
      </c>
      <c r="B492" s="34">
        <v>3.25</v>
      </c>
      <c r="C492" s="34"/>
      <c r="D492" s="34"/>
      <c r="E492" s="34"/>
      <c r="G492" s="3"/>
      <c r="H492" s="3"/>
      <c r="I492" s="3"/>
      <c r="P492" s="3"/>
    </row>
    <row r="493" spans="1:16" x14ac:dyDescent="0.2">
      <c r="A493" s="1">
        <v>36798</v>
      </c>
      <c r="B493" s="34">
        <v>3.38</v>
      </c>
      <c r="C493" s="34"/>
      <c r="D493" s="34"/>
      <c r="E493" s="34"/>
      <c r="G493" s="3"/>
      <c r="H493" s="3"/>
      <c r="I493" s="3"/>
      <c r="P493" s="3"/>
    </row>
    <row r="494" spans="1:16" x14ac:dyDescent="0.2">
      <c r="A494" s="1">
        <v>36801</v>
      </c>
      <c r="B494" s="34">
        <v>3.06</v>
      </c>
      <c r="C494" s="34"/>
      <c r="D494" s="34"/>
      <c r="E494" s="34"/>
      <c r="G494" s="3"/>
      <c r="H494" s="3"/>
      <c r="I494" s="3"/>
      <c r="P494" s="3"/>
    </row>
    <row r="495" spans="1:16" x14ac:dyDescent="0.2">
      <c r="A495" s="1">
        <v>36802</v>
      </c>
      <c r="B495" s="34">
        <v>3.13</v>
      </c>
      <c r="C495" s="34"/>
      <c r="D495" s="34"/>
      <c r="E495" s="34"/>
      <c r="G495" s="3"/>
      <c r="H495" s="3"/>
      <c r="I495" s="3"/>
      <c r="P495" s="3"/>
    </row>
    <row r="496" spans="1:16" x14ac:dyDescent="0.2">
      <c r="A496" s="1">
        <v>36803</v>
      </c>
      <c r="B496" s="34">
        <v>2.94</v>
      </c>
      <c r="C496" s="34"/>
      <c r="D496" s="34"/>
      <c r="E496" s="34"/>
      <c r="G496" s="3"/>
      <c r="H496" s="3"/>
      <c r="I496" s="3"/>
      <c r="P496" s="3"/>
    </row>
    <row r="497" spans="1:16" x14ac:dyDescent="0.2">
      <c r="A497" s="1">
        <v>36804</v>
      </c>
      <c r="B497" s="34">
        <v>2.88</v>
      </c>
      <c r="C497" s="34"/>
      <c r="D497" s="34"/>
      <c r="E497" s="34"/>
      <c r="G497" s="3"/>
      <c r="H497" s="3"/>
      <c r="I497" s="3"/>
      <c r="P497" s="3"/>
    </row>
    <row r="498" spans="1:16" x14ac:dyDescent="0.2">
      <c r="A498" s="1">
        <v>36805</v>
      </c>
      <c r="B498" s="34">
        <v>2.59</v>
      </c>
      <c r="C498" s="34"/>
      <c r="D498" s="34"/>
      <c r="E498" s="34"/>
      <c r="G498" s="3"/>
      <c r="H498" s="3"/>
      <c r="I498" s="3"/>
      <c r="P498" s="3"/>
    </row>
    <row r="499" spans="1:16" x14ac:dyDescent="0.2">
      <c r="A499" s="1">
        <v>36808</v>
      </c>
      <c r="B499" s="34">
        <v>2.5299999999999998</v>
      </c>
      <c r="C499" s="34"/>
      <c r="D499" s="34"/>
      <c r="E499" s="34"/>
      <c r="G499" s="3"/>
      <c r="H499" s="3"/>
      <c r="I499" s="3"/>
      <c r="P499" s="3"/>
    </row>
    <row r="500" spans="1:16" x14ac:dyDescent="0.2">
      <c r="A500" s="1">
        <v>36809</v>
      </c>
      <c r="B500" s="34">
        <v>2.5299999999999998</v>
      </c>
      <c r="C500" s="34"/>
      <c r="D500" s="34"/>
      <c r="E500" s="34"/>
      <c r="G500" s="3"/>
      <c r="H500" s="3"/>
      <c r="I500" s="3"/>
      <c r="P500" s="3"/>
    </row>
    <row r="501" spans="1:16" x14ac:dyDescent="0.2">
      <c r="A501" s="1">
        <v>36810</v>
      </c>
      <c r="B501" s="34">
        <v>2.5299999999999998</v>
      </c>
      <c r="C501" s="34"/>
      <c r="D501" s="34"/>
      <c r="E501" s="34"/>
      <c r="G501" s="3"/>
      <c r="H501" s="3"/>
      <c r="I501" s="3"/>
      <c r="P501" s="3"/>
    </row>
    <row r="502" spans="1:16" x14ac:dyDescent="0.2">
      <c r="A502" s="1">
        <v>36811</v>
      </c>
      <c r="B502" s="34">
        <v>2.4700000000000002</v>
      </c>
      <c r="C502" s="34"/>
      <c r="D502" s="34"/>
      <c r="E502" s="34"/>
      <c r="G502" s="3"/>
      <c r="H502" s="3"/>
      <c r="I502" s="3"/>
      <c r="P502" s="3"/>
    </row>
    <row r="503" spans="1:16" x14ac:dyDescent="0.2">
      <c r="A503" s="1">
        <v>36812</v>
      </c>
      <c r="B503" s="34">
        <v>2.69</v>
      </c>
      <c r="C503" s="34"/>
      <c r="D503" s="34"/>
      <c r="E503" s="34"/>
      <c r="G503" s="3"/>
      <c r="H503" s="3"/>
      <c r="I503" s="3"/>
      <c r="P503" s="3"/>
    </row>
    <row r="504" spans="1:16" x14ac:dyDescent="0.2">
      <c r="A504" s="1">
        <v>36815</v>
      </c>
      <c r="B504" s="34">
        <v>2.5299999999999998</v>
      </c>
      <c r="C504" s="34"/>
      <c r="D504" s="34"/>
      <c r="E504" s="34"/>
      <c r="G504" s="3"/>
      <c r="H504" s="3"/>
      <c r="I504" s="3"/>
      <c r="P504" s="3"/>
    </row>
    <row r="505" spans="1:16" x14ac:dyDescent="0.2">
      <c r="A505" s="1">
        <v>36816</v>
      </c>
      <c r="B505" s="34">
        <v>2.5</v>
      </c>
      <c r="C505" s="34"/>
      <c r="D505" s="34"/>
      <c r="E505" s="34"/>
      <c r="G505" s="3"/>
      <c r="H505" s="3"/>
      <c r="I505" s="3"/>
      <c r="P505" s="3"/>
    </row>
    <row r="506" spans="1:16" x14ac:dyDescent="0.2">
      <c r="A506" s="1">
        <v>36817</v>
      </c>
      <c r="B506" s="34">
        <v>2.31</v>
      </c>
      <c r="C506" s="34"/>
      <c r="D506" s="34"/>
      <c r="E506" s="34"/>
      <c r="G506" s="3"/>
      <c r="H506" s="3"/>
      <c r="I506" s="3"/>
      <c r="P506" s="3"/>
    </row>
    <row r="507" spans="1:16" x14ac:dyDescent="0.2">
      <c r="A507" s="1">
        <v>36818</v>
      </c>
      <c r="B507" s="34">
        <v>2.69</v>
      </c>
      <c r="C507" s="34"/>
      <c r="D507" s="34"/>
      <c r="E507" s="34"/>
      <c r="G507" s="3"/>
      <c r="H507" s="3"/>
      <c r="I507" s="3"/>
      <c r="P507" s="3"/>
    </row>
    <row r="508" spans="1:16" x14ac:dyDescent="0.2">
      <c r="A508" s="1">
        <v>36819</v>
      </c>
      <c r="B508" s="34">
        <v>2.41</v>
      </c>
      <c r="C508" s="34"/>
      <c r="D508" s="34"/>
      <c r="E508" s="34"/>
      <c r="G508" s="3"/>
      <c r="H508" s="3"/>
      <c r="I508" s="3"/>
      <c r="P508" s="3"/>
    </row>
    <row r="509" spans="1:16" x14ac:dyDescent="0.2">
      <c r="A509" s="1">
        <v>36822</v>
      </c>
      <c r="B509" s="34">
        <v>2.44</v>
      </c>
      <c r="C509" s="34"/>
      <c r="D509" s="34"/>
      <c r="E509" s="34"/>
      <c r="G509" s="3"/>
      <c r="H509" s="3"/>
      <c r="I509" s="3"/>
      <c r="P509" s="3"/>
    </row>
    <row r="510" spans="1:16" x14ac:dyDescent="0.2">
      <c r="A510" s="1">
        <v>36823</v>
      </c>
      <c r="B510" s="34">
        <v>2.2799999999999998</v>
      </c>
      <c r="C510" s="34"/>
      <c r="D510" s="34"/>
      <c r="E510" s="34"/>
      <c r="G510" s="3"/>
      <c r="H510" s="3"/>
      <c r="I510" s="3"/>
      <c r="P510" s="3"/>
    </row>
    <row r="511" spans="1:16" x14ac:dyDescent="0.2">
      <c r="A511" s="1">
        <v>36824</v>
      </c>
      <c r="B511" s="34">
        <v>2.25</v>
      </c>
      <c r="C511" s="34"/>
      <c r="D511" s="34"/>
      <c r="E511" s="34"/>
      <c r="G511" s="3"/>
      <c r="H511" s="3"/>
      <c r="I511" s="3"/>
      <c r="P511" s="3"/>
    </row>
    <row r="512" spans="1:16" x14ac:dyDescent="0.2">
      <c r="A512" s="1">
        <v>36825</v>
      </c>
      <c r="B512" s="34">
        <v>2.13</v>
      </c>
      <c r="C512" s="34"/>
      <c r="D512" s="34"/>
      <c r="E512" s="34"/>
      <c r="G512" s="3"/>
      <c r="H512" s="3"/>
      <c r="I512" s="3"/>
      <c r="P512" s="3"/>
    </row>
    <row r="513" spans="1:16" x14ac:dyDescent="0.2">
      <c r="A513" s="1">
        <v>36826</v>
      </c>
      <c r="B513" s="34">
        <v>2.13</v>
      </c>
      <c r="C513" s="34"/>
      <c r="D513" s="34"/>
      <c r="E513" s="34"/>
      <c r="G513" s="3"/>
      <c r="H513" s="3"/>
      <c r="I513" s="3"/>
      <c r="P513" s="3"/>
    </row>
    <row r="514" spans="1:16" x14ac:dyDescent="0.2">
      <c r="A514" s="1">
        <v>36829</v>
      </c>
      <c r="B514" s="34">
        <v>1.94</v>
      </c>
      <c r="C514" s="34"/>
      <c r="D514" s="34"/>
      <c r="E514" s="34"/>
      <c r="G514" s="3"/>
      <c r="H514" s="3"/>
      <c r="I514" s="3"/>
      <c r="P514" s="3"/>
    </row>
    <row r="515" spans="1:16" x14ac:dyDescent="0.2">
      <c r="A515" s="1">
        <v>36830</v>
      </c>
      <c r="B515" s="34">
        <v>2</v>
      </c>
      <c r="C515" s="34"/>
      <c r="D515" s="34"/>
      <c r="E515" s="34"/>
      <c r="G515" s="3"/>
      <c r="H515" s="3"/>
      <c r="I515" s="3"/>
      <c r="P515" s="3"/>
    </row>
    <row r="516" spans="1:16" x14ac:dyDescent="0.2">
      <c r="A516" s="1">
        <v>36831</v>
      </c>
      <c r="B516" s="34">
        <v>1.88</v>
      </c>
      <c r="C516" s="34"/>
      <c r="D516" s="34"/>
      <c r="E516" s="34"/>
      <c r="G516" s="3"/>
      <c r="H516" s="3"/>
      <c r="I516" s="3"/>
      <c r="P516" s="3"/>
    </row>
    <row r="517" spans="1:16" x14ac:dyDescent="0.2">
      <c r="A517" s="1">
        <v>36832</v>
      </c>
      <c r="B517" s="34">
        <v>2.09</v>
      </c>
      <c r="C517" s="34"/>
      <c r="D517" s="34"/>
      <c r="E517" s="34"/>
      <c r="G517" s="3"/>
      <c r="H517" s="3"/>
      <c r="I517" s="3"/>
      <c r="P517" s="3"/>
    </row>
    <row r="518" spans="1:16" x14ac:dyDescent="0.2">
      <c r="A518" s="1">
        <v>36833</v>
      </c>
      <c r="B518" s="34">
        <v>2</v>
      </c>
      <c r="C518" s="34"/>
      <c r="D518" s="34"/>
      <c r="E518" s="34"/>
      <c r="G518" s="3"/>
      <c r="H518" s="3"/>
      <c r="I518" s="3"/>
      <c r="P518" s="3"/>
    </row>
    <row r="519" spans="1:16" x14ac:dyDescent="0.2">
      <c r="A519" s="1">
        <v>36836</v>
      </c>
      <c r="B519" s="34">
        <v>2</v>
      </c>
      <c r="C519" s="34"/>
      <c r="D519" s="34"/>
      <c r="E519" s="34"/>
      <c r="G519" s="3"/>
      <c r="H519" s="3"/>
      <c r="I519" s="3"/>
      <c r="P519" s="3"/>
    </row>
    <row r="520" spans="1:16" x14ac:dyDescent="0.2">
      <c r="A520" s="1">
        <v>36837</v>
      </c>
      <c r="B520" s="34">
        <v>2</v>
      </c>
      <c r="C520" s="34"/>
      <c r="D520" s="34"/>
      <c r="E520" s="34"/>
      <c r="G520" s="3"/>
      <c r="H520" s="3"/>
      <c r="I520" s="3"/>
      <c r="P520" s="3"/>
    </row>
    <row r="521" spans="1:16" x14ac:dyDescent="0.2">
      <c r="A521" s="1">
        <v>36838</v>
      </c>
      <c r="B521" s="34">
        <v>2.44</v>
      </c>
      <c r="C521" s="34"/>
      <c r="D521" s="34"/>
      <c r="E521" s="34"/>
      <c r="G521" s="3"/>
      <c r="H521" s="3"/>
      <c r="I521" s="3"/>
      <c r="P521" s="3"/>
    </row>
    <row r="522" spans="1:16" x14ac:dyDescent="0.2">
      <c r="A522" s="1">
        <v>36839</v>
      </c>
      <c r="B522" s="34">
        <v>2.69</v>
      </c>
      <c r="C522" s="34"/>
      <c r="D522" s="34"/>
      <c r="E522" s="34"/>
      <c r="G522" s="3"/>
      <c r="H522" s="3"/>
      <c r="I522" s="3"/>
      <c r="P522" s="3"/>
    </row>
    <row r="523" spans="1:16" x14ac:dyDescent="0.2">
      <c r="A523" s="1">
        <v>36840</v>
      </c>
      <c r="B523" s="34">
        <v>2.44</v>
      </c>
      <c r="C523" s="34"/>
      <c r="D523" s="34"/>
      <c r="E523" s="34"/>
      <c r="G523" s="3"/>
      <c r="H523" s="3"/>
      <c r="I523" s="3"/>
      <c r="P523" s="3"/>
    </row>
    <row r="524" spans="1:16" x14ac:dyDescent="0.2">
      <c r="A524" s="1">
        <v>36843</v>
      </c>
      <c r="B524" s="34">
        <v>2.31</v>
      </c>
      <c r="C524" s="34"/>
      <c r="D524" s="34"/>
      <c r="E524" s="34"/>
      <c r="G524" s="3"/>
      <c r="H524" s="3"/>
      <c r="I524" s="3"/>
      <c r="P524" s="3"/>
    </row>
    <row r="525" spans="1:16" x14ac:dyDescent="0.2">
      <c r="A525" s="1">
        <v>36844</v>
      </c>
      <c r="B525" s="34">
        <v>2.5</v>
      </c>
      <c r="C525" s="34"/>
      <c r="D525" s="34"/>
      <c r="E525" s="34"/>
      <c r="G525" s="3"/>
      <c r="H525" s="3"/>
      <c r="I525" s="3"/>
      <c r="P525" s="3"/>
    </row>
    <row r="526" spans="1:16" x14ac:dyDescent="0.2">
      <c r="A526" s="1">
        <v>36845</v>
      </c>
      <c r="B526" s="34">
        <v>2.56</v>
      </c>
      <c r="C526" s="34"/>
      <c r="D526" s="34"/>
      <c r="E526" s="34"/>
      <c r="G526" s="3"/>
      <c r="H526" s="3"/>
      <c r="I526" s="3"/>
      <c r="P526" s="3"/>
    </row>
    <row r="527" spans="1:16" x14ac:dyDescent="0.2">
      <c r="A527" s="1">
        <v>36846</v>
      </c>
      <c r="B527" s="34">
        <v>2.31</v>
      </c>
      <c r="C527" s="34"/>
      <c r="D527" s="34"/>
      <c r="E527" s="34"/>
      <c r="G527" s="3"/>
      <c r="H527" s="3"/>
      <c r="I527" s="3"/>
      <c r="P527" s="3"/>
    </row>
    <row r="528" spans="1:16" x14ac:dyDescent="0.2">
      <c r="A528" s="1">
        <v>36847</v>
      </c>
      <c r="B528" s="34">
        <v>2.13</v>
      </c>
      <c r="C528" s="34"/>
      <c r="D528" s="34"/>
      <c r="E528" s="34"/>
      <c r="G528" s="3"/>
      <c r="H528" s="3"/>
      <c r="I528" s="3"/>
      <c r="P528" s="3"/>
    </row>
    <row r="529" spans="1:16" x14ac:dyDescent="0.2">
      <c r="A529" s="1">
        <v>36850</v>
      </c>
      <c r="B529" s="34">
        <v>2.25</v>
      </c>
      <c r="C529" s="34"/>
      <c r="D529" s="34"/>
      <c r="E529" s="34"/>
      <c r="G529" s="3"/>
      <c r="H529" s="3"/>
      <c r="I529" s="3"/>
      <c r="P529" s="3"/>
    </row>
    <row r="530" spans="1:16" x14ac:dyDescent="0.2">
      <c r="A530" s="1">
        <v>36851</v>
      </c>
      <c r="B530" s="34">
        <v>2.19</v>
      </c>
      <c r="C530" s="34"/>
      <c r="D530" s="34"/>
      <c r="E530" s="34"/>
      <c r="G530" s="3"/>
      <c r="H530" s="3"/>
      <c r="I530" s="3"/>
      <c r="P530" s="3"/>
    </row>
    <row r="531" spans="1:16" x14ac:dyDescent="0.2">
      <c r="A531" s="1">
        <v>36852</v>
      </c>
      <c r="B531" s="34">
        <v>2</v>
      </c>
      <c r="C531" s="34"/>
      <c r="D531" s="34"/>
      <c r="E531" s="34"/>
      <c r="G531" s="3"/>
      <c r="H531" s="3"/>
      <c r="I531" s="3"/>
      <c r="P531" s="3"/>
    </row>
    <row r="532" spans="1:16" x14ac:dyDescent="0.2">
      <c r="A532" s="1">
        <v>36853</v>
      </c>
      <c r="B532" s="34">
        <v>2</v>
      </c>
      <c r="C532" s="34"/>
      <c r="D532" s="34"/>
      <c r="E532" s="34"/>
      <c r="G532" s="3"/>
      <c r="H532" s="3"/>
      <c r="I532" s="3"/>
      <c r="P532" s="3"/>
    </row>
    <row r="533" spans="1:16" x14ac:dyDescent="0.2">
      <c r="A533" s="1">
        <v>36854</v>
      </c>
      <c r="B533" s="34">
        <v>2</v>
      </c>
      <c r="C533" s="34"/>
      <c r="D533" s="34"/>
      <c r="E533" s="34"/>
      <c r="G533" s="3"/>
      <c r="H533" s="3"/>
      <c r="I533" s="3"/>
      <c r="P533" s="3"/>
    </row>
    <row r="534" spans="1:16" x14ac:dyDescent="0.2">
      <c r="A534" s="1">
        <v>36857</v>
      </c>
      <c r="B534" s="34">
        <v>1.81</v>
      </c>
      <c r="C534" s="34"/>
      <c r="D534" s="34"/>
      <c r="E534" s="34"/>
      <c r="G534" s="3"/>
      <c r="H534" s="3"/>
      <c r="I534" s="3"/>
      <c r="P534" s="3"/>
    </row>
    <row r="535" spans="1:16" x14ac:dyDescent="0.2">
      <c r="A535" s="1">
        <v>36858</v>
      </c>
      <c r="B535" s="34">
        <v>1.56</v>
      </c>
      <c r="C535" s="34"/>
      <c r="D535" s="34"/>
      <c r="E535" s="34"/>
      <c r="G535" s="3"/>
      <c r="H535" s="3"/>
      <c r="I535" s="3"/>
      <c r="P535" s="3"/>
    </row>
    <row r="536" spans="1:16" x14ac:dyDescent="0.2">
      <c r="A536" s="1">
        <v>36859</v>
      </c>
      <c r="B536" s="34">
        <v>1.5</v>
      </c>
      <c r="C536" s="34"/>
      <c r="D536" s="34"/>
      <c r="E536" s="34"/>
      <c r="G536" s="3"/>
      <c r="H536" s="3"/>
      <c r="I536" s="3"/>
      <c r="P536" s="3"/>
    </row>
    <row r="537" spans="1:16" x14ac:dyDescent="0.2">
      <c r="A537" s="1">
        <v>36860</v>
      </c>
      <c r="B537" s="34">
        <v>1.56</v>
      </c>
      <c r="C537" s="34"/>
      <c r="D537" s="34"/>
      <c r="E537" s="34"/>
      <c r="G537" s="3"/>
      <c r="H537" s="3"/>
      <c r="I537" s="3"/>
      <c r="P537" s="3"/>
    </row>
    <row r="538" spans="1:16" x14ac:dyDescent="0.2">
      <c r="A538" s="1">
        <v>36861</v>
      </c>
      <c r="B538" s="34">
        <v>1.38</v>
      </c>
      <c r="C538" s="34"/>
      <c r="D538" s="34"/>
      <c r="E538" s="34"/>
      <c r="G538" s="3"/>
      <c r="H538" s="3"/>
      <c r="I538" s="3"/>
      <c r="P538" s="3"/>
    </row>
    <row r="539" spans="1:16" x14ac:dyDescent="0.2">
      <c r="A539" s="1">
        <v>36864</v>
      </c>
      <c r="B539" s="34">
        <v>1.44</v>
      </c>
      <c r="C539" s="34"/>
      <c r="D539" s="34"/>
      <c r="E539" s="34"/>
      <c r="G539" s="3"/>
      <c r="H539" s="3"/>
      <c r="I539" s="3"/>
      <c r="P539" s="3"/>
    </row>
    <row r="540" spans="1:16" x14ac:dyDescent="0.2">
      <c r="A540" s="1">
        <v>36865</v>
      </c>
      <c r="B540" s="34">
        <v>1.63</v>
      </c>
      <c r="C540" s="34"/>
      <c r="D540" s="34"/>
      <c r="E540" s="34"/>
      <c r="G540" s="3"/>
      <c r="H540" s="3"/>
      <c r="I540" s="3"/>
      <c r="P540" s="3"/>
    </row>
    <row r="541" spans="1:16" x14ac:dyDescent="0.2">
      <c r="A541" s="1">
        <v>36866</v>
      </c>
      <c r="B541" s="34">
        <v>1.25</v>
      </c>
      <c r="C541" s="34"/>
      <c r="D541" s="34"/>
      <c r="E541" s="34"/>
      <c r="G541" s="3"/>
      <c r="H541" s="3"/>
      <c r="I541" s="3"/>
      <c r="P541" s="3"/>
    </row>
    <row r="542" spans="1:16" x14ac:dyDescent="0.2">
      <c r="A542" s="1">
        <v>36867</v>
      </c>
      <c r="B542" s="34">
        <v>1.19</v>
      </c>
      <c r="C542" s="34"/>
      <c r="D542" s="34"/>
      <c r="E542" s="34"/>
      <c r="G542" s="3"/>
      <c r="H542" s="3"/>
      <c r="I542" s="3"/>
      <c r="P542" s="3"/>
    </row>
    <row r="543" spans="1:16" x14ac:dyDescent="0.2">
      <c r="A543" s="1">
        <v>36868</v>
      </c>
      <c r="B543" s="34">
        <v>1.41</v>
      </c>
      <c r="C543" s="34"/>
      <c r="D543" s="34"/>
      <c r="E543" s="34"/>
      <c r="G543" s="3"/>
      <c r="H543" s="3"/>
      <c r="I543" s="3"/>
      <c r="P543" s="3"/>
    </row>
    <row r="544" spans="1:16" x14ac:dyDescent="0.2">
      <c r="A544" s="1">
        <v>36871</v>
      </c>
      <c r="B544" s="34">
        <v>1.06</v>
      </c>
      <c r="C544" s="34"/>
      <c r="D544" s="34"/>
      <c r="E544" s="34"/>
      <c r="G544" s="3"/>
      <c r="H544" s="3"/>
      <c r="I544" s="3"/>
      <c r="P544" s="3"/>
    </row>
    <row r="545" spans="1:16" x14ac:dyDescent="0.2">
      <c r="A545" s="1">
        <v>36872</v>
      </c>
      <c r="B545" s="34">
        <v>1.1299999999999999</v>
      </c>
      <c r="C545" s="34"/>
      <c r="D545" s="34"/>
      <c r="E545" s="34"/>
      <c r="G545" s="3"/>
      <c r="H545" s="3"/>
      <c r="I545" s="3"/>
      <c r="P545" s="3"/>
    </row>
    <row r="546" spans="1:16" x14ac:dyDescent="0.2">
      <c r="A546" s="1">
        <v>36873</v>
      </c>
      <c r="B546" s="34">
        <v>1.1299999999999999</v>
      </c>
      <c r="C546" s="34"/>
      <c r="D546" s="34"/>
      <c r="E546" s="34"/>
      <c r="G546" s="3"/>
      <c r="H546" s="3"/>
      <c r="I546" s="3"/>
      <c r="P546" s="3"/>
    </row>
    <row r="547" spans="1:16" x14ac:dyDescent="0.2">
      <c r="A547" s="1">
        <v>36874</v>
      </c>
      <c r="B547" s="34">
        <v>1.06</v>
      </c>
      <c r="C547" s="34"/>
      <c r="D547" s="34"/>
      <c r="E547" s="34"/>
      <c r="G547" s="3"/>
      <c r="H547" s="3"/>
      <c r="I547" s="3"/>
      <c r="P547" s="3"/>
    </row>
    <row r="548" spans="1:16" x14ac:dyDescent="0.2">
      <c r="A548" s="1">
        <v>36875</v>
      </c>
      <c r="B548" s="34">
        <v>0.88</v>
      </c>
      <c r="C548" s="34"/>
      <c r="D548" s="34"/>
      <c r="E548" s="34"/>
      <c r="G548" s="3"/>
      <c r="H548" s="3"/>
      <c r="I548" s="3"/>
      <c r="P548" s="3"/>
    </row>
    <row r="549" spans="1:16" x14ac:dyDescent="0.2">
      <c r="A549" s="1">
        <v>36878</v>
      </c>
      <c r="B549" s="34">
        <v>0.88</v>
      </c>
      <c r="C549" s="34"/>
      <c r="D549" s="34"/>
      <c r="E549" s="34"/>
      <c r="G549" s="3"/>
      <c r="H549" s="3"/>
      <c r="I549" s="3"/>
      <c r="P549" s="3"/>
    </row>
    <row r="550" spans="1:16" x14ac:dyDescent="0.2">
      <c r="A550" s="1">
        <v>36879</v>
      </c>
      <c r="B550" s="34">
        <v>0.59</v>
      </c>
      <c r="C550" s="34"/>
      <c r="D550" s="34"/>
      <c r="E550" s="34"/>
      <c r="G550" s="3"/>
      <c r="H550" s="3"/>
      <c r="I550" s="3"/>
      <c r="P550" s="3"/>
    </row>
    <row r="551" spans="1:16" x14ac:dyDescent="0.2">
      <c r="A551" s="1">
        <v>36880</v>
      </c>
      <c r="B551" s="34">
        <v>0.53</v>
      </c>
      <c r="C551" s="34"/>
      <c r="D551" s="34"/>
      <c r="E551" s="34"/>
      <c r="G551" s="3"/>
      <c r="H551" s="3"/>
      <c r="I551" s="3"/>
      <c r="P551" s="3"/>
    </row>
    <row r="552" spans="1:16" x14ac:dyDescent="0.2">
      <c r="A552" s="1">
        <v>36881</v>
      </c>
      <c r="B552" s="34">
        <v>0.63</v>
      </c>
      <c r="C552" s="34"/>
      <c r="D552" s="34"/>
      <c r="E552" s="34"/>
      <c r="G552" s="3"/>
      <c r="H552" s="3"/>
      <c r="I552" s="3"/>
      <c r="P552" s="3"/>
    </row>
    <row r="553" spans="1:16" x14ac:dyDescent="0.2">
      <c r="A553" s="1">
        <v>36882</v>
      </c>
      <c r="B553" s="34">
        <v>0.53</v>
      </c>
      <c r="C553" s="34"/>
      <c r="D553" s="34"/>
      <c r="E553" s="34"/>
      <c r="G553" s="3"/>
      <c r="H553" s="3"/>
      <c r="I553" s="3"/>
      <c r="P553" s="3"/>
    </row>
    <row r="554" spans="1:16" x14ac:dyDescent="0.2">
      <c r="A554" s="1">
        <v>36885</v>
      </c>
      <c r="B554" s="34">
        <v>0.53</v>
      </c>
      <c r="C554" s="34"/>
      <c r="D554" s="34"/>
      <c r="E554" s="34"/>
      <c r="G554" s="3"/>
      <c r="H554" s="3"/>
      <c r="I554" s="3"/>
      <c r="P554" s="3"/>
    </row>
    <row r="555" spans="1:16" x14ac:dyDescent="0.2">
      <c r="A555" s="1">
        <v>36886</v>
      </c>
      <c r="B555" s="34">
        <v>0.56000000000000005</v>
      </c>
      <c r="C555" s="34"/>
      <c r="D555" s="34"/>
      <c r="E555" s="34"/>
      <c r="G555" s="3"/>
      <c r="H555" s="3"/>
      <c r="I555" s="3"/>
      <c r="P555" s="3"/>
    </row>
    <row r="556" spans="1:16" x14ac:dyDescent="0.2">
      <c r="A556" s="1">
        <v>36887</v>
      </c>
      <c r="B556" s="34">
        <v>0.59</v>
      </c>
      <c r="C556" s="34"/>
      <c r="D556" s="34"/>
      <c r="E556" s="34"/>
      <c r="G556" s="3"/>
      <c r="H556" s="3"/>
      <c r="I556" s="3"/>
      <c r="P556" s="3"/>
    </row>
    <row r="557" spans="1:16" x14ac:dyDescent="0.2">
      <c r="A557" s="1">
        <v>36888</v>
      </c>
      <c r="B557" s="34">
        <v>0.81</v>
      </c>
      <c r="C557" s="34"/>
      <c r="D557" s="34"/>
      <c r="E557" s="34"/>
      <c r="G557" s="3"/>
      <c r="H557" s="3"/>
      <c r="I557" s="3"/>
      <c r="P557" s="3"/>
    </row>
    <row r="558" spans="1:16" x14ac:dyDescent="0.2">
      <c r="A558" s="1">
        <v>36889</v>
      </c>
      <c r="B558" s="34">
        <v>1.1299999999999999</v>
      </c>
      <c r="C558" s="34"/>
      <c r="D558" s="34"/>
      <c r="E558" s="34"/>
      <c r="G558" s="3"/>
      <c r="H558" s="3"/>
      <c r="I558" s="3"/>
      <c r="P558" s="3"/>
    </row>
    <row r="559" spans="1:16" x14ac:dyDescent="0.2">
      <c r="A559" s="1">
        <v>36892</v>
      </c>
      <c r="B559" s="34">
        <v>1.1299999999999999</v>
      </c>
      <c r="C559" s="34"/>
      <c r="D559" s="34"/>
      <c r="E559" s="34"/>
      <c r="G559" s="3"/>
      <c r="H559" s="3"/>
      <c r="I559" s="3"/>
      <c r="P559" s="3"/>
    </row>
    <row r="560" spans="1:16" x14ac:dyDescent="0.2">
      <c r="A560" s="1">
        <v>36893</v>
      </c>
      <c r="B560" s="34">
        <v>1.06</v>
      </c>
      <c r="C560" s="34"/>
      <c r="D560" s="34"/>
      <c r="E560" s="34"/>
      <c r="G560" s="3"/>
      <c r="H560" s="3"/>
      <c r="I560" s="3"/>
      <c r="P560" s="3"/>
    </row>
    <row r="561" spans="1:16" x14ac:dyDescent="0.2">
      <c r="A561" s="1">
        <v>36894</v>
      </c>
      <c r="B561" s="34">
        <v>0.94</v>
      </c>
      <c r="C561" s="34"/>
      <c r="D561" s="34"/>
      <c r="E561" s="34"/>
      <c r="G561" s="3"/>
      <c r="H561" s="3"/>
      <c r="I561" s="3"/>
      <c r="P561" s="3"/>
    </row>
    <row r="562" spans="1:16" x14ac:dyDescent="0.2">
      <c r="A562" s="1">
        <v>36895</v>
      </c>
      <c r="B562" s="34">
        <v>0.88</v>
      </c>
      <c r="C562" s="34"/>
      <c r="D562" s="34"/>
      <c r="E562" s="34"/>
      <c r="G562" s="3"/>
      <c r="H562" s="3"/>
      <c r="I562" s="3"/>
      <c r="P562" s="3"/>
    </row>
    <row r="563" spans="1:16" x14ac:dyDescent="0.2">
      <c r="A563" s="1">
        <v>36896</v>
      </c>
      <c r="B563" s="34">
        <v>0.81</v>
      </c>
      <c r="C563" s="34"/>
      <c r="D563" s="34"/>
      <c r="E563" s="34"/>
      <c r="G563" s="3"/>
      <c r="H563" s="3"/>
      <c r="I563" s="3"/>
      <c r="P563" s="3"/>
    </row>
    <row r="564" spans="1:16" x14ac:dyDescent="0.2">
      <c r="A564" s="1">
        <v>36899</v>
      </c>
      <c r="B564" s="34">
        <v>0.88</v>
      </c>
      <c r="C564" s="34"/>
      <c r="D564" s="34"/>
      <c r="E564" s="34"/>
      <c r="G564" s="3"/>
      <c r="H564" s="3"/>
      <c r="I564" s="3"/>
      <c r="P564" s="3"/>
    </row>
    <row r="565" spans="1:16" x14ac:dyDescent="0.2">
      <c r="A565" s="1">
        <v>36900</v>
      </c>
      <c r="B565" s="34">
        <v>0.84</v>
      </c>
      <c r="C565" s="34"/>
      <c r="D565" s="34"/>
      <c r="E565" s="34"/>
      <c r="G565" s="3"/>
      <c r="H565" s="3"/>
      <c r="I565" s="3"/>
      <c r="P565" s="3"/>
    </row>
    <row r="566" spans="1:16" x14ac:dyDescent="0.2">
      <c r="A566" s="1">
        <v>36901</v>
      </c>
      <c r="B566" s="34">
        <v>0.88</v>
      </c>
      <c r="C566" s="34"/>
      <c r="D566" s="34"/>
      <c r="E566" s="34"/>
      <c r="G566" s="3"/>
      <c r="H566" s="3"/>
      <c r="I566" s="3"/>
      <c r="P566" s="3"/>
    </row>
    <row r="567" spans="1:16" x14ac:dyDescent="0.2">
      <c r="A567" s="1">
        <v>36902</v>
      </c>
      <c r="B567" s="34">
        <v>1</v>
      </c>
      <c r="C567" s="34"/>
      <c r="D567" s="34"/>
      <c r="E567" s="34"/>
      <c r="G567" s="3"/>
      <c r="H567" s="3"/>
      <c r="I567" s="3"/>
      <c r="P567" s="3"/>
    </row>
    <row r="568" spans="1:16" x14ac:dyDescent="0.2">
      <c r="A568" s="1">
        <v>36903</v>
      </c>
      <c r="B568" s="34">
        <v>0.88</v>
      </c>
      <c r="C568" s="34"/>
      <c r="D568" s="34"/>
      <c r="E568" s="34"/>
      <c r="G568" s="3"/>
      <c r="H568" s="3"/>
      <c r="I568" s="3"/>
      <c r="P568" s="3"/>
    </row>
    <row r="569" spans="1:16" x14ac:dyDescent="0.2">
      <c r="A569" s="1">
        <v>36906</v>
      </c>
      <c r="B569" s="34">
        <v>0.88</v>
      </c>
      <c r="C569" s="34"/>
      <c r="D569" s="34"/>
      <c r="E569" s="34"/>
      <c r="G569" s="3"/>
      <c r="H569" s="3"/>
      <c r="I569" s="3"/>
      <c r="P569" s="3"/>
    </row>
    <row r="570" spans="1:16" x14ac:dyDescent="0.2">
      <c r="A570" s="1">
        <v>36907</v>
      </c>
      <c r="B570" s="34">
        <v>1</v>
      </c>
      <c r="C570" s="34"/>
      <c r="D570" s="34"/>
      <c r="E570" s="34"/>
      <c r="G570" s="3"/>
      <c r="H570" s="3"/>
      <c r="I570" s="3"/>
      <c r="P570" s="3"/>
    </row>
    <row r="571" spans="1:16" x14ac:dyDescent="0.2">
      <c r="A571" s="1">
        <v>36908</v>
      </c>
      <c r="B571" s="34">
        <v>0.94</v>
      </c>
      <c r="C571" s="34"/>
      <c r="D571" s="34"/>
      <c r="E571" s="34"/>
      <c r="G571" s="3"/>
      <c r="H571" s="3"/>
      <c r="I571" s="3"/>
      <c r="P571" s="3"/>
    </row>
    <row r="572" spans="1:16" x14ac:dyDescent="0.2">
      <c r="A572" s="1">
        <v>36909</v>
      </c>
      <c r="B572" s="34">
        <v>0.88</v>
      </c>
      <c r="C572" s="34"/>
      <c r="D572" s="34"/>
      <c r="E572" s="34"/>
      <c r="G572" s="3"/>
      <c r="H572" s="3"/>
      <c r="I572" s="3"/>
      <c r="P572" s="3"/>
    </row>
    <row r="573" spans="1:16" x14ac:dyDescent="0.2">
      <c r="A573" s="1">
        <v>36910</v>
      </c>
      <c r="B573" s="34">
        <v>1.0900000000000001</v>
      </c>
      <c r="C573" s="34"/>
      <c r="D573" s="34"/>
      <c r="E573" s="34"/>
      <c r="G573" s="3"/>
      <c r="H573" s="3"/>
      <c r="I573" s="3"/>
      <c r="P573" s="3"/>
    </row>
    <row r="574" spans="1:16" x14ac:dyDescent="0.2">
      <c r="A574" s="1">
        <v>36913</v>
      </c>
      <c r="B574" s="34">
        <v>2.5</v>
      </c>
      <c r="C574" s="34"/>
      <c r="D574" s="34"/>
      <c r="E574" s="34"/>
      <c r="G574" s="3"/>
      <c r="H574" s="3"/>
      <c r="I574" s="3"/>
      <c r="P574" s="3"/>
    </row>
    <row r="575" spans="1:16" x14ac:dyDescent="0.2">
      <c r="A575" s="1">
        <v>36914</v>
      </c>
      <c r="B575" s="34">
        <v>2.31</v>
      </c>
      <c r="C575" s="34"/>
      <c r="D575" s="34"/>
      <c r="E575" s="34"/>
      <c r="G575" s="3"/>
      <c r="H575" s="3"/>
      <c r="I575" s="3"/>
      <c r="P575" s="3"/>
    </row>
    <row r="576" spans="1:16" x14ac:dyDescent="0.2">
      <c r="A576" s="1">
        <v>36915</v>
      </c>
      <c r="B576" s="34">
        <v>2.19</v>
      </c>
      <c r="C576" s="34"/>
      <c r="D576" s="34"/>
      <c r="E576" s="34"/>
      <c r="G576" s="3"/>
      <c r="H576" s="3"/>
      <c r="I576" s="3"/>
      <c r="P576" s="3"/>
    </row>
    <row r="577" spans="1:16" x14ac:dyDescent="0.2">
      <c r="A577" s="1">
        <v>36916</v>
      </c>
      <c r="B577" s="34">
        <v>2.13</v>
      </c>
      <c r="C577" s="34"/>
      <c r="D577" s="34"/>
      <c r="E577" s="34"/>
      <c r="G577" s="3"/>
      <c r="H577" s="3"/>
      <c r="I577" s="3"/>
      <c r="P577" s="3"/>
    </row>
    <row r="578" spans="1:16" x14ac:dyDescent="0.2">
      <c r="A578" s="1">
        <v>36917</v>
      </c>
      <c r="B578" s="34">
        <v>2.16</v>
      </c>
      <c r="C578" s="34"/>
      <c r="D578" s="34"/>
      <c r="E578" s="34"/>
      <c r="G578" s="3"/>
      <c r="H578" s="3"/>
      <c r="I578" s="3"/>
      <c r="P578" s="3"/>
    </row>
    <row r="579" spans="1:16" x14ac:dyDescent="0.2">
      <c r="A579" s="1">
        <v>36920</v>
      </c>
      <c r="B579" s="34">
        <v>1.94</v>
      </c>
      <c r="C579" s="34"/>
      <c r="D579" s="34"/>
      <c r="E579" s="34"/>
      <c r="G579" s="3"/>
      <c r="H579" s="3"/>
      <c r="I579" s="3"/>
      <c r="P579" s="3"/>
    </row>
    <row r="580" spans="1:16" x14ac:dyDescent="0.2">
      <c r="A580" s="1">
        <v>36921</v>
      </c>
      <c r="B580" s="34">
        <v>2</v>
      </c>
      <c r="C580" s="34"/>
      <c r="D580" s="34"/>
      <c r="E580" s="34"/>
      <c r="G580" s="3"/>
      <c r="H580" s="3"/>
      <c r="I580" s="3"/>
      <c r="P580" s="3"/>
    </row>
    <row r="581" spans="1:16" x14ac:dyDescent="0.2">
      <c r="A581" s="1">
        <v>36922</v>
      </c>
      <c r="B581" s="34">
        <v>2</v>
      </c>
      <c r="C581" s="34"/>
      <c r="D581" s="34"/>
      <c r="E581" s="34"/>
      <c r="G581" s="3"/>
      <c r="H581" s="3"/>
      <c r="I581" s="3"/>
      <c r="P581" s="3"/>
    </row>
    <row r="582" spans="1:16" x14ac:dyDescent="0.2">
      <c r="A582" s="1">
        <v>36923</v>
      </c>
      <c r="B582" s="34">
        <v>2</v>
      </c>
      <c r="C582" s="34"/>
      <c r="D582" s="34"/>
      <c r="E582" s="34"/>
      <c r="G582" s="3"/>
      <c r="H582" s="3"/>
      <c r="I582" s="3"/>
      <c r="P582" s="3"/>
    </row>
    <row r="583" spans="1:16" x14ac:dyDescent="0.2">
      <c r="A583" s="1">
        <v>36924</v>
      </c>
      <c r="B583" s="34">
        <v>1.94</v>
      </c>
      <c r="C583" s="34"/>
      <c r="D583" s="34"/>
      <c r="E583" s="34"/>
      <c r="G583" s="3"/>
      <c r="H583" s="3"/>
      <c r="I583" s="3"/>
      <c r="P583" s="3"/>
    </row>
    <row r="584" spans="1:16" x14ac:dyDescent="0.2">
      <c r="A584" s="1">
        <v>36927</v>
      </c>
      <c r="B584" s="34">
        <v>1.84</v>
      </c>
      <c r="C584" s="34"/>
      <c r="D584" s="34"/>
      <c r="E584" s="34"/>
      <c r="G584" s="3"/>
      <c r="H584" s="3"/>
      <c r="I584" s="3"/>
      <c r="P584" s="3"/>
    </row>
    <row r="585" spans="1:16" x14ac:dyDescent="0.2">
      <c r="A585" s="1">
        <v>36928</v>
      </c>
      <c r="B585" s="34">
        <v>1.88</v>
      </c>
      <c r="C585" s="34"/>
      <c r="D585" s="34"/>
      <c r="E585" s="34"/>
      <c r="G585" s="3"/>
      <c r="H585" s="3"/>
      <c r="I585" s="3"/>
      <c r="P585" s="3"/>
    </row>
    <row r="586" spans="1:16" x14ac:dyDescent="0.2">
      <c r="A586" s="1">
        <v>36929</v>
      </c>
      <c r="B586" s="34">
        <v>1.91</v>
      </c>
      <c r="C586" s="34"/>
      <c r="D586" s="34"/>
      <c r="E586" s="34"/>
      <c r="G586" s="3"/>
      <c r="H586" s="3"/>
      <c r="I586" s="3"/>
      <c r="P586" s="3"/>
    </row>
    <row r="587" spans="1:16" x14ac:dyDescent="0.2">
      <c r="A587" s="1">
        <v>36930</v>
      </c>
      <c r="B587" s="34">
        <v>1.81</v>
      </c>
      <c r="C587" s="34"/>
      <c r="D587" s="34"/>
      <c r="E587" s="34"/>
      <c r="G587" s="3"/>
      <c r="H587" s="3"/>
      <c r="I587" s="3"/>
      <c r="P587" s="3"/>
    </row>
    <row r="588" spans="1:16" x14ac:dyDescent="0.2">
      <c r="A588" s="1">
        <v>36931</v>
      </c>
      <c r="B588" s="34">
        <v>2</v>
      </c>
      <c r="C588" s="34"/>
      <c r="D588" s="34"/>
      <c r="E588" s="34"/>
      <c r="G588" s="3"/>
      <c r="H588" s="3"/>
      <c r="I588" s="3"/>
      <c r="P588" s="3"/>
    </row>
    <row r="589" spans="1:16" x14ac:dyDescent="0.2">
      <c r="A589" s="1">
        <v>36934</v>
      </c>
      <c r="B589" s="34">
        <v>2</v>
      </c>
      <c r="C589" s="34"/>
      <c r="D589" s="34"/>
      <c r="E589" s="34"/>
      <c r="G589" s="3"/>
      <c r="H589" s="3"/>
      <c r="I589" s="3"/>
      <c r="P589" s="3"/>
    </row>
    <row r="590" spans="1:16" x14ac:dyDescent="0.2">
      <c r="A590" s="1">
        <v>36935</v>
      </c>
      <c r="B590" s="34">
        <v>2</v>
      </c>
      <c r="C590" s="34"/>
      <c r="D590" s="34"/>
      <c r="E590" s="34"/>
      <c r="G590" s="3"/>
      <c r="H590" s="3"/>
      <c r="I590" s="3"/>
      <c r="P590" s="3"/>
    </row>
    <row r="591" spans="1:16" x14ac:dyDescent="0.2">
      <c r="A591" s="1">
        <v>36936</v>
      </c>
      <c r="B591" s="34">
        <v>1.94</v>
      </c>
      <c r="C591" s="34"/>
      <c r="D591" s="34"/>
      <c r="E591" s="34"/>
      <c r="G591" s="3"/>
      <c r="H591" s="3"/>
      <c r="I591" s="3"/>
      <c r="P591" s="3"/>
    </row>
    <row r="592" spans="1:16" x14ac:dyDescent="0.2">
      <c r="A592" s="1">
        <v>36937</v>
      </c>
      <c r="B592" s="34">
        <v>1.94</v>
      </c>
      <c r="C592" s="34"/>
      <c r="D592" s="34"/>
      <c r="E592" s="34"/>
      <c r="G592" s="3"/>
      <c r="H592" s="3"/>
      <c r="I592" s="3"/>
      <c r="P592" s="3"/>
    </row>
    <row r="593" spans="1:16" x14ac:dyDescent="0.2">
      <c r="A593" s="1">
        <v>36938</v>
      </c>
      <c r="B593" s="34">
        <v>1.75</v>
      </c>
      <c r="C593" s="34"/>
      <c r="D593" s="34"/>
      <c r="E593" s="34"/>
      <c r="G593" s="3"/>
      <c r="H593" s="3"/>
      <c r="I593" s="3"/>
      <c r="P593" s="3"/>
    </row>
    <row r="594" spans="1:16" x14ac:dyDescent="0.2">
      <c r="A594" s="1">
        <v>36941</v>
      </c>
      <c r="B594" s="34">
        <v>1.75</v>
      </c>
      <c r="C594" s="34"/>
      <c r="D594" s="34"/>
      <c r="E594" s="34"/>
      <c r="G594" s="3"/>
      <c r="H594" s="3"/>
      <c r="I594" s="3"/>
      <c r="P594" s="3"/>
    </row>
    <row r="595" spans="1:16" x14ac:dyDescent="0.2">
      <c r="A595" s="1">
        <v>36942</v>
      </c>
      <c r="B595" s="34">
        <v>1.59</v>
      </c>
      <c r="C595" s="34"/>
      <c r="D595" s="34"/>
      <c r="E595" s="34"/>
      <c r="G595" s="3"/>
      <c r="H595" s="3"/>
      <c r="I595" s="3"/>
      <c r="P595" s="3"/>
    </row>
    <row r="596" spans="1:16" x14ac:dyDescent="0.2">
      <c r="A596" s="1">
        <v>36943</v>
      </c>
      <c r="B596" s="34">
        <v>1.53</v>
      </c>
      <c r="C596" s="34"/>
      <c r="D596" s="34"/>
      <c r="E596" s="34"/>
      <c r="G596" s="3"/>
      <c r="H596" s="3"/>
      <c r="I596" s="3"/>
      <c r="P596" s="3"/>
    </row>
    <row r="597" spans="1:16" x14ac:dyDescent="0.2">
      <c r="A597" s="1">
        <v>36944</v>
      </c>
      <c r="B597" s="34">
        <v>1.44</v>
      </c>
      <c r="C597" s="34"/>
      <c r="D597" s="34"/>
      <c r="E597" s="34"/>
      <c r="G597" s="3"/>
      <c r="H597" s="3"/>
      <c r="I597" s="3"/>
      <c r="P597" s="3"/>
    </row>
    <row r="598" spans="1:16" x14ac:dyDescent="0.2">
      <c r="A598" s="1">
        <v>36945</v>
      </c>
      <c r="B598" s="34">
        <v>1.38</v>
      </c>
      <c r="C598" s="34"/>
      <c r="D598" s="34"/>
      <c r="E598" s="34"/>
      <c r="G598" s="3"/>
      <c r="H598" s="3"/>
      <c r="I598" s="3"/>
      <c r="P598" s="3"/>
    </row>
    <row r="599" spans="1:16" x14ac:dyDescent="0.2">
      <c r="A599" s="1">
        <v>36948</v>
      </c>
      <c r="B599" s="34">
        <v>1.25</v>
      </c>
      <c r="C599" s="34"/>
      <c r="D599" s="34"/>
      <c r="E599" s="34"/>
      <c r="G599" s="3"/>
      <c r="H599" s="3"/>
      <c r="I599" s="3"/>
      <c r="P599" s="3"/>
    </row>
    <row r="600" spans="1:16" x14ac:dyDescent="0.2">
      <c r="A600" s="1">
        <v>36949</v>
      </c>
      <c r="B600" s="34">
        <v>1.28</v>
      </c>
      <c r="C600" s="34"/>
      <c r="D600" s="34"/>
      <c r="E600" s="34"/>
      <c r="G600" s="3"/>
      <c r="H600" s="3"/>
      <c r="I600" s="3"/>
      <c r="P600" s="3"/>
    </row>
    <row r="601" spans="1:16" x14ac:dyDescent="0.2">
      <c r="A601" s="1">
        <v>36950</v>
      </c>
      <c r="B601" s="34">
        <v>1.25</v>
      </c>
      <c r="C601" s="34"/>
      <c r="D601" s="34"/>
      <c r="E601" s="34"/>
      <c r="G601" s="3"/>
      <c r="H601" s="3"/>
      <c r="I601" s="3"/>
      <c r="P601" s="3"/>
    </row>
    <row r="602" spans="1:16" x14ac:dyDescent="0.2">
      <c r="A602" s="1">
        <v>36951</v>
      </c>
      <c r="B602" s="34">
        <v>1.17</v>
      </c>
      <c r="C602" s="34"/>
      <c r="D602" s="34"/>
      <c r="E602" s="34"/>
      <c r="G602" s="3"/>
      <c r="H602" s="3"/>
      <c r="I602" s="3"/>
      <c r="P602" s="3"/>
    </row>
    <row r="603" spans="1:16" x14ac:dyDescent="0.2">
      <c r="A603" s="1">
        <v>36952</v>
      </c>
      <c r="B603" s="34">
        <v>1.25</v>
      </c>
      <c r="C603" s="34"/>
      <c r="D603" s="34"/>
      <c r="E603" s="34"/>
      <c r="G603" s="3"/>
      <c r="H603" s="3"/>
      <c r="I603" s="3"/>
      <c r="P603" s="3"/>
    </row>
    <row r="604" spans="1:16" x14ac:dyDescent="0.2">
      <c r="A604" s="1">
        <v>36955</v>
      </c>
      <c r="B604" s="34">
        <v>1.19</v>
      </c>
      <c r="C604" s="34"/>
      <c r="D604" s="34"/>
      <c r="E604" s="34"/>
      <c r="G604" s="3"/>
      <c r="H604" s="3"/>
      <c r="I604" s="3"/>
      <c r="P604" s="3"/>
    </row>
    <row r="605" spans="1:16" x14ac:dyDescent="0.2">
      <c r="A605" s="1">
        <v>36956</v>
      </c>
      <c r="B605" s="34">
        <v>1.38</v>
      </c>
      <c r="C605" s="34"/>
      <c r="D605" s="34"/>
      <c r="E605" s="34"/>
      <c r="G605" s="3"/>
      <c r="H605" s="3"/>
      <c r="I605" s="3"/>
      <c r="P605" s="3"/>
    </row>
    <row r="606" spans="1:16" x14ac:dyDescent="0.2">
      <c r="A606" s="1">
        <v>36957</v>
      </c>
      <c r="B606" s="34">
        <v>1.19</v>
      </c>
      <c r="C606" s="34"/>
      <c r="D606" s="34"/>
      <c r="E606" s="34"/>
      <c r="G606" s="3"/>
      <c r="H606" s="3"/>
      <c r="I606" s="3"/>
      <c r="P606" s="3"/>
    </row>
    <row r="607" spans="1:16" x14ac:dyDescent="0.2">
      <c r="A607" s="1">
        <v>36958</v>
      </c>
      <c r="B607" s="34">
        <v>1.31</v>
      </c>
      <c r="C607" s="34"/>
      <c r="D607" s="34"/>
      <c r="E607" s="34"/>
      <c r="G607" s="3"/>
      <c r="H607" s="3"/>
      <c r="I607" s="3"/>
      <c r="P607" s="3"/>
    </row>
    <row r="608" spans="1:16" x14ac:dyDescent="0.2">
      <c r="A608" s="1">
        <v>36959</v>
      </c>
      <c r="B608" s="34">
        <v>1.22</v>
      </c>
      <c r="C608" s="34"/>
      <c r="D608" s="34"/>
      <c r="E608" s="34"/>
      <c r="G608" s="3"/>
      <c r="H608" s="3"/>
      <c r="I608" s="3"/>
      <c r="P608" s="3"/>
    </row>
    <row r="609" spans="1:16" x14ac:dyDescent="0.2">
      <c r="A609" s="1">
        <v>36962</v>
      </c>
      <c r="B609" s="34">
        <v>1.25</v>
      </c>
      <c r="C609" s="34"/>
      <c r="D609" s="34"/>
      <c r="E609" s="34"/>
      <c r="G609" s="3"/>
      <c r="H609" s="3"/>
      <c r="I609" s="3"/>
      <c r="P609" s="3"/>
    </row>
    <row r="610" spans="1:16" x14ac:dyDescent="0.2">
      <c r="A610" s="1">
        <v>36963</v>
      </c>
      <c r="B610" s="34">
        <v>1.19</v>
      </c>
      <c r="C610" s="34"/>
      <c r="D610" s="34"/>
      <c r="E610" s="34"/>
      <c r="G610" s="3"/>
      <c r="H610" s="3"/>
      <c r="I610" s="3"/>
      <c r="P610" s="3"/>
    </row>
    <row r="611" spans="1:16" x14ac:dyDescent="0.2">
      <c r="A611" s="1">
        <v>36964</v>
      </c>
      <c r="B611" s="34">
        <v>1.1299999999999999</v>
      </c>
      <c r="C611" s="34"/>
      <c r="D611" s="34"/>
      <c r="E611" s="34"/>
      <c r="G611" s="3"/>
      <c r="H611" s="3"/>
      <c r="I611" s="3"/>
      <c r="P611" s="3"/>
    </row>
    <row r="612" spans="1:16" x14ac:dyDescent="0.2">
      <c r="A612" s="1">
        <v>36965</v>
      </c>
      <c r="B612" s="34">
        <v>1.25</v>
      </c>
      <c r="C612" s="34"/>
      <c r="D612" s="34"/>
      <c r="E612" s="34"/>
      <c r="G612" s="3"/>
      <c r="H612" s="3"/>
      <c r="I612" s="3"/>
      <c r="P612" s="3"/>
    </row>
    <row r="613" spans="1:16" x14ac:dyDescent="0.2">
      <c r="A613" s="1">
        <v>36966</v>
      </c>
      <c r="B613" s="34">
        <v>1.1599999999999999</v>
      </c>
      <c r="C613" s="34"/>
      <c r="D613" s="34"/>
      <c r="E613" s="34"/>
      <c r="G613" s="3"/>
      <c r="H613" s="3"/>
      <c r="I613" s="3"/>
      <c r="P613" s="3"/>
    </row>
    <row r="614" spans="1:16" x14ac:dyDescent="0.2">
      <c r="A614" s="1">
        <v>36969</v>
      </c>
      <c r="B614" s="34">
        <v>1.19</v>
      </c>
      <c r="C614" s="34"/>
      <c r="D614" s="34"/>
      <c r="E614" s="34"/>
      <c r="G614" s="3"/>
      <c r="H614" s="3"/>
      <c r="I614" s="3"/>
      <c r="P614" s="3"/>
    </row>
    <row r="615" spans="1:16" x14ac:dyDescent="0.2">
      <c r="A615" s="1">
        <v>36970</v>
      </c>
      <c r="B615" s="34">
        <v>1.31</v>
      </c>
      <c r="C615" s="34"/>
      <c r="D615" s="34"/>
      <c r="E615" s="34"/>
      <c r="G615" s="3"/>
      <c r="H615" s="3"/>
      <c r="I615" s="3"/>
      <c r="P615" s="3"/>
    </row>
    <row r="616" spans="1:16" x14ac:dyDescent="0.2">
      <c r="A616" s="1">
        <v>36971</v>
      </c>
      <c r="B616" s="34">
        <v>1.0900000000000001</v>
      </c>
      <c r="C616" s="34"/>
      <c r="D616" s="34"/>
      <c r="E616" s="34"/>
      <c r="G616" s="3"/>
      <c r="H616" s="3"/>
      <c r="I616" s="3"/>
      <c r="P616" s="3"/>
    </row>
    <row r="617" spans="1:16" x14ac:dyDescent="0.2">
      <c r="A617" s="1">
        <v>36972</v>
      </c>
      <c r="B617" s="34">
        <v>1.0900000000000001</v>
      </c>
      <c r="C617" s="34"/>
      <c r="D617" s="34"/>
      <c r="E617" s="34"/>
      <c r="G617" s="3"/>
      <c r="H617" s="3"/>
      <c r="I617" s="3"/>
      <c r="P617" s="3"/>
    </row>
    <row r="618" spans="1:16" x14ac:dyDescent="0.2">
      <c r="A618" s="1">
        <v>36973</v>
      </c>
      <c r="B618" s="34">
        <v>1.1299999999999999</v>
      </c>
      <c r="C618" s="34"/>
      <c r="D618" s="34"/>
      <c r="E618" s="34"/>
      <c r="G618" s="3"/>
      <c r="H618" s="3"/>
      <c r="I618" s="3"/>
      <c r="P618" s="3"/>
    </row>
    <row r="619" spans="1:16" x14ac:dyDescent="0.2">
      <c r="A619" s="1">
        <v>36976</v>
      </c>
      <c r="B619" s="34">
        <v>1.1299999999999999</v>
      </c>
      <c r="C619" s="34"/>
      <c r="D619" s="34"/>
      <c r="E619" s="34"/>
      <c r="G619" s="3"/>
      <c r="H619" s="3"/>
      <c r="I619" s="3"/>
      <c r="P619" s="3"/>
    </row>
    <row r="620" spans="1:16" x14ac:dyDescent="0.2">
      <c r="A620" s="1">
        <v>36977</v>
      </c>
      <c r="B620" s="34">
        <v>1.25</v>
      </c>
      <c r="C620" s="34"/>
      <c r="D620" s="34"/>
      <c r="E620" s="34"/>
      <c r="G620" s="3"/>
      <c r="H620" s="3"/>
      <c r="I620" s="3"/>
      <c r="P620" s="3"/>
    </row>
    <row r="621" spans="1:16" x14ac:dyDescent="0.2">
      <c r="A621" s="1">
        <v>36978</v>
      </c>
      <c r="B621" s="34">
        <v>1.1299999999999999</v>
      </c>
      <c r="C621" s="34"/>
      <c r="D621" s="34"/>
      <c r="E621" s="34"/>
      <c r="G621" s="3"/>
      <c r="H621" s="3"/>
      <c r="I621" s="3"/>
      <c r="P621" s="3"/>
    </row>
    <row r="622" spans="1:16" x14ac:dyDescent="0.2">
      <c r="A622" s="1">
        <v>36979</v>
      </c>
      <c r="B622" s="34">
        <v>1.1299999999999999</v>
      </c>
      <c r="C622" s="34"/>
      <c r="D622" s="34"/>
      <c r="E622" s="34"/>
      <c r="G622" s="3"/>
      <c r="H622" s="3"/>
      <c r="I622" s="3"/>
      <c r="P622" s="3"/>
    </row>
    <row r="623" spans="1:16" x14ac:dyDescent="0.2">
      <c r="A623" s="1">
        <v>36980</v>
      </c>
      <c r="B623" s="34">
        <v>1.25</v>
      </c>
      <c r="C623" s="34"/>
      <c r="D623" s="34"/>
      <c r="E623" s="34"/>
      <c r="G623" s="3"/>
      <c r="H623" s="3"/>
      <c r="I623" s="3"/>
      <c r="P623" s="3"/>
    </row>
    <row r="624" spans="1:16" x14ac:dyDescent="0.2">
      <c r="A624" s="1">
        <v>36983</v>
      </c>
      <c r="B624" s="34">
        <v>1.25</v>
      </c>
      <c r="C624" s="34"/>
      <c r="D624" s="34"/>
      <c r="E624" s="34"/>
      <c r="G624" s="3"/>
      <c r="H624" s="3"/>
      <c r="I624" s="3"/>
      <c r="P624" s="3"/>
    </row>
    <row r="625" spans="1:16" x14ac:dyDescent="0.2">
      <c r="A625" s="1">
        <v>36984</v>
      </c>
      <c r="B625" s="34">
        <v>1.03</v>
      </c>
      <c r="C625" s="34"/>
      <c r="D625" s="34"/>
      <c r="E625" s="34"/>
      <c r="G625" s="3"/>
      <c r="H625" s="3"/>
      <c r="I625" s="3"/>
      <c r="P625" s="3"/>
    </row>
    <row r="626" spans="1:16" x14ac:dyDescent="0.2">
      <c r="A626" s="1">
        <v>36985</v>
      </c>
      <c r="B626" s="34">
        <v>1</v>
      </c>
      <c r="C626" s="34"/>
      <c r="D626" s="34"/>
      <c r="E626" s="34"/>
      <c r="G626" s="3"/>
      <c r="H626" s="3"/>
      <c r="I626" s="3"/>
      <c r="P626" s="3"/>
    </row>
    <row r="627" spans="1:16" x14ac:dyDescent="0.2">
      <c r="A627" s="1">
        <v>36986</v>
      </c>
      <c r="B627" s="34">
        <v>1</v>
      </c>
      <c r="C627" s="34"/>
      <c r="D627" s="34"/>
      <c r="E627" s="34"/>
      <c r="G627" s="3"/>
      <c r="H627" s="3"/>
      <c r="I627" s="3"/>
      <c r="P627" s="3"/>
    </row>
    <row r="628" spans="1:16" x14ac:dyDescent="0.2">
      <c r="A628" s="1">
        <v>36987</v>
      </c>
      <c r="B628" s="34">
        <v>1.03</v>
      </c>
      <c r="C628" s="34"/>
      <c r="D628" s="34"/>
      <c r="E628" s="34"/>
      <c r="G628" s="3"/>
      <c r="H628" s="3"/>
      <c r="I628" s="3"/>
      <c r="P628" s="3"/>
    </row>
    <row r="629" spans="1:16" x14ac:dyDescent="0.2">
      <c r="A629" s="1">
        <v>36990</v>
      </c>
      <c r="B629" s="34">
        <v>1</v>
      </c>
      <c r="C629" s="34"/>
      <c r="D629" s="34"/>
      <c r="E629" s="34"/>
      <c r="G629" s="3"/>
      <c r="H629" s="3"/>
      <c r="I629" s="3"/>
      <c r="P629" s="3"/>
    </row>
    <row r="630" spans="1:16" x14ac:dyDescent="0.2">
      <c r="A630" s="1">
        <v>36991</v>
      </c>
      <c r="B630" s="34">
        <v>1</v>
      </c>
      <c r="C630" s="34"/>
      <c r="D630" s="34"/>
      <c r="E630" s="34"/>
      <c r="G630" s="3"/>
      <c r="H630" s="3"/>
      <c r="I630" s="3"/>
      <c r="P630" s="3"/>
    </row>
    <row r="631" spans="1:16" x14ac:dyDescent="0.2">
      <c r="A631" s="1">
        <v>36992</v>
      </c>
      <c r="B631" s="34">
        <v>1.1100000000000001</v>
      </c>
      <c r="C631" s="34"/>
      <c r="D631" s="34"/>
      <c r="E631" s="34"/>
      <c r="G631" s="3"/>
      <c r="H631" s="3"/>
      <c r="I631" s="3"/>
      <c r="P631" s="3"/>
    </row>
    <row r="632" spans="1:16" x14ac:dyDescent="0.2">
      <c r="A632" s="1">
        <v>36993</v>
      </c>
      <c r="B632" s="34">
        <v>1.25</v>
      </c>
      <c r="C632" s="34"/>
      <c r="D632" s="34"/>
      <c r="E632" s="34"/>
      <c r="G632" s="3"/>
      <c r="H632" s="3"/>
      <c r="I632" s="3"/>
      <c r="P632" s="3"/>
    </row>
    <row r="633" spans="1:16" x14ac:dyDescent="0.2">
      <c r="A633" s="1">
        <v>36994</v>
      </c>
      <c r="B633" s="34">
        <v>1.25</v>
      </c>
      <c r="C633" s="34"/>
      <c r="D633" s="34"/>
      <c r="E633" s="34"/>
      <c r="G633" s="3"/>
      <c r="H633" s="3"/>
      <c r="I633" s="3"/>
      <c r="P633" s="3"/>
    </row>
    <row r="634" spans="1:16" x14ac:dyDescent="0.2">
      <c r="A634" s="1">
        <v>36997</v>
      </c>
      <c r="B634" s="34">
        <v>1.79</v>
      </c>
      <c r="C634" s="34"/>
      <c r="D634" s="34"/>
      <c r="E634" s="34"/>
      <c r="G634" s="3"/>
      <c r="H634" s="3"/>
      <c r="I634" s="3"/>
      <c r="P634" s="3"/>
    </row>
    <row r="635" spans="1:16" x14ac:dyDescent="0.2">
      <c r="A635" s="1">
        <v>36998</v>
      </c>
      <c r="B635" s="34">
        <v>1.49</v>
      </c>
      <c r="C635" s="34"/>
      <c r="D635" s="34"/>
      <c r="E635" s="34"/>
      <c r="G635" s="3"/>
      <c r="H635" s="3"/>
      <c r="I635" s="3"/>
      <c r="P635" s="3"/>
    </row>
    <row r="636" spans="1:16" x14ac:dyDescent="0.2">
      <c r="A636" s="1">
        <v>36999</v>
      </c>
      <c r="B636" s="34">
        <v>1.5</v>
      </c>
      <c r="C636" s="34"/>
      <c r="D636" s="34"/>
      <c r="E636" s="34"/>
      <c r="G636" s="3"/>
      <c r="H636" s="3"/>
      <c r="I636" s="3"/>
      <c r="P636" s="3"/>
    </row>
    <row r="637" spans="1:16" x14ac:dyDescent="0.2">
      <c r="A637" s="1">
        <v>37000</v>
      </c>
      <c r="B637" s="34">
        <v>1.43</v>
      </c>
      <c r="C637" s="34"/>
      <c r="D637" s="34"/>
      <c r="E637" s="34"/>
      <c r="G637" s="3"/>
      <c r="H637" s="3"/>
      <c r="I637" s="3"/>
      <c r="P637" s="3"/>
    </row>
    <row r="638" spans="1:16" x14ac:dyDescent="0.2">
      <c r="A638" s="1">
        <v>37001</v>
      </c>
      <c r="B638" s="34">
        <v>1.4</v>
      </c>
      <c r="C638" s="34"/>
      <c r="D638" s="34"/>
      <c r="E638" s="34"/>
      <c r="G638" s="3"/>
      <c r="H638" s="3"/>
      <c r="I638" s="3"/>
      <c r="P638" s="3"/>
    </row>
    <row r="639" spans="1:16" x14ac:dyDescent="0.2">
      <c r="A639" s="1">
        <v>37004</v>
      </c>
      <c r="B639" s="34">
        <v>1.39</v>
      </c>
      <c r="C639" s="34"/>
      <c r="D639" s="34"/>
      <c r="E639" s="34"/>
      <c r="G639" s="3"/>
      <c r="H639" s="3"/>
      <c r="I639" s="3"/>
      <c r="P639" s="3"/>
    </row>
    <row r="640" spans="1:16" x14ac:dyDescent="0.2">
      <c r="A640" s="1">
        <v>37005</v>
      </c>
      <c r="B640" s="34">
        <v>1.43</v>
      </c>
      <c r="C640" s="34"/>
      <c r="D640" s="34"/>
      <c r="E640" s="34"/>
      <c r="G640" s="3"/>
      <c r="H640" s="3"/>
      <c r="I640" s="3"/>
      <c r="P640" s="3"/>
    </row>
    <row r="641" spans="1:16" x14ac:dyDescent="0.2">
      <c r="A641" s="1">
        <v>37006</v>
      </c>
      <c r="B641" s="34">
        <v>1.46</v>
      </c>
      <c r="C641" s="34"/>
      <c r="D641" s="34"/>
      <c r="E641" s="34"/>
      <c r="G641" s="3"/>
      <c r="H641" s="3"/>
      <c r="I641" s="3"/>
      <c r="P641" s="3"/>
    </row>
    <row r="642" spans="1:16" x14ac:dyDescent="0.2">
      <c r="A642" s="1">
        <v>37007</v>
      </c>
      <c r="B642" s="34">
        <v>1.6</v>
      </c>
      <c r="C642" s="34"/>
      <c r="D642" s="34"/>
      <c r="E642" s="34"/>
      <c r="G642" s="3"/>
      <c r="H642" s="3"/>
      <c r="I642" s="3"/>
      <c r="P642" s="3"/>
    </row>
    <row r="643" spans="1:16" x14ac:dyDescent="0.2">
      <c r="A643" s="1">
        <v>37008</v>
      </c>
      <c r="B643" s="34">
        <v>1.58</v>
      </c>
      <c r="C643" s="34"/>
      <c r="D643" s="34"/>
      <c r="E643" s="34"/>
      <c r="G643" s="3"/>
      <c r="H643" s="3"/>
      <c r="I643" s="3"/>
      <c r="P643" s="3"/>
    </row>
    <row r="644" spans="1:16" x14ac:dyDescent="0.2">
      <c r="A644" s="1">
        <v>37011</v>
      </c>
      <c r="B644" s="34">
        <v>1.56</v>
      </c>
      <c r="C644" s="34"/>
      <c r="D644" s="34"/>
      <c r="E644" s="34"/>
      <c r="G644" s="3"/>
      <c r="H644" s="3"/>
      <c r="I644" s="3"/>
      <c r="P644" s="3"/>
    </row>
    <row r="645" spans="1:16" x14ac:dyDescent="0.2">
      <c r="A645" s="1">
        <v>37012</v>
      </c>
      <c r="B645" s="34">
        <v>1.7</v>
      </c>
      <c r="C645" s="34"/>
      <c r="D645" s="34"/>
      <c r="E645" s="34"/>
      <c r="G645" s="3"/>
      <c r="H645" s="3"/>
      <c r="I645" s="3"/>
      <c r="P645" s="3"/>
    </row>
    <row r="646" spans="1:16" x14ac:dyDescent="0.2">
      <c r="A646" s="1">
        <v>37013</v>
      </c>
      <c r="B646" s="34">
        <v>2</v>
      </c>
      <c r="C646" s="34"/>
      <c r="D646" s="34"/>
      <c r="E646" s="34"/>
      <c r="G646" s="3"/>
      <c r="H646" s="3"/>
      <c r="I646" s="3"/>
      <c r="P646" s="3"/>
    </row>
    <row r="647" spans="1:16" x14ac:dyDescent="0.2">
      <c r="A647" s="1">
        <v>37014</v>
      </c>
      <c r="B647" s="34">
        <v>2</v>
      </c>
      <c r="C647" s="34"/>
      <c r="D647" s="34"/>
      <c r="E647" s="34"/>
      <c r="G647" s="3"/>
      <c r="H647" s="3"/>
      <c r="I647" s="3"/>
      <c r="P647" s="3"/>
    </row>
    <row r="648" spans="1:16" x14ac:dyDescent="0.2">
      <c r="A648" s="1">
        <v>37015</v>
      </c>
      <c r="B648" s="34">
        <v>1.9</v>
      </c>
      <c r="C648" s="34"/>
      <c r="D648" s="34"/>
      <c r="E648" s="34"/>
      <c r="G648" s="3"/>
      <c r="H648" s="3"/>
      <c r="I648" s="3"/>
      <c r="P648" s="3"/>
    </row>
    <row r="649" spans="1:16" x14ac:dyDescent="0.2">
      <c r="A649" s="1">
        <v>37018</v>
      </c>
      <c r="B649" s="34">
        <v>1.9</v>
      </c>
      <c r="C649" s="34"/>
      <c r="D649" s="34"/>
      <c r="E649" s="34"/>
      <c r="G649" s="3"/>
      <c r="H649" s="3"/>
      <c r="I649" s="3"/>
      <c r="P649" s="3"/>
    </row>
    <row r="650" spans="1:16" x14ac:dyDescent="0.2">
      <c r="A650" s="1">
        <v>37019</v>
      </c>
      <c r="B650" s="34">
        <v>2</v>
      </c>
      <c r="C650" s="34"/>
      <c r="D650" s="34"/>
      <c r="E650" s="34"/>
      <c r="G650" s="3"/>
      <c r="H650" s="3"/>
      <c r="I650" s="3"/>
      <c r="P650" s="3"/>
    </row>
    <row r="651" spans="1:16" x14ac:dyDescent="0.2">
      <c r="A651" s="1">
        <v>37020</v>
      </c>
      <c r="B651" s="34">
        <v>1.82</v>
      </c>
      <c r="C651" s="34"/>
      <c r="D651" s="34"/>
      <c r="E651" s="34"/>
      <c r="G651" s="3"/>
      <c r="H651" s="3"/>
      <c r="I651" s="3"/>
      <c r="P651" s="3"/>
    </row>
    <row r="652" spans="1:16" x14ac:dyDescent="0.2">
      <c r="A652" s="1">
        <v>37021</v>
      </c>
      <c r="B652" s="34">
        <v>1.85</v>
      </c>
      <c r="C652" s="34"/>
      <c r="D652" s="34"/>
      <c r="E652" s="34"/>
      <c r="G652" s="3"/>
      <c r="H652" s="3"/>
      <c r="I652" s="3"/>
      <c r="P652" s="3"/>
    </row>
    <row r="653" spans="1:16" x14ac:dyDescent="0.2">
      <c r="A653" s="1">
        <v>37022</v>
      </c>
      <c r="B653" s="34">
        <v>1.7</v>
      </c>
      <c r="C653" s="34"/>
      <c r="D653" s="34"/>
      <c r="E653" s="34"/>
      <c r="G653" s="3"/>
      <c r="H653" s="3"/>
      <c r="I653" s="3"/>
      <c r="P653" s="3"/>
    </row>
    <row r="654" spans="1:16" x14ac:dyDescent="0.2">
      <c r="A654" s="1">
        <v>37025</v>
      </c>
      <c r="B654" s="34">
        <v>1.5</v>
      </c>
      <c r="C654" s="34"/>
      <c r="D654" s="34"/>
      <c r="E654" s="34"/>
      <c r="G654" s="3"/>
      <c r="H654" s="3"/>
      <c r="I654" s="3"/>
      <c r="P654" s="3"/>
    </row>
    <row r="655" spans="1:16" x14ac:dyDescent="0.2">
      <c r="A655" s="1">
        <v>37026</v>
      </c>
      <c r="B655" s="34">
        <v>1.69</v>
      </c>
      <c r="C655" s="34"/>
      <c r="D655" s="34"/>
      <c r="E655" s="34"/>
      <c r="G655" s="3"/>
      <c r="H655" s="3"/>
      <c r="I655" s="3"/>
      <c r="P655" s="3"/>
    </row>
    <row r="656" spans="1:16" x14ac:dyDescent="0.2">
      <c r="A656" s="1">
        <v>37027</v>
      </c>
      <c r="B656" s="34">
        <v>1.57</v>
      </c>
      <c r="C656" s="34"/>
      <c r="D656" s="34"/>
      <c r="E656" s="34"/>
      <c r="G656" s="3"/>
      <c r="H656" s="3"/>
      <c r="I656" s="3"/>
      <c r="P656" s="3"/>
    </row>
    <row r="657" spans="1:16" x14ac:dyDescent="0.2">
      <c r="A657" s="1">
        <v>37028</v>
      </c>
      <c r="B657" s="34">
        <v>1.5</v>
      </c>
      <c r="C657" s="34"/>
      <c r="D657" s="34"/>
      <c r="E657" s="34"/>
      <c r="G657" s="3"/>
      <c r="H657" s="3"/>
      <c r="I657" s="3"/>
      <c r="P657" s="3"/>
    </row>
    <row r="658" spans="1:16" x14ac:dyDescent="0.2">
      <c r="A658" s="1">
        <v>37029</v>
      </c>
      <c r="B658" s="34">
        <v>1.65</v>
      </c>
      <c r="C658" s="34"/>
      <c r="D658" s="34"/>
      <c r="E658" s="34"/>
      <c r="G658" s="3"/>
      <c r="H658" s="3"/>
      <c r="I658" s="3"/>
      <c r="P658" s="3"/>
    </row>
    <row r="659" spans="1:16" x14ac:dyDescent="0.2">
      <c r="A659" s="1">
        <v>37032</v>
      </c>
      <c r="B659" s="34">
        <v>1.6</v>
      </c>
      <c r="C659" s="34"/>
      <c r="D659" s="34"/>
      <c r="E659" s="34"/>
      <c r="G659" s="3"/>
      <c r="H659" s="3"/>
      <c r="I659" s="3"/>
      <c r="P659" s="3"/>
    </row>
    <row r="660" spans="1:16" x14ac:dyDescent="0.2">
      <c r="A660" s="1">
        <v>37033</v>
      </c>
      <c r="B660" s="34">
        <v>1.68</v>
      </c>
      <c r="C660" s="34"/>
      <c r="D660" s="34"/>
      <c r="E660" s="34"/>
      <c r="G660" s="3"/>
      <c r="H660" s="3"/>
      <c r="I660" s="3"/>
      <c r="P660" s="3"/>
    </row>
    <row r="661" spans="1:16" x14ac:dyDescent="0.2">
      <c r="A661" s="1">
        <v>37034</v>
      </c>
      <c r="B661" s="34">
        <v>1.6</v>
      </c>
      <c r="C661" s="34"/>
      <c r="D661" s="34"/>
      <c r="E661" s="34"/>
      <c r="G661" s="3"/>
      <c r="H661" s="3"/>
      <c r="I661" s="3"/>
      <c r="P661" s="3"/>
    </row>
    <row r="662" spans="1:16" x14ac:dyDescent="0.2">
      <c r="A662" s="1">
        <v>37035</v>
      </c>
      <c r="B662" s="34">
        <v>1.6</v>
      </c>
      <c r="C662" s="34"/>
      <c r="D662" s="34"/>
      <c r="E662" s="34"/>
      <c r="G662" s="3"/>
      <c r="H662" s="3"/>
      <c r="I662" s="3"/>
      <c r="P662" s="3"/>
    </row>
    <row r="663" spans="1:16" x14ac:dyDescent="0.2">
      <c r="A663" s="1">
        <v>37036</v>
      </c>
      <c r="B663" s="34">
        <v>1.7</v>
      </c>
      <c r="C663" s="34"/>
      <c r="D663" s="34"/>
      <c r="E663" s="34"/>
      <c r="G663" s="3"/>
      <c r="H663" s="3"/>
      <c r="I663" s="3"/>
      <c r="P663" s="3"/>
    </row>
    <row r="664" spans="1:16" x14ac:dyDescent="0.2">
      <c r="A664" s="1">
        <v>37039</v>
      </c>
      <c r="B664" s="34">
        <v>1.7</v>
      </c>
      <c r="C664" s="34"/>
      <c r="D664" s="34"/>
      <c r="E664" s="34"/>
      <c r="G664" s="3"/>
      <c r="H664" s="3"/>
      <c r="I664" s="3"/>
      <c r="P664" s="3"/>
    </row>
    <row r="665" spans="1:16" x14ac:dyDescent="0.2">
      <c r="A665" s="1">
        <v>37040</v>
      </c>
      <c r="B665" s="34">
        <v>1.75</v>
      </c>
      <c r="C665" s="34"/>
      <c r="D665" s="34"/>
      <c r="E665" s="34"/>
      <c r="G665" s="3"/>
      <c r="H665" s="3"/>
      <c r="I665" s="3"/>
      <c r="P665" s="3"/>
    </row>
    <row r="666" spans="1:16" x14ac:dyDescent="0.2">
      <c r="A666" s="1">
        <v>37041</v>
      </c>
      <c r="B666" s="34">
        <v>1.66</v>
      </c>
      <c r="C666" s="34"/>
      <c r="D666" s="34"/>
      <c r="E666" s="34"/>
      <c r="G666" s="3"/>
      <c r="H666" s="3"/>
      <c r="I666" s="3"/>
      <c r="P666" s="3"/>
    </row>
    <row r="667" spans="1:16" x14ac:dyDescent="0.2">
      <c r="A667" s="1">
        <v>37042</v>
      </c>
      <c r="B667" s="34">
        <v>1.63</v>
      </c>
      <c r="C667" s="34"/>
      <c r="D667" s="34"/>
      <c r="E667" s="34"/>
      <c r="G667" s="3"/>
      <c r="H667" s="3"/>
      <c r="I667" s="3"/>
      <c r="P667" s="3"/>
    </row>
    <row r="668" spans="1:16" x14ac:dyDescent="0.2">
      <c r="A668" s="1">
        <v>37043</v>
      </c>
      <c r="B668" s="34">
        <v>1.68</v>
      </c>
      <c r="C668" s="34"/>
      <c r="D668" s="34"/>
      <c r="E668" s="34"/>
      <c r="G668" s="3"/>
      <c r="H668" s="3"/>
      <c r="I668" s="3"/>
      <c r="P668" s="3"/>
    </row>
    <row r="669" spans="1:16" x14ac:dyDescent="0.2">
      <c r="A669" s="1">
        <v>37046</v>
      </c>
      <c r="B669" s="34">
        <v>1.73</v>
      </c>
      <c r="C669" s="34"/>
      <c r="D669" s="34"/>
      <c r="E669" s="34"/>
      <c r="G669" s="3"/>
      <c r="H669" s="3"/>
      <c r="I669" s="3"/>
      <c r="P669" s="3"/>
    </row>
    <row r="670" spans="1:16" x14ac:dyDescent="0.2">
      <c r="A670" s="1">
        <v>37047</v>
      </c>
      <c r="B670" s="34">
        <v>1.72</v>
      </c>
      <c r="C670" s="34"/>
      <c r="D670" s="34"/>
      <c r="E670" s="34"/>
      <c r="G670" s="3"/>
      <c r="H670" s="3"/>
      <c r="I670" s="3"/>
      <c r="P670" s="3"/>
    </row>
    <row r="671" spans="1:16" x14ac:dyDescent="0.2">
      <c r="A671" s="1">
        <v>37048</v>
      </c>
      <c r="B671" s="34">
        <v>1.5</v>
      </c>
      <c r="C671" s="34"/>
      <c r="D671" s="34"/>
      <c r="E671" s="34"/>
      <c r="G671" s="3"/>
      <c r="H671" s="3"/>
      <c r="I671" s="3"/>
      <c r="P671" s="3"/>
    </row>
    <row r="672" spans="1:16" x14ac:dyDescent="0.2">
      <c r="A672" s="1">
        <v>37049</v>
      </c>
      <c r="B672" s="34">
        <v>1.48</v>
      </c>
      <c r="C672" s="34"/>
      <c r="D672" s="34"/>
      <c r="E672" s="34"/>
      <c r="G672" s="3"/>
      <c r="H672" s="3"/>
      <c r="I672" s="3"/>
      <c r="P672" s="3"/>
    </row>
    <row r="673" spans="1:16" x14ac:dyDescent="0.2">
      <c r="A673" s="1">
        <v>37050</v>
      </c>
      <c r="B673" s="34">
        <v>1.46</v>
      </c>
      <c r="C673" s="34"/>
      <c r="D673" s="34"/>
      <c r="E673" s="34"/>
      <c r="G673" s="3"/>
      <c r="H673" s="3"/>
      <c r="I673" s="3"/>
      <c r="P673" s="3"/>
    </row>
    <row r="674" spans="1:16" x14ac:dyDescent="0.2">
      <c r="A674" s="1">
        <v>37053</v>
      </c>
      <c r="B674" s="34">
        <v>1.5</v>
      </c>
      <c r="C674" s="34"/>
      <c r="D674" s="34"/>
      <c r="E674" s="34"/>
      <c r="G674" s="3"/>
      <c r="H674" s="3"/>
      <c r="I674" s="3"/>
      <c r="P674" s="3"/>
    </row>
    <row r="675" spans="1:16" x14ac:dyDescent="0.2">
      <c r="A675" s="1">
        <v>37054</v>
      </c>
      <c r="B675" s="34">
        <v>1.69</v>
      </c>
      <c r="C675" s="34"/>
      <c r="D675" s="34"/>
      <c r="E675" s="34"/>
      <c r="G675" s="3"/>
      <c r="H675" s="3"/>
      <c r="I675" s="3"/>
      <c r="P675" s="3"/>
    </row>
    <row r="676" spans="1:16" x14ac:dyDescent="0.2">
      <c r="A676" s="1">
        <v>37055</v>
      </c>
      <c r="B676" s="34">
        <v>1.87</v>
      </c>
      <c r="C676" s="34"/>
      <c r="D676" s="34"/>
      <c r="E676" s="34"/>
      <c r="G676" s="3"/>
      <c r="H676" s="3"/>
      <c r="I676" s="3"/>
      <c r="P676" s="3"/>
    </row>
    <row r="677" spans="1:16" x14ac:dyDescent="0.2">
      <c r="A677" s="1">
        <v>37056</v>
      </c>
      <c r="B677" s="34">
        <v>2.0099999999999998</v>
      </c>
      <c r="C677" s="34"/>
      <c r="D677" s="34"/>
      <c r="E677" s="34"/>
      <c r="G677" s="3"/>
      <c r="H677" s="3"/>
      <c r="I677" s="3"/>
      <c r="P677" s="3"/>
    </row>
    <row r="678" spans="1:16" x14ac:dyDescent="0.2">
      <c r="A678" s="1">
        <v>37057</v>
      </c>
      <c r="B678" s="34">
        <v>1.83</v>
      </c>
      <c r="C678" s="34"/>
      <c r="D678" s="34"/>
      <c r="E678" s="34"/>
      <c r="G678" s="3"/>
      <c r="H678" s="3"/>
      <c r="I678" s="3"/>
      <c r="P678" s="3"/>
    </row>
    <row r="679" spans="1:16" x14ac:dyDescent="0.2">
      <c r="A679" s="1">
        <v>37060</v>
      </c>
      <c r="B679" s="34">
        <v>1.73</v>
      </c>
      <c r="C679" s="34"/>
      <c r="D679" s="34"/>
      <c r="E679" s="34"/>
      <c r="G679" s="3"/>
      <c r="H679" s="3"/>
      <c r="I679" s="3"/>
      <c r="P679" s="3"/>
    </row>
    <row r="680" spans="1:16" x14ac:dyDescent="0.2">
      <c r="A680" s="1">
        <v>37061</v>
      </c>
      <c r="B680" s="34">
        <v>1.78</v>
      </c>
      <c r="C680" s="34"/>
      <c r="D680" s="34"/>
      <c r="E680" s="34"/>
      <c r="G680" s="3"/>
      <c r="H680" s="3"/>
      <c r="I680" s="3"/>
      <c r="P680" s="3"/>
    </row>
    <row r="681" spans="1:16" x14ac:dyDescent="0.2">
      <c r="A681" s="1">
        <v>37062</v>
      </c>
      <c r="B681" s="34">
        <v>1.75</v>
      </c>
      <c r="C681" s="34"/>
      <c r="D681" s="34"/>
      <c r="E681" s="34"/>
      <c r="G681" s="3"/>
      <c r="H681" s="3"/>
      <c r="I681" s="3"/>
      <c r="P681" s="3"/>
    </row>
    <row r="682" spans="1:16" x14ac:dyDescent="0.2">
      <c r="A682" s="1">
        <v>37063</v>
      </c>
      <c r="B682" s="34">
        <v>1.65</v>
      </c>
      <c r="C682" s="34"/>
      <c r="D682" s="34"/>
      <c r="E682" s="34"/>
      <c r="G682" s="3"/>
      <c r="H682" s="3"/>
      <c r="I682" s="3"/>
      <c r="P682" s="3"/>
    </row>
    <row r="683" spans="1:16" x14ac:dyDescent="0.2">
      <c r="A683" s="1">
        <v>37064</v>
      </c>
      <c r="B683" s="34">
        <v>1.88</v>
      </c>
      <c r="C683" s="34"/>
      <c r="D683" s="34"/>
      <c r="E683" s="34"/>
      <c r="G683" s="3"/>
      <c r="H683" s="3"/>
      <c r="I683" s="3"/>
      <c r="P683" s="3"/>
    </row>
    <row r="684" spans="1:16" x14ac:dyDescent="0.2">
      <c r="A684" s="1">
        <v>37067</v>
      </c>
      <c r="B684" s="34">
        <v>1.82</v>
      </c>
      <c r="C684" s="34"/>
      <c r="D684" s="34"/>
      <c r="E684" s="34"/>
      <c r="G684" s="3"/>
      <c r="H684" s="3"/>
      <c r="I684" s="3"/>
      <c r="P684" s="3"/>
    </row>
    <row r="685" spans="1:16" x14ac:dyDescent="0.2">
      <c r="A685" s="1">
        <v>37068</v>
      </c>
      <c r="B685" s="34">
        <v>1.95</v>
      </c>
      <c r="C685" s="34"/>
      <c r="D685" s="34"/>
      <c r="E685" s="34"/>
      <c r="G685" s="3"/>
      <c r="H685" s="3"/>
      <c r="I685" s="3"/>
      <c r="P685" s="3"/>
    </row>
    <row r="686" spans="1:16" x14ac:dyDescent="0.2">
      <c r="A686" s="1">
        <v>37069</v>
      </c>
      <c r="B686" s="34">
        <v>1.8</v>
      </c>
      <c r="C686" s="34"/>
      <c r="D686" s="34"/>
      <c r="E686" s="34"/>
      <c r="G686" s="3"/>
      <c r="H686" s="3"/>
      <c r="I686" s="3"/>
      <c r="P686" s="3"/>
    </row>
    <row r="687" spans="1:16" x14ac:dyDescent="0.2">
      <c r="A687" s="1">
        <v>37070</v>
      </c>
      <c r="B687" s="34">
        <v>1.66</v>
      </c>
      <c r="C687" s="34"/>
      <c r="D687" s="34"/>
      <c r="E687" s="34"/>
      <c r="G687" s="3"/>
      <c r="H687" s="3"/>
      <c r="I687" s="3"/>
      <c r="P687" s="3"/>
    </row>
    <row r="688" spans="1:16" x14ac:dyDescent="0.2">
      <c r="A688" s="1">
        <v>37071</v>
      </c>
      <c r="B688" s="34">
        <v>1.65</v>
      </c>
      <c r="C688" s="34"/>
      <c r="D688" s="34"/>
      <c r="E688" s="34"/>
      <c r="G688" s="3"/>
      <c r="H688" s="3"/>
      <c r="I688" s="3"/>
      <c r="P688" s="3"/>
    </row>
    <row r="689" spans="1:16" x14ac:dyDescent="0.2">
      <c r="A689" s="1">
        <v>37074</v>
      </c>
      <c r="B689" s="34">
        <v>1.8</v>
      </c>
      <c r="C689" s="34"/>
      <c r="D689" s="34"/>
      <c r="E689" s="34"/>
      <c r="G689" s="3"/>
      <c r="H689" s="3"/>
      <c r="I689" s="3"/>
      <c r="P689" s="3"/>
    </row>
    <row r="690" spans="1:16" x14ac:dyDescent="0.2">
      <c r="A690" s="1">
        <v>37075</v>
      </c>
      <c r="B690" s="34">
        <v>1.68</v>
      </c>
      <c r="C690" s="34"/>
      <c r="D690" s="34"/>
      <c r="E690" s="34"/>
      <c r="G690" s="3"/>
      <c r="H690" s="3"/>
      <c r="I690" s="3"/>
      <c r="P690" s="3"/>
    </row>
    <row r="691" spans="1:16" x14ac:dyDescent="0.2">
      <c r="A691" s="1">
        <v>37076</v>
      </c>
      <c r="B691" s="34">
        <v>1.68</v>
      </c>
      <c r="C691" s="34"/>
      <c r="D691" s="34"/>
      <c r="E691" s="34"/>
      <c r="G691" s="3"/>
      <c r="H691" s="3"/>
      <c r="I691" s="3"/>
      <c r="P691" s="3"/>
    </row>
    <row r="692" spans="1:16" x14ac:dyDescent="0.2">
      <c r="A692" s="1">
        <v>37077</v>
      </c>
      <c r="B692" s="34">
        <v>1.69</v>
      </c>
      <c r="C692" s="34"/>
      <c r="D692" s="34"/>
      <c r="E692" s="34"/>
      <c r="G692" s="3"/>
      <c r="H692" s="3"/>
      <c r="I692" s="3"/>
      <c r="P692" s="3"/>
    </row>
    <row r="693" spans="1:16" x14ac:dyDescent="0.2">
      <c r="A693" s="1">
        <v>37078</v>
      </c>
      <c r="B693" s="34">
        <v>1.68</v>
      </c>
      <c r="C693" s="34"/>
      <c r="D693" s="34"/>
      <c r="E693" s="34"/>
      <c r="G693" s="3"/>
      <c r="H693" s="3"/>
      <c r="I693" s="3"/>
      <c r="P693" s="3"/>
    </row>
    <row r="694" spans="1:16" x14ac:dyDescent="0.2">
      <c r="A694" s="1">
        <v>37081</v>
      </c>
      <c r="B694" s="34">
        <v>1.6</v>
      </c>
      <c r="C694" s="34"/>
      <c r="D694" s="34"/>
      <c r="E694" s="34"/>
      <c r="G694" s="3"/>
      <c r="H694" s="3"/>
      <c r="I694" s="3"/>
      <c r="P694" s="3"/>
    </row>
    <row r="695" spans="1:16" x14ac:dyDescent="0.2">
      <c r="A695" s="1">
        <v>37082</v>
      </c>
      <c r="B695" s="34">
        <v>1.58</v>
      </c>
      <c r="C695" s="34"/>
      <c r="D695" s="34"/>
      <c r="E695" s="34"/>
      <c r="G695" s="3"/>
      <c r="H695" s="3"/>
      <c r="I695" s="3"/>
      <c r="P695" s="3"/>
    </row>
    <row r="696" spans="1:16" x14ac:dyDescent="0.2">
      <c r="A696" s="1">
        <v>37083</v>
      </c>
      <c r="B696" s="34">
        <v>1.5</v>
      </c>
      <c r="C696" s="34"/>
      <c r="D696" s="34"/>
      <c r="E696" s="34"/>
      <c r="G696" s="3"/>
      <c r="H696" s="3"/>
      <c r="I696" s="3"/>
      <c r="P696" s="3"/>
    </row>
    <row r="697" spans="1:16" x14ac:dyDescent="0.2">
      <c r="A697" s="1">
        <v>37084</v>
      </c>
      <c r="B697" s="34">
        <v>1.55</v>
      </c>
      <c r="C697" s="34"/>
      <c r="D697" s="34"/>
      <c r="E697" s="34"/>
      <c r="G697" s="3"/>
      <c r="H697" s="3"/>
      <c r="I697" s="3"/>
      <c r="P697" s="3"/>
    </row>
    <row r="698" spans="1:16" x14ac:dyDescent="0.2">
      <c r="A698" s="1">
        <v>37085</v>
      </c>
      <c r="B698" s="34">
        <v>1.49</v>
      </c>
      <c r="C698" s="34"/>
      <c r="D698" s="34"/>
      <c r="E698" s="34"/>
      <c r="G698" s="3"/>
      <c r="H698" s="3"/>
      <c r="I698" s="3"/>
      <c r="P698" s="3"/>
    </row>
    <row r="699" spans="1:16" x14ac:dyDescent="0.2">
      <c r="A699" s="1">
        <v>37088</v>
      </c>
      <c r="B699" s="34">
        <v>1.43</v>
      </c>
      <c r="C699" s="34"/>
      <c r="D699" s="34"/>
      <c r="E699" s="34"/>
      <c r="G699" s="3"/>
      <c r="H699" s="3"/>
      <c r="I699" s="3"/>
      <c r="P699" s="3"/>
    </row>
    <row r="700" spans="1:16" x14ac:dyDescent="0.2">
      <c r="A700" s="1">
        <v>37089</v>
      </c>
      <c r="B700" s="34">
        <v>1.68</v>
      </c>
      <c r="C700" s="34"/>
      <c r="D700" s="34"/>
      <c r="E700" s="34"/>
      <c r="G700" s="3"/>
      <c r="H700" s="3"/>
      <c r="I700" s="3"/>
      <c r="P700" s="3"/>
    </row>
    <row r="701" spans="1:16" x14ac:dyDescent="0.2">
      <c r="A701" s="1">
        <v>37090</v>
      </c>
      <c r="B701" s="34">
        <v>1.73</v>
      </c>
      <c r="C701" s="34"/>
      <c r="D701" s="34"/>
      <c r="E701" s="34"/>
      <c r="G701" s="3"/>
      <c r="H701" s="3"/>
      <c r="I701" s="3"/>
      <c r="P701" s="3"/>
    </row>
    <row r="702" spans="1:16" x14ac:dyDescent="0.2">
      <c r="A702" s="1">
        <v>37091</v>
      </c>
      <c r="B702" s="34">
        <v>1.99</v>
      </c>
      <c r="C702" s="34"/>
      <c r="D702" s="34"/>
      <c r="E702" s="34"/>
      <c r="G702" s="3"/>
      <c r="H702" s="3"/>
      <c r="I702" s="3"/>
      <c r="P702" s="3"/>
    </row>
    <row r="703" spans="1:16" x14ac:dyDescent="0.2">
      <c r="A703" s="1">
        <v>37092</v>
      </c>
      <c r="B703" s="34">
        <v>1.76</v>
      </c>
      <c r="C703" s="34"/>
      <c r="D703" s="34"/>
      <c r="E703" s="34"/>
      <c r="G703" s="3"/>
      <c r="H703" s="3"/>
      <c r="I703" s="3"/>
      <c r="P703" s="3"/>
    </row>
    <row r="704" spans="1:16" x14ac:dyDescent="0.2">
      <c r="A704" s="1">
        <v>37095</v>
      </c>
      <c r="B704" s="34">
        <v>1.8</v>
      </c>
      <c r="C704" s="34"/>
      <c r="D704" s="34"/>
      <c r="E704" s="34"/>
      <c r="G704" s="3"/>
      <c r="H704" s="3"/>
      <c r="I704" s="3"/>
      <c r="P704" s="3"/>
    </row>
    <row r="705" spans="1:16" x14ac:dyDescent="0.2">
      <c r="A705" s="1">
        <v>37096</v>
      </c>
      <c r="B705" s="34">
        <v>1.85</v>
      </c>
      <c r="C705" s="34"/>
      <c r="D705" s="34"/>
      <c r="E705" s="34"/>
      <c r="G705" s="3"/>
      <c r="H705" s="3"/>
      <c r="I705" s="3"/>
      <c r="P705" s="3"/>
    </row>
    <row r="706" spans="1:16" x14ac:dyDescent="0.2">
      <c r="A706" s="1">
        <v>37097</v>
      </c>
      <c r="B706" s="34">
        <v>1.93</v>
      </c>
      <c r="C706" s="34"/>
      <c r="D706" s="34"/>
      <c r="E706" s="34"/>
      <c r="G706" s="3"/>
      <c r="H706" s="3"/>
      <c r="I706" s="3"/>
      <c r="P706" s="3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Equity and margin</vt:lpstr>
      <vt:lpstr>Position over time</vt:lpstr>
    </vt:vector>
  </TitlesOfParts>
  <Company>Ivey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Foerster</dc:creator>
  <cp:lastModifiedBy>pedersenl</cp:lastModifiedBy>
  <cp:lastPrinted>2002-07-29T14:35:35Z</cp:lastPrinted>
  <dcterms:created xsi:type="dcterms:W3CDTF">2002-07-26T17:02:06Z</dcterms:created>
  <dcterms:modified xsi:type="dcterms:W3CDTF">2014-12-01T22:01:06Z</dcterms:modified>
</cp:coreProperties>
</file>