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yashafeferholtz/Dropbox (Personal)/SCBD consultancy position/RM CBD Project/GEF/Reports/"/>
    </mc:Choice>
  </mc:AlternateContent>
  <xr:revisionPtr revIDLastSave="0" documentId="13_ncr:1_{4119BE54-22E3-6D4C-8C3A-40CA64371110}" xr6:coauthVersionLast="36" xr6:coauthVersionMax="45" xr10:uidLastSave="{00000000-0000-0000-0000-000000000000}"/>
  <bookViews>
    <workbookView xWindow="180" yWindow="860" windowWidth="26180" windowHeight="16120" activeTab="4" xr2:uid="{03AAA7A3-3444-445B-B629-8381954AF99A}"/>
  </bookViews>
  <sheets>
    <sheet name="Country analysis - Africa" sheetId="5" r:id="rId1"/>
    <sheet name=" Country analysis - LAC " sheetId="1" r:id="rId2"/>
    <sheet name="gef-7" sheetId="3" r:id="rId3"/>
    <sheet name="gef-6" sheetId="4" r:id="rId4"/>
    <sheet name="star allocation gef7 and gef6" sheetId="2" r:id="rId5"/>
  </sheets>
  <definedNames>
    <definedName name="_xlnm._FilterDatabase" localSheetId="4" hidden="1">'star allocation gef7 and gef6'!$A$2:$U$149</definedName>
    <definedName name="table_gef6">'gef-6'!$B$4:$C$148</definedName>
    <definedName name="table1">'gef-7'!$B$4:$C$66</definedName>
    <definedName name="table2">'star allocation gef7 and gef6'!$A$3:$H$146</definedName>
    <definedName name="table3">'gef-6'!$B$4:$C$109</definedName>
    <definedName name="table4">'star allocation gef7 and gef6'!$A$3:$O$146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1" i="4" l="1"/>
  <c r="D13" i="4"/>
  <c r="B51" i="5"/>
  <c r="H51" i="5"/>
  <c r="J51" i="5"/>
  <c r="Q248" i="2" l="1"/>
  <c r="P248" i="2"/>
  <c r="D49" i="4" l="1"/>
  <c r="D71" i="4"/>
  <c r="E71" i="4" s="1"/>
  <c r="D102" i="4"/>
  <c r="E102" i="4" s="1"/>
  <c r="D117" i="4"/>
  <c r="E117" i="4" s="1"/>
  <c r="P62" i="2"/>
  <c r="P105" i="2"/>
  <c r="P123" i="2"/>
  <c r="P124" i="2"/>
  <c r="I45" i="2"/>
  <c r="I33" i="2"/>
  <c r="I18" i="2"/>
  <c r="I131" i="2"/>
  <c r="I6" i="2"/>
  <c r="I8" i="2"/>
  <c r="I10" i="2"/>
  <c r="I15" i="2"/>
  <c r="I17" i="2"/>
  <c r="I20" i="2"/>
  <c r="I21" i="2"/>
  <c r="I22" i="2"/>
  <c r="I23" i="2"/>
  <c r="I24" i="2"/>
  <c r="I25" i="2"/>
  <c r="I27" i="2"/>
  <c r="I28" i="2"/>
  <c r="I29" i="2"/>
  <c r="I30" i="2"/>
  <c r="I31" i="2"/>
  <c r="I35" i="2"/>
  <c r="I36" i="2"/>
  <c r="I38" i="2"/>
  <c r="I41" i="2"/>
  <c r="I42" i="2"/>
  <c r="I43" i="2"/>
  <c r="I47" i="2"/>
  <c r="I49" i="2"/>
  <c r="I52" i="2"/>
  <c r="I54" i="2"/>
  <c r="I57" i="2"/>
  <c r="I59" i="2"/>
  <c r="I60" i="2"/>
  <c r="I61" i="2"/>
  <c r="I66" i="2"/>
  <c r="I67" i="2"/>
  <c r="I73" i="2"/>
  <c r="I75" i="2"/>
  <c r="I76" i="2"/>
  <c r="I77" i="2"/>
  <c r="I83" i="2"/>
  <c r="I85" i="2"/>
  <c r="I88" i="2"/>
  <c r="I90" i="2"/>
  <c r="I99" i="2"/>
  <c r="I100" i="2"/>
  <c r="I102" i="2"/>
  <c r="I103" i="2"/>
  <c r="I118" i="2"/>
  <c r="I122" i="2"/>
  <c r="I126" i="2"/>
  <c r="I128" i="2"/>
  <c r="I137" i="2"/>
  <c r="I138" i="2"/>
  <c r="I139" i="2"/>
  <c r="I143" i="2"/>
  <c r="I145" i="2"/>
  <c r="I146" i="2"/>
  <c r="I3" i="2"/>
  <c r="O4" i="2"/>
  <c r="D5" i="4" s="1"/>
  <c r="E5" i="4" s="1"/>
  <c r="O5" i="2"/>
  <c r="D6" i="4" s="1"/>
  <c r="E6" i="4" s="1"/>
  <c r="O6" i="2"/>
  <c r="D7" i="4" s="1"/>
  <c r="E7" i="4" s="1"/>
  <c r="O7" i="2"/>
  <c r="D8" i="4" s="1"/>
  <c r="O8" i="2"/>
  <c r="D9" i="4" s="1"/>
  <c r="O9" i="2"/>
  <c r="D10" i="4" s="1"/>
  <c r="O10" i="2"/>
  <c r="D11" i="4" s="1"/>
  <c r="O11" i="2"/>
  <c r="D12" i="4" s="1"/>
  <c r="O12" i="2"/>
  <c r="O13" i="2"/>
  <c r="D15" i="4" s="1"/>
  <c r="E15" i="4" s="1"/>
  <c r="O14" i="2"/>
  <c r="D16" i="4" s="1"/>
  <c r="E16" i="4" s="1"/>
  <c r="O15" i="2"/>
  <c r="D17" i="4" s="1"/>
  <c r="O16" i="2"/>
  <c r="D18" i="4" s="1"/>
  <c r="O17" i="2"/>
  <c r="P17" i="2" s="1"/>
  <c r="O18" i="2"/>
  <c r="P18" i="2" s="1"/>
  <c r="O19" i="2"/>
  <c r="O20" i="2"/>
  <c r="D22" i="4" s="1"/>
  <c r="O21" i="2"/>
  <c r="D23" i="4" s="1"/>
  <c r="E23" i="4" s="1"/>
  <c r="O22" i="2"/>
  <c r="D24" i="4" s="1"/>
  <c r="E24" i="4" s="1"/>
  <c r="O23" i="2"/>
  <c r="D25" i="4" s="1"/>
  <c r="O24" i="2"/>
  <c r="D27" i="4" s="1"/>
  <c r="O25" i="2"/>
  <c r="P25" i="2" s="1"/>
  <c r="O26" i="2"/>
  <c r="P26" i="2" s="1"/>
  <c r="O27" i="2"/>
  <c r="O28" i="2"/>
  <c r="D30" i="4" s="1"/>
  <c r="E30" i="4" s="1"/>
  <c r="O29" i="2"/>
  <c r="D31" i="4" s="1"/>
  <c r="E31" i="4" s="1"/>
  <c r="O30" i="2"/>
  <c r="D32" i="4" s="1"/>
  <c r="E32" i="4" s="1"/>
  <c r="O31" i="2"/>
  <c r="D33" i="4" s="1"/>
  <c r="E33" i="4" s="1"/>
  <c r="O32" i="2"/>
  <c r="D34" i="4" s="1"/>
  <c r="O33" i="2"/>
  <c r="P33" i="2" s="1"/>
  <c r="O34" i="2"/>
  <c r="P34" i="2" s="1"/>
  <c r="O35" i="2"/>
  <c r="O36" i="2"/>
  <c r="P36" i="2" s="1"/>
  <c r="O37" i="2"/>
  <c r="P37" i="2" s="1"/>
  <c r="O38" i="2"/>
  <c r="P38" i="2" s="1"/>
  <c r="O39" i="2"/>
  <c r="D41" i="4" s="1"/>
  <c r="O40" i="2"/>
  <c r="P40" i="2" s="1"/>
  <c r="O41" i="2"/>
  <c r="D43" i="4" s="1"/>
  <c r="O42" i="2"/>
  <c r="D44" i="4" s="1"/>
  <c r="O43" i="2"/>
  <c r="O44" i="2"/>
  <c r="O45" i="2"/>
  <c r="D47" i="4" s="1"/>
  <c r="E47" i="4" s="1"/>
  <c r="O46" i="2"/>
  <c r="D48" i="4" s="1"/>
  <c r="E48" i="4" s="1"/>
  <c r="O47" i="2"/>
  <c r="D50" i="4" s="1"/>
  <c r="O48" i="2"/>
  <c r="D51" i="4" s="1"/>
  <c r="O49" i="2"/>
  <c r="P49" i="2" s="1"/>
  <c r="O50" i="2"/>
  <c r="P50" i="2" s="1"/>
  <c r="O51" i="2"/>
  <c r="O52" i="2"/>
  <c r="D55" i="4" s="1"/>
  <c r="O53" i="2"/>
  <c r="P53" i="2" s="1"/>
  <c r="O54" i="2"/>
  <c r="P54" i="2" s="1"/>
  <c r="O55" i="2"/>
  <c r="P55" i="2" s="1"/>
  <c r="O56" i="2"/>
  <c r="P56" i="2" s="1"/>
  <c r="O57" i="2"/>
  <c r="D60" i="4" s="1"/>
  <c r="O58" i="2"/>
  <c r="P58" i="2" s="1"/>
  <c r="O59" i="2"/>
  <c r="O60" i="2"/>
  <c r="P60" i="2" s="1"/>
  <c r="O61" i="2"/>
  <c r="P61" i="2" s="1"/>
  <c r="O63" i="2"/>
  <c r="D65" i="4" s="1"/>
  <c r="E65" i="4" s="1"/>
  <c r="O64" i="2"/>
  <c r="D66" i="4" s="1"/>
  <c r="E66" i="4" s="1"/>
  <c r="O65" i="2"/>
  <c r="P65" i="2" s="1"/>
  <c r="O66" i="2"/>
  <c r="P66" i="2" s="1"/>
  <c r="O67" i="2"/>
  <c r="O68" i="2"/>
  <c r="D70" i="4" s="1"/>
  <c r="E70" i="4" s="1"/>
  <c r="O69" i="2"/>
  <c r="P69" i="2" s="1"/>
  <c r="O70" i="2"/>
  <c r="P70" i="2" s="1"/>
  <c r="O71" i="2"/>
  <c r="P71" i="2" s="1"/>
  <c r="O72" i="2"/>
  <c r="P72" i="2" s="1"/>
  <c r="O73" i="2"/>
  <c r="P73" i="2" s="1"/>
  <c r="O74" i="2"/>
  <c r="P74" i="2" s="1"/>
  <c r="O75" i="2"/>
  <c r="O76" i="2"/>
  <c r="O77" i="2"/>
  <c r="P77" i="2" s="1"/>
  <c r="O78" i="2"/>
  <c r="P78" i="2" s="1"/>
  <c r="O79" i="2"/>
  <c r="P79" i="2" s="1"/>
  <c r="O80" i="2"/>
  <c r="D83" i="4" s="1"/>
  <c r="O81" i="2"/>
  <c r="D84" i="4" s="1"/>
  <c r="O82" i="2"/>
  <c r="P82" i="2" s="1"/>
  <c r="O83" i="2"/>
  <c r="O84" i="2"/>
  <c r="P84" i="2" s="1"/>
  <c r="O85" i="2"/>
  <c r="P85" i="2" s="1"/>
  <c r="O86" i="2"/>
  <c r="P86" i="2" s="1"/>
  <c r="O87" i="2"/>
  <c r="P87" i="2" s="1"/>
  <c r="O88" i="2"/>
  <c r="P88" i="2" s="1"/>
  <c r="O89" i="2"/>
  <c r="P89" i="2" s="1"/>
  <c r="O90" i="2"/>
  <c r="P90" i="2" s="1"/>
  <c r="O91" i="2"/>
  <c r="D95" i="4" s="1"/>
  <c r="O92" i="2"/>
  <c r="D96" i="4" s="1"/>
  <c r="O93" i="2"/>
  <c r="P93" i="2" s="1"/>
  <c r="O94" i="2"/>
  <c r="D98" i="4" s="1"/>
  <c r="E98" i="4" s="1"/>
  <c r="O95" i="2"/>
  <c r="P95" i="2" s="1"/>
  <c r="O96" i="2"/>
  <c r="P96" i="2" s="1"/>
  <c r="O97" i="2"/>
  <c r="P97" i="2" s="1"/>
  <c r="O98" i="2"/>
  <c r="D104" i="4" s="1"/>
  <c r="O99" i="2"/>
  <c r="D105" i="4" s="1"/>
  <c r="O100" i="2"/>
  <c r="P100" i="2" s="1"/>
  <c r="O101" i="2"/>
  <c r="D107" i="4" s="1"/>
  <c r="E107" i="4" s="1"/>
  <c r="O102" i="2"/>
  <c r="D108" i="4" s="1"/>
  <c r="E108" i="4" s="1"/>
  <c r="O103" i="2"/>
  <c r="P103" i="2" s="1"/>
  <c r="O104" i="2"/>
  <c r="D88" i="4" s="1"/>
  <c r="O106" i="2"/>
  <c r="P106" i="2" s="1"/>
  <c r="O107" i="2"/>
  <c r="P107" i="2" s="1"/>
  <c r="O108" i="2"/>
  <c r="P108" i="2" s="1"/>
  <c r="O109" i="2"/>
  <c r="D125" i="4" s="1"/>
  <c r="E125" i="4" s="1"/>
  <c r="O110" i="2"/>
  <c r="D111" i="4" s="1"/>
  <c r="E111" i="4" s="1"/>
  <c r="O111" i="2"/>
  <c r="O112" i="2"/>
  <c r="D113" i="4" s="1"/>
  <c r="O113" i="2"/>
  <c r="D114" i="4" s="1"/>
  <c r="O114" i="2"/>
  <c r="D115" i="4" s="1"/>
  <c r="O115" i="2"/>
  <c r="P115" i="2" s="1"/>
  <c r="O116" i="2"/>
  <c r="O117" i="2"/>
  <c r="D119" i="4" s="1"/>
  <c r="O118" i="2"/>
  <c r="D120" i="4" s="1"/>
  <c r="E120" i="4" s="1"/>
  <c r="O119" i="2"/>
  <c r="D121" i="4" s="1"/>
  <c r="O120" i="2"/>
  <c r="P120" i="2" s="1"/>
  <c r="O121" i="2"/>
  <c r="P121" i="2" s="1"/>
  <c r="O122" i="2"/>
  <c r="P122" i="2" s="1"/>
  <c r="O125" i="2"/>
  <c r="P125" i="2" s="1"/>
  <c r="O126" i="2"/>
  <c r="P126" i="2" s="1"/>
  <c r="O127" i="2"/>
  <c r="D101" i="4" s="1"/>
  <c r="E101" i="4" s="1"/>
  <c r="O128" i="2"/>
  <c r="P128" i="2" s="1"/>
  <c r="O129" i="2"/>
  <c r="P129" i="2" s="1"/>
  <c r="O130" i="2"/>
  <c r="P130" i="2" s="1"/>
  <c r="O131" i="2"/>
  <c r="P131" i="2" s="1"/>
  <c r="O132" i="2"/>
  <c r="P132" i="2" s="1"/>
  <c r="O133" i="2"/>
  <c r="P133" i="2" s="1"/>
  <c r="O134" i="2"/>
  <c r="P134" i="2" s="1"/>
  <c r="O135" i="2"/>
  <c r="P135" i="2" s="1"/>
  <c r="O136" i="2"/>
  <c r="P136" i="2" s="1"/>
  <c r="O137" i="2"/>
  <c r="P137" i="2" s="1"/>
  <c r="O138" i="2"/>
  <c r="D129" i="4" s="1"/>
  <c r="O139" i="2"/>
  <c r="P139" i="2" s="1"/>
  <c r="O140" i="2"/>
  <c r="O141" i="2"/>
  <c r="D143" i="4" s="1"/>
  <c r="E143" i="4" s="1"/>
  <c r="O142" i="2"/>
  <c r="D144" i="4" s="1"/>
  <c r="E144" i="4" s="1"/>
  <c r="O143" i="2"/>
  <c r="O144" i="2"/>
  <c r="P144" i="2" s="1"/>
  <c r="O145" i="2"/>
  <c r="P145" i="2" s="1"/>
  <c r="O146" i="2"/>
  <c r="D148" i="4" s="1"/>
  <c r="O3" i="2"/>
  <c r="C149" i="4"/>
  <c r="E13" i="4"/>
  <c r="E49" i="4"/>
  <c r="D24" i="3"/>
  <c r="E24" i="3" s="1"/>
  <c r="D5" i="3"/>
  <c r="E5" i="3" s="1"/>
  <c r="D6" i="3"/>
  <c r="E6" i="3" s="1"/>
  <c r="D7" i="3"/>
  <c r="E7" i="3" s="1"/>
  <c r="D8" i="3"/>
  <c r="E8" i="3" s="1"/>
  <c r="D9" i="3"/>
  <c r="E9" i="3" s="1"/>
  <c r="D10" i="3"/>
  <c r="E10" i="3" s="1"/>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5" i="3"/>
  <c r="E25" i="3" s="1"/>
  <c r="D26" i="3"/>
  <c r="E26" i="3" s="1"/>
  <c r="D27" i="3"/>
  <c r="E27" i="3" s="1"/>
  <c r="D28" i="3"/>
  <c r="E28" i="3" s="1"/>
  <c r="D29" i="3"/>
  <c r="E29" i="3" s="1"/>
  <c r="D30" i="3"/>
  <c r="E30" i="3" s="1"/>
  <c r="D31" i="3"/>
  <c r="E31" i="3" s="1"/>
  <c r="D32" i="3"/>
  <c r="E32" i="3" s="1"/>
  <c r="D33" i="3"/>
  <c r="E33" i="3" s="1"/>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E54" i="3" s="1"/>
  <c r="D55" i="3"/>
  <c r="E55" i="3" s="1"/>
  <c r="D56" i="3"/>
  <c r="E56" i="3" s="1"/>
  <c r="D57" i="3"/>
  <c r="E57" i="3" s="1"/>
  <c r="D58" i="3"/>
  <c r="E58" i="3" s="1"/>
  <c r="D59" i="3"/>
  <c r="E59" i="3" s="1"/>
  <c r="D60" i="3"/>
  <c r="E60" i="3" s="1"/>
  <c r="D61" i="3"/>
  <c r="E61" i="3" s="1"/>
  <c r="D62" i="3"/>
  <c r="E62" i="3" s="1"/>
  <c r="D4" i="3"/>
  <c r="E4" i="3" s="1"/>
  <c r="H147" i="2"/>
  <c r="H148" i="2"/>
  <c r="D124" i="4" l="1"/>
  <c r="D99" i="4"/>
  <c r="E99" i="4" s="1"/>
  <c r="P81" i="2"/>
  <c r="D26" i="4"/>
  <c r="E26" i="4" s="1"/>
  <c r="P57" i="2"/>
  <c r="D123" i="4"/>
  <c r="D52" i="4"/>
  <c r="E52" i="4" s="1"/>
  <c r="D68" i="4"/>
  <c r="E68" i="4" s="1"/>
  <c r="P98" i="2"/>
  <c r="P42" i="2"/>
  <c r="P41" i="2"/>
  <c r="D116" i="4"/>
  <c r="D35" i="4"/>
  <c r="E35" i="4" s="1"/>
  <c r="D28" i="4"/>
  <c r="E28" i="4" s="1"/>
  <c r="P10" i="2"/>
  <c r="D93" i="4"/>
  <c r="E93" i="4" s="1"/>
  <c r="D19" i="4"/>
  <c r="E19" i="4" s="1"/>
  <c r="P9" i="2"/>
  <c r="P64" i="2"/>
  <c r="P48" i="2"/>
  <c r="P32" i="2"/>
  <c r="P16" i="2"/>
  <c r="D100" i="4"/>
  <c r="E100" i="4" s="1"/>
  <c r="D76" i="4"/>
  <c r="E76" i="4" s="1"/>
  <c r="D59" i="4"/>
  <c r="E59" i="4" s="1"/>
  <c r="D42" i="4"/>
  <c r="E42" i="4" s="1"/>
  <c r="D20" i="4"/>
  <c r="P47" i="2"/>
  <c r="P15" i="2"/>
  <c r="D58" i="4"/>
  <c r="D36" i="4"/>
  <c r="E36" i="4" s="1"/>
  <c r="D75" i="4"/>
  <c r="E75" i="4" s="1"/>
  <c r="D4" i="4"/>
  <c r="E4" i="4" s="1"/>
  <c r="P3" i="2"/>
  <c r="P104" i="2"/>
  <c r="P31" i="2"/>
  <c r="D122" i="4"/>
  <c r="E122" i="4" s="1"/>
  <c r="D74" i="4"/>
  <c r="E74" i="4" s="1"/>
  <c r="D92" i="4"/>
  <c r="E92" i="4" s="1"/>
  <c r="P138" i="2"/>
  <c r="P114" i="2"/>
  <c r="P24" i="2"/>
  <c r="P8" i="2"/>
  <c r="D91" i="4"/>
  <c r="E91" i="4" s="1"/>
  <c r="P113" i="2"/>
  <c r="P39" i="2"/>
  <c r="P23" i="2"/>
  <c r="P7" i="2"/>
  <c r="D67" i="4"/>
  <c r="E67" i="4" s="1"/>
  <c r="P146" i="2"/>
  <c r="P80" i="2"/>
  <c r="P112" i="2"/>
  <c r="D130" i="4"/>
  <c r="E130" i="4" s="1"/>
  <c r="D82" i="4"/>
  <c r="E82" i="4" s="1"/>
  <c r="D147" i="4"/>
  <c r="E147" i="4" s="1"/>
  <c r="D138" i="4"/>
  <c r="E138" i="4" s="1"/>
  <c r="D140" i="4"/>
  <c r="E140" i="4" s="1"/>
  <c r="D146" i="4"/>
  <c r="E11" i="4"/>
  <c r="P143" i="2"/>
  <c r="P127" i="2"/>
  <c r="P119" i="2"/>
  <c r="P111" i="2"/>
  <c r="P63" i="2"/>
  <c r="D145" i="4"/>
  <c r="E145" i="4" s="1"/>
  <c r="D137" i="4"/>
  <c r="E137" i="4" s="1"/>
  <c r="D97" i="4"/>
  <c r="E97" i="4" s="1"/>
  <c r="D89" i="4"/>
  <c r="E89" i="4" s="1"/>
  <c r="D81" i="4"/>
  <c r="E81" i="4" s="1"/>
  <c r="D73" i="4"/>
  <c r="E73" i="4" s="1"/>
  <c r="D57" i="4"/>
  <c r="E57" i="4" s="1"/>
  <c r="D139" i="4"/>
  <c r="E139" i="4" s="1"/>
  <c r="D90" i="4"/>
  <c r="E90" i="4" s="1"/>
  <c r="E10" i="4"/>
  <c r="P142" i="2"/>
  <c r="P118" i="2"/>
  <c r="P110" i="2"/>
  <c r="P102" i="2"/>
  <c r="P94" i="2"/>
  <c r="P46" i="2"/>
  <c r="P30" i="2"/>
  <c r="P22" i="2"/>
  <c r="P14" i="2"/>
  <c r="P6" i="2"/>
  <c r="D136" i="4"/>
  <c r="E136" i="4" s="1"/>
  <c r="D128" i="4"/>
  <c r="E128" i="4" s="1"/>
  <c r="D112" i="4"/>
  <c r="E112" i="4" s="1"/>
  <c r="D80" i="4"/>
  <c r="E80" i="4" s="1"/>
  <c r="D72" i="4"/>
  <c r="E72" i="4" s="1"/>
  <c r="D64" i="4"/>
  <c r="E64" i="4" s="1"/>
  <c r="D56" i="4"/>
  <c r="E56" i="4" s="1"/>
  <c r="D40" i="4"/>
  <c r="E40" i="4" s="1"/>
  <c r="D131" i="4"/>
  <c r="E131" i="4" s="1"/>
  <c r="D106" i="4"/>
  <c r="E106" i="4" s="1"/>
  <c r="E105" i="4"/>
  <c r="E104" i="4"/>
  <c r="E9" i="4"/>
  <c r="P141" i="2"/>
  <c r="P109" i="2"/>
  <c r="P101" i="2"/>
  <c r="P45" i="2"/>
  <c r="P29" i="2"/>
  <c r="P21" i="2"/>
  <c r="P13" i="2"/>
  <c r="P5" i="2"/>
  <c r="D135" i="4"/>
  <c r="D127" i="4"/>
  <c r="E127" i="4" s="1"/>
  <c r="D103" i="4"/>
  <c r="E103" i="4" s="1"/>
  <c r="D87" i="4"/>
  <c r="E87" i="4" s="1"/>
  <c r="D79" i="4"/>
  <c r="E79" i="4" s="1"/>
  <c r="D63" i="4"/>
  <c r="E63" i="4" s="1"/>
  <c r="D39" i="4"/>
  <c r="E39" i="4" s="1"/>
  <c r="E121" i="4"/>
  <c r="D132" i="4"/>
  <c r="E132" i="4" s="1"/>
  <c r="E55" i="4"/>
  <c r="E96" i="4"/>
  <c r="E12" i="4"/>
  <c r="E95" i="4"/>
  <c r="E25" i="4"/>
  <c r="E8" i="4"/>
  <c r="P140" i="2"/>
  <c r="P116" i="2"/>
  <c r="P92" i="2"/>
  <c r="P76" i="2"/>
  <c r="P68" i="2"/>
  <c r="P52" i="2"/>
  <c r="P44" i="2"/>
  <c r="P28" i="2"/>
  <c r="P20" i="2"/>
  <c r="P12" i="2"/>
  <c r="P4" i="2"/>
  <c r="D142" i="4"/>
  <c r="E142" i="4" s="1"/>
  <c r="D134" i="4"/>
  <c r="E134" i="4" s="1"/>
  <c r="D126" i="4"/>
  <c r="E126" i="4" s="1"/>
  <c r="D118" i="4"/>
  <c r="E118" i="4" s="1"/>
  <c r="D110" i="4"/>
  <c r="E110" i="4" s="1"/>
  <c r="D94" i="4"/>
  <c r="E94" i="4" s="1"/>
  <c r="D86" i="4"/>
  <c r="E86" i="4" s="1"/>
  <c r="D78" i="4"/>
  <c r="E78" i="4" s="1"/>
  <c r="D62" i="4"/>
  <c r="E62" i="4" s="1"/>
  <c r="D54" i="4"/>
  <c r="E54" i="4" s="1"/>
  <c r="D46" i="4"/>
  <c r="E46" i="4" s="1"/>
  <c r="D38" i="4"/>
  <c r="E38" i="4" s="1"/>
  <c r="D14" i="4"/>
  <c r="E14" i="4" s="1"/>
  <c r="E22" i="4"/>
  <c r="E129" i="4"/>
  <c r="E113" i="4"/>
  <c r="P99" i="2"/>
  <c r="P91" i="2"/>
  <c r="P83" i="2"/>
  <c r="P75" i="2"/>
  <c r="P67" i="2"/>
  <c r="P59" i="2"/>
  <c r="P51" i="2"/>
  <c r="P43" i="2"/>
  <c r="P35" i="2"/>
  <c r="P27" i="2"/>
  <c r="P19" i="2"/>
  <c r="P11" i="2"/>
  <c r="D141" i="4"/>
  <c r="E141" i="4" s="1"/>
  <c r="D133" i="4"/>
  <c r="E133" i="4" s="1"/>
  <c r="D109" i="4"/>
  <c r="E109" i="4" s="1"/>
  <c r="D85" i="4"/>
  <c r="E85" i="4" s="1"/>
  <c r="D77" i="4"/>
  <c r="E77" i="4" s="1"/>
  <c r="D69" i="4"/>
  <c r="E69" i="4" s="1"/>
  <c r="D61" i="4"/>
  <c r="E61" i="4" s="1"/>
  <c r="D53" i="4"/>
  <c r="E53" i="4" s="1"/>
  <c r="D45" i="4"/>
  <c r="E45" i="4" s="1"/>
  <c r="D37" i="4"/>
  <c r="E37" i="4" s="1"/>
  <c r="D29" i="4"/>
  <c r="E29" i="4" s="1"/>
  <c r="D21" i="4"/>
  <c r="E21" i="4" s="1"/>
  <c r="E44" i="4"/>
  <c r="E60" i="4"/>
  <c r="E43" i="4"/>
  <c r="E34" i="4"/>
  <c r="E27" i="4"/>
  <c r="E114" i="4"/>
  <c r="E83" i="4"/>
  <c r="E50" i="4"/>
  <c r="E20" i="4"/>
  <c r="E116" i="4"/>
  <c r="E123" i="4"/>
  <c r="E115" i="4"/>
  <c r="E84" i="4"/>
  <c r="E148" i="4"/>
  <c r="E51" i="4"/>
  <c r="E146" i="4"/>
  <c r="O147" i="2"/>
  <c r="E18" i="4"/>
  <c r="E124" i="4"/>
  <c r="E58" i="4"/>
  <c r="E41" i="4"/>
  <c r="E17" i="4"/>
  <c r="E88" i="4"/>
  <c r="E119" i="4"/>
  <c r="E135" i="4"/>
  <c r="M147" i="2"/>
  <c r="L147" i="2"/>
  <c r="K147" i="2"/>
  <c r="J147" i="2"/>
  <c r="G147" i="2"/>
  <c r="E147" i="2"/>
  <c r="D147" i="2"/>
  <c r="C147" i="2"/>
  <c r="I147" i="2" s="1"/>
  <c r="B147" i="2"/>
  <c r="T146" i="2"/>
  <c r="S146" i="2"/>
  <c r="R146" i="2"/>
  <c r="U146" i="2" s="1"/>
  <c r="Q146" i="2"/>
  <c r="T145" i="2"/>
  <c r="S145" i="2"/>
  <c r="R145" i="2"/>
  <c r="U145" i="2" s="1"/>
  <c r="Q145" i="2"/>
  <c r="T144" i="2"/>
  <c r="S144" i="2"/>
  <c r="R144" i="2"/>
  <c r="U144" i="2" s="1"/>
  <c r="Q144" i="2"/>
  <c r="T143" i="2"/>
  <c r="S143" i="2"/>
  <c r="R143" i="2"/>
  <c r="U143" i="2" s="1"/>
  <c r="Q143" i="2"/>
  <c r="T142" i="2"/>
  <c r="S142" i="2"/>
  <c r="R142" i="2"/>
  <c r="U142" i="2" s="1"/>
  <c r="Q142" i="2"/>
  <c r="T141" i="2"/>
  <c r="S141" i="2"/>
  <c r="R141" i="2"/>
  <c r="U141" i="2" s="1"/>
  <c r="Q141" i="2"/>
  <c r="T140" i="2"/>
  <c r="S140" i="2"/>
  <c r="R140" i="2"/>
  <c r="U140" i="2" s="1"/>
  <c r="Q140" i="2"/>
  <c r="T139" i="2"/>
  <c r="S139" i="2"/>
  <c r="R139" i="2"/>
  <c r="U139" i="2" s="1"/>
  <c r="Q139" i="2"/>
  <c r="T138" i="2"/>
  <c r="S138" i="2"/>
  <c r="R138" i="2"/>
  <c r="U138" i="2" s="1"/>
  <c r="Q138" i="2"/>
  <c r="T137" i="2"/>
  <c r="S137" i="2"/>
  <c r="R137" i="2"/>
  <c r="U137" i="2" s="1"/>
  <c r="Q137" i="2"/>
  <c r="T136" i="2"/>
  <c r="S136" i="2"/>
  <c r="R136" i="2"/>
  <c r="U136" i="2" s="1"/>
  <c r="Q136" i="2"/>
  <c r="T135" i="2"/>
  <c r="S135" i="2"/>
  <c r="R135" i="2"/>
  <c r="U135" i="2" s="1"/>
  <c r="Q135" i="2"/>
  <c r="T134" i="2"/>
  <c r="S134" i="2"/>
  <c r="R134" i="2"/>
  <c r="U134" i="2" s="1"/>
  <c r="Q134" i="2"/>
  <c r="T133" i="2"/>
  <c r="S133" i="2"/>
  <c r="R133" i="2"/>
  <c r="U133" i="2" s="1"/>
  <c r="Q133" i="2"/>
  <c r="T132" i="2"/>
  <c r="S132" i="2"/>
  <c r="R132" i="2"/>
  <c r="U132" i="2" s="1"/>
  <c r="Q132" i="2"/>
  <c r="T131" i="2"/>
  <c r="S131" i="2"/>
  <c r="R131" i="2"/>
  <c r="U131" i="2" s="1"/>
  <c r="Q131" i="2"/>
  <c r="T130" i="2"/>
  <c r="S130" i="2"/>
  <c r="R130" i="2"/>
  <c r="U130" i="2" s="1"/>
  <c r="Q130" i="2"/>
  <c r="T129" i="2"/>
  <c r="S129" i="2"/>
  <c r="R129" i="2"/>
  <c r="U129" i="2" s="1"/>
  <c r="Q129" i="2"/>
  <c r="T128" i="2"/>
  <c r="S128" i="2"/>
  <c r="R128" i="2"/>
  <c r="U128" i="2" s="1"/>
  <c r="Q128" i="2"/>
  <c r="T127" i="2"/>
  <c r="S127" i="2"/>
  <c r="R127" i="2"/>
  <c r="U127" i="2" s="1"/>
  <c r="Q127" i="2"/>
  <c r="T126" i="2"/>
  <c r="S126" i="2"/>
  <c r="R126" i="2"/>
  <c r="U126" i="2" s="1"/>
  <c r="Q126" i="2"/>
  <c r="T125" i="2"/>
  <c r="S125" i="2"/>
  <c r="R125" i="2"/>
  <c r="U125" i="2" s="1"/>
  <c r="Q125" i="2"/>
  <c r="T124" i="2"/>
  <c r="S124" i="2"/>
  <c r="R124" i="2"/>
  <c r="U124" i="2" s="1"/>
  <c r="Q124" i="2"/>
  <c r="T123" i="2"/>
  <c r="S123" i="2"/>
  <c r="R123" i="2"/>
  <c r="U123" i="2" s="1"/>
  <c r="Q123" i="2"/>
  <c r="T122" i="2"/>
  <c r="S122" i="2"/>
  <c r="R122" i="2"/>
  <c r="U122" i="2" s="1"/>
  <c r="Q122" i="2"/>
  <c r="T121" i="2"/>
  <c r="S121" i="2"/>
  <c r="R121" i="2"/>
  <c r="U121" i="2" s="1"/>
  <c r="Q121" i="2"/>
  <c r="T120" i="2"/>
  <c r="S120" i="2"/>
  <c r="R120" i="2"/>
  <c r="U120" i="2" s="1"/>
  <c r="Q120" i="2"/>
  <c r="T119" i="2"/>
  <c r="S119" i="2"/>
  <c r="R119" i="2"/>
  <c r="U119" i="2" s="1"/>
  <c r="Q119" i="2"/>
  <c r="T118" i="2"/>
  <c r="S118" i="2"/>
  <c r="R118" i="2"/>
  <c r="U118" i="2" s="1"/>
  <c r="Q118" i="2"/>
  <c r="T117" i="2"/>
  <c r="S117" i="2"/>
  <c r="R117" i="2"/>
  <c r="Q117" i="2"/>
  <c r="T116" i="2"/>
  <c r="S116" i="2"/>
  <c r="R116" i="2"/>
  <c r="U116" i="2" s="1"/>
  <c r="Q116" i="2"/>
  <c r="T115" i="2"/>
  <c r="S115" i="2"/>
  <c r="R115" i="2"/>
  <c r="U115" i="2" s="1"/>
  <c r="Q115" i="2"/>
  <c r="T114" i="2"/>
  <c r="S114" i="2"/>
  <c r="R114" i="2"/>
  <c r="U114" i="2" s="1"/>
  <c r="Q114" i="2"/>
  <c r="T113" i="2"/>
  <c r="S113" i="2"/>
  <c r="R113" i="2"/>
  <c r="U113" i="2" s="1"/>
  <c r="Q113" i="2"/>
  <c r="T112" i="2"/>
  <c r="S112" i="2"/>
  <c r="R112" i="2"/>
  <c r="U112" i="2" s="1"/>
  <c r="Q112" i="2"/>
  <c r="T111" i="2"/>
  <c r="S111" i="2"/>
  <c r="R111" i="2"/>
  <c r="U111" i="2" s="1"/>
  <c r="Q111" i="2"/>
  <c r="T110" i="2"/>
  <c r="S110" i="2"/>
  <c r="R110" i="2"/>
  <c r="U110" i="2" s="1"/>
  <c r="Q110" i="2"/>
  <c r="T109" i="2"/>
  <c r="S109" i="2"/>
  <c r="R109" i="2"/>
  <c r="U109" i="2" s="1"/>
  <c r="Q109" i="2"/>
  <c r="T108" i="2"/>
  <c r="S108" i="2"/>
  <c r="R108" i="2"/>
  <c r="U108" i="2" s="1"/>
  <c r="Q108" i="2"/>
  <c r="T107" i="2"/>
  <c r="S107" i="2"/>
  <c r="R107" i="2"/>
  <c r="U107" i="2" s="1"/>
  <c r="Q107" i="2"/>
  <c r="T106" i="2"/>
  <c r="S106" i="2"/>
  <c r="R106" i="2"/>
  <c r="U106" i="2" s="1"/>
  <c r="Q106" i="2"/>
  <c r="T105" i="2"/>
  <c r="S105" i="2"/>
  <c r="R105" i="2"/>
  <c r="U105" i="2" s="1"/>
  <c r="Q105" i="2"/>
  <c r="T104" i="2"/>
  <c r="S104" i="2"/>
  <c r="R104" i="2"/>
  <c r="U104" i="2" s="1"/>
  <c r="Q104" i="2"/>
  <c r="T103" i="2"/>
  <c r="S103" i="2"/>
  <c r="R103" i="2"/>
  <c r="U103" i="2" s="1"/>
  <c r="Q103" i="2"/>
  <c r="T102" i="2"/>
  <c r="S102" i="2"/>
  <c r="R102" i="2"/>
  <c r="U102" i="2" s="1"/>
  <c r="Q102" i="2"/>
  <c r="T101" i="2"/>
  <c r="S101" i="2"/>
  <c r="R101" i="2"/>
  <c r="U101" i="2" s="1"/>
  <c r="Q101" i="2"/>
  <c r="T100" i="2"/>
  <c r="S100" i="2"/>
  <c r="R100" i="2"/>
  <c r="U100" i="2" s="1"/>
  <c r="Q100" i="2"/>
  <c r="T99" i="2"/>
  <c r="S99" i="2"/>
  <c r="R99" i="2"/>
  <c r="U99" i="2" s="1"/>
  <c r="Q99" i="2"/>
  <c r="T98" i="2"/>
  <c r="S98" i="2"/>
  <c r="R98" i="2"/>
  <c r="U98" i="2" s="1"/>
  <c r="Q98" i="2"/>
  <c r="T97" i="2"/>
  <c r="S97" i="2"/>
  <c r="R97" i="2"/>
  <c r="U97" i="2" s="1"/>
  <c r="Q97" i="2"/>
  <c r="T96" i="2"/>
  <c r="S96" i="2"/>
  <c r="R96" i="2"/>
  <c r="U96" i="2" s="1"/>
  <c r="Q96" i="2"/>
  <c r="T95" i="2"/>
  <c r="S95" i="2"/>
  <c r="R95" i="2"/>
  <c r="U95" i="2" s="1"/>
  <c r="Q95" i="2"/>
  <c r="T94" i="2"/>
  <c r="S94" i="2"/>
  <c r="R94" i="2"/>
  <c r="U94" i="2" s="1"/>
  <c r="Q94" i="2"/>
  <c r="T93" i="2"/>
  <c r="S93" i="2"/>
  <c r="R93" i="2"/>
  <c r="U93" i="2" s="1"/>
  <c r="Q93" i="2"/>
  <c r="T92" i="2"/>
  <c r="S92" i="2"/>
  <c r="R92" i="2"/>
  <c r="U92" i="2" s="1"/>
  <c r="Q92" i="2"/>
  <c r="T91" i="2"/>
  <c r="S91" i="2"/>
  <c r="R91" i="2"/>
  <c r="U91" i="2" s="1"/>
  <c r="Q91" i="2"/>
  <c r="T90" i="2"/>
  <c r="S90" i="2"/>
  <c r="R90" i="2"/>
  <c r="U90" i="2" s="1"/>
  <c r="Q90" i="2"/>
  <c r="T89" i="2"/>
  <c r="S89" i="2"/>
  <c r="R89" i="2"/>
  <c r="U89" i="2" s="1"/>
  <c r="Q89" i="2"/>
  <c r="T88" i="2"/>
  <c r="S88" i="2"/>
  <c r="R88" i="2"/>
  <c r="U88" i="2" s="1"/>
  <c r="Q88" i="2"/>
  <c r="T87" i="2"/>
  <c r="S87" i="2"/>
  <c r="R87" i="2"/>
  <c r="U87" i="2" s="1"/>
  <c r="Q87" i="2"/>
  <c r="T86" i="2"/>
  <c r="S86" i="2"/>
  <c r="R86" i="2"/>
  <c r="U86" i="2" s="1"/>
  <c r="Q86" i="2"/>
  <c r="T85" i="2"/>
  <c r="S85" i="2"/>
  <c r="R85" i="2"/>
  <c r="U85" i="2" s="1"/>
  <c r="Q85" i="2"/>
  <c r="T84" i="2"/>
  <c r="S84" i="2"/>
  <c r="R84" i="2"/>
  <c r="U84" i="2" s="1"/>
  <c r="Q84" i="2"/>
  <c r="T83" i="2"/>
  <c r="S83" i="2"/>
  <c r="R83" i="2"/>
  <c r="U83" i="2" s="1"/>
  <c r="Q83" i="2"/>
  <c r="T82" i="2"/>
  <c r="S82" i="2"/>
  <c r="R82" i="2"/>
  <c r="U82" i="2" s="1"/>
  <c r="Q82" i="2"/>
  <c r="T81" i="2"/>
  <c r="S81" i="2"/>
  <c r="R81" i="2"/>
  <c r="U81" i="2" s="1"/>
  <c r="Q81" i="2"/>
  <c r="T80" i="2"/>
  <c r="S80" i="2"/>
  <c r="R80" i="2"/>
  <c r="U80" i="2" s="1"/>
  <c r="Q80" i="2"/>
  <c r="T79" i="2"/>
  <c r="S79" i="2"/>
  <c r="R79" i="2"/>
  <c r="U79" i="2" s="1"/>
  <c r="Q79" i="2"/>
  <c r="T78" i="2"/>
  <c r="S78" i="2"/>
  <c r="R78" i="2"/>
  <c r="U78" i="2" s="1"/>
  <c r="Q78" i="2"/>
  <c r="T77" i="2"/>
  <c r="S77" i="2"/>
  <c r="R77" i="2"/>
  <c r="U77" i="2" s="1"/>
  <c r="Q77" i="2"/>
  <c r="T76" i="2"/>
  <c r="S76" i="2"/>
  <c r="R76" i="2"/>
  <c r="U76" i="2" s="1"/>
  <c r="Q76" i="2"/>
  <c r="T75" i="2"/>
  <c r="S75" i="2"/>
  <c r="R75" i="2"/>
  <c r="U75" i="2" s="1"/>
  <c r="Q75" i="2"/>
  <c r="T74" i="2"/>
  <c r="S74" i="2"/>
  <c r="R74" i="2"/>
  <c r="U74" i="2" s="1"/>
  <c r="Q74" i="2"/>
  <c r="T73" i="2"/>
  <c r="S73" i="2"/>
  <c r="R73" i="2"/>
  <c r="U73" i="2" s="1"/>
  <c r="Q73" i="2"/>
  <c r="T72" i="2"/>
  <c r="S72" i="2"/>
  <c r="R72" i="2"/>
  <c r="U72" i="2" s="1"/>
  <c r="Q72" i="2"/>
  <c r="T71" i="2"/>
  <c r="S71" i="2"/>
  <c r="R71" i="2"/>
  <c r="U71" i="2" s="1"/>
  <c r="Q71" i="2"/>
  <c r="T70" i="2"/>
  <c r="S70" i="2"/>
  <c r="R70" i="2"/>
  <c r="U70" i="2" s="1"/>
  <c r="Q70" i="2"/>
  <c r="T69" i="2"/>
  <c r="S69" i="2"/>
  <c r="R69" i="2"/>
  <c r="U69" i="2" s="1"/>
  <c r="Q69" i="2"/>
  <c r="T68" i="2"/>
  <c r="S68" i="2"/>
  <c r="R68" i="2"/>
  <c r="U68" i="2" s="1"/>
  <c r="Q68" i="2"/>
  <c r="T67" i="2"/>
  <c r="S67" i="2"/>
  <c r="R67" i="2"/>
  <c r="U67" i="2" s="1"/>
  <c r="Q67" i="2"/>
  <c r="T66" i="2"/>
  <c r="S66" i="2"/>
  <c r="R66" i="2"/>
  <c r="U66" i="2" s="1"/>
  <c r="Q66" i="2"/>
  <c r="T65" i="2"/>
  <c r="S65" i="2"/>
  <c r="R65" i="2"/>
  <c r="U65" i="2" s="1"/>
  <c r="Q65" i="2"/>
  <c r="T64" i="2"/>
  <c r="S64" i="2"/>
  <c r="R64" i="2"/>
  <c r="U64" i="2" s="1"/>
  <c r="Q64" i="2"/>
  <c r="T63" i="2"/>
  <c r="S63" i="2"/>
  <c r="R63" i="2"/>
  <c r="U63" i="2" s="1"/>
  <c r="Q63" i="2"/>
  <c r="T62" i="2"/>
  <c r="S62" i="2"/>
  <c r="R62" i="2"/>
  <c r="U62" i="2" s="1"/>
  <c r="Q62" i="2"/>
  <c r="T61" i="2"/>
  <c r="S61" i="2"/>
  <c r="R61" i="2"/>
  <c r="U61" i="2" s="1"/>
  <c r="Q61" i="2"/>
  <c r="T60" i="2"/>
  <c r="S60" i="2"/>
  <c r="R60" i="2"/>
  <c r="U60" i="2" s="1"/>
  <c r="Q60" i="2"/>
  <c r="T59" i="2"/>
  <c r="S59" i="2"/>
  <c r="R59" i="2"/>
  <c r="U59" i="2" s="1"/>
  <c r="Q59" i="2"/>
  <c r="T58" i="2"/>
  <c r="S58" i="2"/>
  <c r="R58" i="2"/>
  <c r="U58" i="2" s="1"/>
  <c r="Q58" i="2"/>
  <c r="T57" i="2"/>
  <c r="S57" i="2"/>
  <c r="R57" i="2"/>
  <c r="U57" i="2" s="1"/>
  <c r="Q57" i="2"/>
  <c r="T56" i="2"/>
  <c r="S56" i="2"/>
  <c r="R56" i="2"/>
  <c r="U56" i="2" s="1"/>
  <c r="Q56" i="2"/>
  <c r="T55" i="2"/>
  <c r="S55" i="2"/>
  <c r="R55" i="2"/>
  <c r="U55" i="2" s="1"/>
  <c r="Q55" i="2"/>
  <c r="T54" i="2"/>
  <c r="S54" i="2"/>
  <c r="R54" i="2"/>
  <c r="U54" i="2" s="1"/>
  <c r="Q54" i="2"/>
  <c r="T53" i="2"/>
  <c r="S53" i="2"/>
  <c r="R53" i="2"/>
  <c r="U53" i="2" s="1"/>
  <c r="Q53" i="2"/>
  <c r="T52" i="2"/>
  <c r="S52" i="2"/>
  <c r="R52" i="2"/>
  <c r="U52" i="2" s="1"/>
  <c r="Q52" i="2"/>
  <c r="T51" i="2"/>
  <c r="S51" i="2"/>
  <c r="R51" i="2"/>
  <c r="U51" i="2" s="1"/>
  <c r="Q51" i="2"/>
  <c r="T50" i="2"/>
  <c r="S50" i="2"/>
  <c r="R50" i="2"/>
  <c r="U50" i="2" s="1"/>
  <c r="Q50" i="2"/>
  <c r="T49" i="2"/>
  <c r="S49" i="2"/>
  <c r="R49" i="2"/>
  <c r="U49" i="2" s="1"/>
  <c r="Q49" i="2"/>
  <c r="T48" i="2"/>
  <c r="S48" i="2"/>
  <c r="R48" i="2"/>
  <c r="U48" i="2" s="1"/>
  <c r="Q48" i="2"/>
  <c r="T47" i="2"/>
  <c r="S47" i="2"/>
  <c r="R47" i="2"/>
  <c r="U47" i="2" s="1"/>
  <c r="Q47" i="2"/>
  <c r="T46" i="2"/>
  <c r="S46" i="2"/>
  <c r="R46" i="2"/>
  <c r="U46" i="2" s="1"/>
  <c r="Q46" i="2"/>
  <c r="T45" i="2"/>
  <c r="S45" i="2"/>
  <c r="R45" i="2"/>
  <c r="U45" i="2" s="1"/>
  <c r="Q45" i="2"/>
  <c r="T44" i="2"/>
  <c r="S44" i="2"/>
  <c r="R44" i="2"/>
  <c r="U44" i="2" s="1"/>
  <c r="Q44" i="2"/>
  <c r="T43" i="2"/>
  <c r="S43" i="2"/>
  <c r="R43" i="2"/>
  <c r="U43" i="2" s="1"/>
  <c r="Q43" i="2"/>
  <c r="T42" i="2"/>
  <c r="S42" i="2"/>
  <c r="R42" i="2"/>
  <c r="U42" i="2" s="1"/>
  <c r="Q42" i="2"/>
  <c r="T41" i="2"/>
  <c r="S41" i="2"/>
  <c r="R41" i="2"/>
  <c r="U41" i="2" s="1"/>
  <c r="Q41" i="2"/>
  <c r="T40" i="2"/>
  <c r="S40" i="2"/>
  <c r="R40" i="2"/>
  <c r="U40" i="2" s="1"/>
  <c r="Q40" i="2"/>
  <c r="T39" i="2"/>
  <c r="S39" i="2"/>
  <c r="R39" i="2"/>
  <c r="U39" i="2" s="1"/>
  <c r="Q39" i="2"/>
  <c r="T38" i="2"/>
  <c r="S38" i="2"/>
  <c r="R38" i="2"/>
  <c r="U38" i="2" s="1"/>
  <c r="Q38" i="2"/>
  <c r="T37" i="2"/>
  <c r="S37" i="2"/>
  <c r="R37" i="2"/>
  <c r="U37" i="2" s="1"/>
  <c r="Q37" i="2"/>
  <c r="T36" i="2"/>
  <c r="S36" i="2"/>
  <c r="R36" i="2"/>
  <c r="U36" i="2" s="1"/>
  <c r="Q36" i="2"/>
  <c r="T35" i="2"/>
  <c r="S35" i="2"/>
  <c r="R35" i="2"/>
  <c r="U35" i="2" s="1"/>
  <c r="Q35" i="2"/>
  <c r="T34" i="2"/>
  <c r="S34" i="2"/>
  <c r="R34" i="2"/>
  <c r="U34" i="2" s="1"/>
  <c r="Q34" i="2"/>
  <c r="T33" i="2"/>
  <c r="S33" i="2"/>
  <c r="R33" i="2"/>
  <c r="U33" i="2" s="1"/>
  <c r="Q33" i="2"/>
  <c r="T32" i="2"/>
  <c r="S32" i="2"/>
  <c r="R32" i="2"/>
  <c r="U32" i="2" s="1"/>
  <c r="Q32" i="2"/>
  <c r="T31" i="2"/>
  <c r="S31" i="2"/>
  <c r="R31" i="2"/>
  <c r="U31" i="2" s="1"/>
  <c r="Q31" i="2"/>
  <c r="T30" i="2"/>
  <c r="S30" i="2"/>
  <c r="R30" i="2"/>
  <c r="U30" i="2" s="1"/>
  <c r="Q30" i="2"/>
  <c r="T29" i="2"/>
  <c r="S29" i="2"/>
  <c r="R29" i="2"/>
  <c r="U29" i="2" s="1"/>
  <c r="Q29" i="2"/>
  <c r="T28" i="2"/>
  <c r="S28" i="2"/>
  <c r="R28" i="2"/>
  <c r="U28" i="2" s="1"/>
  <c r="Q28" i="2"/>
  <c r="T27" i="2"/>
  <c r="S27" i="2"/>
  <c r="R27" i="2"/>
  <c r="U27" i="2" s="1"/>
  <c r="Q27" i="2"/>
  <c r="T26" i="2"/>
  <c r="S26" i="2"/>
  <c r="R26" i="2"/>
  <c r="U26" i="2" s="1"/>
  <c r="Q26" i="2"/>
  <c r="T25" i="2"/>
  <c r="S25" i="2"/>
  <c r="R25" i="2"/>
  <c r="U25" i="2" s="1"/>
  <c r="Q25" i="2"/>
  <c r="T24" i="2"/>
  <c r="S24" i="2"/>
  <c r="R24" i="2"/>
  <c r="U24" i="2" s="1"/>
  <c r="Q24" i="2"/>
  <c r="T23" i="2"/>
  <c r="S23" i="2"/>
  <c r="R23" i="2"/>
  <c r="U23" i="2" s="1"/>
  <c r="Q23" i="2"/>
  <c r="T22" i="2"/>
  <c r="S22" i="2"/>
  <c r="R22" i="2"/>
  <c r="U22" i="2" s="1"/>
  <c r="Q22" i="2"/>
  <c r="T21" i="2"/>
  <c r="S21" i="2"/>
  <c r="R21" i="2"/>
  <c r="U21" i="2" s="1"/>
  <c r="Q21" i="2"/>
  <c r="T20" i="2"/>
  <c r="S20" i="2"/>
  <c r="R20" i="2"/>
  <c r="U20" i="2" s="1"/>
  <c r="Q20" i="2"/>
  <c r="T19" i="2"/>
  <c r="S19" i="2"/>
  <c r="R19" i="2"/>
  <c r="U19" i="2" s="1"/>
  <c r="Q19" i="2"/>
  <c r="T18" i="2"/>
  <c r="S18" i="2"/>
  <c r="R18" i="2"/>
  <c r="U18" i="2" s="1"/>
  <c r="Q18" i="2"/>
  <c r="T17" i="2"/>
  <c r="S17" i="2"/>
  <c r="R17" i="2"/>
  <c r="U17" i="2" s="1"/>
  <c r="Q17" i="2"/>
  <c r="T16" i="2"/>
  <c r="S16" i="2"/>
  <c r="R16" i="2"/>
  <c r="U16" i="2" s="1"/>
  <c r="Q16" i="2"/>
  <c r="T15" i="2"/>
  <c r="S15" i="2"/>
  <c r="R15" i="2"/>
  <c r="U15" i="2" s="1"/>
  <c r="Q15" i="2"/>
  <c r="T14" i="2"/>
  <c r="S14" i="2"/>
  <c r="R14" i="2"/>
  <c r="U14" i="2" s="1"/>
  <c r="Q14" i="2"/>
  <c r="T13" i="2"/>
  <c r="S13" i="2"/>
  <c r="R13" i="2"/>
  <c r="U13" i="2" s="1"/>
  <c r="Q13" i="2"/>
  <c r="T12" i="2"/>
  <c r="S12" i="2"/>
  <c r="R12" i="2"/>
  <c r="U12" i="2" s="1"/>
  <c r="Q12" i="2"/>
  <c r="T11" i="2"/>
  <c r="S11" i="2"/>
  <c r="R11" i="2"/>
  <c r="U11" i="2" s="1"/>
  <c r="Q11" i="2"/>
  <c r="T10" i="2"/>
  <c r="S10" i="2"/>
  <c r="R10" i="2"/>
  <c r="U10" i="2" s="1"/>
  <c r="Q10" i="2"/>
  <c r="T9" i="2"/>
  <c r="S9" i="2"/>
  <c r="R9" i="2"/>
  <c r="U9" i="2" s="1"/>
  <c r="Q9" i="2"/>
  <c r="T8" i="2"/>
  <c r="S8" i="2"/>
  <c r="R8" i="2"/>
  <c r="U8" i="2" s="1"/>
  <c r="Q8" i="2"/>
  <c r="T7" i="2"/>
  <c r="S7" i="2"/>
  <c r="R7" i="2"/>
  <c r="U7" i="2" s="1"/>
  <c r="Q7" i="2"/>
  <c r="T6" i="2"/>
  <c r="S6" i="2"/>
  <c r="R6" i="2"/>
  <c r="U6" i="2" s="1"/>
  <c r="Q6" i="2"/>
  <c r="T5" i="2"/>
  <c r="S5" i="2"/>
  <c r="R5" i="2"/>
  <c r="U5" i="2" s="1"/>
  <c r="Q5" i="2"/>
  <c r="T4" i="2"/>
  <c r="S4" i="2"/>
  <c r="R4" i="2"/>
  <c r="U4" i="2" s="1"/>
  <c r="Q4" i="2"/>
  <c r="T3" i="2"/>
  <c r="S3" i="2"/>
  <c r="R3" i="2"/>
  <c r="U3" i="2" s="1"/>
  <c r="Q3" i="2"/>
  <c r="P149" i="2" l="1"/>
  <c r="T147" i="2"/>
  <c r="T148" i="2" s="1"/>
  <c r="Q147" i="2"/>
  <c r="Q148" i="2" s="1"/>
  <c r="R147" i="2"/>
  <c r="R148" i="2" s="1"/>
  <c r="S147" i="2"/>
  <c r="S148" i="2" s="1"/>
  <c r="U147" i="2"/>
  <c r="J10" i="1" l="1"/>
  <c r="J32" i="1"/>
  <c r="J20" i="1"/>
  <c r="D63" i="3"/>
  <c r="C6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stephanie</author>
  </authors>
  <commentList>
    <comment ref="K5" authorId="0" shapeId="0" xr:uid="{907EDD44-C1ED-491F-86E4-C76DE62E43CE}">
      <text>
        <r>
          <rPr>
            <b/>
            <sz val="9"/>
            <color indexed="81"/>
            <rFont val="Tahoma"/>
            <family val="2"/>
          </rPr>
          <t>stephanie:</t>
        </r>
        <r>
          <rPr>
            <sz val="9"/>
            <color indexed="81"/>
            <rFont val="Tahoma"/>
            <family val="2"/>
          </rPr>
          <t xml:space="preserve">
(5th NR) Feb 2012 funding for PA management for  about USD 6.57 million co-funded by the WB, GEF and KFW </t>
        </r>
      </text>
    </comment>
    <comment ref="H18" authorId="0" shapeId="0" xr:uid="{56839BD9-63D7-4089-86D4-34CA6A25FD5D}">
      <text>
        <r>
          <rPr>
            <b/>
            <sz val="9"/>
            <color indexed="81"/>
            <rFont val="Tahoma"/>
            <charset val="1"/>
          </rPr>
          <t>stephanie:</t>
        </r>
        <r>
          <rPr>
            <sz val="9"/>
            <color indexed="81"/>
            <rFont val="Tahoma"/>
            <charset val="1"/>
          </rPr>
          <t xml:space="preserve">
new NBSAP to be dev. 2015-2025??</t>
        </r>
      </text>
    </comment>
    <comment ref="K19" authorId="0" shapeId="0" xr:uid="{2B2A9917-8F1E-427C-97EC-7C0D80CAA270}">
      <text>
        <r>
          <rPr>
            <b/>
            <sz val="9"/>
            <color indexed="81"/>
            <rFont val="Tahoma"/>
            <charset val="1"/>
          </rPr>
          <t>stephanie:</t>
        </r>
        <r>
          <rPr>
            <sz val="9"/>
            <color indexed="81"/>
            <rFont val="Tahoma"/>
            <charset val="1"/>
          </rPr>
          <t xml:space="preserve">
5th NR: Madagascar  has received additional funding in a total amont of USD 59.2 million, including 52 million USD from the IDA/ GEF,  and  the  rest  from  co-financing  partners ; 
In 2013, funding of USD 1,379,422 for 21 Protected Areas;
(Estimated funding needs for 141 PAs is USD 20 million/yr.)</t>
        </r>
      </text>
    </comment>
    <comment ref="K30" authorId="0" shapeId="0" xr:uid="{9139833D-6437-415C-B5FD-37DF9E7DA109}">
      <text>
        <r>
          <rPr>
            <b/>
            <sz val="9"/>
            <color indexed="81"/>
            <rFont val="Tahoma"/>
            <family val="2"/>
          </rPr>
          <t>stephanie:</t>
        </r>
        <r>
          <rPr>
            <sz val="9"/>
            <color indexed="81"/>
            <rFont val="Tahoma"/>
            <family val="2"/>
          </rPr>
          <t xml:space="preserve">
?? Doesn't make sense..!!
</t>
        </r>
      </text>
    </comment>
    <comment ref="I42" authorId="0" shapeId="0" xr:uid="{BF0CC32D-9BD4-4BB6-8C87-8ADF82A09633}">
      <text>
        <r>
          <rPr>
            <b/>
            <sz val="9"/>
            <color rgb="FF000000"/>
            <rFont val="Tahoma"/>
            <family val="2"/>
          </rPr>
          <t>stephanie:</t>
        </r>
        <r>
          <rPr>
            <sz val="9"/>
            <color rgb="FF000000"/>
            <rFont val="Tahoma"/>
            <family val="2"/>
          </rPr>
          <t xml:space="preserve">
</t>
        </r>
        <r>
          <rPr>
            <sz val="9"/>
            <color rgb="FF000000"/>
            <rFont val="Tahoma"/>
            <family val="2"/>
          </rPr>
          <t>unclear which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Yasha Feferholtz</author>
  </authors>
  <commentList>
    <comment ref="J3" authorId="0" shapeId="0" xr:uid="{ADD25E55-A081-1D45-A4F2-C4379432DB2F}">
      <text>
        <r>
          <rPr>
            <b/>
            <sz val="10"/>
            <color rgb="FF000000"/>
            <rFont val="Tahoma"/>
            <family val="2"/>
          </rPr>
          <t>Yasha Feferholtz:</t>
        </r>
        <r>
          <rPr>
            <sz val="10"/>
            <color rgb="FF000000"/>
            <rFont val="Tahoma"/>
            <family val="2"/>
          </rPr>
          <t xml:space="preserve">
</t>
        </r>
        <r>
          <rPr>
            <sz val="10"/>
            <color rgb="FF000000"/>
            <rFont val="Tahoma"/>
            <family val="2"/>
          </rPr>
          <t>Whatever nnumber they have in projects or investments</t>
        </r>
      </text>
    </comment>
    <comment ref="M3" authorId="0" shapeId="0" xr:uid="{09B3C715-0EDB-0E4D-9E7A-68D5148388B1}">
      <text>
        <r>
          <rPr>
            <b/>
            <sz val="10"/>
            <color rgb="FF000000"/>
            <rFont val="Tahoma"/>
            <family val="2"/>
          </rPr>
          <t>Yasha Feferholtz:</t>
        </r>
        <r>
          <rPr>
            <sz val="10"/>
            <color rgb="FF000000"/>
            <rFont val="Tahoma"/>
            <family val="2"/>
          </rPr>
          <t xml:space="preserve">
</t>
        </r>
        <r>
          <rPr>
            <sz val="10"/>
            <color rgb="FF000000"/>
            <rFont val="Tahoma"/>
            <family val="2"/>
          </rPr>
          <t>Whatever number theye have in investments or projects</t>
        </r>
      </text>
    </comment>
  </commentList>
</comments>
</file>

<file path=xl/sharedStrings.xml><?xml version="1.0" encoding="utf-8"?>
<sst xmlns="http://schemas.openxmlformats.org/spreadsheetml/2006/main" count="1282" uniqueCount="360">
  <si>
    <t>Previous questionnaire</t>
  </si>
  <si>
    <t>Financial report</t>
  </si>
  <si>
    <t>NBSAP</t>
  </si>
  <si>
    <t>latest national report</t>
  </si>
  <si>
    <t>Biofin</t>
  </si>
  <si>
    <t>English/Spanish</t>
  </si>
  <si>
    <t>Region</t>
  </si>
  <si>
    <t>Country</t>
  </si>
  <si>
    <t xml:space="preserve">total no. of projects </t>
  </si>
  <si>
    <t>Primary focus</t>
  </si>
  <si>
    <t>GEF 7 request</t>
  </si>
  <si>
    <t>year</t>
  </si>
  <si>
    <t>domestic expenditure</t>
  </si>
  <si>
    <t>data</t>
  </si>
  <si>
    <t xml:space="preserve">Number of Projects </t>
  </si>
  <si>
    <t>Primary Focus</t>
  </si>
  <si>
    <t>LAC</t>
  </si>
  <si>
    <t>Antigua and Barbuda</t>
  </si>
  <si>
    <t>N/A</t>
  </si>
  <si>
    <t>S</t>
  </si>
  <si>
    <t>Argentina</t>
  </si>
  <si>
    <t>Bahamas</t>
  </si>
  <si>
    <t>Barbados</t>
  </si>
  <si>
    <t>PAs, Monitoring of Terrestrial habitats, assessment of genetic diversity of terrestrial species, Restoration for Effective Biodiversity Conservation Measures</t>
  </si>
  <si>
    <t>Belize</t>
  </si>
  <si>
    <t>Bolivia</t>
  </si>
  <si>
    <t>Brazil</t>
  </si>
  <si>
    <t>Scaling up the development of sustainable production chains; South Atlantic Whale Sanctuary; Americas Jaguar Corridor; National Programme for the Biomes Monitoring System; CERRADO VEGETATION RECOVERY PROJECT; Expansion and effectiveness of the National System of Protected Areas</t>
  </si>
  <si>
    <t>Chile</t>
  </si>
  <si>
    <t>Colombia</t>
  </si>
  <si>
    <t>Gestión integral de la biodiversidad; Low Carbon Development; Mitigación de Gases Efecto Invernadero y reducción de contaminantes derivados de la agroindustria panelera; Public Lighting Energy Efficiency Program; implement the Nagoya Protocol</t>
  </si>
  <si>
    <t>Costa Rica</t>
  </si>
  <si>
    <t>Sustainable use of biodiversity, production and consumption in order to enhance mainstreaming; Restoration of natural habitats, ecosystems and their service; Strategies of resources mobilization and capacity building and cooperation; Cartagena Protocol on biosafety; Conservation and monitoring of threatend species; Traditional knowledge and customary use and related provisions; Marine biodiversity in international waters and protected areas; Access to genetic resources  and Benefit Sharing; Implementation unit for the National Biodiversity Strategy and Action Plan</t>
  </si>
  <si>
    <t>Cuba</t>
  </si>
  <si>
    <t>Elaboración y presentación del 6to Informe nacional al Convenio sobre la Diversidad Biológica; Control de las amenazas principales a la diversidad biológica; Recuperación y restauración de ecosistemas vulnerables; Implementación nacional del Protocolo de Nagoya; Sistema de monitoreo de la biodiversidad; Control de las amenazas principales a la diversidad biológica; Perfeccionamiento de marcos nacionales de seguridad de la biotecnología</t>
  </si>
  <si>
    <t>Dominica</t>
  </si>
  <si>
    <t>Dominican Republic</t>
  </si>
  <si>
    <t>Ecuador</t>
  </si>
  <si>
    <t>Conservación y Uso Sostenible de la Biodiversidad; Valoración de los Recursos Genéticos; marco  nacional en materia de bioseguridad para OGM y especies exóticas invasoras; Fortalecimiento del Sistema Nacional de Áreas Protegidas y articulación con otros mecanismos de conservación (Ramsar y Reservas de Biósferas); Fortalecimiento del Sistema Nacional de Áreas Protegidas y articulación con otros mecanismos de conservación (Ramsar y Reservas de Biósferas); Evaluación de los efectos en los medios de subsistencia de las comunidades; control y erradicación de
especies invasoras; Infraestructura sostenible para el buen vivir isleño del archipiélago de Galápagos; Monitoreo de especies por impacto de Ecoturismo; Territorial Planning Approach focuses in Coastal Integrated Management; Catacterización y mapeo de los ecosistemas acuáticos continentales, marinos e insulares ; uso sostenible de los recursos biológicos con énfasis en biocomercio; Codificación genética de la biodiversidad; Bioprospección en especies marinas con portencial uso biotecnológico</t>
  </si>
  <si>
    <t>El Salvador</t>
  </si>
  <si>
    <t>Grenada</t>
  </si>
  <si>
    <t>Guatemala</t>
  </si>
  <si>
    <t>Protección y manejo de los Sitios AZE;  implementación del Protocolo de Nagoya; Integración de la diversidad biológica en sectores productivos para promover el desarrollo sostenible; servicios de los ecosistemas para potenciar el uso sostenible y el financiamiento de la gestión; Fortaleciendo capacidades para la prevención, control y manejo de especies exóticas invasivas; promover la seguridad alimentaria y la adaptaciónn al cambio climático; estauración participativa de los servicios de los ecosistemas enfocados en el desarrollo local sostenible; Fortalecimiento y consolidación de las áreas protegidas marino costeras del Pacífico; Fortalecimiento del Sistema Nacional de Información</t>
  </si>
  <si>
    <t>Guyana</t>
  </si>
  <si>
    <t>Honduras</t>
  </si>
  <si>
    <t>E</t>
  </si>
  <si>
    <t>Jamaica</t>
  </si>
  <si>
    <t>Mexico</t>
  </si>
  <si>
    <t>Nicaragua</t>
  </si>
  <si>
    <t>Panama</t>
  </si>
  <si>
    <t>Paraguay</t>
  </si>
  <si>
    <t>Peru</t>
  </si>
  <si>
    <t>Saint Kitts and Nevis</t>
  </si>
  <si>
    <t>Saint Lucia</t>
  </si>
  <si>
    <t>Saint Vincent and the Grenadines</t>
  </si>
  <si>
    <t>Suriname</t>
  </si>
  <si>
    <t>Trinidad and Tobago</t>
  </si>
  <si>
    <t>Uruguay</t>
  </si>
  <si>
    <t>Venzuela</t>
  </si>
  <si>
    <t>AFRICA</t>
  </si>
  <si>
    <t>Angola</t>
  </si>
  <si>
    <t>$6,273,000 to $28,300,000</t>
  </si>
  <si>
    <t>10 Goals</t>
  </si>
  <si>
    <t>Promote sustainable use; increase knowledge and awareness of biodiversity; strengthen the role of local communities in management;  strengthen legislation and institutions</t>
  </si>
  <si>
    <t>Botswana</t>
  </si>
  <si>
    <t xml:space="preserve">Economic valuation of critical habitat;  ecological and policy studies; Identify, map, and quantify the critical linkages between the Okavango Delta and wet season habitats in adjacent ecosystems; develop a detailed inventory of flora and fauna and identify below-ground biodiversity; explore renewable energy in rural communities; sustainable land management </t>
  </si>
  <si>
    <t>11 Objectives</t>
  </si>
  <si>
    <t>Better understanding of biodiversity, long-term management, implementing NBSAP</t>
  </si>
  <si>
    <t>Cape verde</t>
  </si>
  <si>
    <t>17 Objectives</t>
  </si>
  <si>
    <t xml:space="preserve">Agriculture, forestry, and fishery sustainability; enhance and disseminate information about biodiversity </t>
  </si>
  <si>
    <t>French</t>
  </si>
  <si>
    <t>Djibouti</t>
  </si>
  <si>
    <t>Egypt</t>
  </si>
  <si>
    <t>1. Institutional reform of nature conservation sector into a separate authority; 2. Integrate biodiversity in development sectors; 3. Protected areas network efficiently managed ; 4. Communication, education and public awareness ; 5. Invasive species identified, prioritized and managed. ; 6. Sustainable production and consumption; 7. Green economy ; 8. Scientific research and the enhancement of information network that includes tradition knowledge regarding biodiversity; 9. National capacity development ; 10. Captive breeding of endangered species ; 11. Rehabilitation and restoration of deteriorated ecosystems ; 12. Mobilization of financial resources ; 13. Positive contribution in support international and regional agreements ;  14. Egyptian museum of natural history ; 15. Environmental legislation ; 16. Investment projects ; 17. Climate change and biodiversity ; 18. Illegal wildlife trade ; 19. Implementation of biosafety protocol ; 20. Implementation of ABS protocol ; 21. Value, valuation and accounting of biodiversity</t>
  </si>
  <si>
    <t>6 Goals</t>
  </si>
  <si>
    <t xml:space="preserve">Sustainable use of biodiversity;  Regulate Access to and Benefit sharing from genetic resource
associated traditional knowledge; improve knowledge of biodiversity; prepare for climate change; integrate biodiversity into policy; </t>
  </si>
  <si>
    <t>Equatorial Guinea</t>
  </si>
  <si>
    <t>Eritrea</t>
  </si>
  <si>
    <t>Conservation of endangered species; promotion of knowledge/awareness of environmental problems; eradicate invasive species; shift towards renewable energy; sustainable land use and agriculture; preserve genetic diversity; development pollution regulation; establish benefit sharing scheme for benefits from conservation action; create MPA's; rehabilitate ecosystems</t>
  </si>
  <si>
    <t>$55,000 for 1997-1998</t>
  </si>
  <si>
    <t>Rehabilitate degraded ecosystems, create PA, enhance protection of migratory species</t>
  </si>
  <si>
    <t>Ethiopia</t>
  </si>
  <si>
    <t xml:space="preserve">Improve biodiversity conservation and sustainable utilization; promote conservation and sustainable use of indigenous livestock; conserve wild animals ; screen and characterize indigenous mushrooms; characterize pathogens that threaten agriculture; diversify and improve upon traditional crops; characterize crops to increase production and adapt to climate change; ecosystem restoration; biodiversity valuation; develop invasive species action plan </t>
  </si>
  <si>
    <t>18 targets; 41 indicators; 59 actions</t>
  </si>
  <si>
    <t xml:space="preserve">Restoring degraded ecosystems, create/enhance PA's, </t>
  </si>
  <si>
    <t>Gambia</t>
  </si>
  <si>
    <t>2012 expenditure: $94748.68 (US)</t>
  </si>
  <si>
    <t>20 Targets</t>
  </si>
  <si>
    <t>Reduce biodiversity loss, increase awareness of biodiversity, sustainable management</t>
  </si>
  <si>
    <t>Ghana</t>
  </si>
  <si>
    <t>Mainstream biodiversity conservation ; enhance agricultural biodiversity and integrate coastal zone management; restore degraded landscapes; develop National Biodiversity policy and investment plans; maintain and enhance protected areas</t>
  </si>
  <si>
    <t>160 actions</t>
  </si>
  <si>
    <t>Protect biodiversity, understand GMOs, enhance agriculture, control invasive species, better understand taxonomy</t>
  </si>
  <si>
    <t>Guinea-Bissau</t>
  </si>
  <si>
    <t>Biodiversity Conservation Project Phase II; 
6th Biodiversity Report and SNPADB update</t>
  </si>
  <si>
    <t>12 objectives</t>
  </si>
  <si>
    <t>conservation of biological diversity; sustainable use of its elements;fair and equitable sharing of the benefits from the exploitation of genetic resources.</t>
  </si>
  <si>
    <t>Kenya</t>
  </si>
  <si>
    <t>2 Goals</t>
  </si>
  <si>
    <t>Eliminate extreme poverty and hunger ; ensure environmental sustainability</t>
  </si>
  <si>
    <t>Lesotho</t>
  </si>
  <si>
    <t>Funding from donors: $11,615,986</t>
  </si>
  <si>
    <t>13 Goals</t>
  </si>
  <si>
    <t>Identify biodiversity, reasons for decline, and strategies that can be done; develop human capital; reform agricultural practices</t>
  </si>
  <si>
    <t>Liberia</t>
  </si>
  <si>
    <t>Integrate biodiversity into policy; create policy that encourages biodiversity protection; build climate resilient ecosystems; increase awareness of the importance of biodiversity</t>
  </si>
  <si>
    <t>Libyan Arab Jamahiriya</t>
  </si>
  <si>
    <t>Biodiversity</t>
  </si>
  <si>
    <t>Biodiversity &amp; climate change</t>
  </si>
  <si>
    <t>247043707 (ARG pesos 2014); 759331574 (ARG pesos)</t>
  </si>
  <si>
    <t>Partidas asignadas por el Presupuesto Nacional a Bosques Nativos.; Inversion total annual secretaria medio ambiente</t>
  </si>
  <si>
    <t>119200 (BBD $)</t>
  </si>
  <si>
    <t xml:space="preserve">medidas de Acceso y Participacion de Beneficio en Honduras; conservacion del Patrimonio Biocultural de Honduras; Proteccion Conocimiento y Practicas tradiconales; Proteccion de las Especies Nacionales Vegetales; Implementacion de la Estrategia Nacional de Biodiversidad; Presentación de Informes  Nacionales del CDB; Recuperacion de Ecositemas  dañados; implementación del Protocolo de Cartagena sobre bioseguridad;  delitos ambientales;Fortalecimiento del CHM; manejo y conservación de especis Migratorias. </t>
  </si>
  <si>
    <t>Conservación de Áreas Naturales Protegidas Marinas; Conectividad de ecosistemas; Instrumentos de conservación de especies ; Fortalecimiento y diversificación de cadenas productivas y de valor sustentables. uso sustentable de la biodiversidad y el reparto justo y equitativo de los beneficios derivados. ; Prevención y reducción de la degradación y pérdida de los ecosistemas. ; Armonizar las políticas ambientales con las políticas sectoriales  de actividades productivas</t>
  </si>
  <si>
    <t>biodiversity conservation and sustainable development; wetlands, education; ecosystem restoration, invasive species; institutional capacity; integrating biodiversity to economy; sustainable management</t>
  </si>
  <si>
    <t xml:space="preserve">Restoration mangrove ecosytems; assess fish/crab/shrimp production in Mangrove forest; education; Update/develop monitoring and management plans for protected areas </t>
  </si>
  <si>
    <t xml:space="preserve"> gestión integral de la  diversidad biológica ; biotecnología moderna e implementación del protocolo sobre responsabilidad y compensación de bioseguridad.; Informe nacional de país del CBD; cuarto Informe nacional de país de bioseguridad del CBD; Fortalecer las capacidades
institucionales y técnicas</t>
  </si>
  <si>
    <t>18967163 (BZD $)</t>
  </si>
  <si>
    <t>189132000 (CUP)</t>
  </si>
  <si>
    <t>18313000 (MXN)</t>
  </si>
  <si>
    <t>By 2020, 100% of relevant national development decisions in Belize take into consideration ecosystem services and biodiversity relevance to the national economy; By 2020, all relevant government Ministries, 75% of relevant civil society, and 25% of the private sector and general public are effectively involved in the implementation of the NBSAP.</t>
  </si>
  <si>
    <t>The capacity of governmental natural resources management institutions as well as non-governmental organizations, to support the objectives and achieve the overall aim of the NBSAP is strengthened by 2020.</t>
  </si>
  <si>
    <t>Immediately following the approval of the Brazilian targets, resources needs assessments are carried out for the implementation of national targets, followed by the mobilization and allocation of financial resources to enable, from 2015 on, the implementation and monitoring of the Strategic Plan for Biodiversity 2011-2020, as well as the achievement of its targets.</t>
  </si>
  <si>
    <t>Al 2030 Chile habrá avanzado en el logro de una institucionalidad que permita la conservación y gestión sustentable de la biodiversidad del país, y el 100% de las instituciones públicas con competencia directa en gestión de los recursos naturales, tanto de nivel local, regional como nacional, habrán avanzado hacia el establecimiento de un marco institucional de buena gobernanza, amplio, eficaz y coherente, y con recursos humanos, técnicos y económicos adecuados para contribuir efectivamente a conservar la biodiversidad y sus servicios ecosistémicos, y promoviendo el acceso justo y equitativo de diversos grupos de la sociedad a los beneficios que ello genere.</t>
  </si>
  <si>
    <t>4813000 (total) or 40 to 447 million per year</t>
  </si>
  <si>
    <t>The GOB has committed $2 million dollars for the establishment of The Bahamas National Protected Area Fund</t>
  </si>
  <si>
    <t xml:space="preserve">Ministry of Environment allocation of $ 1 million
USD of their STAR resources to GEF SGP for
possible use in Biodiversity Conservation Projects </t>
  </si>
  <si>
    <t>Para el 2014, el Presupuesto General del Estado para dicho fondos subió a 75 millones de USD. Component 2</t>
  </si>
  <si>
    <t>GEF7</t>
  </si>
  <si>
    <t>GEF6</t>
  </si>
  <si>
    <t>Change</t>
  </si>
  <si>
    <t>Country </t>
  </si>
  <si>
    <t>Climate Change </t>
  </si>
  <si>
    <t>Biodiversity </t>
  </si>
  <si>
    <t>Land Degradation </t>
  </si>
  <si>
    <t>Total </t>
  </si>
  <si>
    <t>Fully Flexible </t>
  </si>
  <si>
    <r>
      <t>Marginal Adjustment</t>
    </r>
    <r>
      <rPr>
        <b/>
        <sz val="7"/>
        <color theme="1"/>
        <rFont val="Calibri"/>
        <family val="2"/>
        <scheme val="minor"/>
      </rPr>
      <t>6 </t>
    </r>
  </si>
  <si>
    <t>Climate Change</t>
  </si>
  <si>
    <t>Land Degradation</t>
  </si>
  <si>
    <t>Total</t>
  </si>
  <si>
    <t>Fully Flexible</t>
  </si>
  <si>
    <t>Afghanistan</t>
  </si>
  <si>
    <t>no </t>
  </si>
  <si>
    <t>no</t>
  </si>
  <si>
    <t>Albania</t>
  </si>
  <si>
    <t>yes </t>
  </si>
  <si>
    <t>yes</t>
  </si>
  <si>
    <t>Algeria</t>
  </si>
  <si>
    <t>Armenia</t>
  </si>
  <si>
    <t>Azerbaijan</t>
  </si>
  <si>
    <t>Bangladesh</t>
  </si>
  <si>
    <t>Belarus</t>
  </si>
  <si>
    <t>Benin</t>
  </si>
  <si>
    <t>Bhutan</t>
  </si>
  <si>
    <t>Bosnia and Herzegovina</t>
  </si>
  <si>
    <t>Burkina Faso</t>
  </si>
  <si>
    <t>Burundi</t>
  </si>
  <si>
    <t>Cambodia</t>
  </si>
  <si>
    <t>Cameroon</t>
  </si>
  <si>
    <t>Cabo Verde</t>
  </si>
  <si>
    <t>Central African Republic</t>
  </si>
  <si>
    <t>Chad</t>
  </si>
  <si>
    <t>China</t>
  </si>
  <si>
    <t>Comoros</t>
  </si>
  <si>
    <t>Congo</t>
  </si>
  <si>
    <t>Cook Islands</t>
  </si>
  <si>
    <t>Fiji</t>
  </si>
  <si>
    <t>Gabon</t>
  </si>
  <si>
    <t>Georgia</t>
  </si>
  <si>
    <t>Guinea</t>
  </si>
  <si>
    <t>Haiti</t>
  </si>
  <si>
    <t>India</t>
  </si>
  <si>
    <t>Indonesia</t>
  </si>
  <si>
    <t>Iraq</t>
  </si>
  <si>
    <t>Jordan</t>
  </si>
  <si>
    <t>Kazakhstan</t>
  </si>
  <si>
    <t>Kiribati</t>
  </si>
  <si>
    <t>Kyrgyzstan</t>
  </si>
  <si>
    <t>Lebanon</t>
  </si>
  <si>
    <t>Madagascar</t>
  </si>
  <si>
    <t>Malawi</t>
  </si>
  <si>
    <t>Malaysia</t>
  </si>
  <si>
    <t>Maldives</t>
  </si>
  <si>
    <t>Mali</t>
  </si>
  <si>
    <t>Marshall Islands</t>
  </si>
  <si>
    <t>Mauritania</t>
  </si>
  <si>
    <t>Mauritius</t>
  </si>
  <si>
    <t>Mongolia</t>
  </si>
  <si>
    <t>Montenegro</t>
  </si>
  <si>
    <t>Morocco</t>
  </si>
  <si>
    <t>Mozambique</t>
  </si>
  <si>
    <t>Myanmar</t>
  </si>
  <si>
    <t>Namibia</t>
  </si>
  <si>
    <t>Nauru</t>
  </si>
  <si>
    <t>Nepal</t>
  </si>
  <si>
    <t>Niger</t>
  </si>
  <si>
    <t>Nigeria</t>
  </si>
  <si>
    <t>Niue</t>
  </si>
  <si>
    <t>Pakistan</t>
  </si>
  <si>
    <t>Palau</t>
  </si>
  <si>
    <t>Papua New Guinea</t>
  </si>
  <si>
    <t>Philippines</t>
  </si>
  <si>
    <t>Republic of Moldova</t>
  </si>
  <si>
    <t>Russian Federation</t>
  </si>
  <si>
    <t>Rwanda</t>
  </si>
  <si>
    <t>Samoa</t>
  </si>
  <si>
    <t>Senegal</t>
  </si>
  <si>
    <t>Serbia</t>
  </si>
  <si>
    <t>Seychelles</t>
  </si>
  <si>
    <t>Sierra Leone</t>
  </si>
  <si>
    <t>Solomon Islands</t>
  </si>
  <si>
    <t>Somalia</t>
  </si>
  <si>
    <t>South Africa</t>
  </si>
  <si>
    <t>South Sudan</t>
  </si>
  <si>
    <t>Sri Lanka</t>
  </si>
  <si>
    <t>Sudan</t>
  </si>
  <si>
    <t>Swaziland</t>
  </si>
  <si>
    <t>Syrian Arab Republic</t>
  </si>
  <si>
    <t>Tajikistan</t>
  </si>
  <si>
    <t>Thailand</t>
  </si>
  <si>
    <t>Togo</t>
  </si>
  <si>
    <t>Tonga</t>
  </si>
  <si>
    <t>Tunisia</t>
  </si>
  <si>
    <t>Turkey</t>
  </si>
  <si>
    <t>Turkmenistan</t>
  </si>
  <si>
    <t>Tuvalu</t>
  </si>
  <si>
    <t>Uganda</t>
  </si>
  <si>
    <t>Ukraine</t>
  </si>
  <si>
    <t>Uzbekistan</t>
  </si>
  <si>
    <t>Vanuatu</t>
  </si>
  <si>
    <t>Viet Nam</t>
  </si>
  <si>
    <t>Yemen</t>
  </si>
  <si>
    <t>Zambia</t>
  </si>
  <si>
    <t>Zimbabwe</t>
  </si>
  <si>
    <t>TOTAL</t>
  </si>
  <si>
    <t>donaciones del GEF por un valor de US$ 64,346,002.00 para 18 proyectos
medioambientales a nivel nacional; 66,985,437,187 quetzales for PAs (2013)</t>
  </si>
  <si>
    <t xml:space="preserve">Cabinet and the Board of Trustees appointed for
the Trust Fund which has been endowed with US $18.5 million from contributions by the GoG,
Kreditanstalt für Wiederaufbau (KfW), and Conservation International (CI). -   eight grants valued US$606,077
with SGP contributing US$313,189
while co-financing amounted to
US$292,888. </t>
  </si>
  <si>
    <t>GEF/CABI/UNEP; EU, $18,914,109</t>
  </si>
  <si>
    <t>$1,077,880 in 46 initiatives</t>
  </si>
  <si>
    <t xml:space="preserve">Implementación del Marco Nacional de Bioseguridad con un presupuesto de US$ 811,804 provenientes del Fondo para el MedioAmbiente Mundial-FMAM y una contrapartida nacional de US$ 1,067,526. </t>
  </si>
  <si>
    <t>De 2006 a 2010, el gasto de protección ambiental anual del sector gubernamental fue de entre 62 172 (2006) y 123 830 (2010) millones de pesos, lo que se estima representa entre 0.6 y 0.94 % del Producto Interno Bruto (PIB).</t>
  </si>
  <si>
    <t xml:space="preserve">Del total, 30 proyectos se localizan en APs. En cuanto a fondos, se han realizado aportes por un total de  $D 1.389.976 entre el GEF, DINAMA-MVOTMA y MINTURD. Adicionalmente, un total de U$D 1.619.026 de contrapartida “en especie”, provenientes de las propias organizaciones, así como de gobiernos locales, departamentales, Ministerios e instituciones, movilizados a partir de la existencia del proyecto por las propias OSC. </t>
  </si>
  <si>
    <t>$92.473.273,58</t>
  </si>
  <si>
    <t>2009-2013</t>
  </si>
  <si>
    <t>USD $34 million 2012</t>
  </si>
  <si>
    <t>US$265,2 millones (escenario óptimo) para las áreas protegidas</t>
  </si>
  <si>
    <t>Countries</t>
  </si>
  <si>
    <t>sum_grant</t>
  </si>
  <si>
    <t>Congo DR</t>
  </si>
  <si>
    <t>Tanzania</t>
  </si>
  <si>
    <t>Timor Leste</t>
  </si>
  <si>
    <t>Cote d'Ivoire</t>
  </si>
  <si>
    <t>GEF-7 bio so far</t>
  </si>
  <si>
    <t>Showing 1 to 12 of 60 entries</t>
  </si>
  <si>
    <t>Antigua And Barbuda</t>
  </si>
  <si>
    <t>Bahrain</t>
  </si>
  <si>
    <t>Cabo Verde</t>
  </si>
  <si>
    <t>Eswatini</t>
  </si>
  <si>
    <t>Kuwait</t>
  </si>
  <si>
    <t>Lao PDR</t>
  </si>
  <si>
    <t>Libya</t>
  </si>
  <si>
    <t>Micronesia</t>
  </si>
  <si>
    <t>Oman</t>
  </si>
  <si>
    <t>Macedonia</t>
  </si>
  <si>
    <t>Sao Tome and Principe</t>
  </si>
  <si>
    <t>Slovenia</t>
  </si>
  <si>
    <t>Venezuela</t>
  </si>
  <si>
    <t>Saint Kitts And Nevis</t>
  </si>
  <si>
    <t>Iran</t>
  </si>
  <si>
    <t>GEF-6 projects bio</t>
  </si>
  <si>
    <t>GEF-7 bio so far (% total)</t>
  </si>
  <si>
    <t>YES</t>
  </si>
  <si>
    <t>2010-2016: The total amount of finance assistance for activities in which biodiversity was the principal and significant objective aid was approximately $111.04 million at an average of $15.86 million annually.</t>
  </si>
  <si>
    <t>??</t>
  </si>
  <si>
    <t>Budget 2014-2020: USD 17,641,500</t>
  </si>
  <si>
    <t xml:space="preserve">At present, the Department of Environmental Protection and Conservation allocates an annual budget of 1.2 millionvatu (approx. US$10,300) for biodiversity and conservation-related work. </t>
  </si>
  <si>
    <t>United Republic of Tanzania</t>
  </si>
  <si>
    <t>USD   214,210,000</t>
  </si>
  <si>
    <t>overall financial resource requirement is US$670 million/year (aggregate  financing  gap  for  biodiversity  finance  was  estimated  to  stand  at US$455  million/year) 
Trust fund: for  the  period between  2017  to  2022,  our  target  is  to  realize  $10  million  in  form  of  endowment  and  sinking  fundsto support biodiversity conservation projects worth $ 3.5 million.</t>
  </si>
  <si>
    <t>Budget 2015-2025: USD 105,809,000</t>
  </si>
  <si>
    <t>TND 65,250,000 (USD 22,817,740)</t>
  </si>
  <si>
    <t>Budget 2018-2030: 1,150,886,000,000 (USD 400,492,615,793)</t>
  </si>
  <si>
    <t>Budget 2011-2020: USD 32,293,000</t>
  </si>
  <si>
    <t>The Budget of the Republic of Macedonia, through the Programme for Environmental Investments, during the last eight years (2007-2014), has supported projects with total of 36 million denars (around USD 648,760), while foreign grants exceed this support by several times.</t>
  </si>
  <si>
    <t>Budget 2018-2023: USD 9,562,000</t>
  </si>
  <si>
    <t>The former Yugoslav Republic of Macedonia (North Macedonia)</t>
  </si>
  <si>
    <t>USD   1,660,000</t>
  </si>
  <si>
    <t>Budget 2016-2022 (?): USD 30,000,000</t>
  </si>
  <si>
    <t>Swaziland (Eswatini)</t>
  </si>
  <si>
    <t>SDG   25,663,800 (USD 465,656)</t>
  </si>
  <si>
    <t>Budget 2015-2020: USD 57,342,000</t>
  </si>
  <si>
    <t>USD 160,652,000</t>
  </si>
  <si>
    <t>Proposed project to accede to Nagoya Protocol: GEF will provide about $900,000 while the rest $6,200,000 will mainly be in kind contributions by various government line ministries.</t>
  </si>
  <si>
    <t>Budget 2018-2027: USD  118,150,000</t>
  </si>
  <si>
    <t>ZAR 10,753,000,000 (USD 609,905,953)</t>
  </si>
  <si>
    <t xml:space="preserve">Currently only 0.93% of GDP is allocated to the biodiversity sector by government </t>
  </si>
  <si>
    <t xml:space="preserve">Budget 2011-2020: USD 300 million </t>
  </si>
  <si>
    <t>Budget 2017-2026: USD 49,810,000</t>
  </si>
  <si>
    <t xml:space="preserve">Annual government funding SCR 164 million (USD 11,981,947) + Environemnt Trust Fund SCR 8 million/yr (USD 584,485) </t>
  </si>
  <si>
    <t>RSD   1,027,034,756 (USD  9,736,914)</t>
  </si>
  <si>
    <t>Funding for protected areas in 2019 from the national budget: RSD 230,000,000 - USD 2,105,002) - Funding for protected areas in  2015 totalled about EUR 1.7 million.</t>
  </si>
  <si>
    <t>Budget of environment ministry went from 8.5 billion in 2011 to 21 billion in 2018 (262% increase).</t>
  </si>
  <si>
    <t>Budget 2016-2020: CFCA 22,230,000,000 (USD 37,820,863)</t>
  </si>
  <si>
    <t>Budget 2015-2020: USD 6,330,000</t>
  </si>
  <si>
    <t>São Tomé and Principe</t>
  </si>
  <si>
    <t>Budget RWF 7,910,000,000 (USD 8,456,522)</t>
  </si>
  <si>
    <t>USD   48,334,804</t>
  </si>
  <si>
    <t>Projects funded: USD 326,948,879</t>
  </si>
  <si>
    <t>Budget 2014-2020:  will be MDL 38.6 million or USD 2.15 million (annual cost of  MDL 5.6 million or USD 311,850)</t>
  </si>
  <si>
    <t xml:space="preserve">?? </t>
  </si>
  <si>
    <t>Amount raised FCFA 116,160,150,000 and amount still to be raised: FCFA 304,343,500,000 (USD 498,221,023)</t>
  </si>
  <si>
    <t>Budget 2014-2020:  CFCA 420.65 billion (USD 688,519,588). In addition, related activities (capacity building, communication etc) total CFCA 9.8 billion (USD 16,041,432)</t>
  </si>
  <si>
    <t xml:space="preserve">It  was estimated that Namibia spends only slightly more than N$1 billion per year (USD 56,575,615) on biodiversity. To fully achieve the national biodiversity targets, it was concluded that Namibia needs to double its investment in biodiversity. </t>
  </si>
  <si>
    <t xml:space="preserve">Budget 2013-2022: NAD 494 million (USD 28 million) </t>
  </si>
  <si>
    <t>The operating cost of the national conservation area system is estimated at USD 18 million, of which about 80% is covered by contributions from the international community.
BIOFUND has already channeled around USD 3 million to conservation areas in Mozambique</t>
  </si>
  <si>
    <t>Budget 2015-2035: MZN 253,300,000 (USD 3,819,808)</t>
  </si>
  <si>
    <t>MAD   2,411,883,475 (USD 244,682,325)</t>
  </si>
  <si>
    <t xml:space="preserve">Budget 2011-2020: Total amount for the period: MAD 24,119 million  (USD 2,474 million). Annually MAD 2,411 million (USD 246 million)  
Funding needs for 2016-2020:  MAD 13,350 ( USD 1,369 million). </t>
  </si>
  <si>
    <r>
      <t xml:space="preserve">Public allocations for biodiversity protection </t>
    </r>
    <r>
      <rPr>
        <b/>
        <sz val="11"/>
        <color theme="1"/>
        <rFont val="Calibri"/>
        <family val="2"/>
        <scheme val="minor"/>
      </rPr>
      <t>(2018):</t>
    </r>
    <r>
      <rPr>
        <sz val="11"/>
        <color theme="1"/>
        <rFont val="Calibri"/>
        <family val="2"/>
        <scheme val="minor"/>
      </rPr>
      <t xml:space="preserve"> EUR 50,633,852 of which EUR 16,666,501 from Montenegro)
Public allocations for biodiversity protection </t>
    </r>
    <r>
      <rPr>
        <b/>
        <sz val="11"/>
        <color theme="1"/>
        <rFont val="Calibri"/>
        <family val="2"/>
        <scheme val="minor"/>
      </rPr>
      <t>(2017):</t>
    </r>
    <r>
      <rPr>
        <sz val="11"/>
        <color theme="1"/>
        <rFont val="Calibri"/>
        <family val="2"/>
        <scheme val="minor"/>
      </rPr>
      <t xml:space="preserve"> EUR 24,379,290.3 of which EUR 7,572,770 from Montenegro) 
Public allocations for biodiversity protection (</t>
    </r>
    <r>
      <rPr>
        <b/>
        <sz val="11"/>
        <color theme="1"/>
        <rFont val="Calibri"/>
        <family val="2"/>
        <scheme val="minor"/>
      </rPr>
      <t>2016</t>
    </r>
    <r>
      <rPr>
        <sz val="11"/>
        <color theme="1"/>
        <rFont val="Calibri"/>
        <family val="2"/>
        <scheme val="minor"/>
      </rPr>
      <t xml:space="preserve">): EUR 22,171,152 of which EUR 4,806,901 from Montenegro) 
</t>
    </r>
  </si>
  <si>
    <t>Public financing for biodiverstiy protection estimated at EUR 2  million/year</t>
  </si>
  <si>
    <t>Budget 2017-2025: USD 55,000,000</t>
  </si>
  <si>
    <t>USD   6,327,428</t>
  </si>
  <si>
    <t xml:space="preserve">Budget 2011-2010: USD 33,403,000  </t>
  </si>
  <si>
    <t>Budget 2015-2020: FCFA  44,290,000,000 (USD 72,899,514) .</t>
  </si>
  <si>
    <t>USD 21,000,000</t>
  </si>
  <si>
    <t>Budget 2015-2025: USD 117,000,000</t>
  </si>
  <si>
    <t>USD 12,000,000</t>
  </si>
  <si>
    <t xml:space="preserve">Budget 2015-2025: USD 203.20 million </t>
  </si>
  <si>
    <t>GNF   216,000,000,000 (USD 22,691,311)</t>
  </si>
  <si>
    <t>funding estimated for 4 years (2011-205) USD 44 million</t>
  </si>
  <si>
    <t>USD  235,884,180 for 58 projects, of which USD 23,588,418 is funded by the govt.</t>
  </si>
  <si>
    <t>debt for nature swap: 32.8 bn FCFA 
SFM: 4.225 bn FCFA (ADB) 
REDD: 4.7bn FCFA (Japanese aid)
Minkebe: USD 139,279 (ITTO/IUCN)
Trnational: 5bn FCFA (GEF)
Capacity building: 5bn FCFA (WB)
CAFI: USD 18.4 mn (Gabon government?)</t>
  </si>
  <si>
    <t>USD   62,448,428</t>
  </si>
  <si>
    <t>2014-2018 GEF funding: USD 72,956,580</t>
  </si>
  <si>
    <t>Democratic Republic of the Congo</t>
  </si>
  <si>
    <t>USD 32,221,954</t>
  </si>
  <si>
    <t>¨??</t>
  </si>
  <si>
    <t>Côte d'Ivoire</t>
  </si>
  <si>
    <t>USD 25 million for capacity building?</t>
  </si>
  <si>
    <t>Budget for 2015-2015: USD 126 million</t>
  </si>
  <si>
    <t>?? Gives some projects as examples..</t>
  </si>
  <si>
    <t>USD 4,144,488</t>
  </si>
  <si>
    <t>Budget 2013-2018 (6y): USD 40,514,568</t>
  </si>
  <si>
    <t>XOF   31,030,874,263 (USD 52,830,332)</t>
  </si>
  <si>
    <t xml:space="preserve">  initial  budget for action plan 2011-2015 estimated at CFA 40 597 863 035.50 FCFA (i.e. USD 67 million).</t>
  </si>
  <si>
    <t xml:space="preserve">Budget 2011-2015: USD 67 million for 5 years </t>
  </si>
  <si>
    <t>BAM   6,867,528 (USD 3,921,168)</t>
  </si>
  <si>
    <t>Projects 2008-2014: EUR 91,479,994</t>
  </si>
  <si>
    <t>Actual funding 2011: EUR 11.35 million ; 2012: EUR 12.79 million (in  grants).  EU/EC,  UNDP,  World  Bank,  Germany,  Italy/IC,  Czech  Republic,  Norway  and  the Netherlands.
In 2013:, EUR 165.48 million were  earmarked  for  this  sector  (of  which  37.03  million  in  the  form  of  grants,  and  EUR 128.45 million  in  the  form  of  loans),  whereas  the  allocations  were  EUR 48.24  million  (of  which  EUR 24.22 million in the form of grants, and EUR 24.02 million in the form of loans).</t>
  </si>
  <si>
    <t>Budget 2014-2020 : CFA 35,892 million (USD 59 million)</t>
  </si>
  <si>
    <t xml:space="preserve">for 2016-2030 estalishment of "Observatioire de la Biodiversité" need USD 1,000,000 + 400,000 for early warning system
DGF seeking funds of $50,000,000 USD for restoration of arid and semi arid  zones of the Green Wall (from GCF)
Porject to implement Nagoya Protocol: $7,224,230, including $5,104,320 of govrnment  co-funding (in kind) </t>
  </si>
  <si>
    <t xml:space="preserve">Budget 2016-2020: USD 20 million / year </t>
  </si>
  <si>
    <t>Budget 2015-2020 : ALL 360,183,000 (USD 3,109,183)</t>
  </si>
  <si>
    <t>avg domestic exp.</t>
  </si>
  <si>
    <t>Financial report (CBD CHM)</t>
  </si>
  <si>
    <t>latest national report (5th/6th)</t>
  </si>
  <si>
    <t>GEF-6 only grants</t>
  </si>
  <si>
    <t>GEF-7 only grants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</si>
</sst>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00_-;\-* #,##0.00_-;_-* &quot;-&quot;??_-;_-@_-"/>
  </numFmts>
  <fonts count="3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indexed="8"/>
      <name val="Calibri"/>
      <family val="2"/>
    </font>
    <font>
      <sz val="11"/>
      <name val="Calibri"/>
      <family val="2"/>
      <scheme val="minor"/>
    </font>
    <font>
      <b/>
      <sz val="11"/>
      <name val="Calibri"/>
      <family val="2"/>
      <scheme val="minor"/>
    </font>
    <font>
      <sz val="10"/>
      <color rgb="FF000000"/>
      <name val="Tahoma"/>
      <family val="2"/>
    </font>
    <font>
      <b/>
      <sz val="10"/>
      <color rgb="FF000000"/>
      <name val="Tahoma"/>
      <family val="2"/>
    </font>
    <font>
      <sz val="12"/>
      <color rgb="FFFF0000"/>
      <name val="Calibri (Body)_x0000_"/>
    </font>
    <font>
      <sz val="11"/>
      <color theme="1"/>
      <name val="Calibri"/>
      <family val="2"/>
      <scheme val="minor"/>
    </font>
    <font>
      <sz val="11"/>
      <color rgb="FF555555"/>
      <name val="Helvetica"/>
      <family val="2"/>
    </font>
    <font>
      <sz val="14"/>
      <color rgb="FF555555"/>
      <name val="Helvetica Neue"/>
      <family val="2"/>
    </font>
    <font>
      <b/>
      <sz val="10"/>
      <color theme="1"/>
      <name val="Calibri"/>
      <family val="2"/>
      <scheme val="minor"/>
    </font>
    <font>
      <b/>
      <sz val="7"/>
      <color theme="1"/>
      <name val="Calibri"/>
      <family val="2"/>
      <scheme val="minor"/>
    </font>
    <font>
      <b/>
      <sz val="10"/>
      <color rgb="FF000000"/>
      <name val="Arial"/>
      <family val="2"/>
    </font>
    <font>
      <sz val="10"/>
      <color theme="1"/>
      <name val="Calibri"/>
      <family val="2"/>
      <scheme val="minor"/>
    </font>
    <font>
      <sz val="10"/>
      <color rgb="FF000000"/>
      <name val="Arial"/>
      <family val="2"/>
    </font>
    <font>
      <sz val="11"/>
      <color rgb="FFFFFFFF"/>
      <name val="Calibri"/>
      <family val="2"/>
      <scheme val="minor"/>
    </font>
    <font>
      <sz val="11"/>
      <color rgb="FFFFFFFF"/>
      <name val="Lucida Grande"/>
      <family val="2"/>
    </font>
    <font>
      <sz val="11"/>
      <color theme="1"/>
      <name val="Lucida Grande"/>
      <family val="2"/>
    </font>
    <font>
      <b/>
      <sz val="12"/>
      <color theme="1"/>
      <name val="Calibri"/>
      <family val="2"/>
      <scheme val="minor"/>
    </font>
    <font>
      <b/>
      <sz val="12"/>
      <name val="Calibri"/>
      <family val="2"/>
      <scheme val="minor"/>
    </font>
    <font>
      <sz val="11"/>
      <color rgb="FFFF0000"/>
      <name val="Calibri"/>
      <family val="2"/>
      <scheme val="minor"/>
    </font>
    <font>
      <sz val="12"/>
      <color indexed="8"/>
      <name val="Calibri"/>
      <family val="2"/>
    </font>
    <font>
      <b/>
      <sz val="11"/>
      <color rgb="FF0070C0"/>
      <name val="Calibri"/>
      <family val="2"/>
      <scheme val="minor"/>
    </font>
    <font>
      <i/>
      <sz val="11"/>
      <color theme="1"/>
      <name val="Calibri"/>
      <family val="2"/>
      <scheme val="minor"/>
    </font>
    <font>
      <b/>
      <sz val="11"/>
      <color rgb="FFFF0000"/>
      <name val="Calibri"/>
      <family val="2"/>
      <scheme val="minor"/>
    </font>
    <font>
      <sz val="16"/>
      <color theme="1"/>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b/>
      <sz val="9"/>
      <color indexed="81"/>
      <name val="Tahoma"/>
      <charset val="1"/>
    </font>
    <font>
      <sz val="9"/>
      <color indexed="81"/>
      <name val="Tahoma"/>
      <charset val="1"/>
    </font>
  </fonts>
  <fills count="3">
    <fill>
      <patternFill patternType="none"/>
    </fill>
    <fill>
      <patternFill patternType="gray125"/>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ck">
        <color indexed="64"/>
      </left>
      <right/>
      <top style="thin">
        <color indexed="64"/>
      </top>
      <bottom/>
      <diagonal/>
    </border>
    <border>
      <left/>
      <right style="thick">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ck">
        <color indexed="64"/>
      </left>
      <right style="thick">
        <color indexed="64"/>
      </right>
      <top/>
      <bottom/>
      <diagonal/>
    </border>
    <border>
      <left style="thick">
        <color indexed="64"/>
      </left>
      <right style="thin">
        <color indexed="64"/>
      </right>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top/>
      <bottom style="thin">
        <color indexed="64"/>
      </bottom>
      <diagonal/>
    </border>
  </borders>
  <cellStyleXfs count="7">
    <xf numFmtId="0" fontId="0" fillId="0" borderId="0"/>
    <xf numFmtId="44" fontId="11" fillId="0" borderId="0" applyFont="0" applyFill="0" applyBorder="0" applyAlignment="0" applyProtection="0"/>
    <xf numFmtId="43" fontId="11" fillId="0" borderId="0" applyFont="0" applyFill="0" applyBorder="0" applyAlignment="0" applyProtection="0"/>
    <xf numFmtId="9" fontId="11" fillId="0" borderId="0" applyFont="0" applyFill="0" applyBorder="0" applyAlignment="0" applyProtection="0"/>
    <xf numFmtId="0" fontId="3" fillId="0" borderId="0"/>
    <xf numFmtId="9" fontId="3" fillId="0" borderId="0" applyFont="0" applyFill="0" applyBorder="0" applyAlignment="0" applyProtection="0"/>
    <xf numFmtId="166" fontId="11" fillId="0" borderId="0" applyFont="0" applyFill="0" applyBorder="0" applyAlignment="0" applyProtection="0"/>
  </cellStyleXfs>
  <cellXfs count="126">
    <xf numFmtId="0" fontId="0" fillId="0" borderId="0" xfId="0"/>
    <xf numFmtId="0" fontId="6" fillId="0" borderId="0" xfId="0" applyFont="1"/>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0" fillId="0" borderId="1" xfId="0" applyBorder="1" applyAlignment="1">
      <alignment wrapText="1"/>
    </xf>
    <xf numFmtId="0" fontId="0" fillId="0" borderId="2" xfId="0" applyBorder="1" applyAlignment="1">
      <alignment wrapText="1"/>
    </xf>
    <xf numFmtId="0" fontId="0" fillId="0" borderId="2" xfId="0" applyBorder="1"/>
    <xf numFmtId="164" fontId="0" fillId="0" borderId="0" xfId="1" applyNumberFormat="1" applyFont="1"/>
    <xf numFmtId="0" fontId="0" fillId="0" borderId="0" xfId="0" applyAlignment="1">
      <alignment wrapText="1"/>
    </xf>
    <xf numFmtId="3" fontId="0" fillId="0" borderId="0" xfId="0" applyNumberFormat="1"/>
    <xf numFmtId="0" fontId="5" fillId="0" borderId="2" xfId="0" applyFont="1" applyBorder="1" applyAlignment="1">
      <alignment vertical="top" wrapText="1"/>
    </xf>
    <xf numFmtId="0" fontId="7" fillId="2" borderId="2" xfId="0" applyFont="1" applyFill="1" applyBorder="1"/>
    <xf numFmtId="0" fontId="7" fillId="2" borderId="2" xfId="0" applyFont="1" applyFill="1" applyBorder="1" applyAlignment="1">
      <alignment wrapText="1"/>
    </xf>
    <xf numFmtId="164" fontId="7" fillId="2" borderId="2" xfId="1" applyNumberFormat="1" applyFont="1" applyFill="1" applyBorder="1" applyAlignment="1">
      <alignment wrapText="1"/>
    </xf>
    <xf numFmtId="0" fontId="4" fillId="2" borderId="2" xfId="0" applyFont="1" applyFill="1" applyBorder="1" applyAlignment="1">
      <alignment vertical="center"/>
    </xf>
    <xf numFmtId="0" fontId="6" fillId="0" borderId="2" xfId="0" applyFont="1" applyBorder="1"/>
    <xf numFmtId="0" fontId="6" fillId="0" borderId="2" xfId="0" applyFont="1" applyBorder="1" applyAlignment="1">
      <alignment wrapText="1"/>
    </xf>
    <xf numFmtId="164" fontId="6" fillId="0" borderId="2" xfId="1" applyNumberFormat="1" applyFont="1" applyBorder="1"/>
    <xf numFmtId="3" fontId="6" fillId="0" borderId="2" xfId="0" applyNumberFormat="1" applyFont="1" applyBorder="1" applyAlignment="1">
      <alignment wrapText="1"/>
    </xf>
    <xf numFmtId="0" fontId="6" fillId="0" borderId="2" xfId="0" applyFont="1" applyFill="1" applyBorder="1" applyAlignment="1">
      <alignment wrapText="1"/>
    </xf>
    <xf numFmtId="164" fontId="0" fillId="0" borderId="2" xfId="1" applyNumberFormat="1" applyFont="1" applyBorder="1"/>
    <xf numFmtId="0" fontId="6" fillId="0" borderId="2" xfId="0" applyFont="1" applyFill="1" applyBorder="1"/>
    <xf numFmtId="6" fontId="0" fillId="0" borderId="2" xfId="0" applyNumberFormat="1" applyBorder="1"/>
    <xf numFmtId="3" fontId="0" fillId="0" borderId="2" xfId="0" applyNumberFormat="1" applyBorder="1"/>
    <xf numFmtId="0" fontId="10" fillId="0" borderId="2" xfId="0" applyFont="1" applyBorder="1"/>
    <xf numFmtId="0" fontId="10" fillId="0" borderId="2" xfId="0" applyFont="1" applyBorder="1" applyAlignment="1">
      <alignment vertical="top" wrapText="1"/>
    </xf>
    <xf numFmtId="0" fontId="0" fillId="0" borderId="1" xfId="0" applyBorder="1"/>
    <xf numFmtId="0" fontId="0" fillId="0" borderId="0" xfId="0" applyBorder="1"/>
    <xf numFmtId="0" fontId="6" fillId="0" borderId="2" xfId="2" applyNumberFormat="1" applyFont="1" applyBorder="1" applyAlignment="1">
      <alignment wrapText="1"/>
    </xf>
    <xf numFmtId="0" fontId="4" fillId="2" borderId="2" xfId="2" applyNumberFormat="1" applyFont="1" applyFill="1" applyBorder="1" applyAlignment="1">
      <alignment vertical="center"/>
    </xf>
    <xf numFmtId="0" fontId="0" fillId="0" borderId="2" xfId="2" applyNumberFormat="1" applyFont="1" applyBorder="1" applyAlignment="1">
      <alignment wrapText="1"/>
    </xf>
    <xf numFmtId="0" fontId="0" fillId="0" borderId="2" xfId="2" applyNumberFormat="1" applyFont="1" applyBorder="1"/>
    <xf numFmtId="0" fontId="0" fillId="0" borderId="0" xfId="2" applyNumberFormat="1" applyFont="1"/>
    <xf numFmtId="3" fontId="12" fillId="0" borderId="0" xfId="0" applyNumberFormat="1" applyFont="1"/>
    <xf numFmtId="3" fontId="13" fillId="0" borderId="0" xfId="0" applyNumberFormat="1" applyFont="1"/>
    <xf numFmtId="11" fontId="13" fillId="0" borderId="0" xfId="0" applyNumberFormat="1" applyFont="1"/>
    <xf numFmtId="0" fontId="4" fillId="2" borderId="8" xfId="0" applyFont="1" applyFill="1" applyBorder="1" applyAlignment="1">
      <alignment horizontal="center"/>
    </xf>
    <xf numFmtId="44" fontId="0" fillId="0" borderId="2" xfId="1" applyFont="1" applyBorder="1" applyAlignment="1">
      <alignment wrapText="1"/>
    </xf>
    <xf numFmtId="164" fontId="4" fillId="2" borderId="2" xfId="1" applyNumberFormat="1" applyFont="1" applyFill="1" applyBorder="1" applyAlignment="1">
      <alignment vertical="center" wrapText="1"/>
    </xf>
    <xf numFmtId="164" fontId="0" fillId="0" borderId="2" xfId="1" applyNumberFormat="1" applyFont="1" applyBorder="1" applyAlignment="1">
      <alignment wrapText="1"/>
    </xf>
    <xf numFmtId="11" fontId="0" fillId="0" borderId="2" xfId="0" applyNumberFormat="1" applyBorder="1" applyAlignment="1">
      <alignment wrapText="1"/>
    </xf>
    <xf numFmtId="0" fontId="3" fillId="0" borderId="0" xfId="4"/>
    <xf numFmtId="9" fontId="0" fillId="0" borderId="0" xfId="5" applyFont="1"/>
    <xf numFmtId="0" fontId="14" fillId="0" borderId="0" xfId="4" applyFont="1"/>
    <xf numFmtId="0" fontId="16" fillId="0" borderId="3" xfId="4" applyFont="1" applyBorder="1"/>
    <xf numFmtId="0" fontId="16" fillId="0" borderId="0" xfId="4" applyFont="1"/>
    <xf numFmtId="0" fontId="17" fillId="0" borderId="0" xfId="4" applyFont="1"/>
    <xf numFmtId="0" fontId="17" fillId="0" borderId="0" xfId="4" applyNumberFormat="1" applyFont="1"/>
    <xf numFmtId="0" fontId="18" fillId="0" borderId="3" xfId="4" applyFont="1" applyBorder="1"/>
    <xf numFmtId="0" fontId="18" fillId="0" borderId="0" xfId="4" applyFont="1"/>
    <xf numFmtId="0" fontId="3" fillId="0" borderId="3" xfId="4" applyBorder="1"/>
    <xf numFmtId="165" fontId="0" fillId="0" borderId="0" xfId="5" applyNumberFormat="1" applyFont="1"/>
    <xf numFmtId="0" fontId="19" fillId="0" borderId="0" xfId="0" applyFont="1"/>
    <xf numFmtId="0" fontId="20" fillId="0" borderId="0" xfId="0" applyFont="1"/>
    <xf numFmtId="0" fontId="0" fillId="0" borderId="0" xfId="0" applyFont="1"/>
    <xf numFmtId="0" fontId="21" fillId="0" borderId="0" xfId="0" applyFont="1"/>
    <xf numFmtId="164" fontId="3" fillId="0" borderId="0" xfId="1" applyNumberFormat="1" applyFont="1" applyAlignment="1">
      <alignment horizontal="center"/>
    </xf>
    <xf numFmtId="164" fontId="14" fillId="0" borderId="0" xfId="1" applyNumberFormat="1" applyFont="1"/>
    <xf numFmtId="164" fontId="17" fillId="0" borderId="0" xfId="1" applyNumberFormat="1" applyFont="1"/>
    <xf numFmtId="164" fontId="16" fillId="0" borderId="3" xfId="1" applyNumberFormat="1" applyFont="1" applyBorder="1"/>
    <xf numFmtId="164" fontId="3" fillId="0" borderId="0" xfId="1" applyNumberFormat="1" applyFont="1"/>
    <xf numFmtId="164" fontId="17" fillId="0" borderId="0" xfId="1" applyNumberFormat="1" applyFont="1" applyAlignment="1">
      <alignment horizontal="center"/>
    </xf>
    <xf numFmtId="0" fontId="20" fillId="0" borderId="0" xfId="0" applyFont="1"/>
    <xf numFmtId="164" fontId="16" fillId="0" borderId="0" xfId="1" applyNumberFormat="1" applyFont="1"/>
    <xf numFmtId="164" fontId="18" fillId="0" borderId="0" xfId="1" applyNumberFormat="1" applyFont="1"/>
    <xf numFmtId="164" fontId="16" fillId="0" borderId="3" xfId="4" applyNumberFormat="1" applyFont="1" applyBorder="1"/>
    <xf numFmtId="9" fontId="3" fillId="0" borderId="0" xfId="3" applyFont="1"/>
    <xf numFmtId="9" fontId="17" fillId="0" borderId="0" xfId="3" applyFont="1"/>
    <xf numFmtId="9" fontId="18" fillId="0" borderId="0" xfId="3" applyFont="1"/>
    <xf numFmtId="0" fontId="20" fillId="0" borderId="0" xfId="0" applyFont="1" applyAlignment="1"/>
    <xf numFmtId="164" fontId="2" fillId="0" borderId="0" xfId="1" applyNumberFormat="1" applyFont="1"/>
    <xf numFmtId="0" fontId="2" fillId="0" borderId="0" xfId="4" applyFont="1"/>
    <xf numFmtId="0" fontId="7" fillId="2" borderId="0" xfId="0" applyFont="1" applyFill="1" applyBorder="1" applyAlignment="1">
      <alignment horizontal="center"/>
    </xf>
    <xf numFmtId="0" fontId="7" fillId="2" borderId="4" xfId="0" applyFont="1" applyFill="1" applyBorder="1" applyAlignment="1">
      <alignment horizontal="center" wrapText="1"/>
    </xf>
    <xf numFmtId="0" fontId="7" fillId="2" borderId="5" xfId="0" applyFont="1" applyFill="1" applyBorder="1" applyAlignment="1">
      <alignment horizontal="center" wrapText="1"/>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4" xfId="0" applyFont="1" applyFill="1" applyBorder="1" applyAlignment="1">
      <alignment horizontal="center"/>
    </xf>
    <xf numFmtId="0" fontId="4" fillId="2" borderId="8" xfId="0" applyFont="1" applyFill="1" applyBorder="1" applyAlignment="1">
      <alignment horizontal="center"/>
    </xf>
    <xf numFmtId="0" fontId="4" fillId="2" borderId="5" xfId="0" applyFont="1" applyFill="1" applyBorder="1" applyAlignment="1">
      <alignment horizontal="center"/>
    </xf>
    <xf numFmtId="0" fontId="4" fillId="2" borderId="9" xfId="0" applyFont="1" applyFill="1" applyBorder="1" applyAlignment="1">
      <alignment horizontal="center"/>
    </xf>
    <xf numFmtId="0" fontId="0" fillId="0" borderId="0" xfId="0" applyFont="1"/>
    <xf numFmtId="0" fontId="19" fillId="0" borderId="0" xfId="0" applyFont="1"/>
    <xf numFmtId="0" fontId="3" fillId="0" borderId="0" xfId="4" applyAlignment="1">
      <alignment horizontal="center"/>
    </xf>
    <xf numFmtId="0" fontId="1" fillId="0" borderId="0" xfId="0" applyFont="1" applyAlignment="1">
      <alignment vertical="top" wrapText="1"/>
    </xf>
    <xf numFmtId="0" fontId="23" fillId="0" borderId="0" xfId="0" applyFont="1" applyAlignment="1">
      <alignment vertical="top" wrapText="1"/>
    </xf>
    <xf numFmtId="0" fontId="22" fillId="0" borderId="0" xfId="0" applyFont="1" applyAlignment="1">
      <alignment vertical="top" wrapText="1"/>
    </xf>
    <xf numFmtId="0" fontId="0" fillId="0" borderId="10" xfId="0" applyBorder="1"/>
    <xf numFmtId="0" fontId="0" fillId="0" borderId="11" xfId="0" applyBorder="1" applyAlignment="1">
      <alignment wrapText="1"/>
    </xf>
    <xf numFmtId="0" fontId="0" fillId="0" borderId="12" xfId="0" applyBorder="1"/>
    <xf numFmtId="0" fontId="24" fillId="0" borderId="13" xfId="0" applyFont="1" applyBorder="1"/>
    <xf numFmtId="3" fontId="6" fillId="0" borderId="12" xfId="0" applyNumberFormat="1" applyFont="1" applyBorder="1"/>
    <xf numFmtId="3" fontId="6" fillId="0" borderId="14" xfId="0" applyNumberFormat="1" applyFont="1" applyBorder="1"/>
    <xf numFmtId="3" fontId="6" fillId="0" borderId="1" xfId="0" applyNumberFormat="1" applyFont="1" applyBorder="1"/>
    <xf numFmtId="0" fontId="6" fillId="0" borderId="1" xfId="0" applyFont="1" applyBorder="1"/>
    <xf numFmtId="0" fontId="25" fillId="0" borderId="15" xfId="0" applyFont="1" applyBorder="1" applyAlignment="1">
      <alignment vertical="top" wrapText="1"/>
    </xf>
    <xf numFmtId="0" fontId="0" fillId="0" borderId="13" xfId="0" applyBorder="1"/>
    <xf numFmtId="0" fontId="24" fillId="0" borderId="10" xfId="0" applyFont="1" applyBorder="1"/>
    <xf numFmtId="0" fontId="0" fillId="0" borderId="1" xfId="0" applyFill="1" applyBorder="1" applyAlignment="1">
      <alignment wrapText="1"/>
    </xf>
    <xf numFmtId="0" fontId="0" fillId="0" borderId="16" xfId="0" applyBorder="1" applyAlignment="1">
      <alignment wrapText="1"/>
    </xf>
    <xf numFmtId="0" fontId="24" fillId="0" borderId="17" xfId="0" applyFont="1" applyFill="1" applyBorder="1"/>
    <xf numFmtId="0" fontId="6" fillId="0" borderId="17" xfId="0" applyFont="1" applyFill="1" applyBorder="1"/>
    <xf numFmtId="0" fontId="26" fillId="0" borderId="2" xfId="0" applyFont="1" applyBorder="1" applyAlignment="1">
      <alignment wrapText="1"/>
    </xf>
    <xf numFmtId="166" fontId="0" fillId="0" borderId="2" xfId="6" applyFont="1" applyBorder="1" applyAlignment="1">
      <alignment wrapText="1"/>
    </xf>
    <xf numFmtId="0" fontId="27" fillId="0" borderId="2" xfId="0" applyFont="1" applyBorder="1" applyAlignment="1">
      <alignment wrapText="1"/>
    </xf>
    <xf numFmtId="0" fontId="28" fillId="0" borderId="13" xfId="0" applyFont="1" applyBorder="1"/>
    <xf numFmtId="0" fontId="6" fillId="0" borderId="14" xfId="0" applyNumberFormat="1" applyFont="1" applyBorder="1"/>
    <xf numFmtId="166" fontId="29" fillId="0" borderId="2" xfId="6" applyFont="1" applyBorder="1"/>
    <xf numFmtId="0" fontId="6" fillId="0" borderId="18" xfId="0" applyNumberFormat="1" applyFont="1" applyBorder="1"/>
    <xf numFmtId="0" fontId="4" fillId="2" borderId="10" xfId="0" applyFont="1" applyFill="1" applyBorder="1" applyAlignment="1">
      <alignment vertical="center"/>
    </xf>
    <xf numFmtId="0" fontId="4" fillId="2" borderId="11" xfId="0" applyFont="1" applyFill="1" applyBorder="1" applyAlignment="1">
      <alignment vertical="center" wrapText="1"/>
    </xf>
    <xf numFmtId="0" fontId="4" fillId="2" borderId="12" xfId="0" applyFont="1" applyFill="1" applyBorder="1" applyAlignment="1">
      <alignment vertical="center" wrapText="1"/>
    </xf>
    <xf numFmtId="0" fontId="4" fillId="2" borderId="13" xfId="0" applyFont="1" applyFill="1" applyBorder="1" applyAlignment="1">
      <alignment vertical="center"/>
    </xf>
    <xf numFmtId="0" fontId="7" fillId="2" borderId="1" xfId="0" applyFont="1" applyFill="1" applyBorder="1" applyAlignment="1">
      <alignment wrapText="1"/>
    </xf>
    <xf numFmtId="0" fontId="7" fillId="2" borderId="1" xfId="0" applyFont="1" applyFill="1" applyBorder="1"/>
    <xf numFmtId="0" fontId="5" fillId="0" borderId="15" xfId="0" applyFont="1" applyBorder="1" applyAlignment="1">
      <alignment vertical="top" wrapText="1"/>
    </xf>
    <xf numFmtId="0" fontId="4" fillId="2" borderId="10" xfId="0" applyFont="1" applyFill="1" applyBorder="1" applyAlignment="1">
      <alignment horizontal="center"/>
    </xf>
    <xf numFmtId="0" fontId="4" fillId="2" borderId="18" xfId="0" applyFont="1" applyFill="1" applyBorder="1" applyAlignment="1">
      <alignment horizontal="center"/>
    </xf>
    <xf numFmtId="0" fontId="4" fillId="2" borderId="11" xfId="0" applyFont="1" applyFill="1" applyBorder="1" applyAlignment="1">
      <alignment horizontal="center" wrapText="1"/>
    </xf>
    <xf numFmtId="0" fontId="4" fillId="2" borderId="19" xfId="0" applyFont="1" applyFill="1" applyBorder="1" applyAlignment="1">
      <alignment horizontal="center"/>
    </xf>
    <xf numFmtId="0" fontId="4" fillId="2" borderId="14" xfId="0" applyFont="1" applyFill="1" applyBorder="1" applyAlignment="1">
      <alignment horizontal="center"/>
    </xf>
    <xf numFmtId="0" fontId="4" fillId="2" borderId="1" xfId="0" applyFont="1" applyFill="1" applyBorder="1" applyAlignment="1">
      <alignment horizontal="center"/>
    </xf>
    <xf numFmtId="0" fontId="7" fillId="2" borderId="19" xfId="0" applyFont="1" applyFill="1" applyBorder="1" applyAlignment="1">
      <alignment horizontal="center" wrapText="1"/>
    </xf>
    <xf numFmtId="0" fontId="7" fillId="2" borderId="14" xfId="0" applyFont="1" applyFill="1" applyBorder="1" applyAlignment="1">
      <alignment horizontal="center" wrapText="1"/>
    </xf>
    <xf numFmtId="0" fontId="7" fillId="2" borderId="20" xfId="0" applyFont="1" applyFill="1" applyBorder="1" applyAlignment="1">
      <alignment horizontal="center"/>
    </xf>
    <xf numFmtId="0" fontId="5" fillId="0" borderId="0" xfId="0" applyFont="1" applyAlignment="1">
      <alignment horizontal="left" vertical="top"/>
    </xf>
  </cellXfs>
  <cellStyles count="7">
    <cellStyle name="Comma" xfId="2" builtinId="3"/>
    <cellStyle name="Comma 2" xfId="6" xr:uid="{1F6A5379-E36F-9141-B9E5-5E309B62F459}"/>
    <cellStyle name="Currency" xfId="1" builtinId="4"/>
    <cellStyle name="Normal" xfId="0" builtinId="0"/>
    <cellStyle name="Normal 2" xfId="4" xr:uid="{F490581C-E7E6-FA4B-927B-A3F800CDA058}"/>
    <cellStyle name="Percent" xfId="3" builtinId="5"/>
    <cellStyle name="Percent 2" xfId="5" xr:uid="{9F5E901E-3811-3C46-9ECB-8C7FCB7D44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07AD-7BC9-6643-B22F-4BEC8349BF91}">
  <dimension ref="B1:P51"/>
  <sheetViews>
    <sheetView workbookViewId="0">
      <pane xSplit="2" ySplit="2" topLeftCell="C30" activePane="bottomRight" state="frozen"/>
      <selection pane="topRight" activeCell="D1" sqref="D1"/>
      <selection pane="bottomLeft" activeCell="A3" sqref="A3"/>
      <selection pane="bottomRight" activeCell="I42" sqref="I42"/>
    </sheetView>
  </sheetViews>
  <sheetFormatPr baseColWidth="10" defaultColWidth="8.83203125" defaultRowHeight="16"/>
  <cols>
    <col min="1" max="1" width="1.6640625" customWidth="1"/>
    <col min="2" max="2" width="18.83203125" style="84" customWidth="1"/>
    <col min="3" max="3" width="12.33203125" style="1" customWidth="1"/>
    <col min="4" max="4" width="15.5" style="1" customWidth="1"/>
    <col min="5" max="5" width="13.83203125" style="1" customWidth="1"/>
    <col min="6" max="6" width="7" style="1" customWidth="1"/>
    <col min="7" max="7" width="15.5" style="1" customWidth="1"/>
    <col min="8" max="8" width="5" bestFit="1" customWidth="1"/>
    <col min="9" max="9" width="36.5" style="8" customWidth="1"/>
    <col min="10" max="10" width="5" bestFit="1" customWidth="1"/>
    <col min="11" max="11" width="36.5" style="8" customWidth="1"/>
    <col min="14" max="14" width="17.1640625" style="8" customWidth="1"/>
    <col min="16" max="16" width="13.1640625" customWidth="1"/>
  </cols>
  <sheetData>
    <row r="1" spans="2:16" ht="32">
      <c r="B1" s="125"/>
      <c r="C1" s="124" t="s">
        <v>0</v>
      </c>
      <c r="D1" s="124"/>
      <c r="E1" s="124"/>
      <c r="F1" s="123" t="s">
        <v>1</v>
      </c>
      <c r="G1" s="122"/>
      <c r="H1" s="116" t="s">
        <v>2</v>
      </c>
      <c r="I1" s="121"/>
      <c r="J1" s="120" t="s">
        <v>357</v>
      </c>
      <c r="K1" s="117"/>
      <c r="L1" s="117"/>
      <c r="M1" s="119"/>
      <c r="N1" s="118" t="s">
        <v>356</v>
      </c>
      <c r="O1" s="117" t="s">
        <v>4</v>
      </c>
      <c r="P1" s="116"/>
    </row>
    <row r="2" spans="2:16" ht="48">
      <c r="B2" s="115" t="s">
        <v>7</v>
      </c>
      <c r="C2" s="113" t="s">
        <v>8</v>
      </c>
      <c r="D2" s="114" t="s">
        <v>9</v>
      </c>
      <c r="E2" s="113" t="s">
        <v>10</v>
      </c>
      <c r="F2" s="112" t="s">
        <v>11</v>
      </c>
      <c r="G2" s="111" t="s">
        <v>12</v>
      </c>
      <c r="H2" s="109" t="s">
        <v>11</v>
      </c>
      <c r="I2" s="2" t="s">
        <v>13</v>
      </c>
      <c r="J2" s="112" t="s">
        <v>11</v>
      </c>
      <c r="K2" s="3" t="s">
        <v>13</v>
      </c>
      <c r="L2" s="3" t="s">
        <v>14</v>
      </c>
      <c r="M2" s="111" t="s">
        <v>15</v>
      </c>
      <c r="N2" s="110" t="s">
        <v>355</v>
      </c>
      <c r="O2" s="109" t="s">
        <v>11</v>
      </c>
      <c r="P2" s="3" t="s">
        <v>13</v>
      </c>
    </row>
    <row r="3" spans="2:16" ht="32">
      <c r="B3" s="95" t="s">
        <v>146</v>
      </c>
      <c r="C3" s="94"/>
      <c r="D3" s="94"/>
      <c r="E3" s="93">
        <v>2000000</v>
      </c>
      <c r="F3" s="92"/>
      <c r="G3" s="91"/>
      <c r="H3" s="108">
        <v>2015</v>
      </c>
      <c r="I3" s="4" t="s">
        <v>354</v>
      </c>
      <c r="J3" s="90">
        <v>2019</v>
      </c>
      <c r="K3" s="5" t="s">
        <v>275</v>
      </c>
      <c r="L3" s="6"/>
      <c r="M3" s="89"/>
      <c r="N3" s="88"/>
      <c r="O3" s="87"/>
      <c r="P3" s="6"/>
    </row>
    <row r="4" spans="2:16" ht="144">
      <c r="B4" s="95" t="s">
        <v>149</v>
      </c>
      <c r="C4" s="94"/>
      <c r="D4" s="94"/>
      <c r="E4" s="94"/>
      <c r="F4" s="92"/>
      <c r="G4" s="91"/>
      <c r="H4" s="87">
        <v>2016</v>
      </c>
      <c r="I4" s="4" t="s">
        <v>353</v>
      </c>
      <c r="J4" s="90">
        <v>2019</v>
      </c>
      <c r="K4" s="5" t="s">
        <v>352</v>
      </c>
      <c r="L4" s="6"/>
      <c r="M4" s="89"/>
      <c r="N4" s="88"/>
      <c r="O4" s="87"/>
      <c r="P4" s="6"/>
    </row>
    <row r="5" spans="2:16" ht="32">
      <c r="B5" s="95" t="s">
        <v>154</v>
      </c>
      <c r="C5" s="94"/>
      <c r="D5" s="94"/>
      <c r="E5" s="94"/>
      <c r="F5" s="92"/>
      <c r="G5" s="91"/>
      <c r="H5" s="87">
        <v>2016</v>
      </c>
      <c r="I5" s="4" t="s">
        <v>351</v>
      </c>
      <c r="J5" s="90">
        <v>2019</v>
      </c>
      <c r="K5" s="5" t="s">
        <v>275</v>
      </c>
      <c r="L5" s="90"/>
      <c r="M5" s="89"/>
      <c r="N5" s="88"/>
      <c r="O5" s="87"/>
      <c r="P5" s="6"/>
    </row>
    <row r="6" spans="2:16" ht="208">
      <c r="B6" s="95" t="s">
        <v>156</v>
      </c>
      <c r="C6" s="94"/>
      <c r="D6" s="94"/>
      <c r="E6" s="93">
        <v>10400000</v>
      </c>
      <c r="F6" s="106">
        <v>2015</v>
      </c>
      <c r="G6" s="91">
        <v>3838000</v>
      </c>
      <c r="H6" s="87">
        <v>2016</v>
      </c>
      <c r="I6" s="4" t="s">
        <v>350</v>
      </c>
      <c r="J6" s="96">
        <v>2014</v>
      </c>
      <c r="K6" s="5" t="s">
        <v>349</v>
      </c>
      <c r="L6" s="6"/>
      <c r="M6" s="89"/>
      <c r="N6" s="88" t="s">
        <v>348</v>
      </c>
      <c r="O6" s="87"/>
      <c r="P6" s="107"/>
    </row>
    <row r="7" spans="2:16" ht="48">
      <c r="B7" s="95" t="s">
        <v>157</v>
      </c>
      <c r="C7" s="94"/>
      <c r="D7" s="94"/>
      <c r="E7" s="94"/>
      <c r="F7" s="106">
        <v>2015</v>
      </c>
      <c r="G7" s="91">
        <v>74719000</v>
      </c>
      <c r="H7" s="87">
        <v>2011</v>
      </c>
      <c r="I7" s="4" t="s">
        <v>347</v>
      </c>
      <c r="J7" s="96">
        <v>2014</v>
      </c>
      <c r="K7" s="5" t="s">
        <v>346</v>
      </c>
      <c r="L7" s="6"/>
      <c r="M7" s="89"/>
      <c r="N7" s="88" t="s">
        <v>345</v>
      </c>
      <c r="O7" s="87"/>
      <c r="P7" s="6"/>
    </row>
    <row r="8" spans="2:16" ht="17">
      <c r="B8" s="95" t="s">
        <v>158</v>
      </c>
      <c r="C8" s="94"/>
      <c r="D8" s="94"/>
      <c r="E8" s="94"/>
      <c r="F8" s="92"/>
      <c r="G8" s="91"/>
      <c r="H8" s="87">
        <v>2013</v>
      </c>
      <c r="I8" s="4" t="s">
        <v>344</v>
      </c>
      <c r="J8" s="90">
        <v>2018</v>
      </c>
      <c r="K8" s="5" t="s">
        <v>275</v>
      </c>
      <c r="L8" s="6"/>
      <c r="M8" s="89"/>
      <c r="N8" s="88" t="s">
        <v>343</v>
      </c>
      <c r="O8" s="87"/>
      <c r="P8" s="6"/>
    </row>
    <row r="9" spans="2:16" ht="17">
      <c r="B9" s="95" t="s">
        <v>160</v>
      </c>
      <c r="C9" s="94"/>
      <c r="D9" s="94"/>
      <c r="E9" s="93">
        <v>11970000</v>
      </c>
      <c r="F9" s="92"/>
      <c r="G9" s="91"/>
      <c r="H9" s="87">
        <v>2012</v>
      </c>
      <c r="I9" s="4" t="s">
        <v>275</v>
      </c>
      <c r="J9" s="90">
        <v>2019</v>
      </c>
      <c r="K9" s="5" t="s">
        <v>275</v>
      </c>
      <c r="L9" s="6"/>
      <c r="M9" s="89"/>
      <c r="N9" s="88"/>
      <c r="O9" s="87"/>
      <c r="P9" s="6"/>
    </row>
    <row r="10" spans="2:16" ht="34">
      <c r="B10" s="95" t="s">
        <v>162</v>
      </c>
      <c r="C10" s="94"/>
      <c r="D10" s="94"/>
      <c r="E10" s="94"/>
      <c r="F10" s="92"/>
      <c r="G10" s="91"/>
      <c r="H10" s="87">
        <v>2000</v>
      </c>
      <c r="I10" s="4"/>
      <c r="J10" s="105">
        <v>2017</v>
      </c>
      <c r="K10" s="104" t="s">
        <v>342</v>
      </c>
      <c r="L10" s="6"/>
      <c r="M10" s="89"/>
      <c r="N10" s="88"/>
      <c r="O10" s="87"/>
      <c r="P10" s="6"/>
    </row>
    <row r="11" spans="2:16" ht="17">
      <c r="B11" s="95" t="s">
        <v>163</v>
      </c>
      <c r="C11" s="94"/>
      <c r="D11" s="94"/>
      <c r="E11" s="94"/>
      <c r="F11" s="92"/>
      <c r="G11" s="91"/>
      <c r="H11" s="87">
        <v>2016</v>
      </c>
      <c r="I11" s="4" t="s">
        <v>341</v>
      </c>
      <c r="J11" s="90">
        <v>2019</v>
      </c>
      <c r="K11" s="5" t="s">
        <v>275</v>
      </c>
      <c r="L11" s="6"/>
      <c r="M11" s="89"/>
      <c r="N11" s="88"/>
      <c r="O11" s="87"/>
      <c r="P11" s="6"/>
    </row>
    <row r="12" spans="2:16" ht="17">
      <c r="B12" s="95" t="s">
        <v>165</v>
      </c>
      <c r="C12" s="94"/>
      <c r="D12" s="94"/>
      <c r="E12" s="94"/>
      <c r="F12" s="92"/>
      <c r="G12" s="91"/>
      <c r="H12" s="87">
        <v>2016</v>
      </c>
      <c r="I12" s="4" t="s">
        <v>340</v>
      </c>
      <c r="J12" s="90">
        <v>2019</v>
      </c>
      <c r="K12" s="5" t="s">
        <v>275</v>
      </c>
      <c r="L12" s="6"/>
      <c r="M12" s="89"/>
      <c r="N12" s="88"/>
      <c r="O12" s="87"/>
      <c r="P12" s="6"/>
    </row>
    <row r="13" spans="2:16" ht="17">
      <c r="B13" s="95" t="s">
        <v>166</v>
      </c>
      <c r="C13" s="94"/>
      <c r="D13" s="94"/>
      <c r="E13" s="94"/>
      <c r="F13" s="92"/>
      <c r="G13" s="91"/>
      <c r="H13" s="87">
        <v>2015</v>
      </c>
      <c r="I13" s="4" t="s">
        <v>275</v>
      </c>
      <c r="J13" s="90">
        <v>2017</v>
      </c>
      <c r="K13" s="5" t="s">
        <v>275</v>
      </c>
      <c r="L13" s="6"/>
      <c r="M13" s="89"/>
      <c r="N13" s="88"/>
      <c r="O13" s="87"/>
      <c r="P13" s="6"/>
    </row>
    <row r="14" spans="2:16" ht="17">
      <c r="B14" s="95" t="s">
        <v>339</v>
      </c>
      <c r="C14" s="94"/>
      <c r="D14" s="94"/>
      <c r="E14" s="94"/>
      <c r="F14" s="92"/>
      <c r="G14" s="91"/>
      <c r="H14" s="87">
        <v>2016</v>
      </c>
      <c r="I14" s="4" t="s">
        <v>338</v>
      </c>
      <c r="J14" s="90">
        <v>2018</v>
      </c>
      <c r="K14" s="5" t="s">
        <v>275</v>
      </c>
      <c r="L14" s="6"/>
      <c r="M14" s="89"/>
      <c r="N14" s="88" t="s">
        <v>337</v>
      </c>
      <c r="O14" s="87"/>
      <c r="P14" s="6"/>
    </row>
    <row r="15" spans="2:16" ht="34">
      <c r="B15" s="95" t="s">
        <v>336</v>
      </c>
      <c r="C15" s="94"/>
      <c r="D15" s="94"/>
      <c r="E15" s="93">
        <v>213185000</v>
      </c>
      <c r="F15" s="92"/>
      <c r="G15" s="91"/>
      <c r="H15" s="87">
        <v>2016</v>
      </c>
      <c r="I15" s="4" t="s">
        <v>275</v>
      </c>
      <c r="J15" s="90">
        <v>2019</v>
      </c>
      <c r="K15" s="103" t="s">
        <v>335</v>
      </c>
      <c r="L15" s="6"/>
      <c r="M15" s="89"/>
      <c r="N15" s="88" t="s">
        <v>334</v>
      </c>
      <c r="O15" s="87"/>
      <c r="P15" s="6"/>
    </row>
    <row r="16" spans="2:16" ht="112">
      <c r="B16" s="95" t="s">
        <v>169</v>
      </c>
      <c r="C16" s="94"/>
      <c r="D16" s="94"/>
      <c r="E16" s="94"/>
      <c r="F16" s="92"/>
      <c r="G16" s="91"/>
      <c r="H16" s="87">
        <v>1999</v>
      </c>
      <c r="I16" s="4" t="s">
        <v>275</v>
      </c>
      <c r="J16" s="90">
        <v>2019</v>
      </c>
      <c r="K16" s="5" t="s">
        <v>333</v>
      </c>
      <c r="L16" s="6"/>
      <c r="M16" s="89"/>
      <c r="N16" s="88"/>
      <c r="O16" s="87"/>
      <c r="P16" s="6"/>
    </row>
    <row r="17" spans="2:16" ht="48">
      <c r="B17" s="95" t="s">
        <v>171</v>
      </c>
      <c r="C17" s="94"/>
      <c r="D17" s="94"/>
      <c r="E17" s="93">
        <v>236402750</v>
      </c>
      <c r="F17" s="92"/>
      <c r="G17" s="91"/>
      <c r="H17" s="87">
        <v>2016</v>
      </c>
      <c r="I17" s="4" t="s">
        <v>332</v>
      </c>
      <c r="J17" s="96"/>
      <c r="K17" s="5" t="s">
        <v>331</v>
      </c>
      <c r="L17" s="6"/>
      <c r="M17" s="89"/>
      <c r="N17" s="88" t="s">
        <v>330</v>
      </c>
      <c r="O17" s="87"/>
      <c r="P17" s="6"/>
    </row>
    <row r="18" spans="2:16" ht="17">
      <c r="B18" s="95" t="s">
        <v>172</v>
      </c>
      <c r="C18" s="94"/>
      <c r="D18" s="94"/>
      <c r="E18" s="94"/>
      <c r="F18" s="92"/>
      <c r="G18" s="91"/>
      <c r="H18" s="87" t="s">
        <v>275</v>
      </c>
      <c r="I18" s="4" t="s">
        <v>275</v>
      </c>
      <c r="J18" s="96">
        <v>2016</v>
      </c>
      <c r="K18" s="5" t="s">
        <v>275</v>
      </c>
      <c r="L18" s="6"/>
      <c r="M18" s="89"/>
      <c r="N18" s="88"/>
      <c r="O18" s="87"/>
      <c r="P18" s="6"/>
    </row>
    <row r="19" spans="2:16" ht="17">
      <c r="B19" s="95" t="s">
        <v>181</v>
      </c>
      <c r="C19" s="94"/>
      <c r="D19" s="94"/>
      <c r="E19" s="93">
        <v>90720000</v>
      </c>
      <c r="F19" s="92"/>
      <c r="G19" s="91"/>
      <c r="H19" s="87">
        <v>2016</v>
      </c>
      <c r="I19" s="4" t="s">
        <v>329</v>
      </c>
      <c r="J19" s="90">
        <v>2019</v>
      </c>
      <c r="K19" s="5" t="s">
        <v>275</v>
      </c>
      <c r="L19" s="6"/>
      <c r="M19" s="89"/>
      <c r="N19" s="88" t="s">
        <v>328</v>
      </c>
      <c r="O19" s="87"/>
      <c r="P19" s="6"/>
    </row>
    <row r="20" spans="2:16" ht="17">
      <c r="B20" s="95" t="s">
        <v>182</v>
      </c>
      <c r="C20" s="94"/>
      <c r="D20" s="94"/>
      <c r="E20" s="93">
        <v>12900000</v>
      </c>
      <c r="F20" s="92"/>
      <c r="G20" s="91"/>
      <c r="H20" s="87">
        <v>2015</v>
      </c>
      <c r="I20" s="4" t="s">
        <v>327</v>
      </c>
      <c r="J20" s="90">
        <v>2019</v>
      </c>
      <c r="K20" s="5" t="s">
        <v>275</v>
      </c>
      <c r="L20" s="6"/>
      <c r="M20" s="89"/>
      <c r="N20" s="88" t="s">
        <v>326</v>
      </c>
      <c r="O20" s="87"/>
      <c r="P20" s="6"/>
    </row>
    <row r="21" spans="2:16" ht="32">
      <c r="B21" s="95" t="s">
        <v>185</v>
      </c>
      <c r="C21" s="94"/>
      <c r="D21" s="94"/>
      <c r="E21" s="94"/>
      <c r="F21" s="92"/>
      <c r="G21" s="91"/>
      <c r="H21" s="87">
        <v>2014</v>
      </c>
      <c r="I21" s="4" t="s">
        <v>325</v>
      </c>
      <c r="J21" s="96">
        <v>2014</v>
      </c>
      <c r="K21" s="5" t="s">
        <v>275</v>
      </c>
      <c r="L21" s="6"/>
      <c r="M21" s="89"/>
      <c r="N21" s="88"/>
      <c r="O21" s="87"/>
      <c r="P21" s="6"/>
    </row>
    <row r="22" spans="2:16" ht="17">
      <c r="B22" s="95" t="s">
        <v>187</v>
      </c>
      <c r="C22" s="94"/>
      <c r="D22" s="94"/>
      <c r="E22" s="93">
        <v>2000000</v>
      </c>
      <c r="F22" s="92"/>
      <c r="G22" s="91"/>
      <c r="H22" s="87" t="s">
        <v>275</v>
      </c>
      <c r="I22" s="4" t="s">
        <v>324</v>
      </c>
      <c r="J22" s="90">
        <v>2018</v>
      </c>
      <c r="K22" s="5" t="s">
        <v>275</v>
      </c>
      <c r="L22" s="6"/>
      <c r="M22" s="89"/>
      <c r="N22" s="88" t="s">
        <v>323</v>
      </c>
      <c r="O22" s="87"/>
      <c r="P22" s="6"/>
    </row>
    <row r="23" spans="2:16" ht="17">
      <c r="B23" s="95" t="s">
        <v>188</v>
      </c>
      <c r="C23" s="94"/>
      <c r="D23" s="94"/>
      <c r="E23" s="94"/>
      <c r="F23" s="92"/>
      <c r="G23" s="91"/>
      <c r="H23" s="97">
        <v>2017</v>
      </c>
      <c r="I23" s="4" t="s">
        <v>322</v>
      </c>
      <c r="J23" s="96">
        <v>2015</v>
      </c>
      <c r="K23" s="5" t="s">
        <v>275</v>
      </c>
      <c r="L23" s="6"/>
      <c r="M23" s="89"/>
      <c r="N23" s="88"/>
      <c r="O23" s="87"/>
      <c r="P23" s="6"/>
    </row>
    <row r="24" spans="2:16" ht="160">
      <c r="B24" s="95" t="s">
        <v>190</v>
      </c>
      <c r="C24" s="94"/>
      <c r="D24" s="94"/>
      <c r="E24" s="94"/>
      <c r="F24" s="92"/>
      <c r="G24" s="91"/>
      <c r="H24" s="87">
        <v>2015</v>
      </c>
      <c r="I24" s="4" t="s">
        <v>321</v>
      </c>
      <c r="J24" s="90">
        <v>2018</v>
      </c>
      <c r="K24" s="5" t="s">
        <v>320</v>
      </c>
      <c r="L24" s="6"/>
      <c r="M24" s="89"/>
      <c r="N24" s="88"/>
      <c r="O24" s="87"/>
      <c r="P24" s="6"/>
    </row>
    <row r="25" spans="2:16" ht="96">
      <c r="B25" s="95" t="s">
        <v>191</v>
      </c>
      <c r="C25" s="94"/>
      <c r="D25" s="94"/>
      <c r="E25" s="93">
        <v>2450000</v>
      </c>
      <c r="F25" s="92"/>
      <c r="G25" s="91"/>
      <c r="H25" s="87">
        <v>2016</v>
      </c>
      <c r="I25" s="4" t="s">
        <v>319</v>
      </c>
      <c r="J25" s="96">
        <v>2014</v>
      </c>
      <c r="K25" s="103" t="s">
        <v>275</v>
      </c>
      <c r="L25" s="6"/>
      <c r="M25" s="89"/>
      <c r="N25" s="88" t="s">
        <v>318</v>
      </c>
      <c r="O25" s="87"/>
      <c r="P25" s="6"/>
    </row>
    <row r="26" spans="2:16" ht="112">
      <c r="B26" s="95" t="s">
        <v>192</v>
      </c>
      <c r="C26" s="94"/>
      <c r="D26" s="94"/>
      <c r="E26" s="93">
        <v>30400000</v>
      </c>
      <c r="F26" s="92"/>
      <c r="G26" s="91"/>
      <c r="H26" s="87">
        <v>2015</v>
      </c>
      <c r="I26" s="4" t="s">
        <v>317</v>
      </c>
      <c r="J26" s="90">
        <v>2019</v>
      </c>
      <c r="K26" s="5" t="s">
        <v>316</v>
      </c>
      <c r="L26" s="6"/>
      <c r="M26" s="89"/>
      <c r="N26" s="88"/>
      <c r="O26" s="87"/>
      <c r="P26" s="6"/>
    </row>
    <row r="27" spans="2:16" ht="96">
      <c r="B27" s="95" t="s">
        <v>194</v>
      </c>
      <c r="C27" s="94"/>
      <c r="D27" s="94"/>
      <c r="E27" s="94"/>
      <c r="F27" s="92"/>
      <c r="G27" s="91"/>
      <c r="H27" s="87">
        <v>2014</v>
      </c>
      <c r="I27" s="4" t="s">
        <v>315</v>
      </c>
      <c r="J27" s="90">
        <v>2018</v>
      </c>
      <c r="K27" s="5" t="s">
        <v>314</v>
      </c>
      <c r="L27" s="6"/>
      <c r="M27" s="89"/>
      <c r="N27" s="88"/>
      <c r="O27" s="87"/>
      <c r="P27" s="6"/>
    </row>
    <row r="28" spans="2:16" ht="64">
      <c r="B28" s="95" t="s">
        <v>197</v>
      </c>
      <c r="C28" s="94"/>
      <c r="D28" s="94"/>
      <c r="E28" s="94"/>
      <c r="F28" s="92"/>
      <c r="G28" s="91"/>
      <c r="H28" s="87">
        <v>2014</v>
      </c>
      <c r="I28" s="4" t="s">
        <v>313</v>
      </c>
      <c r="J28" s="96">
        <v>2014</v>
      </c>
      <c r="K28" s="5" t="s">
        <v>312</v>
      </c>
      <c r="L28" s="6"/>
      <c r="M28" s="89"/>
      <c r="N28" s="88"/>
      <c r="O28" s="87"/>
      <c r="P28" s="6"/>
    </row>
    <row r="29" spans="2:16" ht="17">
      <c r="B29" s="95" t="s">
        <v>198</v>
      </c>
      <c r="C29" s="94"/>
      <c r="D29" s="94"/>
      <c r="E29" s="94"/>
      <c r="F29" s="92"/>
      <c r="G29" s="91"/>
      <c r="H29" s="87">
        <v>2015</v>
      </c>
      <c r="I29" s="4" t="s">
        <v>311</v>
      </c>
      <c r="J29" s="96">
        <v>2015</v>
      </c>
      <c r="K29" s="5" t="s">
        <v>275</v>
      </c>
      <c r="L29" s="6"/>
      <c r="M29" s="89"/>
      <c r="N29" s="88"/>
      <c r="O29" s="87"/>
      <c r="P29" s="6"/>
    </row>
    <row r="30" spans="2:16" ht="48">
      <c r="B30" s="95" t="s">
        <v>204</v>
      </c>
      <c r="C30" s="94"/>
      <c r="D30" s="94"/>
      <c r="E30" s="93">
        <v>1500000</v>
      </c>
      <c r="F30" s="92"/>
      <c r="G30" s="91"/>
      <c r="H30" s="87">
        <v>2015</v>
      </c>
      <c r="I30" s="4" t="s">
        <v>310</v>
      </c>
      <c r="J30" s="96">
        <v>2013</v>
      </c>
      <c r="K30" s="102" t="s">
        <v>309</v>
      </c>
      <c r="L30" s="6"/>
      <c r="M30" s="89"/>
      <c r="N30" s="88" t="s">
        <v>308</v>
      </c>
      <c r="O30" s="87"/>
      <c r="P30" s="6"/>
    </row>
    <row r="31" spans="2:16" ht="17">
      <c r="B31" s="95" t="s">
        <v>206</v>
      </c>
      <c r="C31" s="94"/>
      <c r="D31" s="94"/>
      <c r="E31" s="94"/>
      <c r="F31" s="92"/>
      <c r="G31" s="91"/>
      <c r="H31" s="87">
        <v>2016</v>
      </c>
      <c r="I31" s="4" t="s">
        <v>307</v>
      </c>
      <c r="J31" s="96">
        <v>2014</v>
      </c>
      <c r="K31" s="5"/>
      <c r="L31" s="6"/>
      <c r="M31" s="89"/>
      <c r="N31" s="88"/>
      <c r="O31" s="87"/>
      <c r="P31" s="6"/>
    </row>
    <row r="32" spans="2:16" ht="34">
      <c r="B32" s="95" t="s">
        <v>306</v>
      </c>
      <c r="C32" s="94"/>
      <c r="D32" s="94"/>
      <c r="E32" s="94"/>
      <c r="F32" s="92"/>
      <c r="G32" s="91"/>
      <c r="H32" s="87">
        <v>2016</v>
      </c>
      <c r="I32" s="4" t="s">
        <v>305</v>
      </c>
      <c r="J32" s="90">
        <v>2019</v>
      </c>
      <c r="K32" s="5" t="s">
        <v>275</v>
      </c>
      <c r="L32" s="6"/>
      <c r="M32" s="89"/>
      <c r="N32" s="88"/>
      <c r="O32" s="87"/>
      <c r="P32" s="6"/>
    </row>
    <row r="33" spans="2:16" ht="48">
      <c r="B33" s="95" t="s">
        <v>208</v>
      </c>
      <c r="C33" s="94"/>
      <c r="D33" s="94"/>
      <c r="E33" s="93">
        <v>21980000</v>
      </c>
      <c r="F33" s="92"/>
      <c r="G33" s="91"/>
      <c r="H33" s="87">
        <v>2015</v>
      </c>
      <c r="I33" s="4" t="s">
        <v>304</v>
      </c>
      <c r="J33" s="90">
        <v>2018</v>
      </c>
      <c r="K33" s="5" t="s">
        <v>303</v>
      </c>
      <c r="L33" s="6"/>
      <c r="M33" s="89"/>
      <c r="N33" s="88"/>
      <c r="O33" s="87"/>
      <c r="P33" s="6"/>
    </row>
    <row r="34" spans="2:16" ht="64">
      <c r="B34" s="95" t="s">
        <v>209</v>
      </c>
      <c r="C34" s="94"/>
      <c r="D34" s="94"/>
      <c r="E34" s="93">
        <v>4700000</v>
      </c>
      <c r="F34" s="92"/>
      <c r="G34" s="91"/>
      <c r="H34" s="87">
        <v>2011</v>
      </c>
      <c r="I34" s="4" t="s">
        <v>275</v>
      </c>
      <c r="J34" s="90">
        <v>2019</v>
      </c>
      <c r="K34" s="5" t="s">
        <v>302</v>
      </c>
      <c r="L34" s="6"/>
      <c r="M34" s="89"/>
      <c r="N34" s="88" t="s">
        <v>301</v>
      </c>
      <c r="O34" s="87"/>
      <c r="P34" s="6"/>
    </row>
    <row r="35" spans="2:16" ht="48">
      <c r="B35" s="95" t="s">
        <v>210</v>
      </c>
      <c r="C35" s="94"/>
      <c r="D35" s="94"/>
      <c r="E35" s="93">
        <v>7800000</v>
      </c>
      <c r="F35" s="92"/>
      <c r="G35" s="91"/>
      <c r="H35" s="87">
        <v>2014</v>
      </c>
      <c r="I35" s="4" t="s">
        <v>300</v>
      </c>
      <c r="J35" s="96">
        <v>2014</v>
      </c>
      <c r="K35" s="5" t="s">
        <v>275</v>
      </c>
      <c r="L35" s="6"/>
      <c r="M35" s="89"/>
      <c r="N35" s="88"/>
      <c r="O35" s="87"/>
      <c r="P35" s="6"/>
    </row>
    <row r="36" spans="2:16" ht="17">
      <c r="B36" s="95" t="s">
        <v>211</v>
      </c>
      <c r="C36" s="94"/>
      <c r="D36" s="94"/>
      <c r="E36" s="94"/>
      <c r="F36" s="92"/>
      <c r="G36" s="91"/>
      <c r="H36" s="87">
        <v>2017</v>
      </c>
      <c r="I36" s="4" t="s">
        <v>299</v>
      </c>
      <c r="J36" s="90">
        <v>2020</v>
      </c>
      <c r="K36" s="5" t="s">
        <v>275</v>
      </c>
      <c r="L36" s="6"/>
      <c r="M36" s="89"/>
      <c r="N36" s="88"/>
      <c r="O36" s="87"/>
      <c r="P36" s="6"/>
    </row>
    <row r="37" spans="2:16" ht="17">
      <c r="B37" s="95" t="s">
        <v>213</v>
      </c>
      <c r="C37" s="94"/>
      <c r="D37" s="94"/>
      <c r="E37" s="94"/>
      <c r="F37" s="92"/>
      <c r="G37" s="91"/>
      <c r="H37" s="87">
        <v>2015</v>
      </c>
      <c r="I37" s="4" t="s">
        <v>298</v>
      </c>
      <c r="J37" s="90">
        <v>2019</v>
      </c>
      <c r="K37" s="5" t="s">
        <v>275</v>
      </c>
      <c r="L37" s="6"/>
      <c r="M37" s="89"/>
      <c r="N37" s="88"/>
      <c r="O37" s="87"/>
      <c r="P37" s="6"/>
    </row>
    <row r="38" spans="2:16" ht="32">
      <c r="B38" s="95" t="s">
        <v>214</v>
      </c>
      <c r="C38" s="94"/>
      <c r="D38" s="94"/>
      <c r="E38" s="94"/>
      <c r="F38" s="92"/>
      <c r="G38" s="91"/>
      <c r="H38" s="87">
        <v>2015</v>
      </c>
      <c r="I38" s="4" t="s">
        <v>275</v>
      </c>
      <c r="J38" s="101">
        <v>2016</v>
      </c>
      <c r="K38" s="8" t="s">
        <v>297</v>
      </c>
      <c r="L38" s="6"/>
      <c r="M38" s="89"/>
      <c r="N38" s="88" t="s">
        <v>296</v>
      </c>
      <c r="O38" s="87"/>
      <c r="P38" s="6"/>
    </row>
    <row r="39" spans="2:16" ht="80">
      <c r="B39" s="95" t="s">
        <v>215</v>
      </c>
      <c r="C39" s="94"/>
      <c r="D39" s="94"/>
      <c r="E39" s="93">
        <v>27000000</v>
      </c>
      <c r="F39" s="92"/>
      <c r="G39" s="91"/>
      <c r="H39" s="87">
        <v>2018</v>
      </c>
      <c r="I39" s="4" t="s">
        <v>295</v>
      </c>
      <c r="J39" s="90">
        <v>2019</v>
      </c>
      <c r="K39" s="5" t="s">
        <v>294</v>
      </c>
      <c r="L39" s="6"/>
      <c r="M39" s="89"/>
      <c r="N39" s="88" t="s">
        <v>293</v>
      </c>
      <c r="O39" s="87"/>
      <c r="P39" s="6"/>
    </row>
    <row r="40" spans="2:16" ht="32">
      <c r="B40" s="95" t="s">
        <v>217</v>
      </c>
      <c r="C40" s="94"/>
      <c r="D40" s="94"/>
      <c r="E40" s="93">
        <v>15850000</v>
      </c>
      <c r="F40" s="92"/>
      <c r="G40" s="91"/>
      <c r="H40" s="96">
        <v>2015</v>
      </c>
      <c r="I40" s="4" t="s">
        <v>292</v>
      </c>
      <c r="J40" s="100">
        <v>2018</v>
      </c>
      <c r="K40" s="8" t="s">
        <v>275</v>
      </c>
      <c r="L40" s="6"/>
      <c r="M40" s="89"/>
      <c r="N40" s="99" t="s">
        <v>291</v>
      </c>
      <c r="O40" s="87"/>
      <c r="P40" s="6"/>
    </row>
    <row r="41" spans="2:16" ht="17">
      <c r="B41" s="95" t="s">
        <v>290</v>
      </c>
      <c r="C41" s="94"/>
      <c r="D41" s="94"/>
      <c r="E41" s="94"/>
      <c r="F41" s="92"/>
      <c r="G41" s="91"/>
      <c r="H41" s="87">
        <v>2016</v>
      </c>
      <c r="I41" s="4" t="s">
        <v>289</v>
      </c>
      <c r="J41" s="96">
        <v>2014</v>
      </c>
      <c r="K41" s="5" t="s">
        <v>275</v>
      </c>
      <c r="L41" s="6"/>
      <c r="M41" s="89"/>
      <c r="N41" s="88" t="s">
        <v>288</v>
      </c>
      <c r="O41" s="87"/>
      <c r="P41" s="6"/>
    </row>
    <row r="42" spans="2:16" ht="112">
      <c r="B42" s="95" t="s">
        <v>287</v>
      </c>
      <c r="C42" s="94"/>
      <c r="D42" s="94"/>
      <c r="E42" s="94"/>
      <c r="F42" s="92"/>
      <c r="G42" s="91"/>
      <c r="H42" s="87">
        <v>2018</v>
      </c>
      <c r="I42" s="98" t="s">
        <v>286</v>
      </c>
      <c r="J42" s="96">
        <v>2014</v>
      </c>
      <c r="K42" s="4" t="s">
        <v>285</v>
      </c>
      <c r="L42" s="6"/>
      <c r="M42" s="89"/>
      <c r="N42" s="88"/>
      <c r="O42" s="87"/>
      <c r="P42" s="6"/>
    </row>
    <row r="43" spans="2:16" ht="17">
      <c r="B43" s="95" t="s">
        <v>222</v>
      </c>
      <c r="C43" s="94"/>
      <c r="D43" s="94"/>
      <c r="E43" s="94"/>
      <c r="F43" s="92"/>
      <c r="G43" s="91"/>
      <c r="H43" s="87">
        <v>2014</v>
      </c>
      <c r="I43" s="4" t="s">
        <v>284</v>
      </c>
      <c r="J43" s="96">
        <v>2014</v>
      </c>
      <c r="K43" s="5" t="s">
        <v>275</v>
      </c>
      <c r="L43" s="6"/>
      <c r="M43" s="89"/>
      <c r="N43" s="88"/>
      <c r="O43" s="87"/>
      <c r="P43" s="6"/>
    </row>
    <row r="44" spans="2:16" ht="32">
      <c r="B44" s="95" t="s">
        <v>224</v>
      </c>
      <c r="C44" s="94"/>
      <c r="D44" s="94"/>
      <c r="E44" s="94"/>
      <c r="F44" s="92"/>
      <c r="G44" s="91"/>
      <c r="H44" s="87">
        <v>2017</v>
      </c>
      <c r="I44" s="4" t="s">
        <v>283</v>
      </c>
      <c r="J44" s="90">
        <v>2019</v>
      </c>
      <c r="K44" s="5" t="s">
        <v>275</v>
      </c>
      <c r="L44" s="6"/>
      <c r="M44" s="89"/>
      <c r="N44" s="88" t="s">
        <v>282</v>
      </c>
      <c r="O44" s="87"/>
      <c r="P44" s="6"/>
    </row>
    <row r="45" spans="2:16" ht="17">
      <c r="B45" s="95" t="s">
        <v>225</v>
      </c>
      <c r="C45" s="94"/>
      <c r="D45" s="94"/>
      <c r="E45" s="94"/>
      <c r="F45" s="92"/>
      <c r="G45" s="91"/>
      <c r="H45" s="97">
        <v>2019</v>
      </c>
      <c r="I45" s="4" t="s">
        <v>275</v>
      </c>
      <c r="J45" s="90">
        <v>2019</v>
      </c>
      <c r="K45" s="5" t="s">
        <v>275</v>
      </c>
      <c r="L45" s="6"/>
      <c r="M45" s="89"/>
      <c r="N45" s="88"/>
      <c r="O45" s="87"/>
      <c r="P45" s="6"/>
    </row>
    <row r="46" spans="2:16" ht="144">
      <c r="B46" s="95" t="s">
        <v>228</v>
      </c>
      <c r="C46" s="94"/>
      <c r="D46" s="94"/>
      <c r="E46" s="93">
        <v>21900000</v>
      </c>
      <c r="F46" s="92"/>
      <c r="G46" s="91"/>
      <c r="H46" s="87">
        <v>2016</v>
      </c>
      <c r="I46" s="4" t="s">
        <v>281</v>
      </c>
      <c r="J46" s="90">
        <v>2019</v>
      </c>
      <c r="K46" s="5" t="s">
        <v>280</v>
      </c>
      <c r="L46" s="6"/>
      <c r="M46" s="89"/>
      <c r="N46" s="88" t="s">
        <v>279</v>
      </c>
      <c r="O46" s="87"/>
      <c r="P46" s="6"/>
    </row>
    <row r="47" spans="2:16" ht="34">
      <c r="B47" s="95" t="s">
        <v>278</v>
      </c>
      <c r="C47" s="94"/>
      <c r="D47" s="94"/>
      <c r="E47" s="94"/>
      <c r="F47" s="92"/>
      <c r="G47" s="91"/>
      <c r="H47" s="87">
        <v>2015</v>
      </c>
      <c r="I47" s="4" t="s">
        <v>275</v>
      </c>
      <c r="J47" s="96">
        <v>2014</v>
      </c>
      <c r="K47" s="5" t="s">
        <v>275</v>
      </c>
      <c r="L47" s="6"/>
      <c r="M47" s="89"/>
      <c r="N47" s="88"/>
      <c r="O47" s="87"/>
      <c r="P47" s="6"/>
    </row>
    <row r="48" spans="2:16" ht="80">
      <c r="B48" s="95" t="s">
        <v>231</v>
      </c>
      <c r="C48" s="94"/>
      <c r="D48" s="94"/>
      <c r="E48" s="94"/>
      <c r="F48" s="92"/>
      <c r="G48" s="91"/>
      <c r="H48" s="87">
        <v>2018</v>
      </c>
      <c r="I48" s="4" t="s">
        <v>275</v>
      </c>
      <c r="J48" s="90">
        <v>2019</v>
      </c>
      <c r="K48" s="5" t="s">
        <v>277</v>
      </c>
      <c r="L48" s="6"/>
      <c r="M48" s="89"/>
      <c r="N48" s="88"/>
      <c r="O48" s="87"/>
      <c r="P48" s="6"/>
    </row>
    <row r="49" spans="2:16" ht="17">
      <c r="B49" s="95" t="s">
        <v>234</v>
      </c>
      <c r="C49" s="94"/>
      <c r="D49" s="94"/>
      <c r="E49" s="94"/>
      <c r="F49" s="92"/>
      <c r="G49" s="91"/>
      <c r="H49" s="87">
        <v>2015</v>
      </c>
      <c r="I49" s="4" t="s">
        <v>275</v>
      </c>
      <c r="J49" s="96">
        <v>2015</v>
      </c>
      <c r="K49" s="5" t="s">
        <v>275</v>
      </c>
      <c r="L49" s="6"/>
      <c r="M49" s="89"/>
      <c r="N49" s="88"/>
      <c r="O49" s="87"/>
      <c r="P49" s="6"/>
    </row>
    <row r="50" spans="2:16" ht="80">
      <c r="B50" s="95" t="s">
        <v>235</v>
      </c>
      <c r="C50" s="94"/>
      <c r="D50" s="94"/>
      <c r="E50" s="93">
        <v>17900000</v>
      </c>
      <c r="F50" s="92"/>
      <c r="G50" s="91"/>
      <c r="H50" s="87">
        <v>2014</v>
      </c>
      <c r="I50" s="4" t="s">
        <v>276</v>
      </c>
      <c r="J50" s="90" t="s">
        <v>275</v>
      </c>
      <c r="K50" s="5" t="s">
        <v>274</v>
      </c>
      <c r="L50" s="6"/>
      <c r="M50" s="89"/>
      <c r="N50" s="88"/>
      <c r="O50" s="87"/>
      <c r="P50" s="6"/>
    </row>
    <row r="51" spans="2:16">
      <c r="B51" s="86">
        <f>COUNTA(B3:B50)</f>
        <v>48</v>
      </c>
      <c r="C51" s="85"/>
      <c r="D51" s="85"/>
      <c r="E51" s="85"/>
      <c r="F51" s="85"/>
      <c r="G51" s="85"/>
      <c r="H51" s="85">
        <f>COUNTA(H3:H50)</f>
        <v>48</v>
      </c>
      <c r="J51" s="85">
        <f>COUNTA(J3:J50)</f>
        <v>47</v>
      </c>
    </row>
  </sheetData>
  <mergeCells count="5">
    <mergeCell ref="O1:P1"/>
    <mergeCell ref="H1:I1"/>
    <mergeCell ref="J1:M1"/>
    <mergeCell ref="F1:G1"/>
    <mergeCell ref="C1:E1"/>
  </mergeCells>
  <pageMargins left="0.23622047244094491" right="0.23622047244094491" top="0.74803149606299213" bottom="0.74803149606299213" header="0.31496062992125984" footer="0.31496062992125984"/>
  <pageSetup paperSize="9" scale="70" orientation="landscape" horizontalDpi="4294967294"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C7D16-6B94-4059-A6FF-AC13A8177550}">
  <dimension ref="A2:Q50"/>
  <sheetViews>
    <sheetView topLeftCell="A22" workbookViewId="0">
      <pane xSplit="3" topLeftCell="D1" activePane="topRight" state="frozen"/>
      <selection pane="topRight" activeCell="Q9" sqref="Q9"/>
    </sheetView>
  </sheetViews>
  <sheetFormatPr baseColWidth="10" defaultColWidth="8.83203125" defaultRowHeight="15"/>
  <cols>
    <col min="1" max="1" width="13" bestFit="1" customWidth="1"/>
    <col min="3" max="3" width="26.33203125" bestFit="1" customWidth="1"/>
    <col min="4" max="4" width="16.6640625" bestFit="1" customWidth="1"/>
    <col min="5" max="5" width="60" style="8" customWidth="1"/>
    <col min="6" max="6" width="15.6640625" style="7" bestFit="1" customWidth="1"/>
    <col min="7" max="7" width="9.1640625" style="32" bestFit="1" customWidth="1"/>
    <col min="8" max="8" width="20.1640625" bestFit="1" customWidth="1"/>
    <col min="9" max="9" width="9.6640625" bestFit="1" customWidth="1"/>
    <col min="10" max="10" width="29.6640625" style="7" customWidth="1"/>
    <col min="11" max="11" width="44.83203125" customWidth="1"/>
    <col min="13" max="13" width="40.33203125" customWidth="1"/>
    <col min="15" max="15" width="27.5" customWidth="1"/>
    <col min="17" max="17" width="12.5" customWidth="1"/>
    <col min="18" max="16384" width="8.83203125" style="27"/>
  </cols>
  <sheetData>
    <row r="2" spans="1:17">
      <c r="C2" s="1"/>
      <c r="D2" s="72" t="s">
        <v>0</v>
      </c>
      <c r="E2" s="72"/>
      <c r="F2" s="72"/>
      <c r="G2" s="73" t="s">
        <v>1</v>
      </c>
      <c r="H2" s="74"/>
      <c r="I2" s="75" t="s">
        <v>2</v>
      </c>
      <c r="J2" s="76"/>
      <c r="K2" s="36"/>
      <c r="L2" s="77" t="s">
        <v>3</v>
      </c>
      <c r="M2" s="78"/>
      <c r="N2" s="78"/>
      <c r="O2" s="79"/>
      <c r="P2" s="75" t="s">
        <v>4</v>
      </c>
      <c r="Q2" s="80"/>
    </row>
    <row r="3" spans="1:17" ht="48">
      <c r="A3" s="6" t="s">
        <v>5</v>
      </c>
      <c r="B3" s="6" t="s">
        <v>6</v>
      </c>
      <c r="C3" s="10" t="s">
        <v>7</v>
      </c>
      <c r="D3" s="11" t="s">
        <v>8</v>
      </c>
      <c r="E3" s="12" t="s">
        <v>9</v>
      </c>
      <c r="F3" s="13" t="s">
        <v>10</v>
      </c>
      <c r="G3" s="29" t="s">
        <v>11</v>
      </c>
      <c r="H3" s="3" t="s">
        <v>12</v>
      </c>
      <c r="I3" s="14" t="s">
        <v>11</v>
      </c>
      <c r="J3" s="38" t="s">
        <v>13</v>
      </c>
      <c r="K3" s="3"/>
      <c r="L3" s="14" t="s">
        <v>11</v>
      </c>
      <c r="M3" s="3" t="s">
        <v>13</v>
      </c>
      <c r="N3" s="3" t="s">
        <v>14</v>
      </c>
      <c r="O3" s="3" t="s">
        <v>15</v>
      </c>
      <c r="P3" s="14" t="s">
        <v>11</v>
      </c>
      <c r="Q3" s="2" t="s">
        <v>13</v>
      </c>
    </row>
    <row r="4" spans="1:17" ht="64">
      <c r="A4" s="6"/>
      <c r="B4" s="6" t="s">
        <v>16</v>
      </c>
      <c r="C4" s="6" t="s">
        <v>17</v>
      </c>
      <c r="D4" s="15" t="s">
        <v>18</v>
      </c>
      <c r="E4" s="16" t="s">
        <v>18</v>
      </c>
      <c r="F4" s="17" t="s">
        <v>18</v>
      </c>
      <c r="G4" s="28" t="s">
        <v>18</v>
      </c>
      <c r="H4" s="18" t="s">
        <v>18</v>
      </c>
      <c r="I4" s="5">
        <v>2014</v>
      </c>
      <c r="J4" s="39" t="s">
        <v>18</v>
      </c>
      <c r="K4" s="5" t="s">
        <v>122</v>
      </c>
      <c r="L4" s="5">
        <v>2015</v>
      </c>
      <c r="M4" s="5"/>
      <c r="N4" s="5">
        <v>9</v>
      </c>
      <c r="O4" s="5" t="s">
        <v>109</v>
      </c>
      <c r="P4" s="5" t="s">
        <v>18</v>
      </c>
      <c r="Q4" s="4" t="s">
        <v>18</v>
      </c>
    </row>
    <row r="5" spans="1:17" ht="64">
      <c r="A5" s="6" t="s">
        <v>19</v>
      </c>
      <c r="B5" s="6" t="s">
        <v>16</v>
      </c>
      <c r="C5" s="6" t="s">
        <v>20</v>
      </c>
      <c r="D5" s="15" t="s">
        <v>18</v>
      </c>
      <c r="E5" s="16" t="s">
        <v>18</v>
      </c>
      <c r="F5" s="17" t="s">
        <v>18</v>
      </c>
      <c r="G5" s="28" t="s">
        <v>18</v>
      </c>
      <c r="H5" s="18" t="s">
        <v>18</v>
      </c>
      <c r="I5" s="5">
        <v>2017</v>
      </c>
      <c r="J5" s="39" t="s">
        <v>18</v>
      </c>
      <c r="K5" s="5" t="s">
        <v>18</v>
      </c>
      <c r="L5" s="5">
        <v>2015</v>
      </c>
      <c r="M5" s="5" t="s">
        <v>110</v>
      </c>
      <c r="N5" s="5"/>
      <c r="O5" s="5" t="s">
        <v>111</v>
      </c>
      <c r="P5" s="5" t="s">
        <v>18</v>
      </c>
      <c r="Q5" s="4" t="s">
        <v>18</v>
      </c>
    </row>
    <row r="6" spans="1:17" ht="16">
      <c r="A6" s="6"/>
      <c r="B6" s="6" t="s">
        <v>16</v>
      </c>
      <c r="C6" s="6" t="s">
        <v>21</v>
      </c>
      <c r="D6" s="15" t="s">
        <v>18</v>
      </c>
      <c r="E6" s="16" t="s">
        <v>18</v>
      </c>
      <c r="F6" s="17" t="s">
        <v>18</v>
      </c>
      <c r="G6" s="28" t="s">
        <v>18</v>
      </c>
      <c r="H6" s="18" t="s">
        <v>18</v>
      </c>
      <c r="I6" s="5">
        <v>2002</v>
      </c>
      <c r="J6" s="39">
        <v>2656850</v>
      </c>
      <c r="K6" s="5" t="s">
        <v>18</v>
      </c>
      <c r="L6" s="5">
        <v>2011</v>
      </c>
      <c r="M6" s="37">
        <v>2000000</v>
      </c>
      <c r="N6" s="5"/>
      <c r="O6" t="s">
        <v>126</v>
      </c>
      <c r="P6" s="5" t="s">
        <v>18</v>
      </c>
      <c r="Q6" s="4" t="s">
        <v>18</v>
      </c>
    </row>
    <row r="7" spans="1:17" ht="96">
      <c r="A7" s="6"/>
      <c r="B7" s="6" t="s">
        <v>16</v>
      </c>
      <c r="C7" s="6" t="s">
        <v>22</v>
      </c>
      <c r="D7" s="15">
        <v>4</v>
      </c>
      <c r="E7" s="16" t="s">
        <v>23</v>
      </c>
      <c r="F7" s="17">
        <v>74386646</v>
      </c>
      <c r="G7" s="28">
        <v>2015</v>
      </c>
      <c r="H7" s="18" t="s">
        <v>112</v>
      </c>
      <c r="I7" s="5">
        <v>2016</v>
      </c>
      <c r="J7" s="39">
        <v>364134.7</v>
      </c>
      <c r="K7" s="5" t="s">
        <v>18</v>
      </c>
      <c r="L7" s="5">
        <v>2016</v>
      </c>
      <c r="M7" s="40">
        <v>1000000</v>
      </c>
      <c r="N7" s="5"/>
      <c r="O7" s="5" t="s">
        <v>127</v>
      </c>
      <c r="P7" s="5" t="s">
        <v>18</v>
      </c>
      <c r="Q7" s="4" t="s">
        <v>18</v>
      </c>
    </row>
    <row r="8" spans="1:17" ht="112">
      <c r="A8" s="6"/>
      <c r="B8" s="6" t="s">
        <v>16</v>
      </c>
      <c r="C8" s="6" t="s">
        <v>24</v>
      </c>
      <c r="D8" s="15" t="s">
        <v>18</v>
      </c>
      <c r="E8" s="16" t="s">
        <v>18</v>
      </c>
      <c r="F8" s="17" t="s">
        <v>18</v>
      </c>
      <c r="G8" s="28">
        <v>2015</v>
      </c>
      <c r="H8" s="33" t="s">
        <v>118</v>
      </c>
      <c r="I8" s="5">
        <v>2016</v>
      </c>
      <c r="J8" s="39">
        <v>142109725</v>
      </c>
      <c r="K8" s="5" t="s">
        <v>121</v>
      </c>
      <c r="L8" s="5">
        <v>2015</v>
      </c>
      <c r="M8" s="5" t="s">
        <v>18</v>
      </c>
      <c r="N8" s="5" t="s">
        <v>18</v>
      </c>
      <c r="O8" s="5" t="s">
        <v>18</v>
      </c>
      <c r="P8" s="5" t="s">
        <v>273</v>
      </c>
      <c r="Q8" s="4" t="s">
        <v>273</v>
      </c>
    </row>
    <row r="9" spans="1:17" ht="16">
      <c r="A9" s="6" t="s">
        <v>19</v>
      </c>
      <c r="B9" s="6" t="s">
        <v>16</v>
      </c>
      <c r="C9" s="6" t="s">
        <v>25</v>
      </c>
      <c r="D9" s="15" t="s">
        <v>18</v>
      </c>
      <c r="E9" s="16" t="s">
        <v>18</v>
      </c>
      <c r="F9" s="17" t="s">
        <v>18</v>
      </c>
      <c r="G9" s="28">
        <v>2015</v>
      </c>
      <c r="H9" s="9">
        <v>6215904</v>
      </c>
      <c r="I9" s="5">
        <v>2018</v>
      </c>
      <c r="J9" s="39" t="s">
        <v>18</v>
      </c>
      <c r="K9" s="5" t="s">
        <v>18</v>
      </c>
      <c r="L9" s="5">
        <v>2015</v>
      </c>
      <c r="M9" s="37">
        <v>75000000</v>
      </c>
      <c r="N9" s="5"/>
      <c r="O9" t="s">
        <v>128</v>
      </c>
      <c r="P9" s="5"/>
      <c r="Q9" s="4"/>
    </row>
    <row r="10" spans="1:17" ht="112">
      <c r="A10" s="6"/>
      <c r="B10" s="6" t="s">
        <v>16</v>
      </c>
      <c r="C10" s="6" t="s">
        <v>26</v>
      </c>
      <c r="D10" s="15">
        <v>6</v>
      </c>
      <c r="E10" s="16" t="s">
        <v>27</v>
      </c>
      <c r="F10" s="17">
        <v>390000000</v>
      </c>
      <c r="G10" s="28" t="s">
        <v>18</v>
      </c>
      <c r="H10" s="18" t="s">
        <v>18</v>
      </c>
      <c r="I10" s="5">
        <v>2016</v>
      </c>
      <c r="J10" s="39">
        <f>4470000000/2.6577</f>
        <v>1681905406.9308047</v>
      </c>
      <c r="K10" s="5" t="s">
        <v>123</v>
      </c>
      <c r="L10" s="5">
        <v>2015</v>
      </c>
      <c r="M10" s="5" t="s">
        <v>18</v>
      </c>
      <c r="N10" s="5"/>
      <c r="O10" s="5"/>
      <c r="P10" s="5"/>
      <c r="Q10" s="4"/>
    </row>
    <row r="11" spans="1:17" ht="208">
      <c r="A11" s="6" t="s">
        <v>19</v>
      </c>
      <c r="B11" s="6" t="s">
        <v>16</v>
      </c>
      <c r="C11" s="6" t="s">
        <v>28</v>
      </c>
      <c r="D11" s="15" t="s">
        <v>18</v>
      </c>
      <c r="E11" s="16" t="s">
        <v>18</v>
      </c>
      <c r="F11" s="17" t="s">
        <v>18</v>
      </c>
      <c r="G11" s="28">
        <v>2012</v>
      </c>
      <c r="H11" s="34">
        <v>58599000</v>
      </c>
      <c r="I11" s="5">
        <v>2018</v>
      </c>
      <c r="J11" s="39" t="s">
        <v>18</v>
      </c>
      <c r="K11" s="5" t="s">
        <v>124</v>
      </c>
      <c r="L11" s="5">
        <v>2014</v>
      </c>
      <c r="M11" t="s">
        <v>246</v>
      </c>
      <c r="N11" s="5">
        <v>2012</v>
      </c>
      <c r="O11" s="5" t="s">
        <v>247</v>
      </c>
      <c r="P11" s="5"/>
      <c r="Q11" s="4"/>
    </row>
    <row r="12" spans="1:17" ht="64">
      <c r="A12" s="6" t="s">
        <v>19</v>
      </c>
      <c r="B12" s="6" t="s">
        <v>16</v>
      </c>
      <c r="C12" s="6" t="s">
        <v>29</v>
      </c>
      <c r="D12" s="6">
        <v>5</v>
      </c>
      <c r="E12" s="19" t="s">
        <v>30</v>
      </c>
      <c r="F12" s="20">
        <v>154800000</v>
      </c>
      <c r="G12" s="30">
        <v>2014</v>
      </c>
      <c r="H12" s="35">
        <v>287000000</v>
      </c>
      <c r="I12" s="5">
        <v>2017</v>
      </c>
      <c r="J12" s="39" t="s">
        <v>125</v>
      </c>
      <c r="K12" s="5" t="s">
        <v>18</v>
      </c>
      <c r="L12" s="5">
        <v>2014</v>
      </c>
      <c r="M12" s="5" t="s">
        <v>18</v>
      </c>
      <c r="N12" s="5"/>
      <c r="O12" s="5"/>
      <c r="P12" s="5"/>
      <c r="Q12" s="4"/>
    </row>
    <row r="13" spans="1:17" ht="128">
      <c r="A13" s="6" t="s">
        <v>19</v>
      </c>
      <c r="B13" s="6" t="s">
        <v>16</v>
      </c>
      <c r="C13" s="6" t="s">
        <v>31</v>
      </c>
      <c r="D13" s="6">
        <v>9</v>
      </c>
      <c r="E13" s="19" t="s">
        <v>32</v>
      </c>
      <c r="F13" s="20">
        <v>60000000</v>
      </c>
      <c r="G13" s="30">
        <v>2015</v>
      </c>
      <c r="H13" s="34">
        <v>226683465</v>
      </c>
      <c r="I13" s="5">
        <v>2016</v>
      </c>
      <c r="J13" s="39">
        <v>100600786</v>
      </c>
      <c r="K13" s="5" t="s">
        <v>18</v>
      </c>
      <c r="L13" s="5">
        <v>2014</v>
      </c>
      <c r="M13" t="s">
        <v>244</v>
      </c>
      <c r="N13" s="5">
        <v>19</v>
      </c>
      <c r="O13" s="5" t="s">
        <v>245</v>
      </c>
      <c r="P13" s="5"/>
      <c r="Q13" s="4"/>
    </row>
    <row r="14" spans="1:17" ht="112">
      <c r="A14" s="6"/>
      <c r="B14" s="6" t="s">
        <v>16</v>
      </c>
      <c r="C14" s="6" t="s">
        <v>33</v>
      </c>
      <c r="D14" s="21">
        <v>7</v>
      </c>
      <c r="E14" s="19" t="s">
        <v>34</v>
      </c>
      <c r="F14" s="20">
        <v>286950000</v>
      </c>
      <c r="G14" s="31">
        <v>2014</v>
      </c>
      <c r="H14" s="34" t="s">
        <v>119</v>
      </c>
      <c r="I14" s="6">
        <v>2016</v>
      </c>
      <c r="J14" s="20" t="s">
        <v>18</v>
      </c>
      <c r="K14" s="6"/>
      <c r="L14" s="6">
        <v>2009</v>
      </c>
      <c r="M14" s="6" t="s">
        <v>18</v>
      </c>
      <c r="N14" s="6"/>
      <c r="O14" s="6"/>
      <c r="P14" s="6"/>
      <c r="Q14" s="26"/>
    </row>
    <row r="15" spans="1:17" ht="16">
      <c r="A15" s="6"/>
      <c r="B15" s="6" t="s">
        <v>16</v>
      </c>
      <c r="C15" s="6" t="s">
        <v>35</v>
      </c>
      <c r="D15" s="15" t="s">
        <v>18</v>
      </c>
      <c r="E15" s="16" t="s">
        <v>18</v>
      </c>
      <c r="F15" s="17" t="s">
        <v>18</v>
      </c>
      <c r="G15" s="31" t="s">
        <v>18</v>
      </c>
      <c r="H15" s="6" t="s">
        <v>18</v>
      </c>
      <c r="I15" s="6">
        <v>2013</v>
      </c>
      <c r="J15" s="20">
        <v>15400000</v>
      </c>
      <c r="K15" s="6"/>
      <c r="L15" s="6">
        <v>2014</v>
      </c>
      <c r="M15" s="6" t="s">
        <v>18</v>
      </c>
      <c r="N15" s="6"/>
      <c r="O15" s="6"/>
      <c r="P15" s="6"/>
      <c r="Q15" s="26"/>
    </row>
    <row r="16" spans="1:17" ht="16">
      <c r="A16" s="6"/>
      <c r="B16" s="6" t="s">
        <v>16</v>
      </c>
      <c r="C16" s="6" t="s">
        <v>36</v>
      </c>
      <c r="D16" s="15" t="s">
        <v>18</v>
      </c>
      <c r="E16" s="16" t="s">
        <v>18</v>
      </c>
      <c r="F16" s="17" t="s">
        <v>18</v>
      </c>
      <c r="G16" s="31" t="s">
        <v>18</v>
      </c>
      <c r="H16" s="6" t="s">
        <v>18</v>
      </c>
      <c r="I16" s="6">
        <v>2011</v>
      </c>
      <c r="J16" s="20">
        <v>84200000</v>
      </c>
      <c r="K16" s="6"/>
      <c r="L16" s="6">
        <v>2014</v>
      </c>
      <c r="M16" s="6" t="s">
        <v>18</v>
      </c>
      <c r="N16" s="6"/>
      <c r="O16" s="6"/>
      <c r="P16" s="6"/>
      <c r="Q16" s="26"/>
    </row>
    <row r="17" spans="1:17" ht="240">
      <c r="A17" s="6" t="s">
        <v>19</v>
      </c>
      <c r="B17" s="6" t="s">
        <v>16</v>
      </c>
      <c r="C17" s="6" t="s">
        <v>37</v>
      </c>
      <c r="D17" s="21">
        <v>16</v>
      </c>
      <c r="E17" s="19" t="s">
        <v>38</v>
      </c>
      <c r="F17" s="20">
        <v>208800000</v>
      </c>
      <c r="G17" s="31">
        <v>2015</v>
      </c>
      <c r="H17" s="34">
        <v>127342613</v>
      </c>
      <c r="I17" s="6">
        <v>2016</v>
      </c>
      <c r="J17" s="20" t="s">
        <v>18</v>
      </c>
      <c r="K17" s="6"/>
      <c r="L17" s="6">
        <v>2014</v>
      </c>
      <c r="M17" s="6" t="s">
        <v>18</v>
      </c>
      <c r="N17" s="6"/>
      <c r="O17" s="6"/>
      <c r="P17" s="6"/>
      <c r="Q17" s="26"/>
    </row>
    <row r="18" spans="1:17" ht="16">
      <c r="A18" s="6"/>
      <c r="B18" s="6" t="s">
        <v>16</v>
      </c>
      <c r="C18" s="6" t="s">
        <v>39</v>
      </c>
      <c r="D18" s="15" t="s">
        <v>18</v>
      </c>
      <c r="E18" s="16" t="s">
        <v>18</v>
      </c>
      <c r="F18" s="17" t="s">
        <v>18</v>
      </c>
      <c r="G18" s="31" t="s">
        <v>18</v>
      </c>
      <c r="H18" s="6" t="s">
        <v>18</v>
      </c>
      <c r="I18" s="6">
        <v>2013</v>
      </c>
      <c r="J18" s="20" t="s">
        <v>18</v>
      </c>
      <c r="K18" s="6"/>
      <c r="L18" s="6">
        <v>2014</v>
      </c>
      <c r="M18" s="6" t="s">
        <v>18</v>
      </c>
      <c r="N18" s="6"/>
      <c r="O18" s="6"/>
      <c r="P18" s="6"/>
      <c r="Q18" s="26"/>
    </row>
    <row r="19" spans="1:17" ht="16">
      <c r="A19" s="6"/>
      <c r="B19" s="6" t="s">
        <v>16</v>
      </c>
      <c r="C19" s="6" t="s">
        <v>40</v>
      </c>
      <c r="D19" s="15" t="s">
        <v>18</v>
      </c>
      <c r="E19" s="16" t="s">
        <v>18</v>
      </c>
      <c r="F19" s="17" t="s">
        <v>18</v>
      </c>
      <c r="G19" s="31" t="s">
        <v>18</v>
      </c>
      <c r="H19" s="6" t="s">
        <v>18</v>
      </c>
      <c r="I19" s="6">
        <v>2016</v>
      </c>
      <c r="J19" s="20" t="s">
        <v>18</v>
      </c>
      <c r="K19" s="6"/>
      <c r="L19" s="6">
        <v>2014</v>
      </c>
      <c r="M19" s="6" t="s">
        <v>18</v>
      </c>
      <c r="N19" s="6"/>
      <c r="O19" s="6"/>
      <c r="P19" s="6"/>
      <c r="Q19" s="26"/>
    </row>
    <row r="20" spans="1:17" ht="160">
      <c r="A20" s="6" t="s">
        <v>19</v>
      </c>
      <c r="B20" s="6" t="s">
        <v>16</v>
      </c>
      <c r="C20" s="6" t="s">
        <v>41</v>
      </c>
      <c r="D20" s="6">
        <v>9</v>
      </c>
      <c r="E20" s="19" t="s">
        <v>42</v>
      </c>
      <c r="F20" s="20">
        <v>57000000</v>
      </c>
      <c r="G20" s="31">
        <v>2014</v>
      </c>
      <c r="H20" s="35">
        <v>81000000</v>
      </c>
      <c r="I20" s="6">
        <v>2014</v>
      </c>
      <c r="J20" s="7">
        <f>2727670500/7.72041</f>
        <v>353306430.61702681</v>
      </c>
      <c r="K20" s="6"/>
      <c r="L20" s="6">
        <v>2015</v>
      </c>
      <c r="M20" s="5" t="s">
        <v>237</v>
      </c>
      <c r="N20" s="6"/>
      <c r="O20" s="6"/>
      <c r="P20" s="6"/>
      <c r="Q20" s="26"/>
    </row>
    <row r="21" spans="1:17" ht="144">
      <c r="A21" s="6"/>
      <c r="B21" s="6" t="s">
        <v>16</v>
      </c>
      <c r="C21" s="6" t="s">
        <v>43</v>
      </c>
      <c r="D21" s="15" t="s">
        <v>18</v>
      </c>
      <c r="E21" s="16" t="s">
        <v>18</v>
      </c>
      <c r="F21" s="17" t="s">
        <v>18</v>
      </c>
      <c r="G21" s="31"/>
      <c r="H21" s="6"/>
      <c r="I21" s="6">
        <v>2012</v>
      </c>
      <c r="J21" s="7">
        <v>27700000</v>
      </c>
      <c r="K21" s="6"/>
      <c r="L21" s="6">
        <v>2015</v>
      </c>
      <c r="M21" s="5" t="s">
        <v>238</v>
      </c>
      <c r="N21" s="6">
        <v>8</v>
      </c>
      <c r="O21" s="6"/>
      <c r="P21" s="6"/>
      <c r="Q21" s="26"/>
    </row>
    <row r="22" spans="1:17" ht="128">
      <c r="A22" s="6" t="s">
        <v>19</v>
      </c>
      <c r="B22" s="6" t="s">
        <v>16</v>
      </c>
      <c r="C22" s="6" t="s">
        <v>44</v>
      </c>
      <c r="D22" s="6">
        <v>12</v>
      </c>
      <c r="E22" s="5" t="s">
        <v>113</v>
      </c>
      <c r="F22" s="20">
        <v>2930000</v>
      </c>
      <c r="G22" s="31" t="s">
        <v>18</v>
      </c>
      <c r="H22" s="6" t="s">
        <v>18</v>
      </c>
      <c r="I22" s="6">
        <v>2017</v>
      </c>
      <c r="J22" s="20" t="s">
        <v>18</v>
      </c>
      <c r="K22" s="6"/>
      <c r="L22" s="6">
        <v>2014</v>
      </c>
      <c r="M22" s="6" t="s">
        <v>18</v>
      </c>
      <c r="N22" s="6"/>
      <c r="O22" s="6"/>
      <c r="P22" s="6"/>
      <c r="Q22" s="26"/>
    </row>
    <row r="23" spans="1:17" ht="16">
      <c r="A23" s="6" t="s">
        <v>45</v>
      </c>
      <c r="B23" s="6" t="s">
        <v>16</v>
      </c>
      <c r="C23" s="6" t="s">
        <v>46</v>
      </c>
      <c r="D23" s="15" t="s">
        <v>18</v>
      </c>
      <c r="E23" s="16" t="s">
        <v>18</v>
      </c>
      <c r="F23" s="17" t="s">
        <v>18</v>
      </c>
      <c r="G23" s="31" t="s">
        <v>18</v>
      </c>
      <c r="H23" s="6" t="s">
        <v>18</v>
      </c>
      <c r="I23" s="6">
        <v>2016</v>
      </c>
      <c r="J23" s="20">
        <v>4078000</v>
      </c>
      <c r="K23" s="6"/>
      <c r="L23" s="6">
        <v>2015</v>
      </c>
      <c r="M23" s="6" t="s">
        <v>239</v>
      </c>
      <c r="N23" s="6">
        <v>4</v>
      </c>
      <c r="O23" s="6"/>
      <c r="P23" s="6"/>
      <c r="Q23" s="26"/>
    </row>
    <row r="24" spans="1:17" ht="112">
      <c r="A24" s="6" t="s">
        <v>19</v>
      </c>
      <c r="B24" s="6" t="s">
        <v>16</v>
      </c>
      <c r="C24" s="6" t="s">
        <v>47</v>
      </c>
      <c r="D24" s="6">
        <v>7</v>
      </c>
      <c r="E24" s="5" t="s">
        <v>114</v>
      </c>
      <c r="F24" s="20" t="s">
        <v>18</v>
      </c>
      <c r="G24" s="31">
        <v>2015</v>
      </c>
      <c r="H24" s="34" t="s">
        <v>120</v>
      </c>
      <c r="I24" s="6">
        <v>2016</v>
      </c>
      <c r="J24" s="20" t="s">
        <v>18</v>
      </c>
      <c r="K24" s="6"/>
      <c r="L24" s="6">
        <v>2014</v>
      </c>
      <c r="M24" s="5" t="s">
        <v>242</v>
      </c>
      <c r="N24" s="6"/>
      <c r="O24" s="6"/>
      <c r="P24" s="6"/>
      <c r="Q24" s="26"/>
    </row>
    <row r="25" spans="1:17" ht="16">
      <c r="A25" s="6" t="s">
        <v>19</v>
      </c>
      <c r="B25" s="6" t="s">
        <v>16</v>
      </c>
      <c r="C25" s="6" t="s">
        <v>48</v>
      </c>
      <c r="D25" s="15" t="s">
        <v>18</v>
      </c>
      <c r="E25" s="16" t="s">
        <v>18</v>
      </c>
      <c r="F25" s="17" t="s">
        <v>18</v>
      </c>
      <c r="G25" s="31" t="s">
        <v>18</v>
      </c>
      <c r="H25" s="6" t="s">
        <v>18</v>
      </c>
      <c r="I25" s="6">
        <v>2016</v>
      </c>
      <c r="J25" s="7">
        <v>16960000</v>
      </c>
      <c r="K25" s="6"/>
      <c r="L25" s="6">
        <v>2014</v>
      </c>
      <c r="M25" s="6" t="s">
        <v>240</v>
      </c>
      <c r="N25" s="6"/>
      <c r="O25" s="6"/>
      <c r="P25" s="6"/>
      <c r="Q25" s="26"/>
    </row>
    <row r="26" spans="1:17" ht="18">
      <c r="A26" s="6"/>
      <c r="B26" s="6" t="s">
        <v>16</v>
      </c>
      <c r="C26" s="6" t="s">
        <v>49</v>
      </c>
      <c r="D26" s="15" t="s">
        <v>18</v>
      </c>
      <c r="E26" s="16" t="s">
        <v>18</v>
      </c>
      <c r="F26" s="17" t="s">
        <v>18</v>
      </c>
      <c r="G26" s="31">
        <v>2014</v>
      </c>
      <c r="H26" s="34">
        <v>7462700</v>
      </c>
      <c r="I26" s="6">
        <v>2018</v>
      </c>
      <c r="J26" s="20">
        <v>102630000</v>
      </c>
      <c r="K26" s="6"/>
      <c r="L26" s="6">
        <v>2014</v>
      </c>
      <c r="M26" s="6" t="s">
        <v>18</v>
      </c>
      <c r="N26" s="6"/>
      <c r="O26" s="6"/>
      <c r="P26" s="6"/>
      <c r="Q26" s="26"/>
    </row>
    <row r="27" spans="1:17" ht="16">
      <c r="A27" s="6" t="s">
        <v>19</v>
      </c>
      <c r="B27" s="6" t="s">
        <v>16</v>
      </c>
      <c r="C27" s="6" t="s">
        <v>50</v>
      </c>
      <c r="D27" s="15" t="s">
        <v>18</v>
      </c>
      <c r="E27" s="16" t="s">
        <v>18</v>
      </c>
      <c r="F27" s="17" t="s">
        <v>18</v>
      </c>
      <c r="G27" s="31" t="s">
        <v>18</v>
      </c>
      <c r="H27" s="6" t="s">
        <v>18</v>
      </c>
      <c r="I27" s="6">
        <v>2016</v>
      </c>
      <c r="J27" s="20">
        <v>279000000</v>
      </c>
      <c r="K27" s="6"/>
      <c r="L27" s="6">
        <v>2016</v>
      </c>
      <c r="M27" s="6" t="s">
        <v>18</v>
      </c>
      <c r="N27" s="6"/>
      <c r="O27" s="6"/>
      <c r="P27" s="6"/>
      <c r="Q27" s="26"/>
    </row>
    <row r="28" spans="1:17" ht="80">
      <c r="A28" s="6" t="s">
        <v>19</v>
      </c>
      <c r="B28" s="6" t="s">
        <v>16</v>
      </c>
      <c r="C28" s="6" t="s">
        <v>51</v>
      </c>
      <c r="D28" s="6">
        <v>7</v>
      </c>
      <c r="E28" s="5" t="s">
        <v>115</v>
      </c>
      <c r="F28" s="20">
        <v>205920000</v>
      </c>
      <c r="G28" s="31">
        <v>2014</v>
      </c>
      <c r="H28" s="35">
        <v>693000000</v>
      </c>
      <c r="I28" s="6">
        <v>2014</v>
      </c>
      <c r="J28" s="20" t="s">
        <v>18</v>
      </c>
      <c r="K28" s="6"/>
      <c r="L28" s="6">
        <v>2014</v>
      </c>
      <c r="M28" s="5" t="s">
        <v>241</v>
      </c>
      <c r="N28" s="6"/>
      <c r="O28" s="6"/>
      <c r="P28" s="6"/>
      <c r="Q28" s="26"/>
    </row>
    <row r="29" spans="1:17" ht="16">
      <c r="A29" s="6" t="s">
        <v>45</v>
      </c>
      <c r="B29" s="6" t="s">
        <v>16</v>
      </c>
      <c r="C29" s="6" t="s">
        <v>52</v>
      </c>
      <c r="D29" s="15" t="s">
        <v>18</v>
      </c>
      <c r="E29" s="16" t="s">
        <v>18</v>
      </c>
      <c r="F29" s="17" t="s">
        <v>18</v>
      </c>
      <c r="G29" s="31" t="s">
        <v>18</v>
      </c>
      <c r="H29" s="6" t="s">
        <v>18</v>
      </c>
      <c r="I29" s="6">
        <v>2014</v>
      </c>
      <c r="J29" s="20">
        <v>1180000</v>
      </c>
      <c r="K29" s="6"/>
      <c r="L29" s="6">
        <v>2015</v>
      </c>
      <c r="M29" s="6" t="s">
        <v>18</v>
      </c>
      <c r="N29" s="6"/>
      <c r="O29" s="6"/>
      <c r="P29" s="6"/>
      <c r="Q29" s="26"/>
    </row>
    <row r="30" spans="1:17" ht="16">
      <c r="A30" s="6" t="s">
        <v>45</v>
      </c>
      <c r="B30" s="6" t="s">
        <v>16</v>
      </c>
      <c r="C30" s="6" t="s">
        <v>53</v>
      </c>
      <c r="D30" s="15" t="s">
        <v>18</v>
      </c>
      <c r="E30" s="16" t="s">
        <v>18</v>
      </c>
      <c r="F30" s="17" t="s">
        <v>18</v>
      </c>
      <c r="G30" s="31" t="s">
        <v>18</v>
      </c>
      <c r="H30" s="6" t="s">
        <v>18</v>
      </c>
      <c r="I30" s="6">
        <v>2000</v>
      </c>
      <c r="J30" s="20">
        <v>1288968</v>
      </c>
      <c r="K30" s="6"/>
      <c r="L30" s="6">
        <v>2015</v>
      </c>
      <c r="M30" s="6" t="s">
        <v>18</v>
      </c>
      <c r="N30" s="6"/>
      <c r="O30" s="6"/>
      <c r="P30" s="6"/>
      <c r="Q30" s="26"/>
    </row>
    <row r="31" spans="1:17" ht="16">
      <c r="A31" s="6" t="s">
        <v>45</v>
      </c>
      <c r="B31" s="6" t="s">
        <v>16</v>
      </c>
      <c r="C31" s="6" t="s">
        <v>54</v>
      </c>
      <c r="D31" s="15" t="s">
        <v>18</v>
      </c>
      <c r="E31" s="16" t="s">
        <v>18</v>
      </c>
      <c r="F31" s="17" t="s">
        <v>18</v>
      </c>
      <c r="G31" s="31" t="s">
        <v>18</v>
      </c>
      <c r="H31" s="6" t="s">
        <v>18</v>
      </c>
      <c r="I31" s="6">
        <v>2017</v>
      </c>
      <c r="J31" s="20">
        <v>4104500</v>
      </c>
      <c r="K31" s="6"/>
      <c r="L31" s="6">
        <v>2015</v>
      </c>
      <c r="M31" s="6" t="s">
        <v>18</v>
      </c>
      <c r="N31" s="6"/>
      <c r="O31" s="6"/>
      <c r="P31" s="6"/>
      <c r="Q31" s="26"/>
    </row>
    <row r="32" spans="1:17" ht="48">
      <c r="A32" s="6"/>
      <c r="B32" s="6" t="s">
        <v>16</v>
      </c>
      <c r="C32" s="6" t="s">
        <v>55</v>
      </c>
      <c r="D32" s="6">
        <v>4</v>
      </c>
      <c r="E32" s="5" t="s">
        <v>116</v>
      </c>
      <c r="F32" s="20">
        <v>26000000</v>
      </c>
      <c r="G32" s="31" t="s">
        <v>18</v>
      </c>
      <c r="H32" s="6" t="s">
        <v>18</v>
      </c>
      <c r="I32" s="6">
        <v>2013</v>
      </c>
      <c r="J32" s="20">
        <f>87481000*0.305</f>
        <v>26681705</v>
      </c>
      <c r="K32" s="6"/>
      <c r="L32" s="6">
        <v>2015</v>
      </c>
      <c r="M32" s="6" t="s">
        <v>18</v>
      </c>
      <c r="N32" s="6"/>
      <c r="O32" s="6"/>
      <c r="P32" s="6"/>
      <c r="Q32" s="26"/>
    </row>
    <row r="33" spans="1:17" ht="16">
      <c r="A33" s="6"/>
      <c r="B33" s="6" t="s">
        <v>16</v>
      </c>
      <c r="C33" s="6" t="s">
        <v>56</v>
      </c>
      <c r="D33" s="15" t="s">
        <v>18</v>
      </c>
      <c r="E33" s="16" t="s">
        <v>18</v>
      </c>
      <c r="F33" s="17" t="s">
        <v>18</v>
      </c>
      <c r="G33" s="31" t="s">
        <v>18</v>
      </c>
      <c r="H33" s="6" t="s">
        <v>18</v>
      </c>
      <c r="I33" s="6">
        <v>2018</v>
      </c>
      <c r="J33" s="20" t="s">
        <v>18</v>
      </c>
      <c r="K33" s="6"/>
      <c r="L33" s="6">
        <v>2017</v>
      </c>
      <c r="M33" s="6" t="s">
        <v>18</v>
      </c>
      <c r="N33" s="6"/>
      <c r="O33" s="6"/>
      <c r="P33" s="6"/>
      <c r="Q33" s="26"/>
    </row>
    <row r="34" spans="1:17" ht="144">
      <c r="A34" s="6" t="s">
        <v>19</v>
      </c>
      <c r="B34" s="6" t="s">
        <v>16</v>
      </c>
      <c r="C34" s="6" t="s">
        <v>57</v>
      </c>
      <c r="D34" s="15" t="s">
        <v>18</v>
      </c>
      <c r="E34" s="16" t="s">
        <v>18</v>
      </c>
      <c r="F34" s="17" t="s">
        <v>18</v>
      </c>
      <c r="G34" s="31">
        <v>2014</v>
      </c>
      <c r="H34" s="34">
        <v>8880320</v>
      </c>
      <c r="I34" s="6">
        <v>2016</v>
      </c>
      <c r="J34" s="20" t="s">
        <v>18</v>
      </c>
      <c r="K34" s="6"/>
      <c r="L34" s="6">
        <v>2014</v>
      </c>
      <c r="M34" s="5" t="s">
        <v>243</v>
      </c>
      <c r="N34" s="6"/>
      <c r="O34" s="6"/>
      <c r="P34" s="6"/>
      <c r="Q34" s="26"/>
    </row>
    <row r="35" spans="1:17" ht="80">
      <c r="A35" s="6" t="s">
        <v>19</v>
      </c>
      <c r="B35" s="6" t="s">
        <v>16</v>
      </c>
      <c r="C35" s="6" t="s">
        <v>58</v>
      </c>
      <c r="D35" s="6">
        <v>5</v>
      </c>
      <c r="E35" s="5" t="s">
        <v>117</v>
      </c>
      <c r="F35" s="20">
        <v>137200000</v>
      </c>
      <c r="G35" s="31">
        <v>2015</v>
      </c>
      <c r="H35" s="34">
        <v>6215904</v>
      </c>
      <c r="I35" s="6">
        <v>2010</v>
      </c>
      <c r="J35" s="20" t="s">
        <v>18</v>
      </c>
      <c r="K35" s="6"/>
      <c r="L35" s="6">
        <v>2015</v>
      </c>
      <c r="M35" s="6" t="s">
        <v>18</v>
      </c>
      <c r="N35" s="6"/>
      <c r="O35" s="6"/>
      <c r="P35" s="6"/>
      <c r="Q35" s="26"/>
    </row>
    <row r="36" spans="1:17" ht="16">
      <c r="A36" s="6"/>
      <c r="B36" s="6" t="s">
        <v>59</v>
      </c>
      <c r="C36" s="6" t="s">
        <v>60</v>
      </c>
      <c r="D36" s="6" t="s">
        <v>18</v>
      </c>
      <c r="E36" s="5" t="s">
        <v>18</v>
      </c>
      <c r="F36" s="20" t="s">
        <v>18</v>
      </c>
      <c r="G36" s="31" t="s">
        <v>18</v>
      </c>
      <c r="H36" s="6" t="s">
        <v>18</v>
      </c>
      <c r="I36" s="6">
        <v>2006</v>
      </c>
      <c r="J36" s="20" t="s">
        <v>61</v>
      </c>
      <c r="K36" s="6"/>
      <c r="L36" s="6">
        <v>2014</v>
      </c>
      <c r="M36" s="6" t="s">
        <v>18</v>
      </c>
      <c r="N36" s="6" t="s">
        <v>62</v>
      </c>
      <c r="O36" s="6" t="s">
        <v>63</v>
      </c>
      <c r="P36" s="6"/>
      <c r="Q36" s="26"/>
    </row>
    <row r="37" spans="1:17" ht="80">
      <c r="A37" s="6"/>
      <c r="B37" s="6" t="s">
        <v>59</v>
      </c>
      <c r="C37" s="6" t="s">
        <v>64</v>
      </c>
      <c r="D37" s="6">
        <v>6</v>
      </c>
      <c r="E37" s="5" t="s">
        <v>65</v>
      </c>
      <c r="F37" s="20">
        <v>14060000</v>
      </c>
      <c r="G37" s="31" t="s">
        <v>18</v>
      </c>
      <c r="H37" s="6" t="s">
        <v>18</v>
      </c>
      <c r="I37" s="6">
        <v>2013</v>
      </c>
      <c r="J37" s="20">
        <v>26900000</v>
      </c>
      <c r="K37" s="22"/>
      <c r="L37" s="6">
        <v>2009</v>
      </c>
      <c r="M37" s="6" t="s">
        <v>18</v>
      </c>
      <c r="N37" s="6" t="s">
        <v>66</v>
      </c>
      <c r="O37" s="6" t="s">
        <v>67</v>
      </c>
      <c r="P37" s="6"/>
      <c r="Q37" s="26"/>
    </row>
    <row r="38" spans="1:17" ht="16">
      <c r="A38" s="6"/>
      <c r="B38" s="6" t="s">
        <v>59</v>
      </c>
      <c r="C38" s="6" t="s">
        <v>68</v>
      </c>
      <c r="D38" s="6" t="s">
        <v>18</v>
      </c>
      <c r="E38" s="5" t="s">
        <v>18</v>
      </c>
      <c r="F38" s="20" t="s">
        <v>18</v>
      </c>
      <c r="G38" s="31" t="s">
        <v>18</v>
      </c>
      <c r="H38" s="6" t="s">
        <v>18</v>
      </c>
      <c r="I38" s="6" t="s">
        <v>18</v>
      </c>
      <c r="J38" s="20" t="s">
        <v>18</v>
      </c>
      <c r="K38" s="6"/>
      <c r="L38" s="6">
        <v>2015</v>
      </c>
      <c r="M38" s="6" t="s">
        <v>18</v>
      </c>
      <c r="N38" s="6" t="s">
        <v>69</v>
      </c>
      <c r="O38" s="6" t="s">
        <v>70</v>
      </c>
      <c r="P38" s="6"/>
      <c r="Q38" s="26"/>
    </row>
    <row r="39" spans="1:17" ht="16">
      <c r="A39" s="6" t="s">
        <v>71</v>
      </c>
      <c r="B39" s="6" t="s">
        <v>59</v>
      </c>
      <c r="C39" s="6" t="s">
        <v>72</v>
      </c>
      <c r="D39" s="6" t="s">
        <v>18</v>
      </c>
      <c r="E39" s="5" t="s">
        <v>18</v>
      </c>
      <c r="F39" s="20" t="s">
        <v>18</v>
      </c>
      <c r="G39" s="31" t="s">
        <v>18</v>
      </c>
      <c r="H39" s="6" t="s">
        <v>18</v>
      </c>
      <c r="I39" s="6">
        <v>2017</v>
      </c>
      <c r="J39" s="20" t="s">
        <v>18</v>
      </c>
      <c r="K39" s="6"/>
      <c r="L39" s="6">
        <v>2014</v>
      </c>
      <c r="M39" s="6" t="s">
        <v>18</v>
      </c>
      <c r="N39" s="6" t="s">
        <v>18</v>
      </c>
      <c r="O39" s="6" t="s">
        <v>18</v>
      </c>
      <c r="P39" s="6"/>
      <c r="Q39" s="26"/>
    </row>
    <row r="40" spans="1:17" ht="240">
      <c r="A40" s="6"/>
      <c r="B40" s="6" t="s">
        <v>59</v>
      </c>
      <c r="C40" s="6" t="s">
        <v>73</v>
      </c>
      <c r="D40" s="6">
        <v>21</v>
      </c>
      <c r="E40" s="5" t="s">
        <v>74</v>
      </c>
      <c r="F40" s="20">
        <v>13500000</v>
      </c>
      <c r="G40" s="31">
        <v>2015</v>
      </c>
      <c r="H40" s="23">
        <v>10121307</v>
      </c>
      <c r="I40" s="6">
        <v>2016</v>
      </c>
      <c r="J40" s="20">
        <v>263000000</v>
      </c>
      <c r="K40" s="22"/>
      <c r="L40" s="6">
        <v>2014</v>
      </c>
      <c r="M40" s="6" t="s">
        <v>18</v>
      </c>
      <c r="N40" s="6" t="s">
        <v>75</v>
      </c>
      <c r="O40" s="5" t="s">
        <v>76</v>
      </c>
      <c r="P40" s="6"/>
      <c r="Q40" s="26"/>
    </row>
    <row r="41" spans="1:17" ht="16">
      <c r="A41" s="6" t="s">
        <v>19</v>
      </c>
      <c r="B41" s="6" t="s">
        <v>59</v>
      </c>
      <c r="C41" s="6" t="s">
        <v>77</v>
      </c>
      <c r="D41" s="6" t="s">
        <v>18</v>
      </c>
      <c r="E41" s="5" t="s">
        <v>18</v>
      </c>
      <c r="F41" s="20" t="s">
        <v>18</v>
      </c>
      <c r="G41" s="31" t="s">
        <v>18</v>
      </c>
      <c r="H41" s="6" t="s">
        <v>18</v>
      </c>
      <c r="I41" s="6">
        <v>2015</v>
      </c>
      <c r="J41" s="20" t="s">
        <v>18</v>
      </c>
      <c r="K41" s="6"/>
      <c r="L41" s="6">
        <v>2014</v>
      </c>
      <c r="M41" s="6" t="s">
        <v>18</v>
      </c>
      <c r="N41" s="6" t="s">
        <v>18</v>
      </c>
      <c r="O41" s="6" t="s">
        <v>18</v>
      </c>
      <c r="P41" s="6"/>
      <c r="Q41" s="26"/>
    </row>
    <row r="42" spans="1:17" ht="80">
      <c r="A42" s="6"/>
      <c r="B42" s="6" t="s">
        <v>59</v>
      </c>
      <c r="C42" s="6" t="s">
        <v>78</v>
      </c>
      <c r="D42" s="6">
        <v>71</v>
      </c>
      <c r="E42" s="5" t="s">
        <v>79</v>
      </c>
      <c r="F42" s="20">
        <v>55069000</v>
      </c>
      <c r="G42" s="31">
        <v>2010</v>
      </c>
      <c r="H42" s="23">
        <v>64572667</v>
      </c>
      <c r="I42" s="6">
        <v>2014</v>
      </c>
      <c r="J42" s="20">
        <v>163788500</v>
      </c>
      <c r="K42" s="22"/>
      <c r="L42" s="6">
        <v>1997</v>
      </c>
      <c r="M42" s="6" t="s">
        <v>80</v>
      </c>
      <c r="N42" s="6">
        <v>3</v>
      </c>
      <c r="O42" s="6" t="s">
        <v>81</v>
      </c>
      <c r="P42" s="6"/>
      <c r="Q42" s="26"/>
    </row>
    <row r="43" spans="1:17" ht="112">
      <c r="A43" s="6"/>
      <c r="B43" s="6" t="s">
        <v>59</v>
      </c>
      <c r="C43" s="6" t="s">
        <v>82</v>
      </c>
      <c r="D43" s="6">
        <v>10</v>
      </c>
      <c r="E43" s="5" t="s">
        <v>83</v>
      </c>
      <c r="F43" s="20">
        <v>9946954</v>
      </c>
      <c r="G43" s="31">
        <v>2014</v>
      </c>
      <c r="H43" s="23">
        <v>48489666</v>
      </c>
      <c r="I43" s="6">
        <v>2015</v>
      </c>
      <c r="J43" s="20" t="s">
        <v>18</v>
      </c>
      <c r="K43" s="6"/>
      <c r="L43" s="6">
        <v>2014</v>
      </c>
      <c r="M43" s="6" t="s">
        <v>18</v>
      </c>
      <c r="N43" s="6" t="s">
        <v>84</v>
      </c>
      <c r="O43" s="6" t="s">
        <v>85</v>
      </c>
      <c r="P43" s="6"/>
      <c r="Q43" s="26"/>
    </row>
    <row r="44" spans="1:17" ht="16">
      <c r="A44" s="6"/>
      <c r="B44" s="6" t="s">
        <v>59</v>
      </c>
      <c r="C44" s="6" t="s">
        <v>86</v>
      </c>
      <c r="D44" s="6" t="s">
        <v>18</v>
      </c>
      <c r="E44" s="5" t="s">
        <v>18</v>
      </c>
      <c r="F44" s="20" t="s">
        <v>18</v>
      </c>
      <c r="G44" s="31" t="s">
        <v>18</v>
      </c>
      <c r="H44" s="6" t="s">
        <v>18</v>
      </c>
      <c r="I44" s="6">
        <v>2015</v>
      </c>
      <c r="J44" s="20">
        <v>1093500</v>
      </c>
      <c r="K44" s="22"/>
      <c r="L44" s="6">
        <v>2014</v>
      </c>
      <c r="M44" s="6" t="s">
        <v>87</v>
      </c>
      <c r="N44" s="6" t="s">
        <v>88</v>
      </c>
      <c r="O44" s="6" t="s">
        <v>89</v>
      </c>
      <c r="P44" s="6"/>
      <c r="Q44" s="26"/>
    </row>
    <row r="45" spans="1:17" ht="64">
      <c r="A45" s="6"/>
      <c r="B45" s="6" t="s">
        <v>59</v>
      </c>
      <c r="C45" s="6" t="s">
        <v>90</v>
      </c>
      <c r="D45" s="6">
        <v>5</v>
      </c>
      <c r="E45" s="5" t="s">
        <v>91</v>
      </c>
      <c r="F45" s="20">
        <v>33790000</v>
      </c>
      <c r="G45" s="31" t="s">
        <v>18</v>
      </c>
      <c r="H45" s="6" t="s">
        <v>18</v>
      </c>
      <c r="I45" s="6">
        <v>2016</v>
      </c>
      <c r="J45" s="20">
        <v>297430000</v>
      </c>
      <c r="K45" s="22"/>
      <c r="L45" s="6">
        <v>2015</v>
      </c>
      <c r="M45" s="6" t="s">
        <v>18</v>
      </c>
      <c r="N45" s="6" t="s">
        <v>92</v>
      </c>
      <c r="O45" s="6" t="s">
        <v>93</v>
      </c>
      <c r="P45" s="6"/>
      <c r="Q45" s="26"/>
    </row>
    <row r="46" spans="1:17" ht="32">
      <c r="A46" s="6"/>
      <c r="B46" s="6" t="s">
        <v>59</v>
      </c>
      <c r="C46" s="6" t="s">
        <v>94</v>
      </c>
      <c r="D46" s="6">
        <v>2</v>
      </c>
      <c r="E46" s="5" t="s">
        <v>95</v>
      </c>
      <c r="F46" s="20">
        <v>3720000</v>
      </c>
      <c r="G46" s="31" t="s">
        <v>18</v>
      </c>
      <c r="H46" s="6" t="s">
        <v>18</v>
      </c>
      <c r="I46" s="6">
        <v>2015</v>
      </c>
      <c r="J46" s="20">
        <v>35311000</v>
      </c>
      <c r="K46" s="22"/>
      <c r="L46" s="6">
        <v>2014</v>
      </c>
      <c r="M46" s="6" t="s">
        <v>18</v>
      </c>
      <c r="N46" s="6" t="s">
        <v>96</v>
      </c>
      <c r="O46" s="6" t="s">
        <v>97</v>
      </c>
      <c r="P46" s="6"/>
      <c r="Q46" s="26"/>
    </row>
    <row r="47" spans="1:17" ht="16">
      <c r="A47" s="6"/>
      <c r="B47" s="6" t="s">
        <v>59</v>
      </c>
      <c r="C47" s="6" t="s">
        <v>98</v>
      </c>
      <c r="D47" s="6" t="s">
        <v>18</v>
      </c>
      <c r="E47" s="5" t="s">
        <v>18</v>
      </c>
      <c r="F47" s="20" t="s">
        <v>18</v>
      </c>
      <c r="G47" s="31" t="s">
        <v>18</v>
      </c>
      <c r="H47" s="6" t="s">
        <v>18</v>
      </c>
      <c r="I47" s="6">
        <v>2000</v>
      </c>
      <c r="J47" s="20" t="s">
        <v>18</v>
      </c>
      <c r="K47" s="6"/>
      <c r="L47" s="6">
        <v>2015</v>
      </c>
      <c r="M47" s="6" t="s">
        <v>18</v>
      </c>
      <c r="N47" s="6" t="s">
        <v>99</v>
      </c>
      <c r="O47" s="6" t="s">
        <v>100</v>
      </c>
      <c r="P47" s="6"/>
      <c r="Q47" s="26"/>
    </row>
    <row r="48" spans="1:17" ht="17">
      <c r="A48" s="6"/>
      <c r="B48" s="24" t="s">
        <v>59</v>
      </c>
      <c r="C48" s="25" t="s">
        <v>101</v>
      </c>
      <c r="D48" s="6" t="s">
        <v>18</v>
      </c>
      <c r="E48" s="5" t="s">
        <v>18</v>
      </c>
      <c r="F48" s="20" t="s">
        <v>18</v>
      </c>
      <c r="G48" s="31" t="s">
        <v>18</v>
      </c>
      <c r="H48" s="6" t="s">
        <v>18</v>
      </c>
      <c r="I48" s="6">
        <v>2000</v>
      </c>
      <c r="J48" s="20" t="s">
        <v>18</v>
      </c>
      <c r="K48" s="6"/>
      <c r="L48" s="6">
        <v>2009</v>
      </c>
      <c r="M48" s="6" t="s">
        <v>102</v>
      </c>
      <c r="N48" s="6" t="s">
        <v>103</v>
      </c>
      <c r="O48" s="6" t="s">
        <v>104</v>
      </c>
      <c r="P48" s="6"/>
      <c r="Q48" s="26"/>
    </row>
    <row r="49" spans="1:17" ht="17">
      <c r="A49" s="6"/>
      <c r="B49" s="24" t="s">
        <v>59</v>
      </c>
      <c r="C49" s="25" t="s">
        <v>105</v>
      </c>
      <c r="D49" s="6" t="s">
        <v>18</v>
      </c>
      <c r="E49" s="5" t="s">
        <v>18</v>
      </c>
      <c r="F49" s="20" t="s">
        <v>18</v>
      </c>
      <c r="G49" s="31" t="s">
        <v>18</v>
      </c>
      <c r="H49" s="6" t="s">
        <v>18</v>
      </c>
      <c r="I49" s="6">
        <v>2015</v>
      </c>
      <c r="J49" s="20">
        <v>34650000</v>
      </c>
      <c r="K49" s="22"/>
      <c r="L49" s="6">
        <v>2014</v>
      </c>
      <c r="M49" s="6" t="s">
        <v>18</v>
      </c>
      <c r="N49" s="6" t="s">
        <v>75</v>
      </c>
      <c r="O49" s="6" t="s">
        <v>106</v>
      </c>
      <c r="P49" s="6"/>
      <c r="Q49" s="26"/>
    </row>
    <row r="50" spans="1:17" ht="17">
      <c r="A50" s="6"/>
      <c r="B50" s="24" t="s">
        <v>59</v>
      </c>
      <c r="C50" s="25" t="s">
        <v>107</v>
      </c>
      <c r="D50" s="6" t="s">
        <v>18</v>
      </c>
      <c r="E50" s="5" t="s">
        <v>18</v>
      </c>
      <c r="F50" s="20" t="s">
        <v>18</v>
      </c>
      <c r="G50" s="31" t="s">
        <v>18</v>
      </c>
      <c r="H50" s="6" t="s">
        <v>18</v>
      </c>
      <c r="I50" s="6" t="s">
        <v>18</v>
      </c>
      <c r="J50" s="20" t="s">
        <v>18</v>
      </c>
      <c r="K50" s="6"/>
      <c r="L50" s="6" t="s">
        <v>18</v>
      </c>
      <c r="M50" s="6" t="s">
        <v>18</v>
      </c>
      <c r="N50" s="6" t="s">
        <v>18</v>
      </c>
      <c r="O50" s="6" t="s">
        <v>18</v>
      </c>
      <c r="P50" s="6"/>
      <c r="Q50" s="26"/>
    </row>
  </sheetData>
  <mergeCells count="5">
    <mergeCell ref="D2:F2"/>
    <mergeCell ref="G2:H2"/>
    <mergeCell ref="I2:J2"/>
    <mergeCell ref="L2:O2"/>
    <mergeCell ref="P2:Q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5D5A5-9D15-AB41-850B-A2C039531142}">
  <dimension ref="A1:J67"/>
  <sheetViews>
    <sheetView topLeftCell="A41" workbookViewId="0">
      <selection activeCell="C1" sqref="C1:C1048576"/>
    </sheetView>
  </sheetViews>
  <sheetFormatPr baseColWidth="10" defaultRowHeight="15"/>
  <cols>
    <col min="1" max="1" width="10.83203125" style="54"/>
    <col min="2" max="2" width="19.5" style="54" bestFit="1" customWidth="1"/>
    <col min="3" max="3" width="15.6640625" style="7" bestFit="1" customWidth="1"/>
    <col min="4" max="4" width="19.5" style="54" bestFit="1" customWidth="1"/>
    <col min="6" max="6" width="19.5" bestFit="1" customWidth="1"/>
  </cols>
  <sheetData>
    <row r="1" spans="1:10">
      <c r="B1" s="81"/>
    </row>
    <row r="2" spans="1:10">
      <c r="B2" s="81"/>
    </row>
    <row r="3" spans="1:10">
      <c r="B3" s="54" t="s">
        <v>248</v>
      </c>
      <c r="C3" s="7" t="s">
        <v>359</v>
      </c>
    </row>
    <row r="4" spans="1:10">
      <c r="A4" s="54">
        <v>1</v>
      </c>
      <c r="B4" t="s">
        <v>143</v>
      </c>
      <c r="C4" s="7">
        <v>5906850</v>
      </c>
      <c r="D4" s="7">
        <f t="shared" ref="D4:D35" si="0">VLOOKUP(B4,table2,8,FALSE)</f>
        <v>5906850</v>
      </c>
      <c r="E4">
        <f>IF(C4=D4,1,0)</f>
        <v>1</v>
      </c>
      <c r="I4" s="82"/>
    </row>
    <row r="5" spans="1:10">
      <c r="A5" s="54">
        <v>2</v>
      </c>
      <c r="B5" t="s">
        <v>60</v>
      </c>
      <c r="C5" s="7">
        <v>15042752</v>
      </c>
      <c r="D5" s="7">
        <f t="shared" si="0"/>
        <v>15042752</v>
      </c>
      <c r="E5">
        <f t="shared" ref="E5:E62" si="1">IF(C5=D5,1,0)</f>
        <v>1</v>
      </c>
      <c r="H5" s="52"/>
      <c r="I5" s="82"/>
    </row>
    <row r="6" spans="1:10">
      <c r="A6" s="54">
        <v>3</v>
      </c>
      <c r="B6" t="s">
        <v>20</v>
      </c>
      <c r="C6" s="7">
        <v>2703196</v>
      </c>
      <c r="D6" s="7">
        <f t="shared" si="0"/>
        <v>2703196</v>
      </c>
      <c r="E6">
        <f t="shared" si="1"/>
        <v>1</v>
      </c>
      <c r="H6" s="52"/>
      <c r="I6" s="52"/>
      <c r="J6" s="52"/>
    </row>
    <row r="7" spans="1:10">
      <c r="A7" s="54">
        <v>4</v>
      </c>
      <c r="B7" t="s">
        <v>151</v>
      </c>
      <c r="C7" s="7">
        <v>2639726</v>
      </c>
      <c r="D7" s="7">
        <f t="shared" si="0"/>
        <v>2639726</v>
      </c>
      <c r="E7">
        <f t="shared" si="1"/>
        <v>1</v>
      </c>
      <c r="H7" s="52">
        <v>1</v>
      </c>
    </row>
    <row r="8" spans="1:10">
      <c r="A8" s="54">
        <v>5</v>
      </c>
      <c r="B8" t="s">
        <v>24</v>
      </c>
      <c r="C8" s="7">
        <v>6329600</v>
      </c>
      <c r="D8" s="7">
        <f t="shared" si="0"/>
        <v>6329600</v>
      </c>
      <c r="E8">
        <f t="shared" si="1"/>
        <v>1</v>
      </c>
      <c r="H8" s="52">
        <v>2</v>
      </c>
    </row>
    <row r="9" spans="1:10">
      <c r="A9" s="54">
        <v>6</v>
      </c>
      <c r="B9" t="s">
        <v>155</v>
      </c>
      <c r="C9" s="7">
        <v>6329600</v>
      </c>
      <c r="D9" s="7">
        <f t="shared" si="0"/>
        <v>6329600</v>
      </c>
      <c r="E9">
        <f t="shared" si="1"/>
        <v>1</v>
      </c>
      <c r="H9" s="52">
        <v>3</v>
      </c>
    </row>
    <row r="10" spans="1:10">
      <c r="A10" s="54">
        <v>7</v>
      </c>
      <c r="B10" t="s">
        <v>25</v>
      </c>
      <c r="C10" s="7">
        <v>12615039</v>
      </c>
      <c r="D10" s="7">
        <f t="shared" si="0"/>
        <v>12615039</v>
      </c>
      <c r="E10">
        <f t="shared" si="1"/>
        <v>1</v>
      </c>
      <c r="H10" s="52">
        <v>4</v>
      </c>
    </row>
    <row r="11" spans="1:10">
      <c r="A11" s="54">
        <v>8</v>
      </c>
      <c r="B11" t="s">
        <v>64</v>
      </c>
      <c r="C11" s="7">
        <v>8713152</v>
      </c>
      <c r="D11" s="7">
        <f t="shared" si="0"/>
        <v>8713152</v>
      </c>
      <c r="E11">
        <f t="shared" si="1"/>
        <v>1</v>
      </c>
      <c r="H11" s="52">
        <v>5</v>
      </c>
    </row>
    <row r="12" spans="1:10">
      <c r="A12" s="54">
        <v>9</v>
      </c>
      <c r="B12" t="s">
        <v>26</v>
      </c>
      <c r="C12" s="7">
        <v>31575148</v>
      </c>
      <c r="D12" s="7">
        <f t="shared" si="0"/>
        <v>31575148</v>
      </c>
      <c r="E12">
        <f t="shared" si="1"/>
        <v>1</v>
      </c>
      <c r="H12" s="52">
        <v>6</v>
      </c>
    </row>
    <row r="13" spans="1:10">
      <c r="A13" s="54">
        <v>10</v>
      </c>
      <c r="B13" t="s">
        <v>157</v>
      </c>
      <c r="C13" s="7">
        <v>8713152</v>
      </c>
      <c r="D13" s="7">
        <f t="shared" si="0"/>
        <v>8713152</v>
      </c>
      <c r="E13">
        <f t="shared" si="1"/>
        <v>1</v>
      </c>
      <c r="H13" s="52">
        <v>7</v>
      </c>
    </row>
    <row r="14" spans="1:10">
      <c r="A14" s="54">
        <v>11</v>
      </c>
      <c r="B14" t="s">
        <v>158</v>
      </c>
      <c r="C14" s="7">
        <v>11848253</v>
      </c>
      <c r="D14" s="7">
        <f t="shared" si="0"/>
        <v>11848253</v>
      </c>
      <c r="E14">
        <f t="shared" si="1"/>
        <v>1</v>
      </c>
      <c r="H14" s="52">
        <v>8</v>
      </c>
    </row>
    <row r="15" spans="1:10">
      <c r="A15" s="54">
        <v>12</v>
      </c>
      <c r="B15" t="s">
        <v>159</v>
      </c>
      <c r="C15" s="7">
        <v>6329600</v>
      </c>
      <c r="D15" s="7">
        <f t="shared" si="0"/>
        <v>6329600</v>
      </c>
      <c r="E15">
        <f t="shared" si="1"/>
        <v>1</v>
      </c>
      <c r="H15" s="52">
        <v>9</v>
      </c>
    </row>
    <row r="16" spans="1:10">
      <c r="A16" s="54">
        <v>13</v>
      </c>
      <c r="B16" t="s">
        <v>160</v>
      </c>
      <c r="C16" s="7">
        <v>9533521</v>
      </c>
      <c r="D16" s="7">
        <f t="shared" si="0"/>
        <v>9533521</v>
      </c>
      <c r="E16">
        <f t="shared" si="1"/>
        <v>1</v>
      </c>
      <c r="H16" s="52">
        <v>10</v>
      </c>
    </row>
    <row r="17" spans="1:8">
      <c r="A17" s="54">
        <v>14</v>
      </c>
      <c r="B17" t="s">
        <v>162</v>
      </c>
      <c r="C17" s="7">
        <v>9533521</v>
      </c>
      <c r="D17" s="7">
        <f t="shared" si="0"/>
        <v>9533521</v>
      </c>
      <c r="E17">
        <f t="shared" si="1"/>
        <v>1</v>
      </c>
      <c r="H17" s="52">
        <v>11</v>
      </c>
    </row>
    <row r="18" spans="1:8">
      <c r="A18" s="54">
        <v>15</v>
      </c>
      <c r="B18" t="s">
        <v>163</v>
      </c>
      <c r="C18" s="7">
        <v>6329600</v>
      </c>
      <c r="D18" s="7">
        <f t="shared" si="0"/>
        <v>6329600</v>
      </c>
      <c r="E18">
        <f t="shared" si="1"/>
        <v>1</v>
      </c>
      <c r="H18" s="52">
        <v>12</v>
      </c>
    </row>
    <row r="19" spans="1:8">
      <c r="A19" s="54">
        <v>16</v>
      </c>
      <c r="B19" t="s">
        <v>28</v>
      </c>
      <c r="C19" s="7">
        <v>5802968</v>
      </c>
      <c r="D19" s="7">
        <f t="shared" si="0"/>
        <v>5802968</v>
      </c>
      <c r="E19">
        <f t="shared" si="1"/>
        <v>1</v>
      </c>
      <c r="H19" s="52">
        <v>13</v>
      </c>
    </row>
    <row r="20" spans="1:8">
      <c r="A20" s="54">
        <v>17</v>
      </c>
      <c r="B20" t="s">
        <v>164</v>
      </c>
      <c r="C20" s="7">
        <v>20780673</v>
      </c>
      <c r="D20" s="7">
        <f t="shared" si="0"/>
        <v>20780673</v>
      </c>
      <c r="E20">
        <f t="shared" si="1"/>
        <v>1</v>
      </c>
      <c r="H20" s="52">
        <v>14</v>
      </c>
    </row>
    <row r="21" spans="1:8">
      <c r="A21" s="54">
        <v>18</v>
      </c>
      <c r="B21" t="s">
        <v>29</v>
      </c>
      <c r="C21" s="7">
        <v>24463292</v>
      </c>
      <c r="D21" s="7">
        <f t="shared" si="0"/>
        <v>24463292</v>
      </c>
      <c r="E21">
        <f t="shared" si="1"/>
        <v>1</v>
      </c>
      <c r="H21" s="52">
        <v>15</v>
      </c>
    </row>
    <row r="22" spans="1:8">
      <c r="A22" s="54">
        <v>19</v>
      </c>
      <c r="B22" t="s">
        <v>166</v>
      </c>
      <c r="C22" s="7">
        <v>9533521</v>
      </c>
      <c r="D22" s="7">
        <f t="shared" si="0"/>
        <v>9533521</v>
      </c>
      <c r="E22">
        <f t="shared" si="1"/>
        <v>1</v>
      </c>
      <c r="H22" s="52">
        <v>16</v>
      </c>
    </row>
    <row r="23" spans="1:8">
      <c r="A23" s="54">
        <v>20</v>
      </c>
      <c r="B23" t="s">
        <v>250</v>
      </c>
      <c r="C23" s="7">
        <v>15863121</v>
      </c>
      <c r="D23" s="7">
        <f t="shared" si="0"/>
        <v>15863121</v>
      </c>
      <c r="E23">
        <f t="shared" si="1"/>
        <v>1</v>
      </c>
      <c r="H23" s="52">
        <v>17</v>
      </c>
    </row>
    <row r="24" spans="1:8">
      <c r="A24" s="54">
        <v>21</v>
      </c>
      <c r="B24" t="s">
        <v>31</v>
      </c>
      <c r="C24" s="7">
        <v>2081945</v>
      </c>
      <c r="D24" s="7">
        <f t="shared" si="0"/>
        <v>2081945</v>
      </c>
      <c r="E24">
        <f t="shared" si="1"/>
        <v>1</v>
      </c>
      <c r="H24" s="52">
        <v>18</v>
      </c>
    </row>
    <row r="25" spans="1:8">
      <c r="A25" s="54">
        <v>22</v>
      </c>
      <c r="B25" t="s">
        <v>253</v>
      </c>
      <c r="C25" s="7">
        <v>11848253</v>
      </c>
      <c r="D25" s="7">
        <f t="shared" si="0"/>
        <v>11848253</v>
      </c>
      <c r="E25">
        <f t="shared" si="1"/>
        <v>1</v>
      </c>
      <c r="H25" s="52">
        <v>19</v>
      </c>
    </row>
    <row r="26" spans="1:8">
      <c r="A26" s="54">
        <v>23</v>
      </c>
      <c r="B26" t="s">
        <v>36</v>
      </c>
      <c r="C26" s="7">
        <v>4063927</v>
      </c>
      <c r="D26" s="7">
        <f t="shared" si="0"/>
        <v>4063927</v>
      </c>
      <c r="E26">
        <f t="shared" si="1"/>
        <v>1</v>
      </c>
      <c r="H26" s="52">
        <v>20</v>
      </c>
    </row>
    <row r="27" spans="1:8">
      <c r="A27" s="54">
        <v>24</v>
      </c>
      <c r="B27" t="s">
        <v>37</v>
      </c>
      <c r="C27" s="7">
        <v>20771123</v>
      </c>
      <c r="D27" s="7">
        <f t="shared" si="0"/>
        <v>20771123</v>
      </c>
      <c r="E27">
        <f t="shared" si="1"/>
        <v>1</v>
      </c>
      <c r="H27" s="52">
        <v>21</v>
      </c>
    </row>
    <row r="28" spans="1:8">
      <c r="A28" s="54">
        <v>25</v>
      </c>
      <c r="B28" t="s">
        <v>73</v>
      </c>
      <c r="C28" s="7">
        <v>6212694</v>
      </c>
      <c r="D28" s="7">
        <f t="shared" si="0"/>
        <v>6212694</v>
      </c>
      <c r="E28">
        <f t="shared" si="1"/>
        <v>1</v>
      </c>
      <c r="H28" s="52">
        <v>22</v>
      </c>
    </row>
    <row r="29" spans="1:8">
      <c r="A29" s="54">
        <v>26</v>
      </c>
      <c r="B29" t="s">
        <v>77</v>
      </c>
      <c r="C29" s="7">
        <v>9533521</v>
      </c>
      <c r="D29" s="7">
        <f t="shared" si="0"/>
        <v>9533521</v>
      </c>
      <c r="E29">
        <f t="shared" si="1"/>
        <v>1</v>
      </c>
      <c r="H29" s="52">
        <v>23</v>
      </c>
    </row>
    <row r="30" spans="1:8">
      <c r="A30" s="54">
        <v>27</v>
      </c>
      <c r="B30" t="s">
        <v>82</v>
      </c>
      <c r="C30" s="7">
        <v>11848253</v>
      </c>
      <c r="D30" s="7">
        <f t="shared" si="0"/>
        <v>11848253</v>
      </c>
      <c r="E30">
        <f t="shared" si="1"/>
        <v>1</v>
      </c>
      <c r="H30" s="52">
        <v>24</v>
      </c>
    </row>
    <row r="31" spans="1:8">
      <c r="A31" s="54">
        <v>28</v>
      </c>
      <c r="B31" t="s">
        <v>169</v>
      </c>
      <c r="C31" s="7">
        <v>9533521</v>
      </c>
      <c r="D31" s="7">
        <f t="shared" si="0"/>
        <v>9533521</v>
      </c>
      <c r="E31">
        <f t="shared" si="1"/>
        <v>1</v>
      </c>
      <c r="H31" s="52">
        <v>25</v>
      </c>
    </row>
    <row r="32" spans="1:8">
      <c r="A32" s="54">
        <v>29</v>
      </c>
      <c r="B32" t="s">
        <v>90</v>
      </c>
      <c r="C32" s="7">
        <v>11848253</v>
      </c>
      <c r="D32" s="7">
        <f t="shared" si="0"/>
        <v>11848253</v>
      </c>
      <c r="E32">
        <f t="shared" si="1"/>
        <v>1</v>
      </c>
      <c r="H32" s="52">
        <v>26</v>
      </c>
    </row>
    <row r="33" spans="1:8">
      <c r="A33" s="54">
        <v>30</v>
      </c>
      <c r="B33" t="s">
        <v>41</v>
      </c>
      <c r="C33" s="7">
        <v>11848253</v>
      </c>
      <c r="D33" s="7">
        <f t="shared" si="0"/>
        <v>11848253</v>
      </c>
      <c r="E33">
        <f t="shared" si="1"/>
        <v>1</v>
      </c>
      <c r="H33" s="52">
        <v>28</v>
      </c>
    </row>
    <row r="34" spans="1:8">
      <c r="A34" s="54">
        <v>31</v>
      </c>
      <c r="B34" t="s">
        <v>43</v>
      </c>
      <c r="C34" s="7">
        <v>12615039</v>
      </c>
      <c r="D34" s="7">
        <f t="shared" si="0"/>
        <v>12615039</v>
      </c>
      <c r="E34">
        <f t="shared" si="1"/>
        <v>1</v>
      </c>
      <c r="H34" s="52">
        <v>29</v>
      </c>
    </row>
    <row r="35" spans="1:8">
      <c r="A35" s="54">
        <v>32</v>
      </c>
      <c r="B35" t="s">
        <v>44</v>
      </c>
      <c r="C35" s="7">
        <v>9863948</v>
      </c>
      <c r="D35" s="7">
        <f t="shared" si="0"/>
        <v>9863948</v>
      </c>
      <c r="E35">
        <f t="shared" si="1"/>
        <v>1</v>
      </c>
      <c r="H35" s="52">
        <v>30</v>
      </c>
    </row>
    <row r="36" spans="1:8">
      <c r="A36" s="54">
        <v>33</v>
      </c>
      <c r="B36" t="s">
        <v>173</v>
      </c>
      <c r="C36" s="7">
        <v>17071369</v>
      </c>
      <c r="D36" s="7">
        <f t="shared" ref="D36:D62" si="2">VLOOKUP(B36,table2,8,FALSE)</f>
        <v>17071369</v>
      </c>
      <c r="E36">
        <f t="shared" si="1"/>
        <v>1</v>
      </c>
      <c r="H36" s="52">
        <v>31</v>
      </c>
    </row>
    <row r="37" spans="1:8">
      <c r="A37" s="54">
        <v>34</v>
      </c>
      <c r="B37" t="s">
        <v>174</v>
      </c>
      <c r="C37" s="7">
        <v>18177853</v>
      </c>
      <c r="D37" s="7">
        <f t="shared" si="2"/>
        <v>18177853</v>
      </c>
      <c r="E37">
        <f t="shared" si="1"/>
        <v>1</v>
      </c>
      <c r="H37" s="52">
        <v>32</v>
      </c>
    </row>
    <row r="38" spans="1:8">
      <c r="A38" s="54">
        <v>35</v>
      </c>
      <c r="B38" t="s">
        <v>177</v>
      </c>
      <c r="C38" s="7">
        <v>20561405</v>
      </c>
      <c r="D38" s="7">
        <f t="shared" si="2"/>
        <v>20561405</v>
      </c>
      <c r="E38">
        <f t="shared" si="1"/>
        <v>1</v>
      </c>
      <c r="H38" s="52">
        <v>33</v>
      </c>
    </row>
    <row r="39" spans="1:8">
      <c r="A39" s="54">
        <v>36</v>
      </c>
      <c r="B39" t="s">
        <v>98</v>
      </c>
      <c r="C39" s="7">
        <v>8713152</v>
      </c>
      <c r="D39" s="7">
        <f t="shared" si="2"/>
        <v>8713152</v>
      </c>
      <c r="E39">
        <f t="shared" si="1"/>
        <v>1</v>
      </c>
      <c r="H39" s="52">
        <v>34</v>
      </c>
    </row>
    <row r="40" spans="1:8">
      <c r="A40" s="54">
        <v>37</v>
      </c>
      <c r="B40" t="s">
        <v>105</v>
      </c>
      <c r="C40" s="7">
        <v>11848253</v>
      </c>
      <c r="D40" s="7">
        <f t="shared" si="2"/>
        <v>11848253</v>
      </c>
      <c r="E40">
        <f t="shared" si="1"/>
        <v>1</v>
      </c>
      <c r="H40" s="52">
        <v>35</v>
      </c>
    </row>
    <row r="41" spans="1:8">
      <c r="A41" s="54">
        <v>38</v>
      </c>
      <c r="B41" t="s">
        <v>181</v>
      </c>
      <c r="C41" s="7">
        <v>6329600</v>
      </c>
      <c r="D41" s="7">
        <f t="shared" si="2"/>
        <v>6329600</v>
      </c>
      <c r="E41">
        <f t="shared" si="1"/>
        <v>1</v>
      </c>
      <c r="H41" s="52">
        <v>36</v>
      </c>
    </row>
    <row r="42" spans="1:8">
      <c r="A42" s="54">
        <v>39</v>
      </c>
      <c r="B42" t="s">
        <v>182</v>
      </c>
      <c r="C42" s="7">
        <v>8713152</v>
      </c>
      <c r="D42" s="7">
        <f t="shared" si="2"/>
        <v>8713152</v>
      </c>
      <c r="E42">
        <f t="shared" si="1"/>
        <v>1</v>
      </c>
      <c r="H42" s="52">
        <v>37</v>
      </c>
    </row>
    <row r="43" spans="1:8">
      <c r="A43" s="54">
        <v>40</v>
      </c>
      <c r="B43" t="s">
        <v>183</v>
      </c>
      <c r="C43" s="7">
        <v>11848253</v>
      </c>
      <c r="D43" s="7">
        <f t="shared" si="2"/>
        <v>11848253</v>
      </c>
      <c r="E43">
        <f t="shared" si="1"/>
        <v>1</v>
      </c>
      <c r="H43" s="52">
        <v>38</v>
      </c>
    </row>
    <row r="44" spans="1:8">
      <c r="A44" s="54">
        <v>41</v>
      </c>
      <c r="B44" t="s">
        <v>47</v>
      </c>
      <c r="C44" s="7">
        <v>11848253</v>
      </c>
      <c r="D44" s="7">
        <f t="shared" si="2"/>
        <v>11848253</v>
      </c>
      <c r="E44">
        <f t="shared" si="1"/>
        <v>1</v>
      </c>
      <c r="H44" s="52">
        <v>39</v>
      </c>
    </row>
    <row r="45" spans="1:8">
      <c r="A45" s="54">
        <v>42</v>
      </c>
      <c r="B45" t="s">
        <v>189</v>
      </c>
      <c r="C45" s="7">
        <v>8713152</v>
      </c>
      <c r="D45" s="7">
        <f t="shared" si="2"/>
        <v>8713152</v>
      </c>
      <c r="E45">
        <f t="shared" si="1"/>
        <v>1</v>
      </c>
      <c r="H45" s="52">
        <v>40</v>
      </c>
    </row>
    <row r="46" spans="1:8">
      <c r="A46" s="54">
        <v>43</v>
      </c>
      <c r="B46" t="s">
        <v>192</v>
      </c>
      <c r="C46" s="7">
        <v>8713152</v>
      </c>
      <c r="D46" s="7">
        <f t="shared" si="2"/>
        <v>8713152</v>
      </c>
      <c r="E46">
        <f t="shared" si="1"/>
        <v>1</v>
      </c>
      <c r="H46" s="52">
        <v>41</v>
      </c>
    </row>
    <row r="47" spans="1:8">
      <c r="A47" s="54">
        <v>44</v>
      </c>
      <c r="B47" t="s">
        <v>194</v>
      </c>
      <c r="C47" s="7">
        <v>15042752</v>
      </c>
      <c r="D47" s="7">
        <f t="shared" si="2"/>
        <v>15042752</v>
      </c>
      <c r="E47">
        <f t="shared" si="1"/>
        <v>1</v>
      </c>
      <c r="H47" s="52">
        <v>42</v>
      </c>
    </row>
    <row r="48" spans="1:8">
      <c r="A48" s="54">
        <v>45</v>
      </c>
      <c r="B48" t="s">
        <v>49</v>
      </c>
      <c r="C48" s="7">
        <v>7192842</v>
      </c>
      <c r="D48" s="7">
        <f t="shared" si="2"/>
        <v>7192842</v>
      </c>
      <c r="E48">
        <f t="shared" si="1"/>
        <v>1</v>
      </c>
      <c r="H48" s="52">
        <v>43</v>
      </c>
    </row>
    <row r="49" spans="1:8">
      <c r="A49" s="54">
        <v>46</v>
      </c>
      <c r="B49" t="s">
        <v>202</v>
      </c>
      <c r="C49" s="7">
        <v>11848253</v>
      </c>
      <c r="D49" s="7">
        <f t="shared" si="2"/>
        <v>11848253</v>
      </c>
      <c r="E49">
        <f t="shared" si="1"/>
        <v>1</v>
      </c>
      <c r="H49" s="52">
        <v>44</v>
      </c>
    </row>
    <row r="50" spans="1:8">
      <c r="A50" s="54">
        <v>47</v>
      </c>
      <c r="B50" t="s">
        <v>51</v>
      </c>
      <c r="C50" s="7">
        <v>24463292</v>
      </c>
      <c r="D50" s="7">
        <f t="shared" si="2"/>
        <v>24463292</v>
      </c>
      <c r="E50">
        <f t="shared" si="1"/>
        <v>1</v>
      </c>
      <c r="H50" s="52">
        <v>45</v>
      </c>
    </row>
    <row r="51" spans="1:8">
      <c r="A51" s="54">
        <v>48</v>
      </c>
      <c r="B51" t="s">
        <v>203</v>
      </c>
      <c r="C51" s="7">
        <v>8820210</v>
      </c>
      <c r="D51" s="7">
        <f t="shared" si="2"/>
        <v>8820210</v>
      </c>
      <c r="E51">
        <f t="shared" si="1"/>
        <v>1</v>
      </c>
      <c r="H51" s="52">
        <v>46</v>
      </c>
    </row>
    <row r="52" spans="1:8">
      <c r="A52" s="54">
        <v>49</v>
      </c>
      <c r="B52" t="s">
        <v>214</v>
      </c>
      <c r="C52" s="7">
        <v>6329600</v>
      </c>
      <c r="D52" s="7">
        <f t="shared" si="2"/>
        <v>6329600</v>
      </c>
      <c r="E52">
        <f t="shared" si="1"/>
        <v>1</v>
      </c>
      <c r="H52" s="52">
        <v>47</v>
      </c>
    </row>
    <row r="53" spans="1:8">
      <c r="A53" s="54">
        <v>50</v>
      </c>
      <c r="B53" t="s">
        <v>55</v>
      </c>
      <c r="C53" s="7">
        <v>12615039</v>
      </c>
      <c r="D53" s="7">
        <f t="shared" si="2"/>
        <v>12615039</v>
      </c>
      <c r="E53">
        <f t="shared" si="1"/>
        <v>1</v>
      </c>
      <c r="H53" s="52">
        <v>48</v>
      </c>
    </row>
    <row r="54" spans="1:8">
      <c r="A54" s="54">
        <v>51</v>
      </c>
      <c r="B54" t="s">
        <v>251</v>
      </c>
      <c r="C54" s="7">
        <v>20561405</v>
      </c>
      <c r="D54" s="7">
        <f t="shared" si="2"/>
        <v>20561405</v>
      </c>
      <c r="E54">
        <f t="shared" si="1"/>
        <v>1</v>
      </c>
      <c r="H54" s="52">
        <v>49</v>
      </c>
    </row>
    <row r="55" spans="1:8">
      <c r="A55" s="54">
        <v>52</v>
      </c>
      <c r="B55" t="s">
        <v>221</v>
      </c>
      <c r="C55" s="7">
        <v>11848253</v>
      </c>
      <c r="D55" s="7">
        <f t="shared" si="2"/>
        <v>11848253</v>
      </c>
      <c r="E55">
        <f t="shared" si="1"/>
        <v>1</v>
      </c>
      <c r="H55" s="52">
        <v>50</v>
      </c>
    </row>
    <row r="56" spans="1:8">
      <c r="A56" s="54">
        <v>53</v>
      </c>
      <c r="B56" t="s">
        <v>252</v>
      </c>
      <c r="C56" s="7">
        <v>4416210</v>
      </c>
      <c r="D56" s="7">
        <f t="shared" si="2"/>
        <v>4416210</v>
      </c>
      <c r="E56">
        <f t="shared" si="1"/>
        <v>1</v>
      </c>
      <c r="H56" s="52">
        <v>51</v>
      </c>
    </row>
    <row r="57" spans="1:8">
      <c r="A57" s="54">
        <v>54</v>
      </c>
      <c r="B57" t="s">
        <v>56</v>
      </c>
      <c r="C57" s="7">
        <v>3752162</v>
      </c>
      <c r="D57" s="7">
        <f t="shared" si="2"/>
        <v>3752162</v>
      </c>
      <c r="E57">
        <f t="shared" si="1"/>
        <v>1</v>
      </c>
      <c r="H57" s="52">
        <v>52</v>
      </c>
    </row>
    <row r="58" spans="1:8">
      <c r="A58" s="54">
        <v>55</v>
      </c>
      <c r="B58" t="s">
        <v>229</v>
      </c>
      <c r="C58" s="7">
        <v>11848253</v>
      </c>
      <c r="D58" s="7">
        <f t="shared" si="2"/>
        <v>11848253</v>
      </c>
      <c r="E58">
        <f t="shared" si="1"/>
        <v>1</v>
      </c>
      <c r="H58" s="52">
        <v>53</v>
      </c>
    </row>
    <row r="59" spans="1:8">
      <c r="A59" s="54">
        <v>56</v>
      </c>
      <c r="B59" t="s">
        <v>57</v>
      </c>
      <c r="C59" s="7">
        <v>2639269</v>
      </c>
      <c r="D59" s="7">
        <f t="shared" si="2"/>
        <v>2639269</v>
      </c>
      <c r="E59">
        <f t="shared" si="1"/>
        <v>1</v>
      </c>
      <c r="H59" s="52">
        <v>54</v>
      </c>
    </row>
    <row r="60" spans="1:8">
      <c r="A60" s="54">
        <v>57</v>
      </c>
      <c r="B60" t="s">
        <v>232</v>
      </c>
      <c r="C60" s="7">
        <v>11848253</v>
      </c>
      <c r="D60" s="7">
        <f t="shared" si="2"/>
        <v>11848253</v>
      </c>
      <c r="E60">
        <f t="shared" si="1"/>
        <v>1</v>
      </c>
      <c r="H60" s="52">
        <v>55</v>
      </c>
    </row>
    <row r="61" spans="1:8">
      <c r="A61" s="54">
        <v>58</v>
      </c>
      <c r="B61" t="s">
        <v>234</v>
      </c>
      <c r="C61" s="7">
        <v>5338585</v>
      </c>
      <c r="D61" s="7">
        <f t="shared" si="2"/>
        <v>5338585</v>
      </c>
      <c r="E61">
        <f t="shared" si="1"/>
        <v>1</v>
      </c>
      <c r="H61" s="52">
        <v>56</v>
      </c>
    </row>
    <row r="62" spans="1:8">
      <c r="A62" s="54">
        <v>59</v>
      </c>
      <c r="B62" t="s">
        <v>235</v>
      </c>
      <c r="C62" s="7">
        <v>8713152</v>
      </c>
      <c r="D62" s="7">
        <f t="shared" si="2"/>
        <v>8713152</v>
      </c>
      <c r="E62">
        <f t="shared" si="1"/>
        <v>1</v>
      </c>
      <c r="H62" s="52">
        <v>57</v>
      </c>
    </row>
    <row r="63" spans="1:8">
      <c r="B63" s="54" t="s">
        <v>236</v>
      </c>
      <c r="C63" s="7">
        <f ca="1">SUM(C4:C66)</f>
        <v>642470139</v>
      </c>
      <c r="D63" s="7">
        <f ca="1">SUM(D4:D66)</f>
        <v>642470139</v>
      </c>
      <c r="H63" s="52">
        <v>58</v>
      </c>
    </row>
    <row r="64" spans="1:8">
      <c r="D64" s="7"/>
      <c r="H64" s="52">
        <v>59</v>
      </c>
    </row>
    <row r="65" spans="1:8">
      <c r="D65" s="7"/>
      <c r="H65" s="52">
        <v>60</v>
      </c>
    </row>
    <row r="66" spans="1:8">
      <c r="D66" s="7"/>
      <c r="H66" s="53" t="s">
        <v>255</v>
      </c>
    </row>
    <row r="67" spans="1:8">
      <c r="A67" s="55"/>
    </row>
  </sheetData>
  <mergeCells count="2">
    <mergeCell ref="B1:B2"/>
    <mergeCell ref="I4: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FB6D8-5D8F-4F49-B008-8243EAB0FE1D}">
  <dimension ref="A1:I151"/>
  <sheetViews>
    <sheetView topLeftCell="A137" workbookViewId="0">
      <selection activeCell="D149" sqref="D149"/>
    </sheetView>
  </sheetViews>
  <sheetFormatPr baseColWidth="10" defaultRowHeight="15"/>
  <cols>
    <col min="2" max="2" width="29" style="54" bestFit="1" customWidth="1"/>
    <col min="3" max="3" width="15.6640625" style="7" bestFit="1" customWidth="1"/>
    <col min="4" max="4" width="13.1640625" bestFit="1" customWidth="1"/>
  </cols>
  <sheetData>
    <row r="1" spans="1:9">
      <c r="A1" s="54"/>
    </row>
    <row r="3" spans="1:9">
      <c r="A3" s="54"/>
      <c r="B3" s="54" t="s">
        <v>248</v>
      </c>
      <c r="C3" s="7" t="s">
        <v>358</v>
      </c>
      <c r="G3" s="62"/>
    </row>
    <row r="4" spans="1:9">
      <c r="A4" s="54">
        <v>1</v>
      </c>
      <c r="B4" s="54" t="s">
        <v>143</v>
      </c>
      <c r="C4" s="7">
        <v>14313527.49</v>
      </c>
      <c r="D4" s="7">
        <f t="shared" ref="D4:D35" si="0">VLOOKUP(B4,table4,15,FALSE)</f>
        <v>14313527.49</v>
      </c>
      <c r="E4">
        <f>IF(C4=D4,1,0)</f>
        <v>1</v>
      </c>
      <c r="H4" s="69" t="s">
        <v>249</v>
      </c>
    </row>
    <row r="5" spans="1:9">
      <c r="A5" s="54">
        <v>2</v>
      </c>
      <c r="B5" s="54" t="s">
        <v>146</v>
      </c>
      <c r="C5" s="7">
        <v>8533174.5</v>
      </c>
      <c r="D5" s="7">
        <f t="shared" si="0"/>
        <v>8533174.5</v>
      </c>
      <c r="E5">
        <f t="shared" ref="E5:E67" si="1">IF(C5=D5,1,0)</f>
        <v>1</v>
      </c>
      <c r="G5" s="62" t="s">
        <v>248</v>
      </c>
      <c r="H5" s="69"/>
    </row>
    <row r="6" spans="1:9">
      <c r="A6" s="54">
        <v>3</v>
      </c>
      <c r="B6" s="54" t="s">
        <v>149</v>
      </c>
      <c r="C6" s="7">
        <v>3458823.59</v>
      </c>
      <c r="D6" s="7">
        <f t="shared" si="0"/>
        <v>3458823.59</v>
      </c>
      <c r="E6">
        <f t="shared" si="1"/>
        <v>1</v>
      </c>
      <c r="G6" s="62"/>
      <c r="H6" s="62"/>
    </row>
    <row r="7" spans="1:9">
      <c r="A7" s="54">
        <v>4</v>
      </c>
      <c r="B7" s="54" t="s">
        <v>60</v>
      </c>
      <c r="C7" s="7">
        <v>5927463.5899999999</v>
      </c>
      <c r="D7" s="7">
        <f t="shared" si="0"/>
        <v>5927463.5899999999</v>
      </c>
      <c r="E7">
        <f t="shared" si="1"/>
        <v>1</v>
      </c>
      <c r="G7" s="53">
        <v>40</v>
      </c>
      <c r="H7" s="55"/>
      <c r="I7" s="55"/>
    </row>
    <row r="8" spans="1:9">
      <c r="A8" s="54">
        <v>5</v>
      </c>
      <c r="B8" s="54" t="s">
        <v>256</v>
      </c>
      <c r="C8" s="7">
        <v>3801322.46</v>
      </c>
      <c r="D8" s="7">
        <f t="shared" si="0"/>
        <v>3801322.46</v>
      </c>
      <c r="E8">
        <f t="shared" si="1"/>
        <v>1</v>
      </c>
      <c r="G8" s="53">
        <v>41</v>
      </c>
      <c r="H8" s="55"/>
      <c r="I8" s="55"/>
    </row>
    <row r="9" spans="1:9">
      <c r="A9" s="54">
        <v>6</v>
      </c>
      <c r="B9" s="54" t="s">
        <v>20</v>
      </c>
      <c r="C9" s="7">
        <v>10402691.75</v>
      </c>
      <c r="D9" s="7">
        <f t="shared" si="0"/>
        <v>10402691.75</v>
      </c>
      <c r="E9">
        <f t="shared" si="1"/>
        <v>1</v>
      </c>
      <c r="G9" s="53">
        <v>42</v>
      </c>
      <c r="H9" s="55"/>
      <c r="I9" s="55"/>
    </row>
    <row r="10" spans="1:9">
      <c r="A10" s="54">
        <v>7</v>
      </c>
      <c r="B10" s="54" t="s">
        <v>150</v>
      </c>
      <c r="C10" s="7">
        <v>1209407.46</v>
      </c>
      <c r="D10" s="7">
        <f t="shared" si="0"/>
        <v>1209407.46</v>
      </c>
      <c r="E10">
        <f t="shared" si="1"/>
        <v>1</v>
      </c>
      <c r="G10" s="53">
        <v>43</v>
      </c>
      <c r="H10" s="55"/>
      <c r="I10" s="55"/>
    </row>
    <row r="11" spans="1:9">
      <c r="A11" s="54">
        <v>8</v>
      </c>
      <c r="B11" s="54" t="s">
        <v>151</v>
      </c>
      <c r="C11" s="7">
        <v>4571277.08</v>
      </c>
      <c r="D11" s="7">
        <f t="shared" si="0"/>
        <v>4571277.08</v>
      </c>
      <c r="E11">
        <f t="shared" si="1"/>
        <v>1</v>
      </c>
      <c r="G11" s="53">
        <v>44</v>
      </c>
      <c r="H11" s="55"/>
      <c r="I11" s="55"/>
    </row>
    <row r="12" spans="1:9">
      <c r="A12" s="54">
        <v>9</v>
      </c>
      <c r="B12" s="54" t="s">
        <v>21</v>
      </c>
      <c r="C12" s="7">
        <v>7089710.1200000001</v>
      </c>
      <c r="D12" s="7">
        <f t="shared" si="0"/>
        <v>7089710.1200000001</v>
      </c>
      <c r="E12">
        <f t="shared" si="1"/>
        <v>1</v>
      </c>
      <c r="G12" s="53">
        <v>45</v>
      </c>
      <c r="H12" s="55"/>
      <c r="I12" s="55"/>
    </row>
    <row r="13" spans="1:9">
      <c r="A13" s="54">
        <v>10</v>
      </c>
      <c r="B13" s="54" t="s">
        <v>257</v>
      </c>
      <c r="C13" s="7">
        <v>28180.77</v>
      </c>
      <c r="D13" s="7" t="e">
        <f>VLOOKUP(B13,table4,15,FALSE)</f>
        <v>#N/A</v>
      </c>
      <c r="E13" t="e">
        <f t="shared" si="1"/>
        <v>#N/A</v>
      </c>
      <c r="G13" s="53">
        <v>46</v>
      </c>
      <c r="H13" s="55"/>
      <c r="I13" s="55"/>
    </row>
    <row r="14" spans="1:9">
      <c r="A14" s="54">
        <v>11</v>
      </c>
      <c r="B14" s="54" t="s">
        <v>152</v>
      </c>
      <c r="C14" s="7">
        <v>3093777.77</v>
      </c>
      <c r="D14" s="7">
        <f t="shared" si="0"/>
        <v>3093777.77</v>
      </c>
      <c r="E14">
        <f t="shared" si="1"/>
        <v>1</v>
      </c>
      <c r="G14" s="53">
        <v>47</v>
      </c>
      <c r="H14" s="55"/>
      <c r="I14" s="55"/>
    </row>
    <row r="15" spans="1:9">
      <c r="A15" s="54">
        <v>12</v>
      </c>
      <c r="B15" s="54" t="s">
        <v>22</v>
      </c>
      <c r="C15" s="7">
        <v>583494.46</v>
      </c>
      <c r="D15" s="7">
        <f t="shared" si="0"/>
        <v>583494.46</v>
      </c>
      <c r="E15">
        <f t="shared" si="1"/>
        <v>1</v>
      </c>
      <c r="G15" s="53">
        <v>48</v>
      </c>
      <c r="H15" s="55"/>
      <c r="I15" s="55"/>
    </row>
    <row r="16" spans="1:9">
      <c r="A16" s="54">
        <v>13</v>
      </c>
      <c r="B16" s="54" t="s">
        <v>153</v>
      </c>
      <c r="C16" s="7">
        <v>8195454.5</v>
      </c>
      <c r="D16" s="7">
        <f t="shared" si="0"/>
        <v>8195454.5</v>
      </c>
      <c r="E16">
        <f t="shared" si="1"/>
        <v>1</v>
      </c>
      <c r="G16" s="53">
        <v>49</v>
      </c>
      <c r="H16" s="55"/>
      <c r="I16" s="55"/>
    </row>
    <row r="17" spans="1:9">
      <c r="A17" s="54">
        <v>14</v>
      </c>
      <c r="B17" s="54" t="s">
        <v>24</v>
      </c>
      <c r="C17" s="7">
        <v>5157006.75</v>
      </c>
      <c r="D17" s="7">
        <f t="shared" si="0"/>
        <v>5157006.75</v>
      </c>
      <c r="E17">
        <f t="shared" si="1"/>
        <v>1</v>
      </c>
      <c r="G17" s="53">
        <v>50</v>
      </c>
      <c r="H17" s="55"/>
      <c r="I17" s="55"/>
    </row>
    <row r="18" spans="1:9">
      <c r="A18" s="54">
        <v>15</v>
      </c>
      <c r="B18" s="54" t="s">
        <v>154</v>
      </c>
      <c r="C18" s="7">
        <v>9445607.9299999997</v>
      </c>
      <c r="D18" s="7">
        <f t="shared" si="0"/>
        <v>9445607.9299999997</v>
      </c>
      <c r="E18">
        <f t="shared" si="1"/>
        <v>1</v>
      </c>
      <c r="G18" s="53">
        <v>51</v>
      </c>
      <c r="H18" s="55"/>
      <c r="I18" s="55"/>
    </row>
    <row r="19" spans="1:9">
      <c r="A19" s="54">
        <v>16</v>
      </c>
      <c r="B19" s="54" t="s">
        <v>155</v>
      </c>
      <c r="C19" s="7">
        <v>15120148.52</v>
      </c>
      <c r="D19" s="7">
        <f t="shared" si="0"/>
        <v>15120148.52</v>
      </c>
      <c r="E19">
        <f t="shared" si="1"/>
        <v>1</v>
      </c>
      <c r="G19" s="53">
        <v>52</v>
      </c>
      <c r="H19" s="55"/>
      <c r="I19" s="55"/>
    </row>
    <row r="20" spans="1:9">
      <c r="A20" s="54">
        <v>17</v>
      </c>
      <c r="B20" s="54" t="s">
        <v>25</v>
      </c>
      <c r="C20" s="7">
        <v>5171749.25</v>
      </c>
      <c r="D20" s="7">
        <f t="shared" si="0"/>
        <v>5171749.25</v>
      </c>
      <c r="E20">
        <f t="shared" si="1"/>
        <v>1</v>
      </c>
      <c r="G20" s="53">
        <v>53</v>
      </c>
      <c r="H20" s="55"/>
      <c r="I20" s="55"/>
    </row>
    <row r="21" spans="1:9">
      <c r="A21" s="54">
        <v>18</v>
      </c>
      <c r="B21" s="54" t="s">
        <v>156</v>
      </c>
      <c r="C21" s="7">
        <v>6780852.1200000001</v>
      </c>
      <c r="D21" s="7">
        <f t="shared" si="0"/>
        <v>6780852.1200000001</v>
      </c>
      <c r="E21">
        <f t="shared" si="1"/>
        <v>1</v>
      </c>
      <c r="G21" s="53">
        <v>54</v>
      </c>
      <c r="H21" s="55"/>
      <c r="I21" s="55"/>
    </row>
    <row r="22" spans="1:9">
      <c r="A22" s="54">
        <v>19</v>
      </c>
      <c r="B22" s="54" t="s">
        <v>64</v>
      </c>
      <c r="C22" s="7">
        <v>6332697.9400000004</v>
      </c>
      <c r="D22" s="7">
        <f t="shared" si="0"/>
        <v>6332697.9400000004</v>
      </c>
      <c r="E22">
        <f t="shared" si="1"/>
        <v>1</v>
      </c>
      <c r="G22" s="53">
        <v>55</v>
      </c>
      <c r="H22" s="55"/>
      <c r="I22" s="55"/>
    </row>
    <row r="23" spans="1:9">
      <c r="A23" s="54">
        <v>20</v>
      </c>
      <c r="B23" s="54" t="s">
        <v>26</v>
      </c>
      <c r="C23" s="7">
        <v>114684372.73</v>
      </c>
      <c r="D23" s="7">
        <f t="shared" si="0"/>
        <v>114684372.73</v>
      </c>
      <c r="E23">
        <f t="shared" si="1"/>
        <v>1</v>
      </c>
      <c r="G23" s="53">
        <v>56</v>
      </c>
      <c r="H23" s="55"/>
      <c r="I23" s="55"/>
    </row>
    <row r="24" spans="1:9">
      <c r="A24" s="54">
        <v>21</v>
      </c>
      <c r="B24" s="54" t="s">
        <v>157</v>
      </c>
      <c r="C24" s="7">
        <v>6432225.3399999999</v>
      </c>
      <c r="D24" s="7">
        <f t="shared" si="0"/>
        <v>6432225.3399999999</v>
      </c>
      <c r="E24">
        <f t="shared" si="1"/>
        <v>1</v>
      </c>
      <c r="G24" s="53">
        <v>57</v>
      </c>
      <c r="H24" s="55"/>
      <c r="I24" s="55"/>
    </row>
    <row r="25" spans="1:9">
      <c r="A25" s="54">
        <v>22</v>
      </c>
      <c r="B25" s="54" t="s">
        <v>158</v>
      </c>
      <c r="C25" s="7">
        <v>7465509.5899999999</v>
      </c>
      <c r="D25" s="7">
        <f t="shared" si="0"/>
        <v>7465509.5899999999</v>
      </c>
      <c r="E25">
        <f t="shared" si="1"/>
        <v>1</v>
      </c>
      <c r="G25" s="53">
        <v>58</v>
      </c>
      <c r="H25" s="55"/>
      <c r="I25" s="55"/>
    </row>
    <row r="26" spans="1:9">
      <c r="A26" s="54">
        <v>23</v>
      </c>
      <c r="B26" s="54" t="s">
        <v>258</v>
      </c>
      <c r="C26" s="7">
        <v>7062979.6799999997</v>
      </c>
      <c r="D26" s="7">
        <f t="shared" si="0"/>
        <v>7062979.6799999997</v>
      </c>
      <c r="E26">
        <f t="shared" si="1"/>
        <v>1</v>
      </c>
      <c r="G26" s="53">
        <v>59</v>
      </c>
      <c r="H26" s="55"/>
      <c r="I26" s="55"/>
    </row>
    <row r="27" spans="1:9">
      <c r="A27" s="54">
        <v>24</v>
      </c>
      <c r="B27" s="54" t="s">
        <v>159</v>
      </c>
      <c r="C27" s="7">
        <v>5744961.0999999996</v>
      </c>
      <c r="D27" s="7">
        <f t="shared" si="0"/>
        <v>5744961.0999999996</v>
      </c>
      <c r="E27">
        <f t="shared" si="1"/>
        <v>1</v>
      </c>
      <c r="G27" s="53">
        <v>60</v>
      </c>
      <c r="H27" s="55"/>
      <c r="I27" s="55"/>
    </row>
    <row r="28" spans="1:9">
      <c r="A28" s="54">
        <v>25</v>
      </c>
      <c r="B28" s="54" t="s">
        <v>160</v>
      </c>
      <c r="C28" s="7">
        <v>19675654.039999999</v>
      </c>
      <c r="D28" s="7">
        <f t="shared" si="0"/>
        <v>19675654.039999999</v>
      </c>
      <c r="E28">
        <f t="shared" si="1"/>
        <v>1</v>
      </c>
      <c r="G28" s="53">
        <v>61</v>
      </c>
      <c r="H28" s="55"/>
      <c r="I28" s="55"/>
    </row>
    <row r="29" spans="1:9">
      <c r="A29" s="54">
        <v>26</v>
      </c>
      <c r="B29" s="54" t="s">
        <v>162</v>
      </c>
      <c r="C29" s="7">
        <v>9053013.6899999995</v>
      </c>
      <c r="D29" s="7">
        <f t="shared" si="0"/>
        <v>9053013.6899999995</v>
      </c>
      <c r="E29">
        <f t="shared" si="1"/>
        <v>1</v>
      </c>
      <c r="G29" s="53">
        <v>62</v>
      </c>
      <c r="H29" s="55"/>
      <c r="I29" s="55"/>
    </row>
    <row r="30" spans="1:9">
      <c r="A30" s="54">
        <v>27</v>
      </c>
      <c r="B30" s="54" t="s">
        <v>163</v>
      </c>
      <c r="C30" s="7">
        <v>2711905.59</v>
      </c>
      <c r="D30" s="7">
        <f t="shared" si="0"/>
        <v>2711905.59</v>
      </c>
      <c r="E30">
        <f t="shared" si="1"/>
        <v>1</v>
      </c>
      <c r="G30" s="53">
        <v>63</v>
      </c>
      <c r="H30" s="55"/>
      <c r="I30" s="55"/>
    </row>
    <row r="31" spans="1:9">
      <c r="A31" s="54">
        <v>28</v>
      </c>
      <c r="B31" s="54" t="s">
        <v>28</v>
      </c>
      <c r="C31" s="7">
        <v>8613065</v>
      </c>
      <c r="D31" s="7">
        <f t="shared" si="0"/>
        <v>8613065</v>
      </c>
      <c r="E31">
        <f t="shared" si="1"/>
        <v>1</v>
      </c>
      <c r="G31" s="53">
        <v>64</v>
      </c>
      <c r="H31" s="55"/>
      <c r="I31" s="55"/>
    </row>
    <row r="32" spans="1:9">
      <c r="A32" s="54">
        <v>29</v>
      </c>
      <c r="B32" s="54" t="s">
        <v>164</v>
      </c>
      <c r="C32" s="7">
        <v>62599042.060000002</v>
      </c>
      <c r="D32" s="7">
        <f t="shared" si="0"/>
        <v>62599042.060000002</v>
      </c>
      <c r="E32">
        <f t="shared" si="1"/>
        <v>1</v>
      </c>
      <c r="G32" s="53">
        <v>65</v>
      </c>
      <c r="H32" s="55"/>
      <c r="I32" s="55"/>
    </row>
    <row r="33" spans="1:9">
      <c r="A33" s="54">
        <v>30</v>
      </c>
      <c r="B33" s="54" t="s">
        <v>29</v>
      </c>
      <c r="C33" s="7">
        <v>39733351.670000002</v>
      </c>
      <c r="D33" s="7">
        <f t="shared" si="0"/>
        <v>39733351.670000002</v>
      </c>
      <c r="E33">
        <f t="shared" si="1"/>
        <v>1</v>
      </c>
      <c r="G33" s="53">
        <v>66</v>
      </c>
      <c r="H33" s="55"/>
      <c r="I33" s="55"/>
    </row>
    <row r="34" spans="1:9">
      <c r="A34" s="54">
        <v>31</v>
      </c>
      <c r="B34" s="54" t="s">
        <v>165</v>
      </c>
      <c r="C34" s="7">
        <v>69179.59</v>
      </c>
      <c r="D34" s="7">
        <f t="shared" si="0"/>
        <v>69179.59</v>
      </c>
      <c r="E34">
        <f t="shared" si="1"/>
        <v>1</v>
      </c>
      <c r="G34" s="53">
        <v>67</v>
      </c>
      <c r="H34" s="55"/>
      <c r="I34" s="55"/>
    </row>
    <row r="35" spans="1:9">
      <c r="A35" s="54">
        <v>32</v>
      </c>
      <c r="B35" s="54" t="s">
        <v>166</v>
      </c>
      <c r="C35" s="7">
        <v>9970919.9399999995</v>
      </c>
      <c r="D35" s="7">
        <f t="shared" si="0"/>
        <v>9970919.9399999995</v>
      </c>
      <c r="E35">
        <f t="shared" si="1"/>
        <v>1</v>
      </c>
      <c r="G35" s="53">
        <v>68</v>
      </c>
      <c r="H35" s="55"/>
      <c r="I35" s="55"/>
    </row>
    <row r="36" spans="1:9">
      <c r="A36" s="54">
        <v>33</v>
      </c>
      <c r="B36" s="54" t="s">
        <v>250</v>
      </c>
      <c r="C36" s="7">
        <v>22050396.780000001</v>
      </c>
      <c r="D36" s="7">
        <f t="shared" ref="D36:D67" si="2">VLOOKUP(B36,table4,15,FALSE)</f>
        <v>22050396.780000001</v>
      </c>
      <c r="E36">
        <f t="shared" si="1"/>
        <v>1</v>
      </c>
      <c r="G36" s="53">
        <v>69</v>
      </c>
      <c r="H36" s="55"/>
      <c r="I36" s="55"/>
    </row>
    <row r="37" spans="1:9">
      <c r="A37" s="54">
        <v>34</v>
      </c>
      <c r="B37" s="54" t="s">
        <v>167</v>
      </c>
      <c r="C37" s="7">
        <v>57750</v>
      </c>
      <c r="D37" s="7">
        <f t="shared" si="2"/>
        <v>57750</v>
      </c>
      <c r="E37">
        <f t="shared" si="1"/>
        <v>1</v>
      </c>
      <c r="G37" s="53">
        <v>70</v>
      </c>
      <c r="H37" s="55"/>
      <c r="I37" s="55"/>
    </row>
    <row r="38" spans="1:9">
      <c r="A38" s="54">
        <v>35</v>
      </c>
      <c r="B38" s="54" t="s">
        <v>31</v>
      </c>
      <c r="C38" s="7">
        <v>9070513.75</v>
      </c>
      <c r="D38" s="7">
        <f t="shared" si="2"/>
        <v>9070513.75</v>
      </c>
      <c r="E38">
        <f t="shared" si="1"/>
        <v>1</v>
      </c>
      <c r="G38" s="53">
        <v>71</v>
      </c>
      <c r="H38" s="55"/>
      <c r="I38" s="55"/>
    </row>
    <row r="39" spans="1:9">
      <c r="A39" s="54">
        <v>36</v>
      </c>
      <c r="B39" s="54" t="s">
        <v>253</v>
      </c>
      <c r="C39" s="7">
        <v>5041663.1500000004</v>
      </c>
      <c r="D39" s="7">
        <f t="shared" si="2"/>
        <v>5041663.1500000004</v>
      </c>
      <c r="E39">
        <f t="shared" si="1"/>
        <v>1</v>
      </c>
      <c r="G39" s="53">
        <v>72</v>
      </c>
      <c r="H39" s="55"/>
      <c r="I39" s="55"/>
    </row>
    <row r="40" spans="1:9">
      <c r="A40" s="54">
        <v>37</v>
      </c>
      <c r="B40" s="54" t="s">
        <v>33</v>
      </c>
      <c r="C40" s="7">
        <v>15316269.380000001</v>
      </c>
      <c r="D40" s="7">
        <f t="shared" si="2"/>
        <v>15316269.380000001</v>
      </c>
      <c r="E40">
        <f t="shared" si="1"/>
        <v>1</v>
      </c>
      <c r="G40" s="53">
        <v>73</v>
      </c>
      <c r="H40" s="55"/>
      <c r="I40" s="55"/>
    </row>
    <row r="41" spans="1:9">
      <c r="A41" s="54">
        <v>38</v>
      </c>
      <c r="B41" s="54" t="s">
        <v>72</v>
      </c>
      <c r="C41" s="7">
        <v>3391553.59</v>
      </c>
      <c r="D41" s="7">
        <f t="shared" si="2"/>
        <v>3391553.59</v>
      </c>
      <c r="E41">
        <f t="shared" si="1"/>
        <v>1</v>
      </c>
      <c r="G41" s="53">
        <v>74</v>
      </c>
      <c r="H41" s="55"/>
      <c r="I41" s="55"/>
    </row>
    <row r="42" spans="1:9">
      <c r="A42" s="54">
        <v>39</v>
      </c>
      <c r="B42" s="54" t="s">
        <v>35</v>
      </c>
      <c r="C42" s="7">
        <v>2406419.46</v>
      </c>
      <c r="D42" s="7">
        <f t="shared" si="2"/>
        <v>2406419.46</v>
      </c>
      <c r="E42">
        <f t="shared" si="1"/>
        <v>1</v>
      </c>
      <c r="G42" s="53">
        <v>75</v>
      </c>
      <c r="H42" s="55"/>
      <c r="I42" s="55"/>
    </row>
    <row r="43" spans="1:9">
      <c r="A43" s="54">
        <v>40</v>
      </c>
      <c r="B43" s="54" t="s">
        <v>36</v>
      </c>
      <c r="C43" s="7">
        <v>9329832.5</v>
      </c>
      <c r="D43" s="7">
        <f t="shared" si="2"/>
        <v>9329832.5</v>
      </c>
      <c r="E43">
        <f t="shared" si="1"/>
        <v>1</v>
      </c>
      <c r="G43" s="53">
        <v>76</v>
      </c>
      <c r="H43" s="55"/>
      <c r="I43" s="55"/>
    </row>
    <row r="44" spans="1:9">
      <c r="A44" s="54">
        <v>41</v>
      </c>
      <c r="B44" s="54" t="s">
        <v>37</v>
      </c>
      <c r="C44" s="7">
        <v>28213350.75</v>
      </c>
      <c r="D44" s="7">
        <f t="shared" si="2"/>
        <v>28213350.75</v>
      </c>
      <c r="E44">
        <f t="shared" si="1"/>
        <v>1</v>
      </c>
      <c r="G44" s="53">
        <v>77</v>
      </c>
      <c r="H44" s="55"/>
      <c r="I44" s="55"/>
    </row>
    <row r="45" spans="1:9">
      <c r="A45" s="54">
        <v>42</v>
      </c>
      <c r="B45" s="54" t="s">
        <v>73</v>
      </c>
      <c r="C45" s="7">
        <v>11075192.970000001</v>
      </c>
      <c r="D45" s="7">
        <f t="shared" si="2"/>
        <v>11075192.970000001</v>
      </c>
      <c r="E45">
        <f t="shared" si="1"/>
        <v>1</v>
      </c>
      <c r="G45" s="53">
        <v>78</v>
      </c>
      <c r="H45" s="55"/>
      <c r="I45" s="55"/>
    </row>
    <row r="46" spans="1:9">
      <c r="A46" s="54">
        <v>43</v>
      </c>
      <c r="B46" s="54" t="s">
        <v>39</v>
      </c>
      <c r="C46" s="7">
        <v>48073.75</v>
      </c>
      <c r="D46" s="7">
        <f t="shared" si="2"/>
        <v>48073.75</v>
      </c>
      <c r="E46">
        <f t="shared" si="1"/>
        <v>1</v>
      </c>
      <c r="G46" s="53">
        <v>79</v>
      </c>
      <c r="H46" s="55"/>
      <c r="I46" s="55"/>
    </row>
    <row r="47" spans="1:9">
      <c r="A47" s="54">
        <v>44</v>
      </c>
      <c r="B47" s="54" t="s">
        <v>77</v>
      </c>
      <c r="C47" s="7">
        <v>19250</v>
      </c>
      <c r="D47" s="7">
        <f t="shared" si="2"/>
        <v>19250</v>
      </c>
      <c r="E47">
        <f t="shared" si="1"/>
        <v>1</v>
      </c>
      <c r="G47" s="53">
        <v>80</v>
      </c>
      <c r="H47" s="55"/>
      <c r="I47" s="55"/>
    </row>
    <row r="48" spans="1:9">
      <c r="A48" s="54">
        <v>45</v>
      </c>
      <c r="B48" s="54" t="s">
        <v>78</v>
      </c>
      <c r="C48" s="7">
        <v>9891380.3399999999</v>
      </c>
      <c r="D48" s="7">
        <f t="shared" si="2"/>
        <v>9891380.3399999999</v>
      </c>
      <c r="E48">
        <f t="shared" si="1"/>
        <v>1</v>
      </c>
      <c r="G48" s="53">
        <v>81</v>
      </c>
      <c r="H48" s="55"/>
      <c r="I48" s="55"/>
    </row>
    <row r="49" spans="1:9">
      <c r="A49" s="54">
        <v>46</v>
      </c>
      <c r="B49" s="54" t="s">
        <v>259</v>
      </c>
      <c r="C49" s="7">
        <v>7280188.5899999999</v>
      </c>
      <c r="D49" s="7" t="e">
        <f t="shared" si="2"/>
        <v>#N/A</v>
      </c>
      <c r="E49" t="e">
        <f t="shared" si="1"/>
        <v>#N/A</v>
      </c>
      <c r="G49" s="53">
        <v>82</v>
      </c>
      <c r="H49" s="55"/>
      <c r="I49" s="55"/>
    </row>
    <row r="50" spans="1:9">
      <c r="A50" s="54">
        <v>47</v>
      </c>
      <c r="B50" s="54" t="s">
        <v>82</v>
      </c>
      <c r="C50" s="7">
        <v>19168486.32</v>
      </c>
      <c r="D50" s="7">
        <f t="shared" si="2"/>
        <v>19168486.32</v>
      </c>
      <c r="E50">
        <f t="shared" si="1"/>
        <v>1</v>
      </c>
      <c r="G50" s="53">
        <v>83</v>
      </c>
      <c r="H50" s="55"/>
      <c r="I50" s="55"/>
    </row>
    <row r="51" spans="1:9">
      <c r="A51" s="54">
        <v>48</v>
      </c>
      <c r="B51" s="54" t="s">
        <v>168</v>
      </c>
      <c r="C51" s="7">
        <v>4416394.7699999996</v>
      </c>
      <c r="D51" s="7">
        <f t="shared" si="2"/>
        <v>4416394.7699999996</v>
      </c>
      <c r="E51">
        <f t="shared" si="1"/>
        <v>1</v>
      </c>
      <c r="G51" s="53">
        <v>84</v>
      </c>
      <c r="H51" s="55"/>
      <c r="I51" s="55"/>
    </row>
    <row r="52" spans="1:9">
      <c r="A52" s="54">
        <v>49</v>
      </c>
      <c r="B52" s="54" t="s">
        <v>169</v>
      </c>
      <c r="C52" s="7">
        <v>9590954.9399999995</v>
      </c>
      <c r="D52" s="7">
        <f t="shared" si="2"/>
        <v>9590954.9399999995</v>
      </c>
      <c r="E52">
        <f t="shared" si="1"/>
        <v>1</v>
      </c>
      <c r="G52" s="53">
        <v>85</v>
      </c>
      <c r="H52" s="55"/>
      <c r="I52" s="55"/>
    </row>
    <row r="53" spans="1:9">
      <c r="A53" s="54">
        <v>50</v>
      </c>
      <c r="B53" s="54" t="s">
        <v>86</v>
      </c>
      <c r="C53" s="7">
        <v>6797458.3399999999</v>
      </c>
      <c r="D53" s="7">
        <f t="shared" si="2"/>
        <v>6797458.3399999999</v>
      </c>
      <c r="E53">
        <f t="shared" si="1"/>
        <v>1</v>
      </c>
      <c r="G53" s="53">
        <v>86</v>
      </c>
      <c r="H53" s="55"/>
      <c r="I53" s="55"/>
    </row>
    <row r="54" spans="1:9">
      <c r="A54" s="54">
        <v>51</v>
      </c>
      <c r="B54" s="54" t="s">
        <v>170</v>
      </c>
      <c r="C54" s="7">
        <v>1484997.71</v>
      </c>
      <c r="D54" s="7">
        <f t="shared" si="2"/>
        <v>1484997.71</v>
      </c>
      <c r="E54">
        <f t="shared" si="1"/>
        <v>1</v>
      </c>
      <c r="G54" s="53">
        <v>87</v>
      </c>
      <c r="H54" s="55"/>
      <c r="I54" s="55"/>
    </row>
    <row r="55" spans="1:9">
      <c r="A55" s="54">
        <v>52</v>
      </c>
      <c r="B55" s="54" t="s">
        <v>90</v>
      </c>
      <c r="C55" s="7">
        <v>12816011.59</v>
      </c>
      <c r="D55" s="7">
        <f t="shared" si="2"/>
        <v>12816011.59</v>
      </c>
      <c r="E55">
        <f t="shared" si="1"/>
        <v>1</v>
      </c>
      <c r="G55" s="53">
        <v>88</v>
      </c>
      <c r="H55" s="55"/>
      <c r="I55" s="55"/>
    </row>
    <row r="56" spans="1:9">
      <c r="A56" s="54">
        <v>53</v>
      </c>
      <c r="B56" s="54" t="s">
        <v>40</v>
      </c>
      <c r="C56" s="7">
        <v>6066194.46</v>
      </c>
      <c r="D56" s="7">
        <f t="shared" si="2"/>
        <v>6066194.46</v>
      </c>
      <c r="E56">
        <f t="shared" si="1"/>
        <v>1</v>
      </c>
      <c r="G56" s="53">
        <v>89</v>
      </c>
      <c r="H56" s="55"/>
      <c r="I56" s="55"/>
    </row>
    <row r="57" spans="1:9">
      <c r="A57" s="54">
        <v>54</v>
      </c>
      <c r="B57" s="54" t="s">
        <v>41</v>
      </c>
      <c r="C57" s="7">
        <v>12985097.75</v>
      </c>
      <c r="D57" s="7">
        <f t="shared" si="2"/>
        <v>12985097.75</v>
      </c>
      <c r="E57">
        <f t="shared" si="1"/>
        <v>1</v>
      </c>
      <c r="G57" s="53">
        <v>90</v>
      </c>
      <c r="H57" s="55"/>
      <c r="I57" s="55"/>
    </row>
    <row r="58" spans="1:9">
      <c r="A58" s="54">
        <v>55</v>
      </c>
      <c r="B58" s="54" t="s">
        <v>171</v>
      </c>
      <c r="C58" s="7">
        <v>7129453.5899999999</v>
      </c>
      <c r="D58" s="7">
        <f t="shared" si="2"/>
        <v>7129453.5899999999</v>
      </c>
      <c r="E58">
        <f t="shared" si="1"/>
        <v>1</v>
      </c>
      <c r="G58" s="53">
        <v>91</v>
      </c>
      <c r="H58" s="55"/>
      <c r="I58" s="55"/>
    </row>
    <row r="59" spans="1:9">
      <c r="A59" s="54">
        <v>56</v>
      </c>
      <c r="B59" s="54" t="s">
        <v>94</v>
      </c>
      <c r="C59" s="7">
        <v>3113375.69</v>
      </c>
      <c r="D59" s="7">
        <f t="shared" si="2"/>
        <v>3113375.69</v>
      </c>
      <c r="E59">
        <f t="shared" si="1"/>
        <v>1</v>
      </c>
      <c r="G59" s="53">
        <v>92</v>
      </c>
      <c r="H59" s="55"/>
      <c r="I59" s="55"/>
    </row>
    <row r="60" spans="1:9">
      <c r="A60" s="54">
        <v>57</v>
      </c>
      <c r="B60" s="54" t="s">
        <v>43</v>
      </c>
      <c r="C60" s="7">
        <v>6080398.25</v>
      </c>
      <c r="D60" s="7">
        <f t="shared" si="2"/>
        <v>6080398.25</v>
      </c>
      <c r="E60">
        <f t="shared" si="1"/>
        <v>1</v>
      </c>
      <c r="G60" s="53">
        <v>93</v>
      </c>
      <c r="H60" s="55"/>
      <c r="I60" s="55"/>
    </row>
    <row r="61" spans="1:9">
      <c r="A61" s="54">
        <v>58</v>
      </c>
      <c r="B61" s="54" t="s">
        <v>172</v>
      </c>
      <c r="C61" s="7">
        <v>8128949</v>
      </c>
      <c r="D61" s="7">
        <f t="shared" si="2"/>
        <v>8128949</v>
      </c>
      <c r="E61">
        <f t="shared" si="1"/>
        <v>1</v>
      </c>
      <c r="G61" s="53">
        <v>94</v>
      </c>
      <c r="H61" s="55"/>
      <c r="I61" s="55"/>
    </row>
    <row r="62" spans="1:9">
      <c r="A62" s="54">
        <v>59</v>
      </c>
      <c r="B62" s="54" t="s">
        <v>44</v>
      </c>
      <c r="C62" s="7">
        <v>13334770.75</v>
      </c>
      <c r="D62" s="7">
        <f t="shared" si="2"/>
        <v>13334770.75</v>
      </c>
      <c r="E62">
        <f t="shared" si="1"/>
        <v>1</v>
      </c>
      <c r="G62" s="53">
        <v>95</v>
      </c>
      <c r="H62" s="55"/>
      <c r="I62" s="55"/>
    </row>
    <row r="63" spans="1:9">
      <c r="A63" s="54">
        <v>60</v>
      </c>
      <c r="B63" s="54" t="s">
        <v>173</v>
      </c>
      <c r="C63" s="7">
        <v>45464088.939999998</v>
      </c>
      <c r="D63" s="7">
        <f t="shared" si="2"/>
        <v>45464088.939999998</v>
      </c>
      <c r="E63">
        <f t="shared" si="1"/>
        <v>1</v>
      </c>
      <c r="G63" s="53">
        <v>96</v>
      </c>
      <c r="H63" s="55"/>
      <c r="I63" s="55"/>
    </row>
    <row r="64" spans="1:9">
      <c r="A64" s="54">
        <v>61</v>
      </c>
      <c r="B64" s="54" t="s">
        <v>174</v>
      </c>
      <c r="C64" s="7">
        <v>55510478.119999997</v>
      </c>
      <c r="D64" s="7">
        <f t="shared" si="2"/>
        <v>55510478.119999997</v>
      </c>
      <c r="E64">
        <f t="shared" si="1"/>
        <v>1</v>
      </c>
      <c r="G64" s="53">
        <v>97</v>
      </c>
      <c r="H64" s="55"/>
      <c r="I64" s="55"/>
    </row>
    <row r="65" spans="1:9">
      <c r="A65" s="54">
        <v>62</v>
      </c>
      <c r="B65" s="54" t="s">
        <v>175</v>
      </c>
      <c r="C65" s="7">
        <v>47430.77</v>
      </c>
      <c r="D65" s="7">
        <f t="shared" si="2"/>
        <v>47430.77</v>
      </c>
      <c r="E65">
        <f t="shared" si="1"/>
        <v>1</v>
      </c>
      <c r="G65" s="53">
        <v>98</v>
      </c>
      <c r="H65" s="55"/>
      <c r="I65" s="55"/>
    </row>
    <row r="66" spans="1:9">
      <c r="A66" s="54">
        <v>63</v>
      </c>
      <c r="B66" s="54" t="s">
        <v>46</v>
      </c>
      <c r="C66" s="7">
        <v>7341713.5</v>
      </c>
      <c r="D66" s="7">
        <f t="shared" si="2"/>
        <v>7341713.5</v>
      </c>
      <c r="E66">
        <f t="shared" si="1"/>
        <v>1</v>
      </c>
      <c r="G66" s="53">
        <v>99</v>
      </c>
      <c r="H66" s="55"/>
      <c r="I66" s="55"/>
    </row>
    <row r="67" spans="1:9">
      <c r="A67" s="54">
        <v>64</v>
      </c>
      <c r="B67" s="54" t="s">
        <v>176</v>
      </c>
      <c r="C67" s="7">
        <v>1346063.14</v>
      </c>
      <c r="D67" s="7">
        <f t="shared" si="2"/>
        <v>1346063.14</v>
      </c>
      <c r="E67">
        <f t="shared" si="1"/>
        <v>1</v>
      </c>
      <c r="G67" s="53">
        <v>100</v>
      </c>
      <c r="H67" s="55"/>
      <c r="I67" s="55"/>
    </row>
    <row r="68" spans="1:9">
      <c r="A68" s="54">
        <v>65</v>
      </c>
      <c r="B68" s="54" t="s">
        <v>177</v>
      </c>
      <c r="C68" s="7">
        <v>10788334.77</v>
      </c>
      <c r="D68" s="7">
        <f t="shared" ref="D68:D99" si="3">VLOOKUP(B68,table4,15,FALSE)</f>
        <v>10788334.77</v>
      </c>
      <c r="E68">
        <f t="shared" ref="E68:E131" si="4">IF(C68=D68,1,0)</f>
        <v>1</v>
      </c>
      <c r="G68" s="53">
        <v>101</v>
      </c>
      <c r="H68" s="55"/>
      <c r="I68" s="55"/>
    </row>
    <row r="69" spans="1:9">
      <c r="A69" s="54">
        <v>66</v>
      </c>
      <c r="B69" s="54" t="s">
        <v>98</v>
      </c>
      <c r="C69" s="7">
        <v>25672942.039999999</v>
      </c>
      <c r="D69" s="7">
        <f t="shared" si="3"/>
        <v>25672942.039999999</v>
      </c>
      <c r="E69">
        <f t="shared" si="4"/>
        <v>1</v>
      </c>
      <c r="G69" s="53">
        <v>102</v>
      </c>
      <c r="H69" s="55"/>
      <c r="I69" s="55"/>
    </row>
    <row r="70" spans="1:9">
      <c r="A70" s="54">
        <v>67</v>
      </c>
      <c r="B70" s="54" t="s">
        <v>178</v>
      </c>
      <c r="C70" s="7">
        <v>85930.77</v>
      </c>
      <c r="D70" s="7">
        <f t="shared" si="3"/>
        <v>85930.77</v>
      </c>
      <c r="E70">
        <f t="shared" si="4"/>
        <v>1</v>
      </c>
      <c r="G70" s="53">
        <v>103</v>
      </c>
      <c r="H70" s="55"/>
      <c r="I70" s="55"/>
    </row>
    <row r="71" spans="1:9">
      <c r="A71" s="54">
        <v>68</v>
      </c>
      <c r="B71" s="54" t="s">
        <v>260</v>
      </c>
      <c r="C71" s="7">
        <v>28180.77</v>
      </c>
      <c r="D71" s="7" t="e">
        <f t="shared" si="3"/>
        <v>#N/A</v>
      </c>
      <c r="E71" t="e">
        <f t="shared" si="4"/>
        <v>#N/A</v>
      </c>
      <c r="G71" s="53">
        <v>104</v>
      </c>
      <c r="H71" s="55"/>
      <c r="I71" s="55"/>
    </row>
    <row r="72" spans="1:9">
      <c r="A72" s="54">
        <v>69</v>
      </c>
      <c r="B72" s="54" t="s">
        <v>179</v>
      </c>
      <c r="C72" s="7">
        <v>4058005.77</v>
      </c>
      <c r="D72" s="7">
        <f t="shared" si="3"/>
        <v>4058005.77</v>
      </c>
      <c r="E72">
        <f t="shared" si="4"/>
        <v>1</v>
      </c>
      <c r="G72" s="53">
        <v>105</v>
      </c>
      <c r="H72" s="55"/>
      <c r="I72" s="55"/>
    </row>
    <row r="73" spans="1:9">
      <c r="A73" s="54">
        <v>70</v>
      </c>
      <c r="B73" s="54" t="s">
        <v>261</v>
      </c>
      <c r="C73" s="7">
        <v>12716258.48</v>
      </c>
      <c r="D73" s="7">
        <f t="shared" si="3"/>
        <v>12716258.48</v>
      </c>
      <c r="E73">
        <f t="shared" si="4"/>
        <v>1</v>
      </c>
      <c r="G73" s="53">
        <v>106</v>
      </c>
      <c r="H73" s="55"/>
      <c r="I73" s="55"/>
    </row>
    <row r="74" spans="1:9">
      <c r="A74" s="54">
        <v>71</v>
      </c>
      <c r="B74" s="54" t="s">
        <v>180</v>
      </c>
      <c r="C74" s="7">
        <v>5844449.1399999997</v>
      </c>
      <c r="D74" s="7">
        <f t="shared" si="3"/>
        <v>5844449.1399999997</v>
      </c>
      <c r="E74">
        <f t="shared" si="4"/>
        <v>1</v>
      </c>
      <c r="G74" s="53">
        <v>107</v>
      </c>
      <c r="H74" s="55"/>
      <c r="I74" s="55"/>
    </row>
    <row r="75" spans="1:9">
      <c r="A75" s="54">
        <v>72</v>
      </c>
      <c r="B75" s="54" t="s">
        <v>101</v>
      </c>
      <c r="C75" s="7">
        <v>2982878.59</v>
      </c>
      <c r="D75" s="7">
        <f t="shared" si="3"/>
        <v>2982878.59</v>
      </c>
      <c r="E75">
        <f t="shared" si="4"/>
        <v>1</v>
      </c>
      <c r="G75" s="53">
        <v>108</v>
      </c>
      <c r="H75" s="55"/>
      <c r="I75" s="55"/>
    </row>
    <row r="76" spans="1:9">
      <c r="A76" s="54">
        <v>73</v>
      </c>
      <c r="B76" s="54" t="s">
        <v>105</v>
      </c>
      <c r="C76" s="7">
        <v>4013399.59</v>
      </c>
      <c r="D76" s="7">
        <f t="shared" si="3"/>
        <v>4013399.59</v>
      </c>
      <c r="E76">
        <f t="shared" si="4"/>
        <v>1</v>
      </c>
      <c r="G76" s="53">
        <v>109</v>
      </c>
    </row>
    <row r="77" spans="1:9">
      <c r="A77" s="54">
        <v>74</v>
      </c>
      <c r="B77" s="54" t="s">
        <v>262</v>
      </c>
      <c r="C77" s="7">
        <v>5324947.97</v>
      </c>
      <c r="D77" s="7">
        <f t="shared" si="3"/>
        <v>5324947.97</v>
      </c>
      <c r="E77">
        <f t="shared" si="4"/>
        <v>1</v>
      </c>
      <c r="G77" s="53">
        <v>110</v>
      </c>
    </row>
    <row r="78" spans="1:9">
      <c r="A78" s="54">
        <v>75</v>
      </c>
      <c r="B78" s="54" t="s">
        <v>181</v>
      </c>
      <c r="C78" s="7">
        <v>38028050.340000004</v>
      </c>
      <c r="D78" s="7">
        <f t="shared" si="3"/>
        <v>38028050.340000004</v>
      </c>
      <c r="E78">
        <f t="shared" si="4"/>
        <v>1</v>
      </c>
      <c r="G78" s="53">
        <v>111</v>
      </c>
    </row>
    <row r="79" spans="1:9">
      <c r="A79" s="54">
        <v>76</v>
      </c>
      <c r="B79" s="54" t="s">
        <v>182</v>
      </c>
      <c r="C79" s="7">
        <v>14781538.939999999</v>
      </c>
      <c r="D79" s="7">
        <f t="shared" si="3"/>
        <v>14781538.939999999</v>
      </c>
      <c r="E79">
        <f t="shared" si="4"/>
        <v>1</v>
      </c>
      <c r="G79" s="53">
        <v>112</v>
      </c>
    </row>
    <row r="80" spans="1:9">
      <c r="A80" s="54">
        <v>77</v>
      </c>
      <c r="B80" s="54" t="s">
        <v>183</v>
      </c>
      <c r="C80" s="7">
        <v>11584072.34</v>
      </c>
      <c r="D80" s="7">
        <f t="shared" si="3"/>
        <v>11584072.34</v>
      </c>
      <c r="E80">
        <f t="shared" si="4"/>
        <v>1</v>
      </c>
      <c r="G80" s="53">
        <v>113</v>
      </c>
    </row>
    <row r="81" spans="1:7">
      <c r="A81" s="54">
        <v>78</v>
      </c>
      <c r="B81" s="54" t="s">
        <v>184</v>
      </c>
      <c r="C81" s="7">
        <v>3580398.77</v>
      </c>
      <c r="D81" s="7">
        <f t="shared" si="3"/>
        <v>3580398.77</v>
      </c>
      <c r="E81">
        <f t="shared" si="4"/>
        <v>1</v>
      </c>
      <c r="G81" s="53">
        <v>114</v>
      </c>
    </row>
    <row r="82" spans="1:7">
      <c r="A82" s="54">
        <v>79</v>
      </c>
      <c r="B82" s="54" t="s">
        <v>185</v>
      </c>
      <c r="C82" s="7">
        <v>6334190.0700000003</v>
      </c>
      <c r="D82" s="7">
        <f t="shared" si="3"/>
        <v>6334190.0700000003</v>
      </c>
      <c r="E82">
        <f t="shared" si="4"/>
        <v>1</v>
      </c>
      <c r="G82" s="53">
        <v>115</v>
      </c>
    </row>
    <row r="83" spans="1:7">
      <c r="A83" s="54">
        <v>80</v>
      </c>
      <c r="B83" s="54" t="s">
        <v>186</v>
      </c>
      <c r="C83" s="7">
        <v>4570142.0599999996</v>
      </c>
      <c r="D83" s="7">
        <f t="shared" si="3"/>
        <v>4570142.0599999996</v>
      </c>
      <c r="E83">
        <f t="shared" si="4"/>
        <v>1</v>
      </c>
      <c r="G83" s="53">
        <v>116</v>
      </c>
    </row>
    <row r="84" spans="1:7">
      <c r="A84" s="54">
        <v>81</v>
      </c>
      <c r="B84" s="54" t="s">
        <v>187</v>
      </c>
      <c r="C84" s="7">
        <v>8291684.5899999999</v>
      </c>
      <c r="D84" s="7">
        <f t="shared" si="3"/>
        <v>8291684.5899999999</v>
      </c>
      <c r="E84">
        <f t="shared" si="4"/>
        <v>1</v>
      </c>
      <c r="G84" s="53">
        <v>117</v>
      </c>
    </row>
    <row r="85" spans="1:7">
      <c r="A85" s="54">
        <v>82</v>
      </c>
      <c r="B85" s="54" t="s">
        <v>188</v>
      </c>
      <c r="C85" s="7">
        <v>3957444.59</v>
      </c>
      <c r="D85" s="7">
        <f t="shared" si="3"/>
        <v>3957444.59</v>
      </c>
      <c r="E85">
        <f t="shared" si="4"/>
        <v>1</v>
      </c>
      <c r="G85" s="53">
        <v>118</v>
      </c>
    </row>
    <row r="86" spans="1:7">
      <c r="A86" s="54">
        <v>83</v>
      </c>
      <c r="B86" s="54" t="s">
        <v>47</v>
      </c>
      <c r="C86" s="7">
        <v>46935467.57</v>
      </c>
      <c r="D86" s="7">
        <f t="shared" si="3"/>
        <v>46935467.57</v>
      </c>
      <c r="E86">
        <f t="shared" si="4"/>
        <v>1</v>
      </c>
      <c r="G86" s="53">
        <v>119</v>
      </c>
    </row>
    <row r="87" spans="1:7">
      <c r="A87" s="54">
        <v>84</v>
      </c>
      <c r="B87" s="54" t="s">
        <v>263</v>
      </c>
      <c r="C87" s="7">
        <v>4221259</v>
      </c>
      <c r="D87" s="7">
        <f t="shared" si="3"/>
        <v>4221259</v>
      </c>
      <c r="E87">
        <f t="shared" si="4"/>
        <v>1</v>
      </c>
      <c r="G87" s="53">
        <v>120</v>
      </c>
    </row>
    <row r="88" spans="1:7">
      <c r="A88" s="54">
        <v>85</v>
      </c>
      <c r="B88" s="54" t="s">
        <v>204</v>
      </c>
      <c r="C88" s="7">
        <v>108573.75</v>
      </c>
      <c r="D88" s="7">
        <f t="shared" si="3"/>
        <v>108573.75</v>
      </c>
      <c r="E88">
        <f t="shared" si="4"/>
        <v>1</v>
      </c>
      <c r="G88" s="53">
        <v>121</v>
      </c>
    </row>
    <row r="89" spans="1:7">
      <c r="A89" s="54">
        <v>86</v>
      </c>
      <c r="B89" s="54" t="s">
        <v>189</v>
      </c>
      <c r="C89" s="7">
        <v>8072183.7699999996</v>
      </c>
      <c r="D89" s="7">
        <f t="shared" si="3"/>
        <v>8072183.7699999996</v>
      </c>
      <c r="E89">
        <f t="shared" si="4"/>
        <v>1</v>
      </c>
      <c r="G89" s="53">
        <v>122</v>
      </c>
    </row>
    <row r="90" spans="1:7">
      <c r="A90" s="54">
        <v>87</v>
      </c>
      <c r="B90" s="54" t="s">
        <v>190</v>
      </c>
      <c r="C90" s="7">
        <v>7895482.1200000001</v>
      </c>
      <c r="D90" s="7">
        <f t="shared" si="3"/>
        <v>7895482.1200000001</v>
      </c>
      <c r="E90">
        <f t="shared" si="4"/>
        <v>1</v>
      </c>
      <c r="G90" s="53">
        <v>123</v>
      </c>
    </row>
    <row r="91" spans="1:7">
      <c r="A91" s="54">
        <v>88</v>
      </c>
      <c r="B91" s="54" t="s">
        <v>191</v>
      </c>
      <c r="C91" s="7">
        <v>13975247.970000001</v>
      </c>
      <c r="D91" s="7">
        <f t="shared" si="3"/>
        <v>13975247.970000001</v>
      </c>
      <c r="E91">
        <f t="shared" si="4"/>
        <v>1</v>
      </c>
      <c r="G91" s="53">
        <v>124</v>
      </c>
    </row>
    <row r="92" spans="1:7">
      <c r="A92" s="54">
        <v>89</v>
      </c>
      <c r="B92" s="54" t="s">
        <v>192</v>
      </c>
      <c r="C92" s="7">
        <v>16285908.939999999</v>
      </c>
      <c r="D92" s="7">
        <f t="shared" si="3"/>
        <v>16285908.939999999</v>
      </c>
      <c r="E92">
        <f t="shared" si="4"/>
        <v>1</v>
      </c>
      <c r="G92" s="53">
        <v>125</v>
      </c>
    </row>
    <row r="93" spans="1:7">
      <c r="A93" s="54">
        <v>90</v>
      </c>
      <c r="B93" s="54" t="s">
        <v>193</v>
      </c>
      <c r="C93" s="7">
        <v>19818288.199999999</v>
      </c>
      <c r="D93" s="7">
        <f t="shared" si="3"/>
        <v>19818288.199999999</v>
      </c>
      <c r="E93">
        <f t="shared" si="4"/>
        <v>1</v>
      </c>
      <c r="G93" s="53">
        <v>126</v>
      </c>
    </row>
    <row r="94" spans="1:7">
      <c r="A94" s="54">
        <v>91</v>
      </c>
      <c r="B94" s="54" t="s">
        <v>194</v>
      </c>
      <c r="C94" s="7">
        <v>10892923.59</v>
      </c>
      <c r="D94" s="7">
        <f t="shared" si="3"/>
        <v>10892923.59</v>
      </c>
      <c r="E94">
        <f t="shared" si="4"/>
        <v>1</v>
      </c>
      <c r="G94" s="53">
        <v>127</v>
      </c>
    </row>
    <row r="95" spans="1:7">
      <c r="A95" s="54">
        <v>92</v>
      </c>
      <c r="B95" s="54" t="s">
        <v>195</v>
      </c>
      <c r="C95" s="7">
        <v>85930.77</v>
      </c>
      <c r="D95" s="7">
        <f t="shared" si="3"/>
        <v>85930.77</v>
      </c>
      <c r="E95">
        <f t="shared" si="4"/>
        <v>1</v>
      </c>
      <c r="G95" s="53">
        <v>128</v>
      </c>
    </row>
    <row r="96" spans="1:7">
      <c r="A96" s="54">
        <v>93</v>
      </c>
      <c r="B96" s="54" t="s">
        <v>196</v>
      </c>
      <c r="C96" s="7">
        <v>9176238.75</v>
      </c>
      <c r="D96" s="7">
        <f t="shared" si="3"/>
        <v>9176238.75</v>
      </c>
      <c r="E96">
        <f t="shared" si="4"/>
        <v>1</v>
      </c>
      <c r="G96" s="53">
        <v>129</v>
      </c>
    </row>
    <row r="97" spans="1:7">
      <c r="A97" s="54">
        <v>94</v>
      </c>
      <c r="B97" s="54" t="s">
        <v>48</v>
      </c>
      <c r="C97" s="7">
        <v>4437334.75</v>
      </c>
      <c r="D97" s="7">
        <f t="shared" si="3"/>
        <v>4437334.75</v>
      </c>
      <c r="E97">
        <f t="shared" si="4"/>
        <v>1</v>
      </c>
      <c r="G97" s="53">
        <v>130</v>
      </c>
    </row>
    <row r="98" spans="1:7">
      <c r="A98" s="54">
        <v>95</v>
      </c>
      <c r="B98" s="54" t="s">
        <v>197</v>
      </c>
      <c r="C98" s="7">
        <v>13100821.970000001</v>
      </c>
      <c r="D98" s="7">
        <f t="shared" si="3"/>
        <v>13100821.970000001</v>
      </c>
      <c r="E98">
        <f t="shared" si="4"/>
        <v>1</v>
      </c>
      <c r="G98" s="53">
        <v>131</v>
      </c>
    </row>
    <row r="99" spans="1:7">
      <c r="A99" s="54">
        <v>96</v>
      </c>
      <c r="B99" s="54" t="s">
        <v>198</v>
      </c>
      <c r="C99" s="7">
        <v>8333894.2999999998</v>
      </c>
      <c r="D99" s="7">
        <f t="shared" si="3"/>
        <v>8333894.2999999998</v>
      </c>
      <c r="E99">
        <f t="shared" si="4"/>
        <v>1</v>
      </c>
      <c r="G99" s="53">
        <v>132</v>
      </c>
    </row>
    <row r="100" spans="1:7">
      <c r="A100" s="54">
        <v>97</v>
      </c>
      <c r="B100" s="54" t="s">
        <v>199</v>
      </c>
      <c r="C100" s="7">
        <v>1649053.02</v>
      </c>
      <c r="D100" s="7">
        <f t="shared" ref="D100:D131" si="5">VLOOKUP(B100,table4,15,FALSE)</f>
        <v>1649053.02</v>
      </c>
      <c r="E100">
        <f t="shared" si="4"/>
        <v>1</v>
      </c>
      <c r="G100" s="53">
        <v>133</v>
      </c>
    </row>
    <row r="101" spans="1:7">
      <c r="A101" s="54">
        <v>98</v>
      </c>
      <c r="B101" s="54" t="s">
        <v>265</v>
      </c>
      <c r="C101" s="7">
        <v>86573.75</v>
      </c>
      <c r="D101" s="7">
        <f t="shared" si="5"/>
        <v>86573.75</v>
      </c>
      <c r="E101">
        <f t="shared" si="4"/>
        <v>1</v>
      </c>
      <c r="G101" s="53">
        <v>134</v>
      </c>
    </row>
    <row r="102" spans="1:7">
      <c r="A102" s="54">
        <v>99</v>
      </c>
      <c r="B102" s="54" t="s">
        <v>264</v>
      </c>
      <c r="C102" s="7">
        <v>28180.77</v>
      </c>
      <c r="D102" s="7" t="e">
        <f t="shared" si="5"/>
        <v>#N/A</v>
      </c>
      <c r="E102" t="e">
        <f t="shared" si="4"/>
        <v>#N/A</v>
      </c>
      <c r="G102" s="53">
        <v>135</v>
      </c>
    </row>
    <row r="103" spans="1:7">
      <c r="A103" s="54">
        <v>100</v>
      </c>
      <c r="B103" s="54" t="s">
        <v>200</v>
      </c>
      <c r="C103" s="7">
        <v>14396313.869999999</v>
      </c>
      <c r="D103" s="7">
        <f t="shared" si="5"/>
        <v>14396313.869999999</v>
      </c>
      <c r="E103">
        <f t="shared" si="4"/>
        <v>1</v>
      </c>
      <c r="G103" s="53">
        <v>136</v>
      </c>
    </row>
    <row r="104" spans="1:7">
      <c r="A104" s="54">
        <v>101</v>
      </c>
      <c r="B104" s="54" t="s">
        <v>201</v>
      </c>
      <c r="C104" s="7">
        <v>5118125.1399999997</v>
      </c>
      <c r="D104" s="7">
        <f t="shared" si="5"/>
        <v>5118125.1399999997</v>
      </c>
      <c r="E104">
        <f t="shared" si="4"/>
        <v>1</v>
      </c>
      <c r="G104" s="53">
        <v>137</v>
      </c>
    </row>
    <row r="105" spans="1:7">
      <c r="A105" s="54">
        <v>102</v>
      </c>
      <c r="B105" s="54" t="s">
        <v>49</v>
      </c>
      <c r="C105" s="7">
        <v>7281891.5</v>
      </c>
      <c r="D105" s="7">
        <f t="shared" si="5"/>
        <v>7281891.5</v>
      </c>
      <c r="E105">
        <f t="shared" si="4"/>
        <v>1</v>
      </c>
      <c r="G105" s="53">
        <v>138</v>
      </c>
    </row>
    <row r="106" spans="1:7">
      <c r="A106" s="54">
        <v>103</v>
      </c>
      <c r="B106" s="54" t="s">
        <v>202</v>
      </c>
      <c r="C106" s="7">
        <v>15406532.140000001</v>
      </c>
      <c r="D106" s="7">
        <f t="shared" si="5"/>
        <v>15406532.140000001</v>
      </c>
      <c r="E106">
        <f t="shared" si="4"/>
        <v>1</v>
      </c>
      <c r="G106" s="53">
        <v>139</v>
      </c>
    </row>
    <row r="107" spans="1:7">
      <c r="A107" s="54">
        <v>104</v>
      </c>
      <c r="B107" s="54" t="s">
        <v>50</v>
      </c>
      <c r="C107" s="7">
        <v>7566214.5700000003</v>
      </c>
      <c r="D107" s="7">
        <f t="shared" si="5"/>
        <v>7566214.5700000003</v>
      </c>
      <c r="E107">
        <f t="shared" si="4"/>
        <v>1</v>
      </c>
      <c r="G107" s="53">
        <v>140</v>
      </c>
    </row>
    <row r="108" spans="1:7">
      <c r="A108" s="54">
        <v>105</v>
      </c>
      <c r="B108" s="54" t="s">
        <v>51</v>
      </c>
      <c r="C108" s="7">
        <v>55699239.229999997</v>
      </c>
      <c r="D108" s="7">
        <f t="shared" si="5"/>
        <v>55699239.229999997</v>
      </c>
      <c r="E108">
        <f t="shared" si="4"/>
        <v>1</v>
      </c>
      <c r="G108" s="53">
        <v>141</v>
      </c>
    </row>
    <row r="109" spans="1:7">
      <c r="A109" s="54">
        <v>106</v>
      </c>
      <c r="B109" s="54" t="s">
        <v>203</v>
      </c>
      <c r="C109" s="7">
        <v>21905851.120000001</v>
      </c>
      <c r="D109" s="7">
        <f t="shared" si="5"/>
        <v>21905851.120000001</v>
      </c>
      <c r="E109">
        <f t="shared" si="4"/>
        <v>1</v>
      </c>
      <c r="G109" s="53">
        <v>142</v>
      </c>
    </row>
    <row r="110" spans="1:7">
      <c r="A110" s="54">
        <v>107</v>
      </c>
      <c r="B110" s="54" t="s">
        <v>206</v>
      </c>
      <c r="C110" s="7">
        <v>6282717.5899999999</v>
      </c>
      <c r="D110" s="7">
        <f t="shared" si="5"/>
        <v>6282717.5899999999</v>
      </c>
      <c r="E110">
        <f t="shared" si="4"/>
        <v>1</v>
      </c>
      <c r="G110" s="53">
        <v>143</v>
      </c>
    </row>
    <row r="111" spans="1:7">
      <c r="A111" s="54">
        <v>108</v>
      </c>
      <c r="B111" s="54" t="s">
        <v>207</v>
      </c>
      <c r="C111" s="7">
        <v>69430.77</v>
      </c>
      <c r="D111" s="7">
        <f t="shared" si="5"/>
        <v>69430.77</v>
      </c>
      <c r="E111">
        <f t="shared" si="4"/>
        <v>1</v>
      </c>
      <c r="G111" s="53">
        <v>144</v>
      </c>
    </row>
    <row r="112" spans="1:7">
      <c r="A112" s="54">
        <v>109</v>
      </c>
      <c r="B112" s="54" t="s">
        <v>266</v>
      </c>
      <c r="C112" s="7">
        <v>14097207.43</v>
      </c>
      <c r="D112" s="7">
        <f t="shared" si="5"/>
        <v>14097207.43</v>
      </c>
      <c r="E112">
        <f t="shared" si="4"/>
        <v>1</v>
      </c>
      <c r="G112" s="53">
        <v>145</v>
      </c>
    </row>
    <row r="113" spans="1:7">
      <c r="A113" s="54">
        <v>110</v>
      </c>
      <c r="B113" s="54" t="s">
        <v>208</v>
      </c>
      <c r="C113" s="7">
        <v>11302772.08</v>
      </c>
      <c r="D113" s="7">
        <f t="shared" si="5"/>
        <v>11302772.08</v>
      </c>
      <c r="E113">
        <f t="shared" si="4"/>
        <v>1</v>
      </c>
      <c r="G113" s="53">
        <v>146</v>
      </c>
    </row>
    <row r="114" spans="1:7">
      <c r="A114" s="54">
        <v>111</v>
      </c>
      <c r="B114" s="54" t="s">
        <v>209</v>
      </c>
      <c r="C114" s="7">
        <v>3361231.75</v>
      </c>
      <c r="D114" s="7">
        <f t="shared" si="5"/>
        <v>3361231.75</v>
      </c>
      <c r="E114">
        <f t="shared" si="4"/>
        <v>1</v>
      </c>
      <c r="G114" s="53">
        <v>147</v>
      </c>
    </row>
    <row r="115" spans="1:7">
      <c r="A115" s="54">
        <v>112</v>
      </c>
      <c r="B115" s="54" t="s">
        <v>210</v>
      </c>
      <c r="C115" s="7">
        <v>14260203.59</v>
      </c>
      <c r="D115" s="7">
        <f t="shared" si="5"/>
        <v>14260203.59</v>
      </c>
      <c r="E115">
        <f t="shared" si="4"/>
        <v>1</v>
      </c>
    </row>
    <row r="116" spans="1:7">
      <c r="A116" s="54">
        <v>113</v>
      </c>
      <c r="B116" s="54" t="s">
        <v>211</v>
      </c>
      <c r="C116" s="7">
        <v>6049791.3799999999</v>
      </c>
      <c r="D116" s="7">
        <f t="shared" si="5"/>
        <v>6049791.3799999999</v>
      </c>
      <c r="E116">
        <f t="shared" si="4"/>
        <v>1</v>
      </c>
    </row>
    <row r="117" spans="1:7">
      <c r="A117" s="54">
        <v>114</v>
      </c>
      <c r="B117" s="54" t="s">
        <v>267</v>
      </c>
      <c r="C117" s="7">
        <v>28823.75</v>
      </c>
      <c r="D117" s="7" t="e">
        <f t="shared" si="5"/>
        <v>#N/A</v>
      </c>
      <c r="E117" t="e">
        <f t="shared" si="4"/>
        <v>#N/A</v>
      </c>
    </row>
    <row r="118" spans="1:7">
      <c r="A118" s="54">
        <v>115</v>
      </c>
      <c r="B118" s="54" t="s">
        <v>212</v>
      </c>
      <c r="C118" s="7">
        <v>7066251.4400000004</v>
      </c>
      <c r="D118" s="7">
        <f t="shared" si="5"/>
        <v>7066251.4400000004</v>
      </c>
      <c r="E118">
        <f t="shared" si="4"/>
        <v>1</v>
      </c>
    </row>
    <row r="119" spans="1:7">
      <c r="A119" s="54">
        <v>116</v>
      </c>
      <c r="B119" s="54" t="s">
        <v>213</v>
      </c>
      <c r="C119" s="7">
        <v>27929.59</v>
      </c>
      <c r="D119" s="7">
        <f t="shared" si="5"/>
        <v>27929.59</v>
      </c>
      <c r="E119">
        <f t="shared" si="4"/>
        <v>1</v>
      </c>
    </row>
    <row r="120" spans="1:7">
      <c r="A120" s="54">
        <v>117</v>
      </c>
      <c r="B120" s="54" t="s">
        <v>214</v>
      </c>
      <c r="C120" s="7">
        <v>19676569.760000002</v>
      </c>
      <c r="D120" s="7">
        <f t="shared" si="5"/>
        <v>19676569.760000002</v>
      </c>
      <c r="E120">
        <f t="shared" si="4"/>
        <v>1</v>
      </c>
    </row>
    <row r="121" spans="1:7">
      <c r="A121" s="54">
        <v>118</v>
      </c>
      <c r="B121" s="54" t="s">
        <v>215</v>
      </c>
      <c r="C121" s="7">
        <v>2683976</v>
      </c>
      <c r="D121" s="7">
        <f t="shared" si="5"/>
        <v>2683976</v>
      </c>
      <c r="E121">
        <f t="shared" si="4"/>
        <v>1</v>
      </c>
    </row>
    <row r="122" spans="1:7">
      <c r="A122" s="54">
        <v>119</v>
      </c>
      <c r="B122" s="54" t="s">
        <v>216</v>
      </c>
      <c r="C122" s="7">
        <v>7891216.7699999996</v>
      </c>
      <c r="D122" s="7">
        <f t="shared" si="5"/>
        <v>7891216.7699999996</v>
      </c>
      <c r="E122">
        <f t="shared" si="4"/>
        <v>1</v>
      </c>
    </row>
    <row r="123" spans="1:7">
      <c r="A123" s="54">
        <v>120</v>
      </c>
      <c r="B123" s="54" t="s">
        <v>269</v>
      </c>
      <c r="C123" s="7">
        <v>5658108.8399999999</v>
      </c>
      <c r="D123" s="7">
        <f t="shared" si="5"/>
        <v>5658108.8399999999</v>
      </c>
      <c r="E123">
        <f t="shared" si="4"/>
        <v>1</v>
      </c>
    </row>
    <row r="124" spans="1:7">
      <c r="A124" s="54">
        <v>121</v>
      </c>
      <c r="B124" s="54" t="s">
        <v>53</v>
      </c>
      <c r="C124" s="7">
        <v>7536946.8399999999</v>
      </c>
      <c r="D124" s="7">
        <f t="shared" si="5"/>
        <v>7536946.8399999999</v>
      </c>
      <c r="E124">
        <f t="shared" si="4"/>
        <v>1</v>
      </c>
    </row>
    <row r="125" spans="1:7">
      <c r="A125" s="54">
        <v>122</v>
      </c>
      <c r="B125" s="45" t="s">
        <v>54</v>
      </c>
      <c r="C125" s="7">
        <v>5600596.46</v>
      </c>
      <c r="D125" s="7">
        <f t="shared" si="5"/>
        <v>5600596.46</v>
      </c>
      <c r="E125">
        <f t="shared" si="4"/>
        <v>1</v>
      </c>
    </row>
    <row r="126" spans="1:7">
      <c r="A126" s="54">
        <v>123</v>
      </c>
      <c r="B126" s="54" t="s">
        <v>217</v>
      </c>
      <c r="C126" s="7">
        <v>4670092.59</v>
      </c>
      <c r="D126" s="7">
        <f t="shared" si="5"/>
        <v>4670092.59</v>
      </c>
      <c r="E126">
        <f t="shared" si="4"/>
        <v>1</v>
      </c>
    </row>
    <row r="127" spans="1:7">
      <c r="A127" s="54">
        <v>124</v>
      </c>
      <c r="B127" s="54" t="s">
        <v>55</v>
      </c>
      <c r="C127" s="7">
        <v>9200337.25</v>
      </c>
      <c r="D127" s="7">
        <f t="shared" si="5"/>
        <v>9200337.25</v>
      </c>
      <c r="E127">
        <f t="shared" si="4"/>
        <v>1</v>
      </c>
    </row>
    <row r="128" spans="1:7">
      <c r="A128" s="54">
        <v>125</v>
      </c>
      <c r="B128" s="54" t="s">
        <v>220</v>
      </c>
      <c r="C128" s="7">
        <v>4250800.7699999996</v>
      </c>
      <c r="D128" s="7">
        <f t="shared" si="5"/>
        <v>4250800.7699999996</v>
      </c>
      <c r="E128">
        <f t="shared" si="4"/>
        <v>1</v>
      </c>
    </row>
    <row r="129" spans="1:5">
      <c r="A129" s="54">
        <v>126</v>
      </c>
      <c r="B129" s="54" t="s">
        <v>251</v>
      </c>
      <c r="C129" s="7">
        <v>33054830.420000002</v>
      </c>
      <c r="D129" s="7">
        <f t="shared" si="5"/>
        <v>33054830.420000002</v>
      </c>
      <c r="E129">
        <f t="shared" si="4"/>
        <v>1</v>
      </c>
    </row>
    <row r="130" spans="1:5">
      <c r="A130" s="54">
        <v>127</v>
      </c>
      <c r="B130" s="54" t="s">
        <v>221</v>
      </c>
      <c r="C130" s="7">
        <v>8714220.1199999992</v>
      </c>
      <c r="D130" s="7">
        <f t="shared" si="5"/>
        <v>8714220.1199999992</v>
      </c>
      <c r="E130">
        <f t="shared" si="4"/>
        <v>1</v>
      </c>
    </row>
    <row r="131" spans="1:5">
      <c r="A131" s="54">
        <v>128</v>
      </c>
      <c r="B131" s="54" t="s">
        <v>252</v>
      </c>
      <c r="C131" s="7">
        <v>7928034</v>
      </c>
      <c r="D131" s="7">
        <f t="shared" si="5"/>
        <v>7928034</v>
      </c>
      <c r="E131">
        <f t="shared" si="4"/>
        <v>1</v>
      </c>
    </row>
    <row r="132" spans="1:5">
      <c r="A132" s="54">
        <v>129</v>
      </c>
      <c r="B132" s="54" t="s">
        <v>222</v>
      </c>
      <c r="C132" s="7">
        <v>6818381.9299999997</v>
      </c>
      <c r="D132" s="7">
        <f t="shared" ref="D132:D148" si="6">VLOOKUP(B132,table4,15,FALSE)</f>
        <v>6818381.9299999997</v>
      </c>
      <c r="E132">
        <f t="shared" ref="E132:E148" si="7">IF(C132=D132,1,0)</f>
        <v>1</v>
      </c>
    </row>
    <row r="133" spans="1:5">
      <c r="A133" s="54">
        <v>130</v>
      </c>
      <c r="B133" s="54" t="s">
        <v>223</v>
      </c>
      <c r="C133" s="7">
        <v>1649053.02</v>
      </c>
      <c r="D133" s="7">
        <f t="shared" si="6"/>
        <v>1649053.02</v>
      </c>
      <c r="E133">
        <f t="shared" si="7"/>
        <v>1</v>
      </c>
    </row>
    <row r="134" spans="1:5">
      <c r="A134" s="54">
        <v>131</v>
      </c>
      <c r="B134" s="54" t="s">
        <v>56</v>
      </c>
      <c r="C134" s="7">
        <v>144323.75</v>
      </c>
      <c r="D134" s="7">
        <f t="shared" si="6"/>
        <v>144323.75</v>
      </c>
      <c r="E134">
        <f t="shared" si="7"/>
        <v>1</v>
      </c>
    </row>
    <row r="135" spans="1:5">
      <c r="A135" s="54">
        <v>132</v>
      </c>
      <c r="B135" s="54" t="s">
        <v>224</v>
      </c>
      <c r="C135" s="7">
        <v>5344197.97</v>
      </c>
      <c r="D135" s="7">
        <f t="shared" si="6"/>
        <v>5344197.97</v>
      </c>
      <c r="E135">
        <f t="shared" si="7"/>
        <v>1</v>
      </c>
    </row>
    <row r="136" spans="1:5">
      <c r="A136" s="54">
        <v>133</v>
      </c>
      <c r="B136" s="54" t="s">
        <v>225</v>
      </c>
      <c r="C136" s="7">
        <v>4171467.14</v>
      </c>
      <c r="D136" s="7">
        <f t="shared" si="6"/>
        <v>4171467.14</v>
      </c>
      <c r="E136">
        <f t="shared" si="7"/>
        <v>1</v>
      </c>
    </row>
    <row r="137" spans="1:5">
      <c r="A137" s="54">
        <v>134</v>
      </c>
      <c r="B137" s="54" t="s">
        <v>226</v>
      </c>
      <c r="C137" s="7">
        <v>47430.77</v>
      </c>
      <c r="D137" s="7">
        <f t="shared" si="6"/>
        <v>47430.77</v>
      </c>
      <c r="E137">
        <f t="shared" si="7"/>
        <v>1</v>
      </c>
    </row>
    <row r="138" spans="1:5">
      <c r="A138" s="54">
        <v>135</v>
      </c>
      <c r="B138" s="54" t="s">
        <v>227</v>
      </c>
      <c r="C138" s="7">
        <v>4519961.29</v>
      </c>
      <c r="D138" s="7">
        <f t="shared" si="6"/>
        <v>4519961.29</v>
      </c>
      <c r="E138">
        <f t="shared" si="7"/>
        <v>1</v>
      </c>
    </row>
    <row r="139" spans="1:5">
      <c r="A139" s="54">
        <v>136</v>
      </c>
      <c r="B139" s="54" t="s">
        <v>228</v>
      </c>
      <c r="C139" s="7">
        <v>10568103.970000001</v>
      </c>
      <c r="D139" s="7">
        <f t="shared" si="6"/>
        <v>10568103.970000001</v>
      </c>
      <c r="E139">
        <f t="shared" si="7"/>
        <v>1</v>
      </c>
    </row>
    <row r="140" spans="1:5">
      <c r="A140" s="54">
        <v>137</v>
      </c>
      <c r="B140" s="54" t="s">
        <v>229</v>
      </c>
      <c r="C140" s="7">
        <v>827456.12</v>
      </c>
      <c r="D140" s="7">
        <f t="shared" si="6"/>
        <v>827456.12</v>
      </c>
      <c r="E140">
        <f t="shared" si="7"/>
        <v>1</v>
      </c>
    </row>
    <row r="141" spans="1:5">
      <c r="A141" s="54">
        <v>138</v>
      </c>
      <c r="B141" s="54" t="s">
        <v>57</v>
      </c>
      <c r="C141" s="7">
        <v>144323.75</v>
      </c>
      <c r="D141" s="7">
        <f t="shared" si="6"/>
        <v>144323.75</v>
      </c>
      <c r="E141">
        <f t="shared" si="7"/>
        <v>1</v>
      </c>
    </row>
    <row r="142" spans="1:5">
      <c r="A142" s="54">
        <v>139</v>
      </c>
      <c r="B142" s="54" t="s">
        <v>230</v>
      </c>
      <c r="C142" s="7">
        <v>6229113</v>
      </c>
      <c r="D142" s="7">
        <f t="shared" si="6"/>
        <v>6229113</v>
      </c>
      <c r="E142">
        <f t="shared" si="7"/>
        <v>1</v>
      </c>
    </row>
    <row r="143" spans="1:5">
      <c r="A143" s="54">
        <v>140</v>
      </c>
      <c r="B143" s="54" t="s">
        <v>231</v>
      </c>
      <c r="C143" s="7">
        <v>2530209</v>
      </c>
      <c r="D143" s="7">
        <f t="shared" si="6"/>
        <v>2530209</v>
      </c>
      <c r="E143">
        <f t="shared" si="7"/>
        <v>1</v>
      </c>
    </row>
    <row r="144" spans="1:5">
      <c r="A144" s="54">
        <v>141</v>
      </c>
      <c r="B144" s="54" t="s">
        <v>268</v>
      </c>
      <c r="C144" s="7">
        <v>1611296.25</v>
      </c>
      <c r="D144" s="7">
        <f t="shared" si="6"/>
        <v>1611296.25</v>
      </c>
      <c r="E144">
        <f t="shared" si="7"/>
        <v>1</v>
      </c>
    </row>
    <row r="145" spans="1:5">
      <c r="A145" s="54">
        <v>142</v>
      </c>
      <c r="B145" s="54" t="s">
        <v>232</v>
      </c>
      <c r="C145" s="7">
        <v>18278061.940000001</v>
      </c>
      <c r="D145" s="7">
        <f t="shared" si="6"/>
        <v>18278061.940000001</v>
      </c>
      <c r="E145">
        <f t="shared" si="7"/>
        <v>1</v>
      </c>
    </row>
    <row r="146" spans="1:5">
      <c r="A146" s="54">
        <v>143</v>
      </c>
      <c r="B146" s="54" t="s">
        <v>233</v>
      </c>
      <c r="C146" s="7">
        <v>47430.77</v>
      </c>
      <c r="D146" s="7">
        <f t="shared" si="6"/>
        <v>47430.77</v>
      </c>
      <c r="E146">
        <f t="shared" si="7"/>
        <v>1</v>
      </c>
    </row>
    <row r="147" spans="1:5">
      <c r="A147" s="54">
        <v>144</v>
      </c>
      <c r="B147" s="54" t="s">
        <v>234</v>
      </c>
      <c r="C147" s="7">
        <v>15920613.939999999</v>
      </c>
      <c r="D147" s="7">
        <f t="shared" si="6"/>
        <v>15920613.939999999</v>
      </c>
      <c r="E147">
        <f t="shared" si="7"/>
        <v>1</v>
      </c>
    </row>
    <row r="148" spans="1:5">
      <c r="A148" s="54">
        <v>145</v>
      </c>
      <c r="B148" s="54" t="s">
        <v>235</v>
      </c>
      <c r="C148" s="7">
        <v>10339872.939999999</v>
      </c>
      <c r="D148" s="7">
        <f t="shared" si="6"/>
        <v>10339872.939999999</v>
      </c>
      <c r="E148">
        <f t="shared" si="7"/>
        <v>1</v>
      </c>
    </row>
    <row r="149" spans="1:5">
      <c r="B149" s="54" t="s">
        <v>236</v>
      </c>
      <c r="C149" s="7">
        <f>SUM(C4:C148)</f>
        <v>1480770467.6000001</v>
      </c>
      <c r="D149" s="7"/>
    </row>
    <row r="151" spans="1:5">
      <c r="C151" s="7">
        <f>C149-C117-C102-C71-C49-C13</f>
        <v>1473376912.9500003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9995B-1F94-9948-A06A-DB81970799DB}">
  <dimension ref="A1:W248"/>
  <sheetViews>
    <sheetView tabSelected="1" workbookViewId="0">
      <selection activeCell="O245" sqref="O245"/>
    </sheetView>
  </sheetViews>
  <sheetFormatPr baseColWidth="10" defaultRowHeight="16"/>
  <cols>
    <col min="1" max="1" width="32.6640625" style="41" bestFit="1" customWidth="1"/>
    <col min="2" max="2" width="12.33203125" style="41" bestFit="1" customWidth="1"/>
    <col min="3" max="3" width="9.6640625" style="41" bestFit="1" customWidth="1"/>
    <col min="4" max="4" width="10.83203125" style="41"/>
    <col min="5" max="5" width="8.1640625" style="41" bestFit="1" customWidth="1"/>
    <col min="6" max="6" width="10.83203125" style="41"/>
    <col min="7" max="7" width="16.5" style="41" bestFit="1" customWidth="1"/>
    <col min="8" max="8" width="15.6640625" style="58" bestFit="1" customWidth="1"/>
    <col min="9" max="9" width="18.6640625" style="58" bestFit="1" customWidth="1"/>
    <col min="10" max="10" width="10.83203125" style="50"/>
    <col min="11" max="12" width="10.83203125" style="41"/>
    <col min="13" max="13" width="7.1640625" style="41" bestFit="1" customWidth="1"/>
    <col min="14" max="14" width="12.1640625" style="41" bestFit="1" customWidth="1"/>
    <col min="15" max="15" width="17.5" style="60" bestFit="1" customWidth="1"/>
    <col min="16" max="16" width="14.6640625" style="60" customWidth="1"/>
    <col min="17" max="20" width="10.83203125" style="41"/>
    <col min="21" max="21" width="10.83203125" style="42"/>
    <col min="22" max="22" width="10.83203125" style="41"/>
    <col min="23" max="23" width="10.83203125" style="66"/>
    <col min="24" max="16384" width="10.83203125" style="41"/>
  </cols>
  <sheetData>
    <row r="1" spans="1:21">
      <c r="B1" s="83" t="s">
        <v>129</v>
      </c>
      <c r="C1" s="83"/>
      <c r="D1" s="83"/>
      <c r="E1" s="83"/>
      <c r="F1" s="83"/>
      <c r="G1" s="83"/>
      <c r="H1" s="61"/>
      <c r="I1" s="61"/>
      <c r="J1" s="83" t="s">
        <v>130</v>
      </c>
      <c r="K1" s="83"/>
      <c r="L1" s="83"/>
      <c r="M1" s="83"/>
      <c r="N1" s="83"/>
      <c r="O1" s="56"/>
      <c r="P1" s="56"/>
      <c r="Q1" s="83" t="s">
        <v>131</v>
      </c>
      <c r="R1" s="83"/>
      <c r="S1" s="83"/>
    </row>
    <row r="2" spans="1:21">
      <c r="A2" s="43" t="s">
        <v>132</v>
      </c>
      <c r="B2" s="43" t="s">
        <v>133</v>
      </c>
      <c r="C2" s="43" t="s">
        <v>134</v>
      </c>
      <c r="D2" s="43" t="s">
        <v>135</v>
      </c>
      <c r="E2" s="43" t="s">
        <v>136</v>
      </c>
      <c r="F2" s="43" t="s">
        <v>137</v>
      </c>
      <c r="G2" s="43" t="s">
        <v>138</v>
      </c>
      <c r="H2" s="57" t="s">
        <v>254</v>
      </c>
      <c r="I2" s="57" t="s">
        <v>272</v>
      </c>
      <c r="J2" s="44" t="s">
        <v>139</v>
      </c>
      <c r="K2" s="45" t="s">
        <v>108</v>
      </c>
      <c r="L2" s="45" t="s">
        <v>140</v>
      </c>
      <c r="M2" s="45" t="s">
        <v>141</v>
      </c>
      <c r="N2" s="45" t="s">
        <v>142</v>
      </c>
      <c r="O2" s="63" t="s">
        <v>271</v>
      </c>
      <c r="P2" s="63"/>
      <c r="Q2" s="44" t="s">
        <v>139</v>
      </c>
      <c r="R2" s="45" t="s">
        <v>108</v>
      </c>
      <c r="S2" s="45" t="s">
        <v>140</v>
      </c>
    </row>
    <row r="3" spans="1:21">
      <c r="A3" s="45" t="s">
        <v>143</v>
      </c>
      <c r="B3" s="46">
        <v>1.5</v>
      </c>
      <c r="C3" s="47">
        <v>3</v>
      </c>
      <c r="D3" s="47">
        <v>4.43</v>
      </c>
      <c r="E3" s="47">
        <v>8.93</v>
      </c>
      <c r="F3" s="46" t="s">
        <v>144</v>
      </c>
      <c r="G3" s="46">
        <v>2</v>
      </c>
      <c r="H3" s="58">
        <v>5906850</v>
      </c>
      <c r="I3" s="67">
        <f>(H3/1000000)/C3</f>
        <v>1.9689500000000002</v>
      </c>
      <c r="J3" s="48">
        <v>3</v>
      </c>
      <c r="K3" s="49">
        <v>3.91</v>
      </c>
      <c r="L3" s="49">
        <v>4.3899999999999997</v>
      </c>
      <c r="M3" s="49">
        <v>11.3</v>
      </c>
      <c r="N3" s="49" t="s">
        <v>145</v>
      </c>
      <c r="O3" s="64">
        <f t="shared" ref="O3:O34" si="0">VLOOKUP(A3,table_gef6,2,FALSE)</f>
        <v>14313527.49</v>
      </c>
      <c r="P3" s="68">
        <f>(O3/1000000)/K3</f>
        <v>3.6607487186700767</v>
      </c>
      <c r="Q3" s="41">
        <f t="shared" ref="Q3:Q34" si="1">B3-J3</f>
        <v>-1.5</v>
      </c>
      <c r="R3" s="41">
        <f t="shared" ref="R3:R34" si="2">C3-K3</f>
        <v>-0.91000000000000014</v>
      </c>
      <c r="S3" s="41">
        <f t="shared" ref="S3:S34" si="3">D3-L3</f>
        <v>4.0000000000000036E-2</v>
      </c>
      <c r="T3" s="41">
        <f t="shared" ref="T3:T34" si="4">E3-M3</f>
        <v>-2.370000000000001</v>
      </c>
      <c r="U3" s="42">
        <f>R3/K3</f>
        <v>-0.23273657289002561</v>
      </c>
    </row>
    <row r="4" spans="1:21">
      <c r="A4" s="45" t="s">
        <v>146</v>
      </c>
      <c r="B4" s="47">
        <v>1</v>
      </c>
      <c r="C4" s="47">
        <v>2</v>
      </c>
      <c r="D4" s="47">
        <v>1</v>
      </c>
      <c r="E4" s="47">
        <v>4</v>
      </c>
      <c r="F4" s="46" t="s">
        <v>147</v>
      </c>
      <c r="I4" s="67"/>
      <c r="J4" s="48">
        <v>2</v>
      </c>
      <c r="K4" s="49">
        <v>1.5</v>
      </c>
      <c r="L4" s="49">
        <v>0.63</v>
      </c>
      <c r="M4" s="49">
        <v>4.13</v>
      </c>
      <c r="N4" s="49" t="s">
        <v>148</v>
      </c>
      <c r="O4" s="64">
        <f t="shared" si="0"/>
        <v>8533174.5</v>
      </c>
      <c r="P4" s="68">
        <f t="shared" ref="P4:P67" si="5">(O4/1000000)/K4</f>
        <v>5.6887829999999999</v>
      </c>
      <c r="Q4" s="41">
        <f t="shared" si="1"/>
        <v>-1</v>
      </c>
      <c r="R4" s="41">
        <f t="shared" si="2"/>
        <v>0.5</v>
      </c>
      <c r="S4" s="41">
        <f t="shared" si="3"/>
        <v>0.37</v>
      </c>
      <c r="T4" s="41">
        <f t="shared" si="4"/>
        <v>-0.12999999999999989</v>
      </c>
      <c r="U4" s="42">
        <f t="shared" ref="U4:U67" si="6">R4/K4</f>
        <v>0.33333333333333331</v>
      </c>
    </row>
    <row r="5" spans="1:21">
      <c r="A5" s="45" t="s">
        <v>149</v>
      </c>
      <c r="B5" s="47">
        <v>4.18</v>
      </c>
      <c r="C5" s="47">
        <v>3.46</v>
      </c>
      <c r="D5" s="47">
        <v>2.08</v>
      </c>
      <c r="E5" s="47">
        <v>9.7100000000000009</v>
      </c>
      <c r="F5" s="46" t="s">
        <v>144</v>
      </c>
      <c r="G5" s="47">
        <v>2</v>
      </c>
      <c r="I5" s="67"/>
      <c r="J5" s="48">
        <v>6.51</v>
      </c>
      <c r="K5" s="49">
        <v>4.09</v>
      </c>
      <c r="L5" s="49">
        <v>1.9</v>
      </c>
      <c r="M5" s="49">
        <v>12.5</v>
      </c>
      <c r="N5" s="49" t="s">
        <v>145</v>
      </c>
      <c r="O5" s="64">
        <f t="shared" si="0"/>
        <v>3458823.59</v>
      </c>
      <c r="P5" s="68">
        <f t="shared" si="5"/>
        <v>0.84567813936430314</v>
      </c>
      <c r="Q5" s="41">
        <f t="shared" si="1"/>
        <v>-2.33</v>
      </c>
      <c r="R5" s="41">
        <f t="shared" si="2"/>
        <v>-0.62999999999999989</v>
      </c>
      <c r="S5" s="41">
        <f t="shared" si="3"/>
        <v>0.18000000000000016</v>
      </c>
      <c r="T5" s="41">
        <f t="shared" si="4"/>
        <v>-2.7899999999999991</v>
      </c>
      <c r="U5" s="42">
        <f t="shared" si="6"/>
        <v>-0.15403422982885084</v>
      </c>
    </row>
    <row r="6" spans="1:21">
      <c r="A6" s="45" t="s">
        <v>60</v>
      </c>
      <c r="B6" s="47">
        <v>2.0099999999999998</v>
      </c>
      <c r="C6" s="47">
        <v>6.37</v>
      </c>
      <c r="D6" s="47">
        <v>2.0499999999999998</v>
      </c>
      <c r="E6" s="47">
        <v>10.42</v>
      </c>
      <c r="F6" s="46" t="s">
        <v>144</v>
      </c>
      <c r="G6" s="47">
        <v>2</v>
      </c>
      <c r="H6" s="58">
        <v>15042752</v>
      </c>
      <c r="I6" s="67">
        <f t="shared" ref="I6:I67" si="7">(H6/1000000)/C6</f>
        <v>2.3614995290423861</v>
      </c>
      <c r="J6" s="48">
        <v>4.04</v>
      </c>
      <c r="K6" s="49">
        <v>6.6</v>
      </c>
      <c r="L6" s="49">
        <v>3.04</v>
      </c>
      <c r="M6" s="49">
        <v>13.69</v>
      </c>
      <c r="N6" s="49" t="s">
        <v>145</v>
      </c>
      <c r="O6" s="64">
        <f t="shared" si="0"/>
        <v>5927463.5899999999</v>
      </c>
      <c r="P6" s="68">
        <f t="shared" si="5"/>
        <v>0.89810054393939387</v>
      </c>
      <c r="Q6" s="41">
        <f t="shared" si="1"/>
        <v>-2.0300000000000002</v>
      </c>
      <c r="R6" s="41">
        <f t="shared" si="2"/>
        <v>-0.22999999999999954</v>
      </c>
      <c r="S6" s="41">
        <f t="shared" si="3"/>
        <v>-0.99000000000000021</v>
      </c>
      <c r="T6" s="41">
        <f t="shared" si="4"/>
        <v>-3.2699999999999996</v>
      </c>
      <c r="U6" s="42">
        <f t="shared" si="6"/>
        <v>-3.4848484848484781E-2</v>
      </c>
    </row>
    <row r="7" spans="1:21">
      <c r="A7" s="45" t="s">
        <v>17</v>
      </c>
      <c r="B7" s="47">
        <v>1</v>
      </c>
      <c r="C7" s="47">
        <v>2</v>
      </c>
      <c r="D7" s="47">
        <v>1</v>
      </c>
      <c r="E7" s="47">
        <v>4</v>
      </c>
      <c r="F7" s="46" t="s">
        <v>147</v>
      </c>
      <c r="I7" s="67"/>
      <c r="J7" s="48">
        <v>2</v>
      </c>
      <c r="K7" s="49">
        <v>1.5</v>
      </c>
      <c r="L7" s="49">
        <v>0.81</v>
      </c>
      <c r="M7" s="49">
        <v>4.3099999999999996</v>
      </c>
      <c r="N7" s="49" t="s">
        <v>148</v>
      </c>
      <c r="O7" s="64">
        <f t="shared" si="0"/>
        <v>3801322.46</v>
      </c>
      <c r="P7" s="68">
        <f t="shared" si="5"/>
        <v>2.5342149733333335</v>
      </c>
      <c r="Q7" s="41">
        <f t="shared" si="1"/>
        <v>-1</v>
      </c>
      <c r="R7" s="41">
        <f t="shared" si="2"/>
        <v>0.5</v>
      </c>
      <c r="S7" s="41">
        <f t="shared" si="3"/>
        <v>0.18999999999999995</v>
      </c>
      <c r="T7" s="41">
        <f t="shared" si="4"/>
        <v>-0.30999999999999961</v>
      </c>
      <c r="U7" s="42">
        <f t="shared" si="6"/>
        <v>0.33333333333333331</v>
      </c>
    </row>
    <row r="8" spans="1:21">
      <c r="A8" s="45" t="s">
        <v>20</v>
      </c>
      <c r="B8" s="47">
        <v>6.38</v>
      </c>
      <c r="C8" s="47">
        <v>13.1</v>
      </c>
      <c r="D8" s="47">
        <v>5.23</v>
      </c>
      <c r="E8" s="47">
        <v>24.71</v>
      </c>
      <c r="F8" s="46" t="s">
        <v>144</v>
      </c>
      <c r="G8" s="47">
        <v>3.21</v>
      </c>
      <c r="H8" s="58">
        <v>2703196</v>
      </c>
      <c r="I8" s="67">
        <f t="shared" si="7"/>
        <v>0.20635083969465651</v>
      </c>
      <c r="J8" s="48">
        <v>14.62</v>
      </c>
      <c r="K8" s="49">
        <v>14.76</v>
      </c>
      <c r="L8" s="49">
        <v>4.7699999999999996</v>
      </c>
      <c r="M8" s="49">
        <v>34.15</v>
      </c>
      <c r="N8" s="49" t="s">
        <v>145</v>
      </c>
      <c r="O8" s="64">
        <f t="shared" si="0"/>
        <v>10402691.75</v>
      </c>
      <c r="P8" s="68">
        <f t="shared" si="5"/>
        <v>0.70478941395663963</v>
      </c>
      <c r="Q8" s="41">
        <f t="shared" si="1"/>
        <v>-8.2399999999999984</v>
      </c>
      <c r="R8" s="41">
        <f t="shared" si="2"/>
        <v>-1.6600000000000001</v>
      </c>
      <c r="S8" s="41">
        <f t="shared" si="3"/>
        <v>0.46000000000000085</v>
      </c>
      <c r="T8" s="41">
        <f t="shared" si="4"/>
        <v>-9.4399999999999977</v>
      </c>
      <c r="U8" s="42">
        <f t="shared" si="6"/>
        <v>-0.11246612466124663</v>
      </c>
    </row>
    <row r="9" spans="1:21">
      <c r="A9" s="45" t="s">
        <v>150</v>
      </c>
      <c r="B9" s="47">
        <v>1.31</v>
      </c>
      <c r="C9" s="47">
        <v>2</v>
      </c>
      <c r="D9" s="47">
        <v>4.1399999999999997</v>
      </c>
      <c r="E9" s="47">
        <v>7.45</v>
      </c>
      <c r="F9" s="46" t="s">
        <v>144</v>
      </c>
      <c r="G9" s="47">
        <v>2</v>
      </c>
      <c r="I9" s="67"/>
      <c r="J9" s="48">
        <v>2</v>
      </c>
      <c r="K9" s="49">
        <v>1.5</v>
      </c>
      <c r="L9" s="49">
        <v>4.4000000000000004</v>
      </c>
      <c r="M9" s="49">
        <v>7.9</v>
      </c>
      <c r="N9" s="49" t="s">
        <v>145</v>
      </c>
      <c r="O9" s="64">
        <f t="shared" si="0"/>
        <v>1209407.46</v>
      </c>
      <c r="P9" s="68">
        <f t="shared" si="5"/>
        <v>0.80627163999999996</v>
      </c>
      <c r="Q9" s="41">
        <f t="shared" si="1"/>
        <v>-0.69</v>
      </c>
      <c r="R9" s="41">
        <f t="shared" si="2"/>
        <v>0.5</v>
      </c>
      <c r="S9" s="41">
        <f t="shared" si="3"/>
        <v>-0.26000000000000068</v>
      </c>
      <c r="T9" s="41">
        <f t="shared" si="4"/>
        <v>-0.45000000000000018</v>
      </c>
      <c r="U9" s="42">
        <f t="shared" si="6"/>
        <v>0.33333333333333331</v>
      </c>
    </row>
    <row r="10" spans="1:21">
      <c r="A10" s="45" t="s">
        <v>151</v>
      </c>
      <c r="B10" s="47">
        <v>5.0599999999999996</v>
      </c>
      <c r="C10" s="47">
        <v>2</v>
      </c>
      <c r="D10" s="47">
        <v>3.42</v>
      </c>
      <c r="E10" s="47">
        <v>10.48</v>
      </c>
      <c r="F10" s="46" t="s">
        <v>144</v>
      </c>
      <c r="G10" s="47">
        <v>2</v>
      </c>
      <c r="H10" s="58">
        <v>2639726</v>
      </c>
      <c r="I10" s="67">
        <f t="shared" si="7"/>
        <v>1.319863</v>
      </c>
      <c r="J10" s="48">
        <v>4.84</v>
      </c>
      <c r="K10" s="49">
        <v>1.5</v>
      </c>
      <c r="L10" s="49">
        <v>3.22</v>
      </c>
      <c r="M10" s="49">
        <v>9.56</v>
      </c>
      <c r="N10" s="49" t="s">
        <v>145</v>
      </c>
      <c r="O10" s="64">
        <f t="shared" si="0"/>
        <v>4571277.08</v>
      </c>
      <c r="P10" s="68">
        <f t="shared" si="5"/>
        <v>3.047518053333333</v>
      </c>
      <c r="Q10" s="41">
        <f t="shared" si="1"/>
        <v>0.21999999999999975</v>
      </c>
      <c r="R10" s="41">
        <f t="shared" si="2"/>
        <v>0.5</v>
      </c>
      <c r="S10" s="41">
        <f t="shared" si="3"/>
        <v>0.19999999999999973</v>
      </c>
      <c r="T10" s="41">
        <f t="shared" si="4"/>
        <v>0.91999999999999993</v>
      </c>
      <c r="U10" s="42">
        <f t="shared" si="6"/>
        <v>0.33333333333333331</v>
      </c>
    </row>
    <row r="11" spans="1:21">
      <c r="A11" s="45" t="s">
        <v>21</v>
      </c>
      <c r="B11" s="47">
        <v>1</v>
      </c>
      <c r="C11" s="47">
        <v>4.76</v>
      </c>
      <c r="D11" s="47">
        <v>1.22</v>
      </c>
      <c r="E11" s="47">
        <v>6.98</v>
      </c>
      <c r="F11" s="46" t="s">
        <v>147</v>
      </c>
      <c r="I11" s="67"/>
      <c r="J11" s="48">
        <v>2</v>
      </c>
      <c r="K11" s="49">
        <v>4.18</v>
      </c>
      <c r="L11" s="49">
        <v>1.36</v>
      </c>
      <c r="M11" s="49">
        <v>7.54</v>
      </c>
      <c r="N11" s="49" t="s">
        <v>145</v>
      </c>
      <c r="O11" s="64">
        <f t="shared" si="0"/>
        <v>7089710.1200000001</v>
      </c>
      <c r="P11" s="68">
        <f t="shared" si="5"/>
        <v>1.6961028995215313</v>
      </c>
      <c r="Q11" s="41">
        <f t="shared" si="1"/>
        <v>-1</v>
      </c>
      <c r="R11" s="41">
        <f t="shared" si="2"/>
        <v>0.58000000000000007</v>
      </c>
      <c r="S11" s="41">
        <f t="shared" si="3"/>
        <v>-0.14000000000000012</v>
      </c>
      <c r="T11" s="41">
        <f t="shared" si="4"/>
        <v>-0.55999999999999961</v>
      </c>
      <c r="U11" s="42">
        <f t="shared" si="6"/>
        <v>0.13875598086124405</v>
      </c>
    </row>
    <row r="12" spans="1:21">
      <c r="A12" s="45" t="s">
        <v>152</v>
      </c>
      <c r="B12" s="47">
        <v>2.16</v>
      </c>
      <c r="C12" s="47">
        <v>3</v>
      </c>
      <c r="D12" s="47">
        <v>1.5</v>
      </c>
      <c r="E12" s="47">
        <v>6.66</v>
      </c>
      <c r="F12" s="46" t="s">
        <v>147</v>
      </c>
      <c r="I12" s="67"/>
      <c r="J12" s="48">
        <v>7.29</v>
      </c>
      <c r="K12" s="49">
        <v>2</v>
      </c>
      <c r="L12" s="49">
        <v>1.05</v>
      </c>
      <c r="M12" s="49">
        <v>10.35</v>
      </c>
      <c r="N12" s="49" t="s">
        <v>145</v>
      </c>
      <c r="O12" s="64">
        <f t="shared" si="0"/>
        <v>3093777.77</v>
      </c>
      <c r="P12" s="68">
        <f t="shared" si="5"/>
        <v>1.546888885</v>
      </c>
      <c r="Q12" s="41">
        <f t="shared" si="1"/>
        <v>-5.13</v>
      </c>
      <c r="R12" s="41">
        <f t="shared" si="2"/>
        <v>1</v>
      </c>
      <c r="S12" s="41">
        <f t="shared" si="3"/>
        <v>0.44999999999999996</v>
      </c>
      <c r="T12" s="41">
        <f t="shared" si="4"/>
        <v>-3.6899999999999995</v>
      </c>
      <c r="U12" s="42">
        <f t="shared" si="6"/>
        <v>0.5</v>
      </c>
    </row>
    <row r="13" spans="1:21">
      <c r="A13" s="45" t="s">
        <v>22</v>
      </c>
      <c r="B13" s="47">
        <v>1</v>
      </c>
      <c r="C13" s="47">
        <v>2</v>
      </c>
      <c r="D13" s="47">
        <v>1</v>
      </c>
      <c r="E13" s="47">
        <v>4</v>
      </c>
      <c r="F13" s="46" t="s">
        <v>147</v>
      </c>
      <c r="I13" s="67"/>
      <c r="J13" s="48">
        <v>2</v>
      </c>
      <c r="K13" s="49">
        <v>1.5</v>
      </c>
      <c r="L13" s="49">
        <v>0.64</v>
      </c>
      <c r="M13" s="49">
        <v>4.1399999999999997</v>
      </c>
      <c r="N13" s="49" t="s">
        <v>148</v>
      </c>
      <c r="O13" s="64">
        <f t="shared" si="0"/>
        <v>583494.46</v>
      </c>
      <c r="P13" s="68">
        <f t="shared" si="5"/>
        <v>0.38899630666666662</v>
      </c>
      <c r="Q13" s="41">
        <f t="shared" si="1"/>
        <v>-1</v>
      </c>
      <c r="R13" s="41">
        <f t="shared" si="2"/>
        <v>0.5</v>
      </c>
      <c r="S13" s="41">
        <f t="shared" si="3"/>
        <v>0.36</v>
      </c>
      <c r="T13" s="41">
        <f t="shared" si="4"/>
        <v>-0.13999999999999968</v>
      </c>
      <c r="U13" s="42">
        <f t="shared" si="6"/>
        <v>0.33333333333333331</v>
      </c>
    </row>
    <row r="14" spans="1:21">
      <c r="A14" s="45" t="s">
        <v>153</v>
      </c>
      <c r="B14" s="47">
        <v>5.64</v>
      </c>
      <c r="C14" s="47">
        <v>2</v>
      </c>
      <c r="D14" s="47">
        <v>1</v>
      </c>
      <c r="E14" s="47">
        <v>8.64</v>
      </c>
      <c r="F14" s="46" t="s">
        <v>144</v>
      </c>
      <c r="G14" s="47">
        <v>2</v>
      </c>
      <c r="I14" s="67"/>
      <c r="J14" s="48">
        <v>8.5500000000000007</v>
      </c>
      <c r="K14" s="49">
        <v>1.5</v>
      </c>
      <c r="L14" s="49">
        <v>0.5</v>
      </c>
      <c r="M14" s="49">
        <v>10.55</v>
      </c>
      <c r="N14" s="49" t="s">
        <v>145</v>
      </c>
      <c r="O14" s="64">
        <f t="shared" si="0"/>
        <v>8195454.5</v>
      </c>
      <c r="P14" s="68">
        <f t="shared" si="5"/>
        <v>5.4636363333333335</v>
      </c>
      <c r="Q14" s="41">
        <f t="shared" si="1"/>
        <v>-2.910000000000001</v>
      </c>
      <c r="R14" s="41">
        <f t="shared" si="2"/>
        <v>0.5</v>
      </c>
      <c r="S14" s="41">
        <f t="shared" si="3"/>
        <v>0.5</v>
      </c>
      <c r="T14" s="41">
        <f t="shared" si="4"/>
        <v>-1.9100000000000001</v>
      </c>
      <c r="U14" s="42">
        <f t="shared" si="6"/>
        <v>0.33333333333333331</v>
      </c>
    </row>
    <row r="15" spans="1:21">
      <c r="A15" s="45" t="s">
        <v>24</v>
      </c>
      <c r="B15" s="47">
        <v>1</v>
      </c>
      <c r="C15" s="47">
        <v>2.6</v>
      </c>
      <c r="D15" s="47">
        <v>1</v>
      </c>
      <c r="E15" s="47">
        <v>4.5999999999999996</v>
      </c>
      <c r="F15" s="46" t="s">
        <v>147</v>
      </c>
      <c r="H15" s="58">
        <v>6329600</v>
      </c>
      <c r="I15" s="67">
        <f t="shared" si="7"/>
        <v>2.4344615384615382</v>
      </c>
      <c r="J15" s="48">
        <v>2</v>
      </c>
      <c r="K15" s="49">
        <v>2.86</v>
      </c>
      <c r="L15" s="49">
        <v>0.88</v>
      </c>
      <c r="M15" s="49">
        <v>5.74</v>
      </c>
      <c r="N15" s="49" t="s">
        <v>148</v>
      </c>
      <c r="O15" s="64">
        <f t="shared" si="0"/>
        <v>5157006.75</v>
      </c>
      <c r="P15" s="68">
        <f t="shared" si="5"/>
        <v>1.8031492132867133</v>
      </c>
      <c r="Q15" s="41">
        <f t="shared" si="1"/>
        <v>-1</v>
      </c>
      <c r="R15" s="41">
        <f t="shared" si="2"/>
        <v>-0.25999999999999979</v>
      </c>
      <c r="S15" s="41">
        <f t="shared" si="3"/>
        <v>0.12</v>
      </c>
      <c r="T15" s="41">
        <f t="shared" si="4"/>
        <v>-1.1400000000000006</v>
      </c>
      <c r="U15" s="42">
        <f t="shared" si="6"/>
        <v>-9.0909090909090842E-2</v>
      </c>
    </row>
    <row r="16" spans="1:21">
      <c r="A16" s="45" t="s">
        <v>154</v>
      </c>
      <c r="B16" s="47">
        <v>1.5</v>
      </c>
      <c r="C16" s="47">
        <v>3</v>
      </c>
      <c r="D16" s="47">
        <v>5.1100000000000003</v>
      </c>
      <c r="E16" s="47">
        <v>9.61</v>
      </c>
      <c r="F16" s="46" t="s">
        <v>144</v>
      </c>
      <c r="G16" s="47">
        <v>2</v>
      </c>
      <c r="I16" s="67"/>
      <c r="J16" s="48">
        <v>3</v>
      </c>
      <c r="K16" s="49">
        <v>2</v>
      </c>
      <c r="L16" s="49">
        <v>5.08</v>
      </c>
      <c r="M16" s="49">
        <v>10.08</v>
      </c>
      <c r="N16" s="49" t="s">
        <v>145</v>
      </c>
      <c r="O16" s="64">
        <f t="shared" si="0"/>
        <v>9445607.9299999997</v>
      </c>
      <c r="P16" s="68">
        <f t="shared" si="5"/>
        <v>4.7228039649999998</v>
      </c>
      <c r="Q16" s="41">
        <f t="shared" si="1"/>
        <v>-1.5</v>
      </c>
      <c r="R16" s="41">
        <f t="shared" si="2"/>
        <v>1</v>
      </c>
      <c r="S16" s="41">
        <f t="shared" si="3"/>
        <v>3.0000000000000249E-2</v>
      </c>
      <c r="T16" s="41">
        <f t="shared" si="4"/>
        <v>-0.47000000000000064</v>
      </c>
      <c r="U16" s="42">
        <f t="shared" si="6"/>
        <v>0.5</v>
      </c>
    </row>
    <row r="17" spans="1:21">
      <c r="A17" s="45" t="s">
        <v>155</v>
      </c>
      <c r="B17" s="47">
        <v>1.5</v>
      </c>
      <c r="C17" s="47">
        <v>3</v>
      </c>
      <c r="D17" s="47">
        <v>1.5</v>
      </c>
      <c r="E17" s="47">
        <v>6</v>
      </c>
      <c r="F17" s="46" t="s">
        <v>147</v>
      </c>
      <c r="H17" s="58">
        <v>6329600</v>
      </c>
      <c r="I17" s="67">
        <f t="shared" si="7"/>
        <v>2.1098666666666666</v>
      </c>
      <c r="J17" s="48">
        <v>3</v>
      </c>
      <c r="K17" s="49">
        <v>2.02</v>
      </c>
      <c r="L17" s="49">
        <v>1.1200000000000001</v>
      </c>
      <c r="M17" s="49">
        <v>6.14</v>
      </c>
      <c r="N17" s="49" t="s">
        <v>148</v>
      </c>
      <c r="O17" s="64">
        <f t="shared" si="0"/>
        <v>15120148.52</v>
      </c>
      <c r="P17" s="68">
        <f t="shared" si="5"/>
        <v>7.4852220396039595</v>
      </c>
      <c r="Q17" s="41">
        <f t="shared" si="1"/>
        <v>-1.5</v>
      </c>
      <c r="R17" s="41">
        <f t="shared" si="2"/>
        <v>0.98</v>
      </c>
      <c r="S17" s="41">
        <f t="shared" si="3"/>
        <v>0.37999999999999989</v>
      </c>
      <c r="T17" s="41">
        <f t="shared" si="4"/>
        <v>-0.13999999999999968</v>
      </c>
      <c r="U17" s="42">
        <f t="shared" si="6"/>
        <v>0.48514851485148514</v>
      </c>
    </row>
    <row r="18" spans="1:21">
      <c r="A18" s="45" t="s">
        <v>25</v>
      </c>
      <c r="B18" s="47">
        <v>2.0499999999999998</v>
      </c>
      <c r="C18" s="47">
        <v>12.57</v>
      </c>
      <c r="D18" s="47">
        <v>3.19</v>
      </c>
      <c r="E18" s="47">
        <v>17.82</v>
      </c>
      <c r="F18" s="46" t="s">
        <v>144</v>
      </c>
      <c r="G18" s="47">
        <v>2.3199999999999998</v>
      </c>
      <c r="H18" s="58">
        <v>12615039</v>
      </c>
      <c r="I18" s="67">
        <f>(H18/1000000)/C18</f>
        <v>1.0035830548926015</v>
      </c>
      <c r="J18" s="48">
        <v>4.97</v>
      </c>
      <c r="K18" s="49">
        <v>12.27</v>
      </c>
      <c r="L18" s="49">
        <v>3.14</v>
      </c>
      <c r="M18" s="49">
        <v>20.38</v>
      </c>
      <c r="N18" s="49" t="s">
        <v>145</v>
      </c>
      <c r="O18" s="64">
        <f t="shared" si="0"/>
        <v>5171749.25</v>
      </c>
      <c r="P18" s="68">
        <f t="shared" si="5"/>
        <v>0.42149545639771807</v>
      </c>
      <c r="Q18" s="41">
        <f t="shared" si="1"/>
        <v>-2.92</v>
      </c>
      <c r="R18" s="41">
        <f t="shared" si="2"/>
        <v>0.30000000000000071</v>
      </c>
      <c r="S18" s="41">
        <f t="shared" si="3"/>
        <v>4.9999999999999822E-2</v>
      </c>
      <c r="T18" s="41">
        <f t="shared" si="4"/>
        <v>-2.5599999999999987</v>
      </c>
      <c r="U18" s="42">
        <f t="shared" si="6"/>
        <v>2.4449877750611304E-2</v>
      </c>
    </row>
    <row r="19" spans="1:21">
      <c r="A19" s="45" t="s">
        <v>156</v>
      </c>
      <c r="B19" s="47">
        <v>1</v>
      </c>
      <c r="C19" s="47">
        <v>2</v>
      </c>
      <c r="D19" s="47">
        <v>1</v>
      </c>
      <c r="E19" s="47">
        <v>4</v>
      </c>
      <c r="F19" s="46" t="s">
        <v>147</v>
      </c>
      <c r="I19" s="67"/>
      <c r="J19" s="48">
        <v>2</v>
      </c>
      <c r="K19" s="49">
        <v>1.5</v>
      </c>
      <c r="L19" s="49">
        <v>0.73</v>
      </c>
      <c r="M19" s="49">
        <v>4.2300000000000004</v>
      </c>
      <c r="N19" s="49" t="s">
        <v>148</v>
      </c>
      <c r="O19" s="64">
        <f t="shared" si="0"/>
        <v>6780852.1200000001</v>
      </c>
      <c r="P19" s="68">
        <f t="shared" si="5"/>
        <v>4.5205680800000003</v>
      </c>
      <c r="Q19" s="41">
        <f t="shared" si="1"/>
        <v>-1</v>
      </c>
      <c r="R19" s="41">
        <f t="shared" si="2"/>
        <v>0.5</v>
      </c>
      <c r="S19" s="41">
        <f t="shared" si="3"/>
        <v>0.27</v>
      </c>
      <c r="T19" s="41">
        <f t="shared" si="4"/>
        <v>-0.23000000000000043</v>
      </c>
      <c r="U19" s="42">
        <f t="shared" si="6"/>
        <v>0.33333333333333331</v>
      </c>
    </row>
    <row r="20" spans="1:21">
      <c r="A20" s="45" t="s">
        <v>64</v>
      </c>
      <c r="B20" s="47">
        <v>1</v>
      </c>
      <c r="C20" s="47">
        <v>2.21</v>
      </c>
      <c r="D20" s="47">
        <v>4.0999999999999996</v>
      </c>
      <c r="E20" s="47">
        <v>7.31</v>
      </c>
      <c r="F20" s="46" t="s">
        <v>144</v>
      </c>
      <c r="G20" s="47">
        <v>2</v>
      </c>
      <c r="H20" s="58">
        <v>8713152</v>
      </c>
      <c r="I20" s="67">
        <f t="shared" si="7"/>
        <v>3.9426027149321263</v>
      </c>
      <c r="J20" s="48">
        <v>2.21</v>
      </c>
      <c r="K20" s="49">
        <v>2.02</v>
      </c>
      <c r="L20" s="49">
        <v>4.68</v>
      </c>
      <c r="M20" s="49">
        <v>8.91</v>
      </c>
      <c r="N20" s="49" t="s">
        <v>145</v>
      </c>
      <c r="O20" s="64">
        <f t="shared" si="0"/>
        <v>6332697.9400000004</v>
      </c>
      <c r="P20" s="68">
        <f t="shared" si="5"/>
        <v>3.13499898019802</v>
      </c>
      <c r="Q20" s="41">
        <f t="shared" si="1"/>
        <v>-1.21</v>
      </c>
      <c r="R20" s="41">
        <f t="shared" si="2"/>
        <v>0.18999999999999995</v>
      </c>
      <c r="S20" s="41">
        <f t="shared" si="3"/>
        <v>-0.58000000000000007</v>
      </c>
      <c r="T20" s="41">
        <f t="shared" si="4"/>
        <v>-1.6000000000000005</v>
      </c>
      <c r="U20" s="42">
        <f t="shared" si="6"/>
        <v>9.4059405940594032E-2</v>
      </c>
    </row>
    <row r="21" spans="1:21">
      <c r="A21" s="45" t="s">
        <v>26</v>
      </c>
      <c r="B21" s="47">
        <v>17.62</v>
      </c>
      <c r="C21" s="47">
        <v>52.88</v>
      </c>
      <c r="D21" s="47">
        <v>6.98</v>
      </c>
      <c r="E21" s="47">
        <v>77.48</v>
      </c>
      <c r="F21" s="46" t="s">
        <v>144</v>
      </c>
      <c r="G21" s="47">
        <v>10.07</v>
      </c>
      <c r="H21" s="58">
        <v>31575148</v>
      </c>
      <c r="I21" s="67">
        <f t="shared" si="7"/>
        <v>0.59710945537065052</v>
      </c>
      <c r="J21" s="48">
        <v>46.74</v>
      </c>
      <c r="K21" s="49">
        <v>70.069999999999993</v>
      </c>
      <c r="L21" s="49">
        <v>7.06</v>
      </c>
      <c r="M21" s="49">
        <v>123.87</v>
      </c>
      <c r="N21" s="49" t="s">
        <v>145</v>
      </c>
      <c r="O21" s="64">
        <f t="shared" si="0"/>
        <v>114684372.73</v>
      </c>
      <c r="P21" s="68">
        <f t="shared" si="5"/>
        <v>1.6367114703867565</v>
      </c>
      <c r="Q21" s="41">
        <f t="shared" si="1"/>
        <v>-29.12</v>
      </c>
      <c r="R21" s="41">
        <f t="shared" si="2"/>
        <v>-17.189999999999991</v>
      </c>
      <c r="S21" s="41">
        <f t="shared" si="3"/>
        <v>-7.9999999999999183E-2</v>
      </c>
      <c r="T21" s="41">
        <f t="shared" si="4"/>
        <v>-46.39</v>
      </c>
      <c r="U21" s="42">
        <f t="shared" si="6"/>
        <v>-0.2453261024689595</v>
      </c>
    </row>
    <row r="22" spans="1:21">
      <c r="A22" s="45" t="s">
        <v>157</v>
      </c>
      <c r="B22" s="47">
        <v>1.5</v>
      </c>
      <c r="C22" s="47">
        <v>3</v>
      </c>
      <c r="D22" s="47">
        <v>6.69</v>
      </c>
      <c r="E22" s="47">
        <v>11.19</v>
      </c>
      <c r="F22" s="46" t="s">
        <v>144</v>
      </c>
      <c r="G22" s="47">
        <v>2</v>
      </c>
      <c r="H22" s="58">
        <v>8713152</v>
      </c>
      <c r="I22" s="67">
        <f t="shared" si="7"/>
        <v>2.9043839999999999</v>
      </c>
      <c r="J22" s="48">
        <v>3.15</v>
      </c>
      <c r="K22" s="49">
        <v>2</v>
      </c>
      <c r="L22" s="49">
        <v>6.19</v>
      </c>
      <c r="M22" s="49">
        <v>11.33</v>
      </c>
      <c r="N22" s="49" t="s">
        <v>145</v>
      </c>
      <c r="O22" s="64">
        <f t="shared" si="0"/>
        <v>6432225.3399999999</v>
      </c>
      <c r="P22" s="68">
        <f t="shared" si="5"/>
        <v>3.2161126699999998</v>
      </c>
      <c r="Q22" s="41">
        <f t="shared" si="1"/>
        <v>-1.65</v>
      </c>
      <c r="R22" s="41">
        <f t="shared" si="2"/>
        <v>1</v>
      </c>
      <c r="S22" s="41">
        <f t="shared" si="3"/>
        <v>0.5</v>
      </c>
      <c r="T22" s="41">
        <f t="shared" si="4"/>
        <v>-0.14000000000000057</v>
      </c>
      <c r="U22" s="42">
        <f t="shared" si="6"/>
        <v>0.5</v>
      </c>
    </row>
    <row r="23" spans="1:21">
      <c r="A23" s="45" t="s">
        <v>158</v>
      </c>
      <c r="B23" s="47">
        <v>1.5</v>
      </c>
      <c r="C23" s="47">
        <v>3</v>
      </c>
      <c r="D23" s="47">
        <v>1.5</v>
      </c>
      <c r="E23" s="47">
        <v>6</v>
      </c>
      <c r="F23" s="46" t="s">
        <v>147</v>
      </c>
      <c r="H23" s="58">
        <v>11848253</v>
      </c>
      <c r="I23" s="67">
        <f t="shared" si="7"/>
        <v>3.9494176666666667</v>
      </c>
      <c r="J23" s="48">
        <v>3</v>
      </c>
      <c r="K23" s="49">
        <v>2</v>
      </c>
      <c r="L23" s="49">
        <v>1.28</v>
      </c>
      <c r="M23" s="49">
        <v>6.28</v>
      </c>
      <c r="N23" s="49" t="s">
        <v>148</v>
      </c>
      <c r="O23" s="64">
        <f t="shared" si="0"/>
        <v>7465509.5899999999</v>
      </c>
      <c r="P23" s="68">
        <f t="shared" si="5"/>
        <v>3.732754795</v>
      </c>
      <c r="Q23" s="41">
        <f t="shared" si="1"/>
        <v>-1.5</v>
      </c>
      <c r="R23" s="41">
        <f t="shared" si="2"/>
        <v>1</v>
      </c>
      <c r="S23" s="41">
        <f t="shared" si="3"/>
        <v>0.21999999999999997</v>
      </c>
      <c r="T23" s="41">
        <f t="shared" si="4"/>
        <v>-0.28000000000000025</v>
      </c>
      <c r="U23" s="42">
        <f t="shared" si="6"/>
        <v>0.5</v>
      </c>
    </row>
    <row r="24" spans="1:21">
      <c r="A24" s="45" t="s">
        <v>159</v>
      </c>
      <c r="B24" s="47">
        <v>1.5</v>
      </c>
      <c r="C24" s="47">
        <v>3.42</v>
      </c>
      <c r="D24" s="47">
        <v>1.5</v>
      </c>
      <c r="E24" s="47">
        <v>6.42</v>
      </c>
      <c r="F24" s="46" t="s">
        <v>147</v>
      </c>
      <c r="H24" s="58">
        <v>6329600</v>
      </c>
      <c r="I24" s="67">
        <f t="shared" si="7"/>
        <v>1.8507602339181288</v>
      </c>
      <c r="J24" s="48">
        <v>3</v>
      </c>
      <c r="K24" s="49">
        <v>4.29</v>
      </c>
      <c r="L24" s="49">
        <v>1.31</v>
      </c>
      <c r="M24" s="49">
        <v>8.59</v>
      </c>
      <c r="N24" s="49" t="s">
        <v>145</v>
      </c>
      <c r="O24" s="64">
        <f t="shared" si="0"/>
        <v>5744961.0999999996</v>
      </c>
      <c r="P24" s="68">
        <f t="shared" si="5"/>
        <v>1.3391517715617713</v>
      </c>
      <c r="Q24" s="41">
        <f t="shared" si="1"/>
        <v>-1.5</v>
      </c>
      <c r="R24" s="41">
        <f t="shared" si="2"/>
        <v>-0.87000000000000011</v>
      </c>
      <c r="S24" s="41">
        <f t="shared" si="3"/>
        <v>0.18999999999999995</v>
      </c>
      <c r="T24" s="41">
        <f t="shared" si="4"/>
        <v>-2.17</v>
      </c>
      <c r="U24" s="42">
        <f t="shared" si="6"/>
        <v>-0.20279720279720281</v>
      </c>
    </row>
    <row r="25" spans="1:21">
      <c r="A25" s="45" t="s">
        <v>160</v>
      </c>
      <c r="B25" s="47">
        <v>1.63</v>
      </c>
      <c r="C25" s="47">
        <v>10.96</v>
      </c>
      <c r="D25" s="47">
        <v>1.4</v>
      </c>
      <c r="E25" s="47">
        <v>13.99</v>
      </c>
      <c r="F25" s="46" t="s">
        <v>144</v>
      </c>
      <c r="G25" s="47">
        <v>2</v>
      </c>
      <c r="H25" s="58">
        <v>9533521</v>
      </c>
      <c r="I25" s="67">
        <f t="shared" si="7"/>
        <v>0.86984680656934299</v>
      </c>
      <c r="J25" s="48">
        <v>2.69</v>
      </c>
      <c r="K25" s="49">
        <v>12.08</v>
      </c>
      <c r="L25" s="49">
        <v>1.87</v>
      </c>
      <c r="M25" s="49">
        <v>16.64</v>
      </c>
      <c r="N25" s="49" t="s">
        <v>145</v>
      </c>
      <c r="O25" s="64">
        <f t="shared" si="0"/>
        <v>19675654.039999999</v>
      </c>
      <c r="P25" s="68">
        <f t="shared" si="5"/>
        <v>1.6287793079470196</v>
      </c>
      <c r="Q25" s="41">
        <f t="shared" si="1"/>
        <v>-1.06</v>
      </c>
      <c r="R25" s="41">
        <f t="shared" si="2"/>
        <v>-1.1199999999999992</v>
      </c>
      <c r="S25" s="41">
        <f t="shared" si="3"/>
        <v>-0.4700000000000002</v>
      </c>
      <c r="T25" s="41">
        <f t="shared" si="4"/>
        <v>-2.6500000000000004</v>
      </c>
      <c r="U25" s="42">
        <f t="shared" si="6"/>
        <v>-9.2715231788079402E-2</v>
      </c>
    </row>
    <row r="26" spans="1:21">
      <c r="A26" s="45" t="s">
        <v>161</v>
      </c>
      <c r="B26" s="47">
        <v>1</v>
      </c>
      <c r="C26" s="47">
        <v>6.28</v>
      </c>
      <c r="D26" s="47">
        <v>1.21</v>
      </c>
      <c r="E26" s="47">
        <v>8.49</v>
      </c>
      <c r="F26" s="46" t="s">
        <v>144</v>
      </c>
      <c r="G26" s="47">
        <v>2</v>
      </c>
      <c r="I26" s="67"/>
      <c r="J26" s="48">
        <v>2</v>
      </c>
      <c r="K26" s="49">
        <v>3.41</v>
      </c>
      <c r="L26" s="49">
        <v>1.25</v>
      </c>
      <c r="M26" s="49">
        <v>6.66</v>
      </c>
      <c r="N26" s="49" t="s">
        <v>148</v>
      </c>
      <c r="O26" s="64">
        <f t="shared" si="0"/>
        <v>7062979.6799999997</v>
      </c>
      <c r="P26" s="68">
        <f t="shared" si="5"/>
        <v>2.0712550381231671</v>
      </c>
      <c r="Q26" s="41">
        <f t="shared" si="1"/>
        <v>-1</v>
      </c>
      <c r="R26" s="41">
        <f t="shared" si="2"/>
        <v>2.87</v>
      </c>
      <c r="S26" s="41">
        <f t="shared" si="3"/>
        <v>-4.0000000000000036E-2</v>
      </c>
      <c r="T26" s="41">
        <f t="shared" si="4"/>
        <v>1.83</v>
      </c>
      <c r="U26" s="42">
        <f t="shared" si="6"/>
        <v>0.84164222873900296</v>
      </c>
    </row>
    <row r="27" spans="1:21">
      <c r="A27" s="45" t="s">
        <v>162</v>
      </c>
      <c r="B27" s="47">
        <v>1.5</v>
      </c>
      <c r="C27" s="47">
        <v>3</v>
      </c>
      <c r="D27" s="47">
        <v>1.79</v>
      </c>
      <c r="E27" s="47">
        <v>6.29</v>
      </c>
      <c r="F27" s="46" t="s">
        <v>147</v>
      </c>
      <c r="H27" s="58">
        <v>9533521</v>
      </c>
      <c r="I27" s="67">
        <f t="shared" si="7"/>
        <v>3.1778403333333336</v>
      </c>
      <c r="J27" s="48">
        <v>3</v>
      </c>
      <c r="K27" s="49">
        <v>2.2799999999999998</v>
      </c>
      <c r="L27" s="49">
        <v>2.27</v>
      </c>
      <c r="M27" s="49">
        <v>7.55</v>
      </c>
      <c r="N27" s="49" t="s">
        <v>145</v>
      </c>
      <c r="O27" s="64">
        <f t="shared" si="0"/>
        <v>9053013.6899999995</v>
      </c>
      <c r="P27" s="68">
        <f t="shared" si="5"/>
        <v>3.9706200394736846</v>
      </c>
      <c r="Q27" s="41">
        <f t="shared" si="1"/>
        <v>-1.5</v>
      </c>
      <c r="R27" s="41">
        <f t="shared" si="2"/>
        <v>0.7200000000000002</v>
      </c>
      <c r="S27" s="41">
        <f t="shared" si="3"/>
        <v>-0.48</v>
      </c>
      <c r="T27" s="41">
        <f t="shared" si="4"/>
        <v>-1.2599999999999998</v>
      </c>
      <c r="U27" s="42">
        <f t="shared" si="6"/>
        <v>0.31578947368421062</v>
      </c>
    </row>
    <row r="28" spans="1:21">
      <c r="A28" s="45" t="s">
        <v>163</v>
      </c>
      <c r="B28" s="47">
        <v>1.5</v>
      </c>
      <c r="C28" s="47">
        <v>3</v>
      </c>
      <c r="D28" s="47">
        <v>3.89</v>
      </c>
      <c r="E28" s="47">
        <v>8.39</v>
      </c>
      <c r="F28" s="46" t="s">
        <v>144</v>
      </c>
      <c r="G28" s="47">
        <v>2</v>
      </c>
      <c r="H28" s="58">
        <v>6329600</v>
      </c>
      <c r="I28" s="67">
        <f t="shared" si="7"/>
        <v>2.1098666666666666</v>
      </c>
      <c r="J28" s="48">
        <v>3</v>
      </c>
      <c r="K28" s="49">
        <v>2.38</v>
      </c>
      <c r="L28" s="49">
        <v>3.21</v>
      </c>
      <c r="M28" s="49">
        <v>8.59</v>
      </c>
      <c r="N28" s="49" t="s">
        <v>145</v>
      </c>
      <c r="O28" s="64">
        <f t="shared" si="0"/>
        <v>2711905.59</v>
      </c>
      <c r="P28" s="68">
        <f t="shared" si="5"/>
        <v>1.1394561302521007</v>
      </c>
      <c r="Q28" s="41">
        <f t="shared" si="1"/>
        <v>-1.5</v>
      </c>
      <c r="R28" s="41">
        <f t="shared" si="2"/>
        <v>0.62000000000000011</v>
      </c>
      <c r="S28" s="41">
        <f t="shared" si="3"/>
        <v>0.68000000000000016</v>
      </c>
      <c r="T28" s="41">
        <f t="shared" si="4"/>
        <v>-0.19999999999999929</v>
      </c>
      <c r="U28" s="42">
        <f t="shared" si="6"/>
        <v>0.26050420168067234</v>
      </c>
    </row>
    <row r="29" spans="1:21">
      <c r="A29" s="45" t="s">
        <v>28</v>
      </c>
      <c r="B29" s="47">
        <v>2.99</v>
      </c>
      <c r="C29" s="47">
        <v>13.28</v>
      </c>
      <c r="D29" s="47">
        <v>2.13</v>
      </c>
      <c r="E29" s="47">
        <v>18.41</v>
      </c>
      <c r="F29" s="46" t="s">
        <v>144</v>
      </c>
      <c r="G29" s="47">
        <v>2.39</v>
      </c>
      <c r="H29" s="58">
        <v>5802968</v>
      </c>
      <c r="I29" s="67">
        <f t="shared" si="7"/>
        <v>0.43697048192771087</v>
      </c>
      <c r="J29" s="48">
        <v>6.42</v>
      </c>
      <c r="K29" s="49">
        <v>18.059999999999999</v>
      </c>
      <c r="L29" s="49">
        <v>1.85</v>
      </c>
      <c r="M29" s="49">
        <v>26.32</v>
      </c>
      <c r="N29" s="49" t="s">
        <v>145</v>
      </c>
      <c r="O29" s="64">
        <f t="shared" si="0"/>
        <v>8613065</v>
      </c>
      <c r="P29" s="68">
        <f t="shared" si="5"/>
        <v>0.47691389811738655</v>
      </c>
      <c r="Q29" s="41">
        <f t="shared" si="1"/>
        <v>-3.4299999999999997</v>
      </c>
      <c r="R29" s="41">
        <f t="shared" si="2"/>
        <v>-4.7799999999999994</v>
      </c>
      <c r="S29" s="41">
        <f t="shared" si="3"/>
        <v>0.2799999999999998</v>
      </c>
      <c r="T29" s="41">
        <f t="shared" si="4"/>
        <v>-7.91</v>
      </c>
      <c r="U29" s="42">
        <f t="shared" si="6"/>
        <v>-0.26467331118493909</v>
      </c>
    </row>
    <row r="30" spans="1:21">
      <c r="A30" s="45" t="s">
        <v>164</v>
      </c>
      <c r="B30" s="47">
        <v>80.150000000000006</v>
      </c>
      <c r="C30" s="47">
        <v>33.85</v>
      </c>
      <c r="D30" s="47">
        <v>4.38</v>
      </c>
      <c r="E30" s="47">
        <v>118.38</v>
      </c>
      <c r="F30" s="46" t="s">
        <v>144</v>
      </c>
      <c r="G30" s="47">
        <v>15.39</v>
      </c>
      <c r="H30" s="58">
        <v>20780673</v>
      </c>
      <c r="I30" s="67">
        <f t="shared" si="7"/>
        <v>0.61390466765140328</v>
      </c>
      <c r="J30" s="48">
        <v>126</v>
      </c>
      <c r="K30" s="49">
        <v>58.55</v>
      </c>
      <c r="L30" s="49">
        <v>9.9499999999999993</v>
      </c>
      <c r="M30" s="49">
        <v>194.5</v>
      </c>
      <c r="N30" s="49" t="s">
        <v>145</v>
      </c>
      <c r="O30" s="64">
        <f t="shared" si="0"/>
        <v>62599042.060000002</v>
      </c>
      <c r="P30" s="68">
        <f t="shared" si="5"/>
        <v>1.0691552871050385</v>
      </c>
      <c r="Q30" s="41">
        <f t="shared" si="1"/>
        <v>-45.849999999999994</v>
      </c>
      <c r="R30" s="41">
        <f t="shared" si="2"/>
        <v>-24.699999999999996</v>
      </c>
      <c r="S30" s="41">
        <f t="shared" si="3"/>
        <v>-5.5699999999999994</v>
      </c>
      <c r="T30" s="41">
        <f t="shared" si="4"/>
        <v>-76.12</v>
      </c>
      <c r="U30" s="42">
        <f t="shared" si="6"/>
        <v>-0.42186165670367204</v>
      </c>
    </row>
    <row r="31" spans="1:21">
      <c r="A31" s="45" t="s">
        <v>29</v>
      </c>
      <c r="B31" s="47">
        <v>10.85</v>
      </c>
      <c r="C31" s="47">
        <v>39.1</v>
      </c>
      <c r="D31" s="47">
        <v>2.0499999999999998</v>
      </c>
      <c r="E31" s="47">
        <v>52</v>
      </c>
      <c r="F31" s="46" t="s">
        <v>144</v>
      </c>
      <c r="G31" s="47">
        <v>6.76</v>
      </c>
      <c r="H31" s="58">
        <v>24463292</v>
      </c>
      <c r="I31" s="67">
        <f t="shared" si="7"/>
        <v>0.62565964194373402</v>
      </c>
      <c r="J31" s="48">
        <v>10.38</v>
      </c>
      <c r="K31" s="49">
        <v>39.33</v>
      </c>
      <c r="L31" s="49">
        <v>2.42</v>
      </c>
      <c r="M31" s="49">
        <v>52.12</v>
      </c>
      <c r="N31" s="49" t="s">
        <v>145</v>
      </c>
      <c r="O31" s="64">
        <f t="shared" si="0"/>
        <v>39733351.670000002</v>
      </c>
      <c r="P31" s="68">
        <f t="shared" si="5"/>
        <v>1.0102555725908977</v>
      </c>
      <c r="Q31" s="41">
        <f t="shared" si="1"/>
        <v>0.46999999999999886</v>
      </c>
      <c r="R31" s="41">
        <f t="shared" si="2"/>
        <v>-0.22999999999999687</v>
      </c>
      <c r="S31" s="41">
        <f t="shared" si="3"/>
        <v>-0.37000000000000011</v>
      </c>
      <c r="T31" s="41">
        <f t="shared" si="4"/>
        <v>-0.11999999999999744</v>
      </c>
      <c r="U31" s="42">
        <f t="shared" si="6"/>
        <v>-5.8479532163741898E-3</v>
      </c>
    </row>
    <row r="32" spans="1:21">
      <c r="A32" s="45" t="s">
        <v>165</v>
      </c>
      <c r="B32" s="47">
        <v>1.5</v>
      </c>
      <c r="C32" s="47">
        <v>3</v>
      </c>
      <c r="D32" s="47">
        <v>1.5</v>
      </c>
      <c r="E32" s="47">
        <v>6</v>
      </c>
      <c r="F32" s="46" t="s">
        <v>147</v>
      </c>
      <c r="I32" s="67"/>
      <c r="J32" s="48">
        <v>3</v>
      </c>
      <c r="K32" s="49">
        <v>2.62</v>
      </c>
      <c r="L32" s="49">
        <v>1</v>
      </c>
      <c r="M32" s="49">
        <v>6.62</v>
      </c>
      <c r="N32" s="49" t="s">
        <v>148</v>
      </c>
      <c r="O32" s="64">
        <f t="shared" si="0"/>
        <v>69179.59</v>
      </c>
      <c r="P32" s="68">
        <f t="shared" si="5"/>
        <v>2.6404423664122136E-2</v>
      </c>
      <c r="Q32" s="41">
        <f t="shared" si="1"/>
        <v>-1.5</v>
      </c>
      <c r="R32" s="41">
        <f t="shared" si="2"/>
        <v>0.37999999999999989</v>
      </c>
      <c r="S32" s="41">
        <f t="shared" si="3"/>
        <v>0.5</v>
      </c>
      <c r="T32" s="41">
        <f t="shared" si="4"/>
        <v>-0.62000000000000011</v>
      </c>
      <c r="U32" s="42">
        <f t="shared" si="6"/>
        <v>0.14503816793893126</v>
      </c>
    </row>
    <row r="33" spans="1:21">
      <c r="A33" s="45" t="s">
        <v>166</v>
      </c>
      <c r="B33" s="47">
        <v>1</v>
      </c>
      <c r="C33" s="47">
        <v>3.05</v>
      </c>
      <c r="D33" s="47">
        <v>1</v>
      </c>
      <c r="E33" s="47">
        <v>5.05</v>
      </c>
      <c r="F33" s="46" t="s">
        <v>147</v>
      </c>
      <c r="H33" s="58">
        <v>9533521</v>
      </c>
      <c r="I33" s="67">
        <f>(H33/1000000)/C33</f>
        <v>3.1257445901639347</v>
      </c>
      <c r="J33" s="48">
        <v>2.1</v>
      </c>
      <c r="K33" s="49">
        <v>3.94</v>
      </c>
      <c r="L33" s="49">
        <v>1.18</v>
      </c>
      <c r="M33" s="49">
        <v>7.22</v>
      </c>
      <c r="N33" s="49" t="s">
        <v>145</v>
      </c>
      <c r="O33" s="64">
        <f t="shared" si="0"/>
        <v>9970919.9399999995</v>
      </c>
      <c r="P33" s="68">
        <f t="shared" si="5"/>
        <v>2.5306903401015228</v>
      </c>
      <c r="Q33" s="41">
        <f t="shared" si="1"/>
        <v>-1.1000000000000001</v>
      </c>
      <c r="R33" s="41">
        <f t="shared" si="2"/>
        <v>-0.89000000000000012</v>
      </c>
      <c r="S33" s="41">
        <f t="shared" si="3"/>
        <v>-0.17999999999999994</v>
      </c>
      <c r="T33" s="41">
        <f t="shared" si="4"/>
        <v>-2.17</v>
      </c>
      <c r="U33" s="42">
        <f t="shared" si="6"/>
        <v>-0.22588832487309649</v>
      </c>
    </row>
    <row r="34" spans="1:21">
      <c r="A34" s="45" t="s">
        <v>167</v>
      </c>
      <c r="B34" s="47">
        <v>1</v>
      </c>
      <c r="C34" s="47">
        <v>2</v>
      </c>
      <c r="D34" s="47">
        <v>1</v>
      </c>
      <c r="E34" s="47">
        <v>4</v>
      </c>
      <c r="F34" s="46" t="s">
        <v>147</v>
      </c>
      <c r="I34" s="67"/>
      <c r="J34" s="48">
        <v>2</v>
      </c>
      <c r="K34" s="49">
        <v>2.17</v>
      </c>
      <c r="L34" s="49">
        <v>0.5</v>
      </c>
      <c r="M34" s="49">
        <v>4.67</v>
      </c>
      <c r="N34" s="49" t="s">
        <v>148</v>
      </c>
      <c r="O34" s="64">
        <f t="shared" si="0"/>
        <v>57750</v>
      </c>
      <c r="P34" s="68">
        <f t="shared" si="5"/>
        <v>2.6612903225806454E-2</v>
      </c>
      <c r="Q34" s="41">
        <f t="shared" si="1"/>
        <v>-1</v>
      </c>
      <c r="R34" s="41">
        <f t="shared" si="2"/>
        <v>-0.16999999999999993</v>
      </c>
      <c r="S34" s="41">
        <f t="shared" si="3"/>
        <v>0.5</v>
      </c>
      <c r="T34" s="41">
        <f t="shared" si="4"/>
        <v>-0.66999999999999993</v>
      </c>
      <c r="U34" s="42">
        <f t="shared" si="6"/>
        <v>-7.8341013824884759E-2</v>
      </c>
    </row>
    <row r="35" spans="1:21">
      <c r="A35" s="45" t="s">
        <v>31</v>
      </c>
      <c r="B35" s="47">
        <v>1</v>
      </c>
      <c r="C35" s="47">
        <v>9.76</v>
      </c>
      <c r="D35" s="47">
        <v>1</v>
      </c>
      <c r="E35" s="47">
        <v>11.76</v>
      </c>
      <c r="F35" s="46" t="s">
        <v>144</v>
      </c>
      <c r="G35" s="47">
        <v>2</v>
      </c>
      <c r="H35" s="58">
        <v>2081945</v>
      </c>
      <c r="I35" s="67">
        <f t="shared" si="7"/>
        <v>0.21331403688524592</v>
      </c>
      <c r="J35" s="48">
        <v>2.64</v>
      </c>
      <c r="K35" s="49">
        <v>11.6</v>
      </c>
      <c r="L35" s="49">
        <v>0.67</v>
      </c>
      <c r="M35" s="49">
        <v>14.91</v>
      </c>
      <c r="N35" s="49" t="s">
        <v>145</v>
      </c>
      <c r="O35" s="64">
        <f t="shared" ref="O35:O61" si="8">VLOOKUP(A35,table_gef6,2,FALSE)</f>
        <v>9070513.75</v>
      </c>
      <c r="P35" s="68">
        <f t="shared" si="5"/>
        <v>0.78194084051724144</v>
      </c>
      <c r="Q35" s="41">
        <f t="shared" ref="Q35:Q66" si="9">B35-J35</f>
        <v>-1.6400000000000001</v>
      </c>
      <c r="R35" s="41">
        <f t="shared" ref="R35:R66" si="10">C35-K35</f>
        <v>-1.8399999999999999</v>
      </c>
      <c r="S35" s="41">
        <f t="shared" ref="S35:S66" si="11">D35-L35</f>
        <v>0.32999999999999996</v>
      </c>
      <c r="T35" s="41">
        <f t="shared" ref="T35:T66" si="12">E35-M35</f>
        <v>-3.1500000000000004</v>
      </c>
      <c r="U35" s="42">
        <f t="shared" si="6"/>
        <v>-0.1586206896551724</v>
      </c>
    </row>
    <row r="36" spans="1:21">
      <c r="A36" s="45" t="s">
        <v>253</v>
      </c>
      <c r="B36" s="47">
        <v>1</v>
      </c>
      <c r="C36" s="47">
        <v>4.7</v>
      </c>
      <c r="D36" s="47">
        <v>3.29</v>
      </c>
      <c r="E36" s="47">
        <v>8.99</v>
      </c>
      <c r="F36" s="46" t="s">
        <v>144</v>
      </c>
      <c r="G36" s="47">
        <v>2</v>
      </c>
      <c r="H36" s="58">
        <v>11848253</v>
      </c>
      <c r="I36" s="67">
        <f t="shared" si="7"/>
        <v>2.5209048936170211</v>
      </c>
      <c r="J36" s="48">
        <v>2</v>
      </c>
      <c r="K36" s="49">
        <v>4.1900000000000004</v>
      </c>
      <c r="L36" s="49">
        <v>3.54</v>
      </c>
      <c r="M36" s="49">
        <v>9.73</v>
      </c>
      <c r="N36" s="49" t="s">
        <v>145</v>
      </c>
      <c r="O36" s="64">
        <f t="shared" si="8"/>
        <v>5041663.1500000004</v>
      </c>
      <c r="P36" s="68">
        <f t="shared" si="5"/>
        <v>1.2032608949880668</v>
      </c>
      <c r="Q36" s="41">
        <f t="shared" si="9"/>
        <v>-1</v>
      </c>
      <c r="R36" s="41">
        <f t="shared" si="10"/>
        <v>0.50999999999999979</v>
      </c>
      <c r="S36" s="41">
        <f t="shared" si="11"/>
        <v>-0.25</v>
      </c>
      <c r="T36" s="41">
        <f t="shared" si="12"/>
        <v>-0.74000000000000021</v>
      </c>
      <c r="U36" s="42">
        <f t="shared" si="6"/>
        <v>0.12171837708830542</v>
      </c>
    </row>
    <row r="37" spans="1:21">
      <c r="A37" s="45" t="s">
        <v>33</v>
      </c>
      <c r="B37" s="47">
        <v>1.86</v>
      </c>
      <c r="C37" s="47">
        <v>9.26</v>
      </c>
      <c r="D37" s="47">
        <v>1</v>
      </c>
      <c r="E37" s="47">
        <v>12.12</v>
      </c>
      <c r="F37" s="46" t="s">
        <v>144</v>
      </c>
      <c r="G37" s="47">
        <v>2</v>
      </c>
      <c r="I37" s="67"/>
      <c r="J37" s="48">
        <v>3.11</v>
      </c>
      <c r="K37" s="49">
        <v>11.92</v>
      </c>
      <c r="L37" s="49">
        <v>1.1000000000000001</v>
      </c>
      <c r="M37" s="49">
        <v>16.12</v>
      </c>
      <c r="N37" s="49" t="s">
        <v>145</v>
      </c>
      <c r="O37" s="64">
        <f t="shared" si="8"/>
        <v>15316269.380000001</v>
      </c>
      <c r="P37" s="68">
        <f t="shared" si="5"/>
        <v>1.2849219278523492</v>
      </c>
      <c r="Q37" s="41">
        <f t="shared" si="9"/>
        <v>-1.2499999999999998</v>
      </c>
      <c r="R37" s="41">
        <f t="shared" si="10"/>
        <v>-2.66</v>
      </c>
      <c r="S37" s="41">
        <f t="shared" si="11"/>
        <v>-0.10000000000000009</v>
      </c>
      <c r="T37" s="41">
        <f t="shared" si="12"/>
        <v>-4.0000000000000018</v>
      </c>
      <c r="U37" s="42">
        <f t="shared" si="6"/>
        <v>-0.22315436241610739</v>
      </c>
    </row>
    <row r="38" spans="1:21">
      <c r="A38" s="54" t="s">
        <v>250</v>
      </c>
      <c r="B38" s="47">
        <v>3.1</v>
      </c>
      <c r="C38" s="47">
        <v>16.260000000000002</v>
      </c>
      <c r="D38" s="47">
        <v>2.2200000000000002</v>
      </c>
      <c r="E38" s="47">
        <v>21.58</v>
      </c>
      <c r="F38" s="46" t="s">
        <v>144</v>
      </c>
      <c r="G38" s="47">
        <v>2.81</v>
      </c>
      <c r="H38" s="58">
        <v>15863121</v>
      </c>
      <c r="I38" s="67">
        <f t="shared" si="7"/>
        <v>0.97559169741697405</v>
      </c>
      <c r="J38" s="48">
        <v>9.58</v>
      </c>
      <c r="K38" s="49">
        <v>16.38</v>
      </c>
      <c r="L38" s="49">
        <v>1</v>
      </c>
      <c r="M38" s="49">
        <v>26.96</v>
      </c>
      <c r="N38" s="49" t="s">
        <v>145</v>
      </c>
      <c r="O38" s="64">
        <f t="shared" si="8"/>
        <v>22050396.780000001</v>
      </c>
      <c r="P38" s="68">
        <f t="shared" si="5"/>
        <v>1.3461780695970698</v>
      </c>
      <c r="Q38" s="41">
        <f t="shared" si="9"/>
        <v>-6.48</v>
      </c>
      <c r="R38" s="41">
        <f t="shared" si="10"/>
        <v>-0.11999999999999744</v>
      </c>
      <c r="S38" s="41">
        <f t="shared" si="11"/>
        <v>1.2200000000000002</v>
      </c>
      <c r="T38" s="41">
        <f t="shared" si="12"/>
        <v>-5.3800000000000026</v>
      </c>
      <c r="U38" s="42">
        <f t="shared" si="6"/>
        <v>-7.3260073260071699E-3</v>
      </c>
    </row>
    <row r="39" spans="1:21">
      <c r="A39" s="45" t="s">
        <v>72</v>
      </c>
      <c r="B39" s="47">
        <v>1.5</v>
      </c>
      <c r="C39" s="47">
        <v>3</v>
      </c>
      <c r="D39" s="47">
        <v>2.7</v>
      </c>
      <c r="E39" s="47">
        <v>7.2</v>
      </c>
      <c r="F39" s="46" t="s">
        <v>144</v>
      </c>
      <c r="G39" s="47">
        <v>2</v>
      </c>
      <c r="I39" s="67"/>
      <c r="J39" s="48">
        <v>3</v>
      </c>
      <c r="K39" s="49">
        <v>2</v>
      </c>
      <c r="L39" s="49">
        <v>2.83</v>
      </c>
      <c r="M39" s="49">
        <v>7.83</v>
      </c>
      <c r="N39" s="49" t="s">
        <v>145</v>
      </c>
      <c r="O39" s="64">
        <f t="shared" si="8"/>
        <v>3391553.59</v>
      </c>
      <c r="P39" s="68">
        <f t="shared" si="5"/>
        <v>1.695776795</v>
      </c>
      <c r="Q39" s="41">
        <f t="shared" si="9"/>
        <v>-1.5</v>
      </c>
      <c r="R39" s="41">
        <f t="shared" si="10"/>
        <v>1</v>
      </c>
      <c r="S39" s="41">
        <f t="shared" si="11"/>
        <v>-0.12999999999999989</v>
      </c>
      <c r="T39" s="41">
        <f t="shared" si="12"/>
        <v>-0.62999999999999989</v>
      </c>
      <c r="U39" s="42">
        <f t="shared" si="6"/>
        <v>0.5</v>
      </c>
    </row>
    <row r="40" spans="1:21">
      <c r="A40" s="45" t="s">
        <v>35</v>
      </c>
      <c r="B40" s="47">
        <v>1</v>
      </c>
      <c r="C40" s="47">
        <v>2</v>
      </c>
      <c r="D40" s="47">
        <v>1</v>
      </c>
      <c r="E40" s="47">
        <v>4</v>
      </c>
      <c r="F40" s="46" t="s">
        <v>147</v>
      </c>
      <c r="I40" s="67"/>
      <c r="J40" s="48">
        <v>2</v>
      </c>
      <c r="K40" s="49">
        <v>1.5</v>
      </c>
      <c r="L40" s="49">
        <v>0.5</v>
      </c>
      <c r="M40" s="49">
        <v>4</v>
      </c>
      <c r="N40" s="49" t="s">
        <v>148</v>
      </c>
      <c r="O40" s="64">
        <f t="shared" si="8"/>
        <v>2406419.46</v>
      </c>
      <c r="P40" s="68">
        <f t="shared" si="5"/>
        <v>1.6042796399999999</v>
      </c>
      <c r="Q40" s="41">
        <f t="shared" si="9"/>
        <v>-1</v>
      </c>
      <c r="R40" s="41">
        <f t="shared" si="10"/>
        <v>0.5</v>
      </c>
      <c r="S40" s="41">
        <f t="shared" si="11"/>
        <v>0.5</v>
      </c>
      <c r="T40" s="41">
        <f t="shared" si="12"/>
        <v>0</v>
      </c>
      <c r="U40" s="42">
        <f t="shared" si="6"/>
        <v>0.33333333333333331</v>
      </c>
    </row>
    <row r="41" spans="1:21">
      <c r="A41" s="45" t="s">
        <v>36</v>
      </c>
      <c r="B41" s="47">
        <v>1</v>
      </c>
      <c r="C41" s="47">
        <v>4.9800000000000004</v>
      </c>
      <c r="D41" s="47">
        <v>1</v>
      </c>
      <c r="E41" s="47">
        <v>6.98</v>
      </c>
      <c r="F41" s="46" t="s">
        <v>147</v>
      </c>
      <c r="H41" s="58">
        <v>4063927</v>
      </c>
      <c r="I41" s="67">
        <f t="shared" si="7"/>
        <v>0.81604959839357416</v>
      </c>
      <c r="J41" s="48">
        <v>2.31</v>
      </c>
      <c r="K41" s="49">
        <v>6.54</v>
      </c>
      <c r="L41" s="49">
        <v>0.8</v>
      </c>
      <c r="M41" s="49">
        <v>9.65</v>
      </c>
      <c r="N41" s="49" t="s">
        <v>145</v>
      </c>
      <c r="O41" s="64">
        <f t="shared" si="8"/>
        <v>9329832.5</v>
      </c>
      <c r="P41" s="68">
        <f t="shared" si="5"/>
        <v>1.4265798929663609</v>
      </c>
      <c r="Q41" s="41">
        <f t="shared" si="9"/>
        <v>-1.31</v>
      </c>
      <c r="R41" s="41">
        <f t="shared" si="10"/>
        <v>-1.5599999999999996</v>
      </c>
      <c r="S41" s="41">
        <f t="shared" si="11"/>
        <v>0.19999999999999996</v>
      </c>
      <c r="T41" s="41">
        <f t="shared" si="12"/>
        <v>-2.67</v>
      </c>
      <c r="U41" s="42">
        <f t="shared" si="6"/>
        <v>-0.23853211009174305</v>
      </c>
    </row>
    <row r="42" spans="1:21">
      <c r="A42" s="45" t="s">
        <v>37</v>
      </c>
      <c r="B42" s="47">
        <v>1.45</v>
      </c>
      <c r="C42" s="47">
        <v>24.38</v>
      </c>
      <c r="D42" s="47">
        <v>3.06</v>
      </c>
      <c r="E42" s="47">
        <v>28.89</v>
      </c>
      <c r="F42" s="46" t="s">
        <v>144</v>
      </c>
      <c r="G42" s="47">
        <v>3.76</v>
      </c>
      <c r="H42" s="58">
        <v>20771123</v>
      </c>
      <c r="I42" s="67">
        <f t="shared" si="7"/>
        <v>0.85197387202625108</v>
      </c>
      <c r="J42" s="48">
        <v>3.19</v>
      </c>
      <c r="K42" s="49">
        <v>25.9</v>
      </c>
      <c r="L42" s="49">
        <v>3.38</v>
      </c>
      <c r="M42" s="49">
        <v>32.479999999999997</v>
      </c>
      <c r="N42" s="49" t="s">
        <v>145</v>
      </c>
      <c r="O42" s="64">
        <f t="shared" si="8"/>
        <v>28213350.75</v>
      </c>
      <c r="P42" s="68">
        <f t="shared" si="5"/>
        <v>1.0893185617760619</v>
      </c>
      <c r="Q42" s="41">
        <f t="shared" si="9"/>
        <v>-1.74</v>
      </c>
      <c r="R42" s="41">
        <f t="shared" si="10"/>
        <v>-1.5199999999999996</v>
      </c>
      <c r="S42" s="41">
        <f t="shared" si="11"/>
        <v>-0.31999999999999984</v>
      </c>
      <c r="T42" s="41">
        <f t="shared" si="12"/>
        <v>-3.5899999999999963</v>
      </c>
      <c r="U42" s="42">
        <f t="shared" si="6"/>
        <v>-5.8687258687258673E-2</v>
      </c>
    </row>
    <row r="43" spans="1:21">
      <c r="A43" s="45" t="s">
        <v>73</v>
      </c>
      <c r="B43" s="47">
        <v>5.93</v>
      </c>
      <c r="C43" s="47">
        <v>4.18</v>
      </c>
      <c r="D43" s="47">
        <v>1.67</v>
      </c>
      <c r="E43" s="47">
        <v>11.77</v>
      </c>
      <c r="F43" s="46" t="s">
        <v>144</v>
      </c>
      <c r="G43" s="47">
        <v>2</v>
      </c>
      <c r="H43" s="58">
        <v>6212694</v>
      </c>
      <c r="I43" s="67">
        <f t="shared" si="7"/>
        <v>1.4862904306220097</v>
      </c>
      <c r="J43" s="48">
        <v>10.07</v>
      </c>
      <c r="K43" s="49">
        <v>4.45</v>
      </c>
      <c r="L43" s="49">
        <v>1.43</v>
      </c>
      <c r="M43" s="49">
        <v>15.96</v>
      </c>
      <c r="N43" s="49" t="s">
        <v>145</v>
      </c>
      <c r="O43" s="64">
        <f t="shared" si="8"/>
        <v>11075192.970000001</v>
      </c>
      <c r="P43" s="68">
        <f t="shared" si="5"/>
        <v>2.4888074089887637</v>
      </c>
      <c r="Q43" s="41">
        <f t="shared" si="9"/>
        <v>-4.1400000000000006</v>
      </c>
      <c r="R43" s="41">
        <f t="shared" si="10"/>
        <v>-0.27000000000000046</v>
      </c>
      <c r="S43" s="41">
        <f t="shared" si="11"/>
        <v>0.24</v>
      </c>
      <c r="T43" s="41">
        <f t="shared" si="12"/>
        <v>-4.1900000000000013</v>
      </c>
      <c r="U43" s="42">
        <f t="shared" si="6"/>
        <v>-6.067415730337089E-2</v>
      </c>
    </row>
    <row r="44" spans="1:21">
      <c r="A44" s="45" t="s">
        <v>39</v>
      </c>
      <c r="B44" s="47">
        <v>1</v>
      </c>
      <c r="C44" s="47">
        <v>2</v>
      </c>
      <c r="D44" s="47">
        <v>1</v>
      </c>
      <c r="E44" s="47">
        <v>4</v>
      </c>
      <c r="F44" s="46" t="s">
        <v>147</v>
      </c>
      <c r="I44" s="67"/>
      <c r="J44" s="48">
        <v>2</v>
      </c>
      <c r="K44" s="49">
        <v>1.51</v>
      </c>
      <c r="L44" s="49">
        <v>0.56000000000000005</v>
      </c>
      <c r="M44" s="49">
        <v>4.07</v>
      </c>
      <c r="N44" s="49" t="s">
        <v>148</v>
      </c>
      <c r="O44" s="64">
        <f t="shared" si="8"/>
        <v>48073.75</v>
      </c>
      <c r="P44" s="68">
        <f t="shared" si="5"/>
        <v>3.1836920529801326E-2</v>
      </c>
      <c r="Q44" s="41">
        <f t="shared" si="9"/>
        <v>-1</v>
      </c>
      <c r="R44" s="41">
        <f t="shared" si="10"/>
        <v>0.49</v>
      </c>
      <c r="S44" s="41">
        <f t="shared" si="11"/>
        <v>0.43999999999999995</v>
      </c>
      <c r="T44" s="41">
        <f t="shared" si="12"/>
        <v>-7.0000000000000284E-2</v>
      </c>
      <c r="U44" s="42">
        <f t="shared" si="6"/>
        <v>0.32450331125827814</v>
      </c>
    </row>
    <row r="45" spans="1:21">
      <c r="A45" s="45" t="s">
        <v>77</v>
      </c>
      <c r="B45" s="47">
        <v>1</v>
      </c>
      <c r="C45" s="47">
        <v>2</v>
      </c>
      <c r="D45" s="47">
        <v>1</v>
      </c>
      <c r="E45" s="47">
        <v>4</v>
      </c>
      <c r="F45" s="46" t="s">
        <v>147</v>
      </c>
      <c r="H45" s="58">
        <v>9533521</v>
      </c>
      <c r="I45" s="67">
        <f>(H45/1000000)/C45</f>
        <v>4.7667605000000002</v>
      </c>
      <c r="J45" s="48">
        <v>3</v>
      </c>
      <c r="K45" s="49">
        <v>2</v>
      </c>
      <c r="L45" s="49">
        <v>1</v>
      </c>
      <c r="M45" s="49">
        <v>6</v>
      </c>
      <c r="N45" s="49" t="s">
        <v>148</v>
      </c>
      <c r="O45" s="64">
        <f t="shared" si="8"/>
        <v>19250</v>
      </c>
      <c r="P45" s="68">
        <f t="shared" si="5"/>
        <v>9.6249999999999999E-3</v>
      </c>
      <c r="Q45" s="41">
        <f t="shared" si="9"/>
        <v>-2</v>
      </c>
      <c r="R45" s="41">
        <f t="shared" si="10"/>
        <v>0</v>
      </c>
      <c r="S45" s="41">
        <f t="shared" si="11"/>
        <v>0</v>
      </c>
      <c r="T45" s="41">
        <f t="shared" si="12"/>
        <v>-2</v>
      </c>
      <c r="U45" s="42">
        <f t="shared" si="6"/>
        <v>0</v>
      </c>
    </row>
    <row r="46" spans="1:21">
      <c r="A46" s="45" t="s">
        <v>78</v>
      </c>
      <c r="B46" s="47">
        <v>1.5</v>
      </c>
      <c r="C46" s="47">
        <v>3</v>
      </c>
      <c r="D46" s="47">
        <v>3.74</v>
      </c>
      <c r="E46" s="47">
        <v>8.24</v>
      </c>
      <c r="F46" s="46" t="s">
        <v>144</v>
      </c>
      <c r="G46" s="47">
        <v>2</v>
      </c>
      <c r="I46" s="67"/>
      <c r="J46" s="48">
        <v>3</v>
      </c>
      <c r="K46" s="49">
        <v>2</v>
      </c>
      <c r="L46" s="49">
        <v>3.6</v>
      </c>
      <c r="M46" s="49">
        <v>8.6</v>
      </c>
      <c r="N46" s="49" t="s">
        <v>145</v>
      </c>
      <c r="O46" s="64">
        <f t="shared" si="8"/>
        <v>9891380.3399999999</v>
      </c>
      <c r="P46" s="68">
        <f t="shared" si="5"/>
        <v>4.9456901699999998</v>
      </c>
      <c r="Q46" s="41">
        <f t="shared" si="9"/>
        <v>-1.5</v>
      </c>
      <c r="R46" s="41">
        <f t="shared" si="10"/>
        <v>1</v>
      </c>
      <c r="S46" s="41">
        <f t="shared" si="11"/>
        <v>0.14000000000000012</v>
      </c>
      <c r="T46" s="41">
        <f t="shared" si="12"/>
        <v>-0.35999999999999943</v>
      </c>
      <c r="U46" s="42">
        <f t="shared" si="6"/>
        <v>0.5</v>
      </c>
    </row>
    <row r="47" spans="1:21">
      <c r="A47" s="45" t="s">
        <v>82</v>
      </c>
      <c r="B47" s="47">
        <v>3.76</v>
      </c>
      <c r="C47" s="47">
        <v>11.53</v>
      </c>
      <c r="D47" s="47">
        <v>6.01</v>
      </c>
      <c r="E47" s="47">
        <v>21.3</v>
      </c>
      <c r="F47" s="46" t="s">
        <v>144</v>
      </c>
      <c r="G47" s="47">
        <v>2.77</v>
      </c>
      <c r="H47" s="58">
        <v>11848253</v>
      </c>
      <c r="I47" s="67">
        <f t="shared" si="7"/>
        <v>1.0276021682567216</v>
      </c>
      <c r="J47" s="48">
        <v>7.41</v>
      </c>
      <c r="K47" s="49">
        <v>10.56</v>
      </c>
      <c r="L47" s="49">
        <v>5.27</v>
      </c>
      <c r="M47" s="49">
        <v>23.23</v>
      </c>
      <c r="N47" s="49" t="s">
        <v>145</v>
      </c>
      <c r="O47" s="64">
        <f t="shared" si="8"/>
        <v>19168486.32</v>
      </c>
      <c r="P47" s="68">
        <f t="shared" si="5"/>
        <v>1.815197568181818</v>
      </c>
      <c r="Q47" s="41">
        <f t="shared" si="9"/>
        <v>-3.6500000000000004</v>
      </c>
      <c r="R47" s="41">
        <f t="shared" si="10"/>
        <v>0.96999999999999886</v>
      </c>
      <c r="S47" s="41">
        <f t="shared" si="11"/>
        <v>0.74000000000000021</v>
      </c>
      <c r="T47" s="41">
        <f t="shared" si="12"/>
        <v>-1.9299999999999997</v>
      </c>
      <c r="U47" s="42">
        <f t="shared" si="6"/>
        <v>9.1856060606060497E-2</v>
      </c>
    </row>
    <row r="48" spans="1:21">
      <c r="A48" s="45" t="s">
        <v>168</v>
      </c>
      <c r="B48" s="47">
        <v>1</v>
      </c>
      <c r="C48" s="47">
        <v>6.13</v>
      </c>
      <c r="D48" s="47">
        <v>1</v>
      </c>
      <c r="E48" s="47">
        <v>8.1300000000000008</v>
      </c>
      <c r="F48" s="46" t="s">
        <v>144</v>
      </c>
      <c r="G48" s="47">
        <v>2</v>
      </c>
      <c r="I48" s="67"/>
      <c r="J48" s="48">
        <v>2</v>
      </c>
      <c r="K48" s="49">
        <v>4.9400000000000004</v>
      </c>
      <c r="L48" s="49">
        <v>0.65</v>
      </c>
      <c r="M48" s="49">
        <v>7.59</v>
      </c>
      <c r="N48" s="49" t="s">
        <v>145</v>
      </c>
      <c r="O48" s="64">
        <f t="shared" si="8"/>
        <v>4416394.7699999996</v>
      </c>
      <c r="P48" s="68">
        <f t="shared" si="5"/>
        <v>0.89400703846153828</v>
      </c>
      <c r="Q48" s="41">
        <f t="shared" si="9"/>
        <v>-1</v>
      </c>
      <c r="R48" s="41">
        <f t="shared" si="10"/>
        <v>1.1899999999999995</v>
      </c>
      <c r="S48" s="41">
        <f t="shared" si="11"/>
        <v>0.35</v>
      </c>
      <c r="T48" s="41">
        <f t="shared" si="12"/>
        <v>0.54000000000000092</v>
      </c>
      <c r="U48" s="42">
        <f t="shared" si="6"/>
        <v>0.2408906882591092</v>
      </c>
    </row>
    <row r="49" spans="1:21">
      <c r="A49" s="45" t="s">
        <v>169</v>
      </c>
      <c r="B49" s="47">
        <v>1</v>
      </c>
      <c r="C49" s="47">
        <v>3.45</v>
      </c>
      <c r="D49" s="47">
        <v>1</v>
      </c>
      <c r="E49" s="47">
        <v>5.45</v>
      </c>
      <c r="F49" s="46" t="s">
        <v>147</v>
      </c>
      <c r="H49" s="58">
        <v>9533521</v>
      </c>
      <c r="I49" s="67">
        <f t="shared" si="7"/>
        <v>2.7633394202898551</v>
      </c>
      <c r="J49" s="48">
        <v>2</v>
      </c>
      <c r="K49" s="49">
        <v>3.81</v>
      </c>
      <c r="L49" s="49">
        <v>0.97</v>
      </c>
      <c r="M49" s="49">
        <v>6.78</v>
      </c>
      <c r="N49" s="49" t="s">
        <v>148</v>
      </c>
      <c r="O49" s="64">
        <f t="shared" si="8"/>
        <v>9590954.9399999995</v>
      </c>
      <c r="P49" s="68">
        <f t="shared" si="5"/>
        <v>2.5173110078740155</v>
      </c>
      <c r="Q49" s="41">
        <f t="shared" si="9"/>
        <v>-1</v>
      </c>
      <c r="R49" s="41">
        <f t="shared" si="10"/>
        <v>-0.35999999999999988</v>
      </c>
      <c r="S49" s="41">
        <f t="shared" si="11"/>
        <v>3.0000000000000027E-2</v>
      </c>
      <c r="T49" s="41">
        <f t="shared" si="12"/>
        <v>-1.33</v>
      </c>
      <c r="U49" s="42">
        <f t="shared" si="6"/>
        <v>-9.4488188976377924E-2</v>
      </c>
    </row>
    <row r="50" spans="1:21">
      <c r="A50" s="45" t="s">
        <v>86</v>
      </c>
      <c r="B50" s="47">
        <v>1.5</v>
      </c>
      <c r="C50" s="47">
        <v>3</v>
      </c>
      <c r="D50" s="47">
        <v>5.33</v>
      </c>
      <c r="E50" s="47">
        <v>9.83</v>
      </c>
      <c r="F50" s="46" t="s">
        <v>144</v>
      </c>
      <c r="G50" s="47">
        <v>2</v>
      </c>
      <c r="I50" s="67"/>
      <c r="J50" s="48">
        <v>3</v>
      </c>
      <c r="K50" s="49">
        <v>2</v>
      </c>
      <c r="L50" s="49">
        <v>5.18</v>
      </c>
      <c r="M50" s="49">
        <v>10.18</v>
      </c>
      <c r="N50" s="49" t="s">
        <v>145</v>
      </c>
      <c r="O50" s="64">
        <f t="shared" si="8"/>
        <v>6797458.3399999999</v>
      </c>
      <c r="P50" s="68">
        <f t="shared" si="5"/>
        <v>3.3987291699999997</v>
      </c>
      <c r="Q50" s="41">
        <f t="shared" si="9"/>
        <v>-1.5</v>
      </c>
      <c r="R50" s="41">
        <f t="shared" si="10"/>
        <v>1</v>
      </c>
      <c r="S50" s="41">
        <f t="shared" si="11"/>
        <v>0.15000000000000036</v>
      </c>
      <c r="T50" s="41">
        <f t="shared" si="12"/>
        <v>-0.34999999999999964</v>
      </c>
      <c r="U50" s="42">
        <f t="shared" si="6"/>
        <v>0.5</v>
      </c>
    </row>
    <row r="51" spans="1:21">
      <c r="A51" s="45" t="s">
        <v>170</v>
      </c>
      <c r="B51" s="47">
        <v>1.5</v>
      </c>
      <c r="C51" s="47">
        <v>2</v>
      </c>
      <c r="D51" s="47">
        <v>2.2000000000000002</v>
      </c>
      <c r="E51" s="47">
        <v>5.7</v>
      </c>
      <c r="F51" s="46" t="s">
        <v>147</v>
      </c>
      <c r="I51" s="67"/>
      <c r="J51" s="48">
        <v>2</v>
      </c>
      <c r="K51" s="49">
        <v>1.5</v>
      </c>
      <c r="L51" s="49">
        <v>2.14</v>
      </c>
      <c r="M51" s="49">
        <v>5.64</v>
      </c>
      <c r="N51" s="49" t="s">
        <v>148</v>
      </c>
      <c r="O51" s="64">
        <f t="shared" si="8"/>
        <v>1484997.71</v>
      </c>
      <c r="P51" s="68">
        <f t="shared" si="5"/>
        <v>0.98999847333333335</v>
      </c>
      <c r="Q51" s="41">
        <f t="shared" si="9"/>
        <v>-0.5</v>
      </c>
      <c r="R51" s="41">
        <f t="shared" si="10"/>
        <v>0.5</v>
      </c>
      <c r="S51" s="41">
        <f t="shared" si="11"/>
        <v>6.0000000000000053E-2</v>
      </c>
      <c r="T51" s="41">
        <f t="shared" si="12"/>
        <v>6.0000000000000497E-2</v>
      </c>
      <c r="U51" s="42">
        <f t="shared" si="6"/>
        <v>0.33333333333333331</v>
      </c>
    </row>
    <row r="52" spans="1:21">
      <c r="A52" s="45" t="s">
        <v>90</v>
      </c>
      <c r="B52" s="47">
        <v>1</v>
      </c>
      <c r="C52" s="47">
        <v>4.2699999999999996</v>
      </c>
      <c r="D52" s="47">
        <v>4.2</v>
      </c>
      <c r="E52" s="47">
        <v>9.4700000000000006</v>
      </c>
      <c r="F52" s="46" t="s">
        <v>144</v>
      </c>
      <c r="G52" s="47">
        <v>2</v>
      </c>
      <c r="H52" s="58">
        <v>11848253</v>
      </c>
      <c r="I52" s="67">
        <f t="shared" si="7"/>
        <v>2.7747665105386421</v>
      </c>
      <c r="J52" s="48">
        <v>2.41</v>
      </c>
      <c r="K52" s="49">
        <v>3.19</v>
      </c>
      <c r="L52" s="49">
        <v>4.32</v>
      </c>
      <c r="M52" s="49">
        <v>9.92</v>
      </c>
      <c r="N52" s="49" t="s">
        <v>145</v>
      </c>
      <c r="O52" s="64">
        <f t="shared" si="8"/>
        <v>12816011.59</v>
      </c>
      <c r="P52" s="68">
        <f t="shared" si="5"/>
        <v>4.0175584921630092</v>
      </c>
      <c r="Q52" s="41">
        <f t="shared" si="9"/>
        <v>-1.4100000000000001</v>
      </c>
      <c r="R52" s="41">
        <f t="shared" si="10"/>
        <v>1.0799999999999996</v>
      </c>
      <c r="S52" s="41">
        <f t="shared" si="11"/>
        <v>-0.12000000000000011</v>
      </c>
      <c r="T52" s="41">
        <f t="shared" si="12"/>
        <v>-0.44999999999999929</v>
      </c>
      <c r="U52" s="42">
        <f t="shared" si="6"/>
        <v>0.3385579937304074</v>
      </c>
    </row>
    <row r="53" spans="1:21">
      <c r="A53" s="45" t="s">
        <v>40</v>
      </c>
      <c r="B53" s="47">
        <v>1</v>
      </c>
      <c r="C53" s="47">
        <v>2</v>
      </c>
      <c r="D53" s="47">
        <v>1</v>
      </c>
      <c r="E53" s="47">
        <v>4</v>
      </c>
      <c r="F53" s="46" t="s">
        <v>147</v>
      </c>
      <c r="I53" s="67"/>
      <c r="J53" s="48">
        <v>2</v>
      </c>
      <c r="K53" s="49">
        <v>1.5</v>
      </c>
      <c r="L53" s="49">
        <v>0.98</v>
      </c>
      <c r="M53" s="49">
        <v>4.4800000000000004</v>
      </c>
      <c r="N53" s="49" t="s">
        <v>148</v>
      </c>
      <c r="O53" s="64">
        <f t="shared" si="8"/>
        <v>6066194.46</v>
      </c>
      <c r="P53" s="68">
        <f t="shared" si="5"/>
        <v>4.0441296400000004</v>
      </c>
      <c r="Q53" s="41">
        <f t="shared" si="9"/>
        <v>-1</v>
      </c>
      <c r="R53" s="41">
        <f t="shared" si="10"/>
        <v>0.5</v>
      </c>
      <c r="S53" s="41">
        <f t="shared" si="11"/>
        <v>2.0000000000000018E-2</v>
      </c>
      <c r="T53" s="41">
        <f t="shared" si="12"/>
        <v>-0.48000000000000043</v>
      </c>
      <c r="U53" s="42">
        <f t="shared" si="6"/>
        <v>0.33333333333333331</v>
      </c>
    </row>
    <row r="54" spans="1:21">
      <c r="A54" s="45" t="s">
        <v>41</v>
      </c>
      <c r="B54" s="47">
        <v>1</v>
      </c>
      <c r="C54" s="47">
        <v>7.38</v>
      </c>
      <c r="D54" s="47">
        <v>1</v>
      </c>
      <c r="E54" s="47">
        <v>9.3800000000000008</v>
      </c>
      <c r="F54" s="46" t="s">
        <v>144</v>
      </c>
      <c r="G54" s="47">
        <v>2</v>
      </c>
      <c r="H54" s="58">
        <v>11848253</v>
      </c>
      <c r="I54" s="67">
        <f t="shared" si="7"/>
        <v>1.6054543360433604</v>
      </c>
      <c r="J54" s="48">
        <v>2</v>
      </c>
      <c r="K54" s="49">
        <v>7.01</v>
      </c>
      <c r="L54" s="49">
        <v>0.77</v>
      </c>
      <c r="M54" s="49">
        <v>9.7799999999999994</v>
      </c>
      <c r="N54" s="49" t="s">
        <v>145</v>
      </c>
      <c r="O54" s="64">
        <f t="shared" si="8"/>
        <v>12985097.75</v>
      </c>
      <c r="P54" s="68">
        <f t="shared" si="5"/>
        <v>1.85236772467903</v>
      </c>
      <c r="Q54" s="41">
        <f t="shared" si="9"/>
        <v>-1</v>
      </c>
      <c r="R54" s="41">
        <f t="shared" si="10"/>
        <v>0.37000000000000011</v>
      </c>
      <c r="S54" s="41">
        <f t="shared" si="11"/>
        <v>0.22999999999999998</v>
      </c>
      <c r="T54" s="41">
        <f t="shared" si="12"/>
        <v>-0.39999999999999858</v>
      </c>
      <c r="U54" s="42">
        <f t="shared" si="6"/>
        <v>5.2781740370898736E-2</v>
      </c>
    </row>
    <row r="55" spans="1:21">
      <c r="A55" s="45" t="s">
        <v>171</v>
      </c>
      <c r="B55" s="47">
        <v>1.5</v>
      </c>
      <c r="C55" s="47">
        <v>3.7</v>
      </c>
      <c r="D55" s="47">
        <v>1.92</v>
      </c>
      <c r="E55" s="47">
        <v>7.12</v>
      </c>
      <c r="F55" s="46" t="s">
        <v>144</v>
      </c>
      <c r="G55" s="47">
        <v>2</v>
      </c>
      <c r="I55" s="67"/>
      <c r="J55" s="48">
        <v>3</v>
      </c>
      <c r="K55" s="49">
        <v>3.1</v>
      </c>
      <c r="L55" s="49">
        <v>1.85</v>
      </c>
      <c r="M55" s="49">
        <v>7.95</v>
      </c>
      <c r="N55" s="49" t="s">
        <v>145</v>
      </c>
      <c r="O55" s="64">
        <f t="shared" si="8"/>
        <v>7129453.5899999999</v>
      </c>
      <c r="P55" s="68">
        <f t="shared" si="5"/>
        <v>2.2998237387096774</v>
      </c>
      <c r="Q55" s="41">
        <f t="shared" si="9"/>
        <v>-1.5</v>
      </c>
      <c r="R55" s="41">
        <f t="shared" si="10"/>
        <v>0.60000000000000009</v>
      </c>
      <c r="S55" s="41">
        <f t="shared" si="11"/>
        <v>6.999999999999984E-2</v>
      </c>
      <c r="T55" s="41">
        <f t="shared" si="12"/>
        <v>-0.83000000000000007</v>
      </c>
      <c r="U55" s="42">
        <f t="shared" si="6"/>
        <v>0.19354838709677422</v>
      </c>
    </row>
    <row r="56" spans="1:21">
      <c r="A56" s="45" t="s">
        <v>94</v>
      </c>
      <c r="B56" s="47">
        <v>1.5</v>
      </c>
      <c r="C56" s="47">
        <v>3</v>
      </c>
      <c r="D56" s="47">
        <v>1.5</v>
      </c>
      <c r="E56" s="47">
        <v>6</v>
      </c>
      <c r="F56" s="46" t="s">
        <v>147</v>
      </c>
      <c r="I56" s="67"/>
      <c r="J56" s="48">
        <v>3</v>
      </c>
      <c r="K56" s="49">
        <v>2</v>
      </c>
      <c r="L56" s="49">
        <v>1</v>
      </c>
      <c r="M56" s="49">
        <v>6</v>
      </c>
      <c r="N56" s="49" t="s">
        <v>148</v>
      </c>
      <c r="O56" s="64">
        <f t="shared" si="8"/>
        <v>3113375.69</v>
      </c>
      <c r="P56" s="68">
        <f t="shared" si="5"/>
        <v>1.5566878449999999</v>
      </c>
      <c r="Q56" s="41">
        <f t="shared" si="9"/>
        <v>-1.5</v>
      </c>
      <c r="R56" s="41">
        <f t="shared" si="10"/>
        <v>1</v>
      </c>
      <c r="S56" s="41">
        <f t="shared" si="11"/>
        <v>0.5</v>
      </c>
      <c r="T56" s="41">
        <f t="shared" si="12"/>
        <v>0</v>
      </c>
      <c r="U56" s="42">
        <f t="shared" si="6"/>
        <v>0.5</v>
      </c>
    </row>
    <row r="57" spans="1:21">
      <c r="A57" s="45" t="s">
        <v>43</v>
      </c>
      <c r="B57" s="47">
        <v>1</v>
      </c>
      <c r="C57" s="47">
        <v>2.96</v>
      </c>
      <c r="D57" s="47">
        <v>1</v>
      </c>
      <c r="E57" s="47">
        <v>4.96</v>
      </c>
      <c r="F57" s="46" t="s">
        <v>147</v>
      </c>
      <c r="H57" s="58">
        <v>12615039</v>
      </c>
      <c r="I57" s="67">
        <f t="shared" si="7"/>
        <v>4.2618374999999995</v>
      </c>
      <c r="J57" s="48">
        <v>2</v>
      </c>
      <c r="K57" s="49">
        <v>3.06</v>
      </c>
      <c r="L57" s="49">
        <v>1.03</v>
      </c>
      <c r="M57" s="49">
        <v>6.09</v>
      </c>
      <c r="N57" s="49" t="s">
        <v>148</v>
      </c>
      <c r="O57" s="64">
        <f t="shared" si="8"/>
        <v>6080398.25</v>
      </c>
      <c r="P57" s="68">
        <f t="shared" si="5"/>
        <v>1.987058251633987</v>
      </c>
      <c r="Q57" s="41">
        <f t="shared" si="9"/>
        <v>-1</v>
      </c>
      <c r="R57" s="41">
        <f t="shared" si="10"/>
        <v>-0.10000000000000009</v>
      </c>
      <c r="S57" s="41">
        <f t="shared" si="11"/>
        <v>-3.0000000000000027E-2</v>
      </c>
      <c r="T57" s="41">
        <f t="shared" si="12"/>
        <v>-1.1299999999999999</v>
      </c>
      <c r="U57" s="42">
        <f t="shared" si="6"/>
        <v>-3.2679738562091533E-2</v>
      </c>
    </row>
    <row r="58" spans="1:21">
      <c r="A58" s="45" t="s">
        <v>172</v>
      </c>
      <c r="B58" s="47">
        <v>1.5</v>
      </c>
      <c r="C58" s="47">
        <v>5.7</v>
      </c>
      <c r="D58" s="47">
        <v>1.5</v>
      </c>
      <c r="E58" s="47">
        <v>8.6999999999999993</v>
      </c>
      <c r="F58" s="46" t="s">
        <v>144</v>
      </c>
      <c r="G58" s="47">
        <v>2</v>
      </c>
      <c r="I58" s="67"/>
      <c r="J58" s="48">
        <v>3</v>
      </c>
      <c r="K58" s="49">
        <v>4.97</v>
      </c>
      <c r="L58" s="49">
        <v>1</v>
      </c>
      <c r="M58" s="49">
        <v>8.9700000000000006</v>
      </c>
      <c r="N58" s="49" t="s">
        <v>145</v>
      </c>
      <c r="O58" s="64">
        <f t="shared" si="8"/>
        <v>8128949</v>
      </c>
      <c r="P58" s="68">
        <f t="shared" si="5"/>
        <v>1.6356034205231389</v>
      </c>
      <c r="Q58" s="41">
        <f t="shared" si="9"/>
        <v>-1.5</v>
      </c>
      <c r="R58" s="41">
        <f t="shared" si="10"/>
        <v>0.73000000000000043</v>
      </c>
      <c r="S58" s="41">
        <f t="shared" si="11"/>
        <v>0.5</v>
      </c>
      <c r="T58" s="41">
        <f t="shared" si="12"/>
        <v>-0.27000000000000135</v>
      </c>
      <c r="U58" s="42">
        <f t="shared" si="6"/>
        <v>0.14688128772635825</v>
      </c>
    </row>
    <row r="59" spans="1:21">
      <c r="A59" s="45" t="s">
        <v>44</v>
      </c>
      <c r="B59" s="47">
        <v>1</v>
      </c>
      <c r="C59" s="47">
        <v>9.1300000000000008</v>
      </c>
      <c r="D59" s="47">
        <v>1</v>
      </c>
      <c r="E59" s="47">
        <v>11.13</v>
      </c>
      <c r="F59" s="46" t="s">
        <v>144</v>
      </c>
      <c r="G59" s="47">
        <v>2</v>
      </c>
      <c r="H59" s="58">
        <v>9863948</v>
      </c>
      <c r="I59" s="67">
        <f t="shared" si="7"/>
        <v>1.0803886089813801</v>
      </c>
      <c r="J59" s="48">
        <v>2</v>
      </c>
      <c r="K59" s="49">
        <v>8.1300000000000008</v>
      </c>
      <c r="L59" s="49">
        <v>0.82</v>
      </c>
      <c r="M59" s="49">
        <v>10.95</v>
      </c>
      <c r="N59" s="49" t="s">
        <v>145</v>
      </c>
      <c r="O59" s="64">
        <f t="shared" si="8"/>
        <v>13334770.75</v>
      </c>
      <c r="P59" s="68">
        <f t="shared" si="5"/>
        <v>1.6401932041820417</v>
      </c>
      <c r="Q59" s="41">
        <f t="shared" si="9"/>
        <v>-1</v>
      </c>
      <c r="R59" s="41">
        <f t="shared" si="10"/>
        <v>1</v>
      </c>
      <c r="S59" s="41">
        <f t="shared" si="11"/>
        <v>0.18000000000000005</v>
      </c>
      <c r="T59" s="41">
        <f t="shared" si="12"/>
        <v>0.18000000000000149</v>
      </c>
      <c r="U59" s="42">
        <f t="shared" si="6"/>
        <v>0.12300123001230011</v>
      </c>
    </row>
    <row r="60" spans="1:21">
      <c r="A60" s="45" t="s">
        <v>173</v>
      </c>
      <c r="B60" s="47">
        <v>47.24</v>
      </c>
      <c r="C60" s="47">
        <v>34.020000000000003</v>
      </c>
      <c r="D60" s="47">
        <v>4.3600000000000003</v>
      </c>
      <c r="E60" s="47">
        <v>85.61</v>
      </c>
      <c r="F60" s="46" t="s">
        <v>144</v>
      </c>
      <c r="G60" s="47">
        <v>11.13</v>
      </c>
      <c r="H60" s="58">
        <v>17071369</v>
      </c>
      <c r="I60" s="67">
        <f t="shared" si="7"/>
        <v>0.50180390946502051</v>
      </c>
      <c r="J60" s="48">
        <v>87.88</v>
      </c>
      <c r="K60" s="49">
        <v>36.869999999999997</v>
      </c>
      <c r="L60" s="49">
        <v>5.83</v>
      </c>
      <c r="M60" s="49">
        <v>130.58000000000001</v>
      </c>
      <c r="N60" s="49" t="s">
        <v>145</v>
      </c>
      <c r="O60" s="64">
        <f t="shared" si="8"/>
        <v>45464088.939999998</v>
      </c>
      <c r="P60" s="68">
        <f t="shared" si="5"/>
        <v>1.2330916446975861</v>
      </c>
      <c r="Q60" s="41">
        <f t="shared" si="9"/>
        <v>-40.639999999999993</v>
      </c>
      <c r="R60" s="41">
        <f t="shared" si="10"/>
        <v>-2.8499999999999943</v>
      </c>
      <c r="S60" s="41">
        <f t="shared" si="11"/>
        <v>-1.4699999999999998</v>
      </c>
      <c r="T60" s="41">
        <f t="shared" si="12"/>
        <v>-44.970000000000013</v>
      </c>
      <c r="U60" s="42">
        <f t="shared" si="6"/>
        <v>-7.7298616761594649E-2</v>
      </c>
    </row>
    <row r="61" spans="1:21">
      <c r="A61" s="45" t="s">
        <v>174</v>
      </c>
      <c r="B61" s="47">
        <v>12.04</v>
      </c>
      <c r="C61" s="47">
        <v>64.59</v>
      </c>
      <c r="D61" s="47">
        <v>2.25</v>
      </c>
      <c r="E61" s="47">
        <v>78.88</v>
      </c>
      <c r="F61" s="46" t="s">
        <v>144</v>
      </c>
      <c r="G61" s="47">
        <v>10.25</v>
      </c>
      <c r="H61" s="58">
        <v>18177853</v>
      </c>
      <c r="I61" s="67">
        <f t="shared" si="7"/>
        <v>0.2814344790215203</v>
      </c>
      <c r="J61" s="48">
        <v>21.91</v>
      </c>
      <c r="K61" s="49">
        <v>57.84</v>
      </c>
      <c r="L61" s="49">
        <v>4.16</v>
      </c>
      <c r="M61" s="49">
        <v>83.92</v>
      </c>
      <c r="N61" s="49" t="s">
        <v>145</v>
      </c>
      <c r="O61" s="64">
        <f t="shared" si="8"/>
        <v>55510478.119999997</v>
      </c>
      <c r="P61" s="68">
        <f t="shared" si="5"/>
        <v>0.95972472544951581</v>
      </c>
      <c r="Q61" s="41">
        <f t="shared" si="9"/>
        <v>-9.870000000000001</v>
      </c>
      <c r="R61" s="41">
        <f t="shared" si="10"/>
        <v>6.75</v>
      </c>
      <c r="S61" s="41">
        <f t="shared" si="11"/>
        <v>-1.9100000000000001</v>
      </c>
      <c r="T61" s="41">
        <f t="shared" si="12"/>
        <v>-5.0400000000000063</v>
      </c>
      <c r="U61" s="42">
        <f t="shared" si="6"/>
        <v>0.116701244813278</v>
      </c>
    </row>
    <row r="62" spans="1:21">
      <c r="A62" s="45" t="s">
        <v>270</v>
      </c>
      <c r="B62" s="47">
        <v>4.8499999999999996</v>
      </c>
      <c r="C62" s="47">
        <v>3.17</v>
      </c>
      <c r="D62" s="47">
        <v>2.87</v>
      </c>
      <c r="E62" s="47">
        <v>10.89</v>
      </c>
      <c r="F62" s="46" t="s">
        <v>144</v>
      </c>
      <c r="G62" s="47">
        <v>2</v>
      </c>
      <c r="I62" s="67"/>
      <c r="J62" s="48">
        <v>9.76</v>
      </c>
      <c r="K62" s="49">
        <v>4.79</v>
      </c>
      <c r="L62" s="49">
        <v>2.66</v>
      </c>
      <c r="M62" s="49">
        <v>17.21</v>
      </c>
      <c r="N62" s="49" t="s">
        <v>145</v>
      </c>
      <c r="O62" s="64"/>
      <c r="P62" s="68">
        <f t="shared" si="5"/>
        <v>0</v>
      </c>
      <c r="Q62" s="41">
        <f t="shared" si="9"/>
        <v>-4.91</v>
      </c>
      <c r="R62" s="41">
        <f t="shared" si="10"/>
        <v>-1.62</v>
      </c>
      <c r="S62" s="41">
        <f t="shared" si="11"/>
        <v>0.20999999999999996</v>
      </c>
      <c r="T62" s="41">
        <f t="shared" si="12"/>
        <v>-6.32</v>
      </c>
      <c r="U62" s="42">
        <f t="shared" si="6"/>
        <v>-0.33820459290187893</v>
      </c>
    </row>
    <row r="63" spans="1:21">
      <c r="A63" s="45" t="s">
        <v>175</v>
      </c>
      <c r="B63" s="47">
        <v>3.55</v>
      </c>
      <c r="C63" s="47">
        <v>2</v>
      </c>
      <c r="D63" s="47">
        <v>3.13</v>
      </c>
      <c r="E63" s="47">
        <v>8.69</v>
      </c>
      <c r="F63" s="46" t="s">
        <v>144</v>
      </c>
      <c r="G63" s="47">
        <v>2</v>
      </c>
      <c r="I63" s="67"/>
      <c r="J63" s="48">
        <v>2.5</v>
      </c>
      <c r="K63" s="49">
        <v>1.5</v>
      </c>
      <c r="L63" s="49">
        <v>3.55</v>
      </c>
      <c r="M63" s="49">
        <v>7.55</v>
      </c>
      <c r="N63" s="49" t="s">
        <v>145</v>
      </c>
      <c r="O63" s="64">
        <f t="shared" ref="O63:O104" si="13">VLOOKUP(A63,table_gef6,2,FALSE)</f>
        <v>47430.77</v>
      </c>
      <c r="P63" s="68">
        <f t="shared" si="5"/>
        <v>3.1620513333333329E-2</v>
      </c>
      <c r="Q63" s="41">
        <f t="shared" si="9"/>
        <v>1.0499999999999998</v>
      </c>
      <c r="R63" s="41">
        <f t="shared" si="10"/>
        <v>0.5</v>
      </c>
      <c r="S63" s="41">
        <f t="shared" si="11"/>
        <v>-0.41999999999999993</v>
      </c>
      <c r="T63" s="41">
        <f t="shared" si="12"/>
        <v>1.1399999999999997</v>
      </c>
      <c r="U63" s="42">
        <f t="shared" si="6"/>
        <v>0.33333333333333331</v>
      </c>
    </row>
    <row r="64" spans="1:21">
      <c r="A64" s="45" t="s">
        <v>46</v>
      </c>
      <c r="B64" s="47">
        <v>1</v>
      </c>
      <c r="C64" s="47">
        <v>4.12</v>
      </c>
      <c r="D64" s="47">
        <v>1.84</v>
      </c>
      <c r="E64" s="47">
        <v>6.96</v>
      </c>
      <c r="F64" s="46" t="s">
        <v>147</v>
      </c>
      <c r="I64" s="67"/>
      <c r="J64" s="48">
        <v>2</v>
      </c>
      <c r="K64" s="49">
        <v>4.79</v>
      </c>
      <c r="L64" s="49">
        <v>1.99</v>
      </c>
      <c r="M64" s="49">
        <v>8.7799999999999994</v>
      </c>
      <c r="N64" s="49" t="s">
        <v>145</v>
      </c>
      <c r="O64" s="64">
        <f t="shared" si="13"/>
        <v>7341713.5</v>
      </c>
      <c r="P64" s="68">
        <f t="shared" si="5"/>
        <v>1.5327168058455114</v>
      </c>
      <c r="Q64" s="41">
        <f t="shared" si="9"/>
        <v>-1</v>
      </c>
      <c r="R64" s="41">
        <f t="shared" si="10"/>
        <v>-0.66999999999999993</v>
      </c>
      <c r="S64" s="41">
        <f t="shared" si="11"/>
        <v>-0.14999999999999991</v>
      </c>
      <c r="T64" s="41">
        <f t="shared" si="12"/>
        <v>-1.8199999999999994</v>
      </c>
      <c r="U64" s="42">
        <f t="shared" si="6"/>
        <v>-0.13987473903966596</v>
      </c>
    </row>
    <row r="65" spans="1:21">
      <c r="A65" s="45" t="s">
        <v>176</v>
      </c>
      <c r="B65" s="47">
        <v>1.18</v>
      </c>
      <c r="C65" s="47">
        <v>2</v>
      </c>
      <c r="D65" s="47">
        <v>3.45</v>
      </c>
      <c r="E65" s="47">
        <v>6.63</v>
      </c>
      <c r="F65" s="46" t="s">
        <v>147</v>
      </c>
      <c r="I65" s="67"/>
      <c r="J65" s="48">
        <v>2</v>
      </c>
      <c r="K65" s="49">
        <v>1.5</v>
      </c>
      <c r="L65" s="49">
        <v>3.7</v>
      </c>
      <c r="M65" s="49">
        <v>7.2</v>
      </c>
      <c r="N65" s="49" t="s">
        <v>145</v>
      </c>
      <c r="O65" s="64">
        <f t="shared" si="13"/>
        <v>1346063.14</v>
      </c>
      <c r="P65" s="68">
        <f t="shared" si="5"/>
        <v>0.89737542666666659</v>
      </c>
      <c r="Q65" s="41">
        <f t="shared" si="9"/>
        <v>-0.82000000000000006</v>
      </c>
      <c r="R65" s="41">
        <f t="shared" si="10"/>
        <v>0.5</v>
      </c>
      <c r="S65" s="41">
        <f t="shared" si="11"/>
        <v>-0.25</v>
      </c>
      <c r="T65" s="41">
        <f t="shared" si="12"/>
        <v>-0.57000000000000028</v>
      </c>
      <c r="U65" s="42">
        <f t="shared" si="6"/>
        <v>0.33333333333333331</v>
      </c>
    </row>
    <row r="66" spans="1:21">
      <c r="A66" s="45" t="s">
        <v>177</v>
      </c>
      <c r="B66" s="47">
        <v>7.19</v>
      </c>
      <c r="C66" s="47">
        <v>3.24</v>
      </c>
      <c r="D66" s="47">
        <v>6.27</v>
      </c>
      <c r="E66" s="47">
        <v>16.7</v>
      </c>
      <c r="F66" s="46" t="s">
        <v>144</v>
      </c>
      <c r="G66" s="47">
        <v>2.17</v>
      </c>
      <c r="H66" s="58">
        <v>20561405</v>
      </c>
      <c r="I66" s="67">
        <f t="shared" si="7"/>
        <v>6.3461126543209874</v>
      </c>
      <c r="J66" s="48">
        <v>11.81</v>
      </c>
      <c r="K66" s="49">
        <v>5.04</v>
      </c>
      <c r="L66" s="49">
        <v>5.13</v>
      </c>
      <c r="M66" s="49">
        <v>21.99</v>
      </c>
      <c r="N66" s="49" t="s">
        <v>145</v>
      </c>
      <c r="O66" s="64">
        <f t="shared" si="13"/>
        <v>10788334.77</v>
      </c>
      <c r="P66" s="68">
        <f t="shared" si="5"/>
        <v>2.1405426130952376</v>
      </c>
      <c r="Q66" s="41">
        <f t="shared" si="9"/>
        <v>-4.62</v>
      </c>
      <c r="R66" s="41">
        <f t="shared" si="10"/>
        <v>-1.7999999999999998</v>
      </c>
      <c r="S66" s="41">
        <f t="shared" si="11"/>
        <v>1.1399999999999997</v>
      </c>
      <c r="T66" s="41">
        <f t="shared" si="12"/>
        <v>-5.2899999999999991</v>
      </c>
      <c r="U66" s="42">
        <f t="shared" si="6"/>
        <v>-0.3571428571428571</v>
      </c>
    </row>
    <row r="67" spans="1:21">
      <c r="A67" s="45" t="s">
        <v>98</v>
      </c>
      <c r="B67" s="47">
        <v>1.66</v>
      </c>
      <c r="C67" s="47">
        <v>9.61</v>
      </c>
      <c r="D67" s="47">
        <v>4.71</v>
      </c>
      <c r="E67" s="47">
        <v>15.98</v>
      </c>
      <c r="F67" s="46" t="s">
        <v>144</v>
      </c>
      <c r="G67" s="47">
        <v>2.08</v>
      </c>
      <c r="H67" s="58">
        <v>8713152</v>
      </c>
      <c r="I67" s="67">
        <f t="shared" si="7"/>
        <v>0.90667554630593128</v>
      </c>
      <c r="J67" s="48">
        <v>4.04</v>
      </c>
      <c r="K67" s="49">
        <v>10.28</v>
      </c>
      <c r="L67" s="49">
        <v>4.63</v>
      </c>
      <c r="M67" s="49">
        <v>18.95</v>
      </c>
      <c r="N67" s="49" t="s">
        <v>145</v>
      </c>
      <c r="O67" s="64">
        <f t="shared" si="13"/>
        <v>25672942.039999999</v>
      </c>
      <c r="P67" s="68">
        <f t="shared" si="5"/>
        <v>2.4973679027237354</v>
      </c>
      <c r="Q67" s="41">
        <f t="shared" ref="Q67:Q98" si="14">B67-J67</f>
        <v>-2.38</v>
      </c>
      <c r="R67" s="41">
        <f t="shared" ref="R67:R98" si="15">C67-K67</f>
        <v>-0.66999999999999993</v>
      </c>
      <c r="S67" s="41">
        <f t="shared" ref="S67:S98" si="16">D67-L67</f>
        <v>8.0000000000000071E-2</v>
      </c>
      <c r="T67" s="41">
        <f t="shared" ref="T67:T98" si="17">E67-M67</f>
        <v>-2.9699999999999989</v>
      </c>
      <c r="U67" s="42">
        <f t="shared" si="6"/>
        <v>-6.5175097276264582E-2</v>
      </c>
    </row>
    <row r="68" spans="1:21">
      <c r="A68" s="45" t="s">
        <v>178</v>
      </c>
      <c r="B68" s="47">
        <v>1.5</v>
      </c>
      <c r="C68" s="47">
        <v>3.14</v>
      </c>
      <c r="D68" s="47">
        <v>1.5</v>
      </c>
      <c r="E68" s="47">
        <v>6.14</v>
      </c>
      <c r="F68" s="46" t="s">
        <v>147</v>
      </c>
      <c r="I68" s="67"/>
      <c r="J68" s="48">
        <v>3</v>
      </c>
      <c r="K68" s="49">
        <v>2</v>
      </c>
      <c r="L68" s="49">
        <v>1</v>
      </c>
      <c r="M68" s="49">
        <v>6</v>
      </c>
      <c r="N68" s="49" t="s">
        <v>148</v>
      </c>
      <c r="O68" s="64">
        <f t="shared" si="13"/>
        <v>85930.77</v>
      </c>
      <c r="P68" s="68">
        <f t="shared" ref="P68:P131" si="18">(O68/1000000)/K68</f>
        <v>4.2965385000000002E-2</v>
      </c>
      <c r="Q68" s="41">
        <f t="shared" si="14"/>
        <v>-1.5</v>
      </c>
      <c r="R68" s="41">
        <f t="shared" si="15"/>
        <v>1.1400000000000001</v>
      </c>
      <c r="S68" s="41">
        <f t="shared" si="16"/>
        <v>0.5</v>
      </c>
      <c r="T68" s="41">
        <f t="shared" si="17"/>
        <v>0.13999999999999968</v>
      </c>
      <c r="U68" s="42">
        <f t="shared" ref="U68:U131" si="19">R68/K68</f>
        <v>0.57000000000000006</v>
      </c>
    </row>
    <row r="69" spans="1:21">
      <c r="A69" s="45" t="s">
        <v>179</v>
      </c>
      <c r="B69" s="47">
        <v>1.02</v>
      </c>
      <c r="C69" s="47">
        <v>2</v>
      </c>
      <c r="D69" s="47">
        <v>2.7</v>
      </c>
      <c r="E69" s="47">
        <v>5.71</v>
      </c>
      <c r="F69" s="46" t="s">
        <v>147</v>
      </c>
      <c r="I69" s="67"/>
      <c r="J69" s="48">
        <v>2</v>
      </c>
      <c r="K69" s="49">
        <v>1.56</v>
      </c>
      <c r="L69" s="49">
        <v>3.04</v>
      </c>
      <c r="M69" s="49">
        <v>6.6</v>
      </c>
      <c r="N69" s="49" t="s">
        <v>148</v>
      </c>
      <c r="O69" s="64">
        <f t="shared" si="13"/>
        <v>4058005.77</v>
      </c>
      <c r="P69" s="68">
        <f t="shared" si="18"/>
        <v>2.6012857500000002</v>
      </c>
      <c r="Q69" s="41">
        <f t="shared" si="14"/>
        <v>-0.98</v>
      </c>
      <c r="R69" s="41">
        <f t="shared" si="15"/>
        <v>0.43999999999999995</v>
      </c>
      <c r="S69" s="41">
        <f t="shared" si="16"/>
        <v>-0.33999999999999986</v>
      </c>
      <c r="T69" s="41">
        <f t="shared" si="17"/>
        <v>-0.88999999999999968</v>
      </c>
      <c r="U69" s="42">
        <f t="shared" si="19"/>
        <v>0.28205128205128199</v>
      </c>
    </row>
    <row r="70" spans="1:21">
      <c r="A70" s="45" t="s">
        <v>261</v>
      </c>
      <c r="B70" s="47">
        <v>1.5</v>
      </c>
      <c r="C70" s="47">
        <v>5.07</v>
      </c>
      <c r="D70" s="47">
        <v>1.5</v>
      </c>
      <c r="E70" s="47">
        <v>8.07</v>
      </c>
      <c r="F70" s="46" t="s">
        <v>144</v>
      </c>
      <c r="G70" s="47">
        <v>2</v>
      </c>
      <c r="I70" s="67"/>
      <c r="J70" s="48">
        <v>3.07</v>
      </c>
      <c r="K70" s="49">
        <v>6.87</v>
      </c>
      <c r="L70" s="49">
        <v>1.63</v>
      </c>
      <c r="M70" s="49">
        <v>11.58</v>
      </c>
      <c r="N70" s="49" t="s">
        <v>145</v>
      </c>
      <c r="O70" s="64">
        <f t="shared" si="13"/>
        <v>12716258.48</v>
      </c>
      <c r="P70" s="68">
        <f t="shared" si="18"/>
        <v>1.850983767103348</v>
      </c>
      <c r="Q70" s="41">
        <f t="shared" si="14"/>
        <v>-1.5699999999999998</v>
      </c>
      <c r="R70" s="41">
        <f t="shared" si="15"/>
        <v>-1.7999999999999998</v>
      </c>
      <c r="S70" s="41">
        <f t="shared" si="16"/>
        <v>-0.12999999999999989</v>
      </c>
      <c r="T70" s="41">
        <f t="shared" si="17"/>
        <v>-3.51</v>
      </c>
      <c r="U70" s="42">
        <f t="shared" si="19"/>
        <v>-0.26200873362445409</v>
      </c>
    </row>
    <row r="71" spans="1:21">
      <c r="A71" s="45" t="s">
        <v>180</v>
      </c>
      <c r="B71" s="47">
        <v>1</v>
      </c>
      <c r="C71" s="47">
        <v>2</v>
      </c>
      <c r="D71" s="47">
        <v>2.5</v>
      </c>
      <c r="E71" s="47">
        <v>5.5</v>
      </c>
      <c r="F71" s="46" t="s">
        <v>147</v>
      </c>
      <c r="I71" s="67"/>
      <c r="J71" s="48">
        <v>2</v>
      </c>
      <c r="K71" s="49">
        <v>1.5</v>
      </c>
      <c r="L71" s="49">
        <v>2.76</v>
      </c>
      <c r="M71" s="49">
        <v>6.26</v>
      </c>
      <c r="N71" s="49" t="s">
        <v>148</v>
      </c>
      <c r="O71" s="64">
        <f t="shared" si="13"/>
        <v>5844449.1399999997</v>
      </c>
      <c r="P71" s="68">
        <f t="shared" si="18"/>
        <v>3.8962994266666668</v>
      </c>
      <c r="Q71" s="41">
        <f t="shared" si="14"/>
        <v>-1</v>
      </c>
      <c r="R71" s="41">
        <f t="shared" si="15"/>
        <v>0.5</v>
      </c>
      <c r="S71" s="41">
        <f t="shared" si="16"/>
        <v>-0.25999999999999979</v>
      </c>
      <c r="T71" s="41">
        <f t="shared" si="17"/>
        <v>-0.75999999999999979</v>
      </c>
      <c r="U71" s="42">
        <f t="shared" si="19"/>
        <v>0.33333333333333331</v>
      </c>
    </row>
    <row r="72" spans="1:21">
      <c r="A72" s="45" t="s">
        <v>101</v>
      </c>
      <c r="B72" s="47">
        <v>1.5</v>
      </c>
      <c r="C72" s="47">
        <v>3</v>
      </c>
      <c r="D72" s="47">
        <v>1.5</v>
      </c>
      <c r="E72" s="47">
        <v>6</v>
      </c>
      <c r="F72" s="46" t="s">
        <v>147</v>
      </c>
      <c r="I72" s="67"/>
      <c r="J72" s="48">
        <v>3</v>
      </c>
      <c r="K72" s="49">
        <v>2</v>
      </c>
      <c r="L72" s="49">
        <v>1</v>
      </c>
      <c r="M72" s="49">
        <v>6</v>
      </c>
      <c r="N72" s="49" t="s">
        <v>148</v>
      </c>
      <c r="O72" s="64">
        <f t="shared" si="13"/>
        <v>2982878.59</v>
      </c>
      <c r="P72" s="68">
        <f t="shared" si="18"/>
        <v>1.4914392949999999</v>
      </c>
      <c r="Q72" s="41">
        <f t="shared" si="14"/>
        <v>-1.5</v>
      </c>
      <c r="R72" s="41">
        <f t="shared" si="15"/>
        <v>1</v>
      </c>
      <c r="S72" s="41">
        <f t="shared" si="16"/>
        <v>0.5</v>
      </c>
      <c r="T72" s="41">
        <f t="shared" si="17"/>
        <v>0</v>
      </c>
      <c r="U72" s="42">
        <f t="shared" si="19"/>
        <v>0.5</v>
      </c>
    </row>
    <row r="73" spans="1:21">
      <c r="A73" s="45" t="s">
        <v>105</v>
      </c>
      <c r="B73" s="47">
        <v>1.5</v>
      </c>
      <c r="C73" s="47">
        <v>3.13</v>
      </c>
      <c r="D73" s="47">
        <v>1.5</v>
      </c>
      <c r="E73" s="47">
        <v>6.13</v>
      </c>
      <c r="F73" s="46" t="s">
        <v>147</v>
      </c>
      <c r="H73" s="58">
        <v>11848253</v>
      </c>
      <c r="I73" s="67">
        <f t="shared" ref="I73:I128" si="20">(H73/1000000)/C73</f>
        <v>3.7853843450479232</v>
      </c>
      <c r="J73" s="48">
        <v>3</v>
      </c>
      <c r="K73" s="49">
        <v>3.43</v>
      </c>
      <c r="L73" s="49">
        <v>1</v>
      </c>
      <c r="M73" s="49">
        <v>7.43</v>
      </c>
      <c r="N73" s="49" t="s">
        <v>145</v>
      </c>
      <c r="O73" s="64">
        <f t="shared" si="13"/>
        <v>4013399.59</v>
      </c>
      <c r="P73" s="68">
        <f t="shared" si="18"/>
        <v>1.1700873440233235</v>
      </c>
      <c r="Q73" s="41">
        <f t="shared" si="14"/>
        <v>-1.5</v>
      </c>
      <c r="R73" s="41">
        <f t="shared" si="15"/>
        <v>-0.30000000000000027</v>
      </c>
      <c r="S73" s="41">
        <f t="shared" si="16"/>
        <v>0.5</v>
      </c>
      <c r="T73" s="41">
        <f t="shared" si="17"/>
        <v>-1.2999999999999998</v>
      </c>
      <c r="U73" s="42">
        <f t="shared" si="19"/>
        <v>-8.7463556851312033E-2</v>
      </c>
    </row>
    <row r="74" spans="1:21">
      <c r="A74" s="54" t="s">
        <v>262</v>
      </c>
      <c r="B74" s="47">
        <v>1.78</v>
      </c>
      <c r="C74" s="47">
        <v>2</v>
      </c>
      <c r="D74" s="47">
        <v>1.1100000000000001</v>
      </c>
      <c r="E74" s="47">
        <v>4.8899999999999997</v>
      </c>
      <c r="F74" s="46" t="s">
        <v>147</v>
      </c>
      <c r="I74" s="67"/>
      <c r="J74" s="48">
        <v>2</v>
      </c>
      <c r="K74" s="49">
        <v>1.5</v>
      </c>
      <c r="L74" s="49">
        <v>0.91</v>
      </c>
      <c r="M74" s="49">
        <v>4.41</v>
      </c>
      <c r="N74" s="49" t="s">
        <v>148</v>
      </c>
      <c r="O74" s="64">
        <f t="shared" si="13"/>
        <v>5324947.97</v>
      </c>
      <c r="P74" s="68">
        <f t="shared" si="18"/>
        <v>3.5499653133333329</v>
      </c>
      <c r="Q74" s="41">
        <f t="shared" si="14"/>
        <v>-0.21999999999999997</v>
      </c>
      <c r="R74" s="41">
        <f t="shared" si="15"/>
        <v>0.5</v>
      </c>
      <c r="S74" s="41">
        <f t="shared" si="16"/>
        <v>0.20000000000000007</v>
      </c>
      <c r="T74" s="41">
        <f t="shared" si="17"/>
        <v>0.47999999999999954</v>
      </c>
      <c r="U74" s="42">
        <f t="shared" si="19"/>
        <v>0.33333333333333331</v>
      </c>
    </row>
    <row r="75" spans="1:21">
      <c r="A75" s="45" t="s">
        <v>181</v>
      </c>
      <c r="B75" s="47">
        <v>1.5</v>
      </c>
      <c r="C75" s="47">
        <v>33.79</v>
      </c>
      <c r="D75" s="47">
        <v>3.16</v>
      </c>
      <c r="E75" s="47">
        <v>38.450000000000003</v>
      </c>
      <c r="F75" s="46" t="s">
        <v>144</v>
      </c>
      <c r="G75" s="47">
        <v>5</v>
      </c>
      <c r="H75" s="58">
        <v>6329600</v>
      </c>
      <c r="I75" s="67">
        <f t="shared" si="20"/>
        <v>0.18732169280852323</v>
      </c>
      <c r="J75" s="48">
        <v>3.03</v>
      </c>
      <c r="K75" s="49">
        <v>24.54</v>
      </c>
      <c r="L75" s="49">
        <v>2.57</v>
      </c>
      <c r="M75" s="49">
        <v>30.14</v>
      </c>
      <c r="N75" s="49" t="s">
        <v>145</v>
      </c>
      <c r="O75" s="64">
        <f t="shared" si="13"/>
        <v>38028050.340000004</v>
      </c>
      <c r="P75" s="68">
        <f t="shared" si="18"/>
        <v>1.5496353031784842</v>
      </c>
      <c r="Q75" s="41">
        <f t="shared" si="14"/>
        <v>-1.5299999999999998</v>
      </c>
      <c r="R75" s="41">
        <f t="shared" si="15"/>
        <v>9.25</v>
      </c>
      <c r="S75" s="41">
        <f t="shared" si="16"/>
        <v>0.5900000000000003</v>
      </c>
      <c r="T75" s="41">
        <f t="shared" si="17"/>
        <v>8.3100000000000023</v>
      </c>
      <c r="U75" s="42">
        <f t="shared" si="19"/>
        <v>0.37693561532192338</v>
      </c>
    </row>
    <row r="76" spans="1:21">
      <c r="A76" s="45" t="s">
        <v>182</v>
      </c>
      <c r="B76" s="47">
        <v>1.5</v>
      </c>
      <c r="C76" s="47">
        <v>3.16</v>
      </c>
      <c r="D76" s="47">
        <v>1.6</v>
      </c>
      <c r="E76" s="47">
        <v>6.27</v>
      </c>
      <c r="F76" s="46" t="s">
        <v>147</v>
      </c>
      <c r="H76" s="58">
        <v>8713152</v>
      </c>
      <c r="I76" s="67">
        <f t="shared" si="20"/>
        <v>2.7573265822784805</v>
      </c>
      <c r="J76" s="48">
        <v>3</v>
      </c>
      <c r="K76" s="49">
        <v>5.32</v>
      </c>
      <c r="L76" s="49">
        <v>1.44</v>
      </c>
      <c r="M76" s="49">
        <v>9.76</v>
      </c>
      <c r="N76" s="49" t="s">
        <v>145</v>
      </c>
      <c r="O76" s="64">
        <f t="shared" si="13"/>
        <v>14781538.939999999</v>
      </c>
      <c r="P76" s="68">
        <f t="shared" si="18"/>
        <v>2.7784847631578944</v>
      </c>
      <c r="Q76" s="41">
        <f t="shared" si="14"/>
        <v>-1.5</v>
      </c>
      <c r="R76" s="41">
        <f t="shared" si="15"/>
        <v>-2.16</v>
      </c>
      <c r="S76" s="41">
        <f t="shared" si="16"/>
        <v>0.16000000000000014</v>
      </c>
      <c r="T76" s="41">
        <f t="shared" si="17"/>
        <v>-3.49</v>
      </c>
      <c r="U76" s="42">
        <f t="shared" si="19"/>
        <v>-0.40601503759398494</v>
      </c>
    </row>
    <row r="77" spans="1:21">
      <c r="A77" s="45" t="s">
        <v>183</v>
      </c>
      <c r="B77" s="47">
        <v>5.77</v>
      </c>
      <c r="C77" s="47">
        <v>15.18</v>
      </c>
      <c r="D77" s="47">
        <v>1</v>
      </c>
      <c r="E77" s="47">
        <v>21.95</v>
      </c>
      <c r="F77" s="46" t="s">
        <v>144</v>
      </c>
      <c r="G77" s="47">
        <v>2.85</v>
      </c>
      <c r="H77" s="58">
        <v>11848253</v>
      </c>
      <c r="I77" s="67">
        <f t="shared" si="20"/>
        <v>0.78051732542819496</v>
      </c>
      <c r="J77" s="48">
        <v>11.04</v>
      </c>
      <c r="K77" s="49">
        <v>14.92</v>
      </c>
      <c r="L77" s="49">
        <v>1.31</v>
      </c>
      <c r="M77" s="49">
        <v>27.27</v>
      </c>
      <c r="N77" s="49" t="s">
        <v>145</v>
      </c>
      <c r="O77" s="64">
        <f t="shared" si="13"/>
        <v>11584072.34</v>
      </c>
      <c r="P77" s="68">
        <f t="shared" si="18"/>
        <v>0.7764123552278821</v>
      </c>
      <c r="Q77" s="41">
        <f t="shared" si="14"/>
        <v>-5.27</v>
      </c>
      <c r="R77" s="41">
        <f t="shared" si="15"/>
        <v>0.25999999999999979</v>
      </c>
      <c r="S77" s="41">
        <f t="shared" si="16"/>
        <v>-0.31000000000000005</v>
      </c>
      <c r="T77" s="41">
        <f t="shared" si="17"/>
        <v>-5.32</v>
      </c>
      <c r="U77" s="42">
        <f t="shared" si="19"/>
        <v>1.7426273458445028E-2</v>
      </c>
    </row>
    <row r="78" spans="1:21">
      <c r="A78" s="45" t="s">
        <v>184</v>
      </c>
      <c r="B78" s="47">
        <v>1</v>
      </c>
      <c r="C78" s="47">
        <v>2.44</v>
      </c>
      <c r="D78" s="47">
        <v>1</v>
      </c>
      <c r="E78" s="47">
        <v>4.4400000000000004</v>
      </c>
      <c r="F78" s="46" t="s">
        <v>147</v>
      </c>
      <c r="I78" s="67"/>
      <c r="J78" s="48">
        <v>3</v>
      </c>
      <c r="K78" s="49">
        <v>2.66</v>
      </c>
      <c r="L78" s="49">
        <v>1</v>
      </c>
      <c r="M78" s="49">
        <v>6.66</v>
      </c>
      <c r="N78" s="49" t="s">
        <v>148</v>
      </c>
      <c r="O78" s="64">
        <f t="shared" si="13"/>
        <v>3580398.77</v>
      </c>
      <c r="P78" s="68">
        <f t="shared" si="18"/>
        <v>1.3460145751879697</v>
      </c>
      <c r="Q78" s="41">
        <f t="shared" si="14"/>
        <v>-2</v>
      </c>
      <c r="R78" s="41">
        <f t="shared" si="15"/>
        <v>-0.2200000000000002</v>
      </c>
      <c r="S78" s="41">
        <f t="shared" si="16"/>
        <v>0</v>
      </c>
      <c r="T78" s="41">
        <f t="shared" si="17"/>
        <v>-2.2199999999999998</v>
      </c>
      <c r="U78" s="42">
        <f t="shared" si="19"/>
        <v>-8.2706766917293298E-2</v>
      </c>
    </row>
    <row r="79" spans="1:21">
      <c r="A79" s="45" t="s">
        <v>185</v>
      </c>
      <c r="B79" s="47">
        <v>1.5</v>
      </c>
      <c r="C79" s="47">
        <v>3</v>
      </c>
      <c r="D79" s="47">
        <v>5.84</v>
      </c>
      <c r="E79" s="47">
        <v>10.34</v>
      </c>
      <c r="F79" s="46" t="s">
        <v>144</v>
      </c>
      <c r="G79" s="47">
        <v>2</v>
      </c>
      <c r="I79" s="67"/>
      <c r="J79" s="48">
        <v>3</v>
      </c>
      <c r="K79" s="49">
        <v>2.1</v>
      </c>
      <c r="L79" s="49">
        <v>4.0599999999999996</v>
      </c>
      <c r="M79" s="49">
        <v>9.16</v>
      </c>
      <c r="N79" s="49" t="s">
        <v>145</v>
      </c>
      <c r="O79" s="64">
        <f t="shared" si="13"/>
        <v>6334190.0700000003</v>
      </c>
      <c r="P79" s="68">
        <f t="shared" si="18"/>
        <v>3.0162809857142854</v>
      </c>
      <c r="Q79" s="41">
        <f t="shared" si="14"/>
        <v>-1.5</v>
      </c>
      <c r="R79" s="41">
        <f t="shared" si="15"/>
        <v>0.89999999999999991</v>
      </c>
      <c r="S79" s="41">
        <f t="shared" si="16"/>
        <v>1.7800000000000002</v>
      </c>
      <c r="T79" s="41">
        <f t="shared" si="17"/>
        <v>1.1799999999999997</v>
      </c>
      <c r="U79" s="42">
        <f t="shared" si="19"/>
        <v>0.42857142857142849</v>
      </c>
    </row>
    <row r="80" spans="1:21">
      <c r="A80" s="45" t="s">
        <v>186</v>
      </c>
      <c r="B80" s="47">
        <v>1</v>
      </c>
      <c r="C80" s="47">
        <v>3.31</v>
      </c>
      <c r="D80" s="47">
        <v>1</v>
      </c>
      <c r="E80" s="47">
        <v>5.31</v>
      </c>
      <c r="F80" s="46" t="s">
        <v>147</v>
      </c>
      <c r="I80" s="67"/>
      <c r="J80" s="48">
        <v>2</v>
      </c>
      <c r="K80" s="49">
        <v>2.08</v>
      </c>
      <c r="L80" s="49">
        <v>0.5</v>
      </c>
      <c r="M80" s="49">
        <v>4.58</v>
      </c>
      <c r="N80" s="49" t="s">
        <v>148</v>
      </c>
      <c r="O80" s="64">
        <f t="shared" si="13"/>
        <v>4570142.0599999996</v>
      </c>
      <c r="P80" s="68">
        <f t="shared" si="18"/>
        <v>2.1971836826923075</v>
      </c>
      <c r="Q80" s="41">
        <f t="shared" si="14"/>
        <v>-1</v>
      </c>
      <c r="R80" s="41">
        <f t="shared" si="15"/>
        <v>1.23</v>
      </c>
      <c r="S80" s="41">
        <f t="shared" si="16"/>
        <v>0.5</v>
      </c>
      <c r="T80" s="41">
        <f t="shared" si="17"/>
        <v>0.72999999999999954</v>
      </c>
      <c r="U80" s="42">
        <f t="shared" si="19"/>
        <v>0.59134615384615385</v>
      </c>
    </row>
    <row r="81" spans="1:21">
      <c r="A81" s="45" t="s">
        <v>187</v>
      </c>
      <c r="B81" s="47">
        <v>1.5</v>
      </c>
      <c r="C81" s="47">
        <v>3</v>
      </c>
      <c r="D81" s="47">
        <v>2.93</v>
      </c>
      <c r="E81" s="47">
        <v>7.43</v>
      </c>
      <c r="F81" s="46" t="s">
        <v>144</v>
      </c>
      <c r="G81" s="47">
        <v>2</v>
      </c>
      <c r="I81" s="67"/>
      <c r="J81" s="48">
        <v>3</v>
      </c>
      <c r="K81" s="49">
        <v>2</v>
      </c>
      <c r="L81" s="49">
        <v>2.5499999999999998</v>
      </c>
      <c r="M81" s="49">
        <v>7.55</v>
      </c>
      <c r="N81" s="49" t="s">
        <v>145</v>
      </c>
      <c r="O81" s="64">
        <f t="shared" si="13"/>
        <v>8291684.5899999999</v>
      </c>
      <c r="P81" s="68">
        <f t="shared" si="18"/>
        <v>4.1458422949999996</v>
      </c>
      <c r="Q81" s="41">
        <f t="shared" si="14"/>
        <v>-1.5</v>
      </c>
      <c r="R81" s="41">
        <f t="shared" si="15"/>
        <v>1</v>
      </c>
      <c r="S81" s="41">
        <f t="shared" si="16"/>
        <v>0.38000000000000034</v>
      </c>
      <c r="T81" s="41">
        <f t="shared" si="17"/>
        <v>-0.12000000000000011</v>
      </c>
      <c r="U81" s="42">
        <f t="shared" si="19"/>
        <v>0.5</v>
      </c>
    </row>
    <row r="82" spans="1:21">
      <c r="A82" s="45" t="s">
        <v>188</v>
      </c>
      <c r="B82" s="47">
        <v>1</v>
      </c>
      <c r="C82" s="47">
        <v>4.24</v>
      </c>
      <c r="D82" s="47">
        <v>1</v>
      </c>
      <c r="E82" s="47">
        <v>6.24</v>
      </c>
      <c r="F82" s="46" t="s">
        <v>147</v>
      </c>
      <c r="I82" s="67"/>
      <c r="J82" s="48">
        <v>5.1100000000000003</v>
      </c>
      <c r="K82" s="49">
        <v>5.41</v>
      </c>
      <c r="L82" s="49">
        <v>0.91</v>
      </c>
      <c r="M82" s="49">
        <v>11.42</v>
      </c>
      <c r="N82" s="49" t="s">
        <v>145</v>
      </c>
      <c r="O82" s="64">
        <f t="shared" si="13"/>
        <v>3957444.59</v>
      </c>
      <c r="P82" s="68">
        <f t="shared" si="18"/>
        <v>0.7315054695009241</v>
      </c>
      <c r="Q82" s="41">
        <f t="shared" si="14"/>
        <v>-4.1100000000000003</v>
      </c>
      <c r="R82" s="41">
        <f t="shared" si="15"/>
        <v>-1.17</v>
      </c>
      <c r="S82" s="41">
        <f t="shared" si="16"/>
        <v>8.9999999999999969E-2</v>
      </c>
      <c r="T82" s="41">
        <f t="shared" si="17"/>
        <v>-5.18</v>
      </c>
      <c r="U82" s="42">
        <f t="shared" si="19"/>
        <v>-0.21626617375231053</v>
      </c>
    </row>
    <row r="83" spans="1:21">
      <c r="A83" s="45" t="s">
        <v>47</v>
      </c>
      <c r="B83" s="47">
        <v>13.46</v>
      </c>
      <c r="C83" s="47">
        <v>47.04</v>
      </c>
      <c r="D83" s="47">
        <v>4.04</v>
      </c>
      <c r="E83" s="47">
        <v>64.540000000000006</v>
      </c>
      <c r="F83" s="46" t="s">
        <v>144</v>
      </c>
      <c r="G83" s="47">
        <v>8.39</v>
      </c>
      <c r="H83" s="58">
        <v>11848253</v>
      </c>
      <c r="I83" s="67">
        <f t="shared" si="20"/>
        <v>0.25187612670068027</v>
      </c>
      <c r="J83" s="48">
        <v>27.78</v>
      </c>
      <c r="K83" s="49">
        <v>54.92</v>
      </c>
      <c r="L83" s="49">
        <v>5.4</v>
      </c>
      <c r="M83" s="49">
        <v>88.09</v>
      </c>
      <c r="N83" s="49" t="s">
        <v>145</v>
      </c>
      <c r="O83" s="64">
        <f t="shared" si="13"/>
        <v>46935467.57</v>
      </c>
      <c r="P83" s="68">
        <f t="shared" si="18"/>
        <v>0.85461521431172616</v>
      </c>
      <c r="Q83" s="41">
        <f t="shared" si="14"/>
        <v>-14.32</v>
      </c>
      <c r="R83" s="41">
        <f t="shared" si="15"/>
        <v>-7.8800000000000026</v>
      </c>
      <c r="S83" s="41">
        <f t="shared" si="16"/>
        <v>-1.3600000000000003</v>
      </c>
      <c r="T83" s="41">
        <f t="shared" si="17"/>
        <v>-23.549999999999997</v>
      </c>
      <c r="U83" s="42">
        <f t="shared" si="19"/>
        <v>-0.14348142753095416</v>
      </c>
    </row>
    <row r="84" spans="1:21">
      <c r="A84" s="54" t="s">
        <v>263</v>
      </c>
      <c r="B84" s="47">
        <v>1</v>
      </c>
      <c r="C84" s="47">
        <v>4.46</v>
      </c>
      <c r="D84" s="47">
        <v>1</v>
      </c>
      <c r="E84" s="47">
        <v>6.46</v>
      </c>
      <c r="F84" s="46" t="s">
        <v>147</v>
      </c>
      <c r="I84" s="67"/>
      <c r="J84" s="48">
        <v>2</v>
      </c>
      <c r="K84" s="49">
        <v>3.82</v>
      </c>
      <c r="L84" s="49">
        <v>0.93</v>
      </c>
      <c r="M84" s="49">
        <v>6.75</v>
      </c>
      <c r="N84" s="49" t="s">
        <v>148</v>
      </c>
      <c r="O84" s="64">
        <f t="shared" si="13"/>
        <v>4221259</v>
      </c>
      <c r="P84" s="68">
        <f t="shared" si="18"/>
        <v>1.1050416230366493</v>
      </c>
      <c r="Q84" s="41">
        <f t="shared" si="14"/>
        <v>-1</v>
      </c>
      <c r="R84" s="41">
        <f t="shared" si="15"/>
        <v>0.64000000000000012</v>
      </c>
      <c r="S84" s="41">
        <f t="shared" si="16"/>
        <v>6.9999999999999951E-2</v>
      </c>
      <c r="T84" s="41">
        <f t="shared" si="17"/>
        <v>-0.29000000000000004</v>
      </c>
      <c r="U84" s="42">
        <f t="shared" si="19"/>
        <v>0.16753926701570684</v>
      </c>
    </row>
    <row r="85" spans="1:21">
      <c r="A85" s="45" t="s">
        <v>189</v>
      </c>
      <c r="B85" s="47">
        <v>2.35</v>
      </c>
      <c r="C85" s="47">
        <v>3.39</v>
      </c>
      <c r="D85" s="47">
        <v>3.34</v>
      </c>
      <c r="E85" s="47">
        <v>9.09</v>
      </c>
      <c r="F85" s="46" t="s">
        <v>144</v>
      </c>
      <c r="G85" s="47">
        <v>2</v>
      </c>
      <c r="H85" s="58">
        <v>8713152</v>
      </c>
      <c r="I85" s="67">
        <f t="shared" si="20"/>
        <v>2.5702513274336281</v>
      </c>
      <c r="J85" s="48">
        <v>3.02</v>
      </c>
      <c r="K85" s="49">
        <v>5.09</v>
      </c>
      <c r="L85" s="49">
        <v>3.65</v>
      </c>
      <c r="M85" s="49">
        <v>11.76</v>
      </c>
      <c r="N85" s="49" t="s">
        <v>145</v>
      </c>
      <c r="O85" s="64">
        <f t="shared" si="13"/>
        <v>8072183.7699999996</v>
      </c>
      <c r="P85" s="68">
        <f t="shared" si="18"/>
        <v>1.5858907210216109</v>
      </c>
      <c r="Q85" s="41">
        <f t="shared" si="14"/>
        <v>-0.66999999999999993</v>
      </c>
      <c r="R85" s="41">
        <f t="shared" si="15"/>
        <v>-1.6999999999999997</v>
      </c>
      <c r="S85" s="41">
        <f t="shared" si="16"/>
        <v>-0.31000000000000005</v>
      </c>
      <c r="T85" s="41">
        <f t="shared" si="17"/>
        <v>-2.67</v>
      </c>
      <c r="U85" s="42">
        <f t="shared" si="19"/>
        <v>-0.33398821218074654</v>
      </c>
    </row>
    <row r="86" spans="1:21">
      <c r="A86" s="45" t="s">
        <v>190</v>
      </c>
      <c r="B86" s="47">
        <v>1</v>
      </c>
      <c r="C86" s="47">
        <v>2</v>
      </c>
      <c r="D86" s="47">
        <v>1</v>
      </c>
      <c r="E86" s="47">
        <v>4</v>
      </c>
      <c r="F86" s="46" t="s">
        <v>147</v>
      </c>
      <c r="I86" s="67"/>
      <c r="J86" s="48">
        <v>2</v>
      </c>
      <c r="K86" s="49">
        <v>1.5</v>
      </c>
      <c r="L86" s="49">
        <v>0.75</v>
      </c>
      <c r="M86" s="49">
        <v>4.25</v>
      </c>
      <c r="N86" s="49" t="s">
        <v>148</v>
      </c>
      <c r="O86" s="64">
        <f t="shared" si="13"/>
        <v>7895482.1200000001</v>
      </c>
      <c r="P86" s="68">
        <f t="shared" si="18"/>
        <v>5.263654746666667</v>
      </c>
      <c r="Q86" s="41">
        <f t="shared" si="14"/>
        <v>-1</v>
      </c>
      <c r="R86" s="41">
        <f t="shared" si="15"/>
        <v>0.5</v>
      </c>
      <c r="S86" s="41">
        <f t="shared" si="16"/>
        <v>0.25</v>
      </c>
      <c r="T86" s="41">
        <f t="shared" si="17"/>
        <v>-0.25</v>
      </c>
      <c r="U86" s="42">
        <f t="shared" si="19"/>
        <v>0.33333333333333331</v>
      </c>
    </row>
    <row r="87" spans="1:21">
      <c r="A87" s="45" t="s">
        <v>191</v>
      </c>
      <c r="B87" s="47">
        <v>2.4900000000000002</v>
      </c>
      <c r="C87" s="47">
        <v>3.48</v>
      </c>
      <c r="D87" s="47">
        <v>4.4400000000000004</v>
      </c>
      <c r="E87" s="47">
        <v>10.41</v>
      </c>
      <c r="F87" s="46" t="s">
        <v>144</v>
      </c>
      <c r="G87" s="47">
        <v>2</v>
      </c>
      <c r="I87" s="67"/>
      <c r="J87" s="48">
        <v>4.8499999999999996</v>
      </c>
      <c r="K87" s="49">
        <v>4.9000000000000004</v>
      </c>
      <c r="L87" s="49">
        <v>4.7699999999999996</v>
      </c>
      <c r="M87" s="49">
        <v>14.53</v>
      </c>
      <c r="N87" s="49" t="s">
        <v>145</v>
      </c>
      <c r="O87" s="64">
        <f t="shared" si="13"/>
        <v>13975247.970000001</v>
      </c>
      <c r="P87" s="68">
        <f t="shared" si="18"/>
        <v>2.8520914224489795</v>
      </c>
      <c r="Q87" s="41">
        <f t="shared" si="14"/>
        <v>-2.3599999999999994</v>
      </c>
      <c r="R87" s="41">
        <f t="shared" si="15"/>
        <v>-1.4200000000000004</v>
      </c>
      <c r="S87" s="41">
        <f t="shared" si="16"/>
        <v>-0.32999999999999918</v>
      </c>
      <c r="T87" s="41">
        <f t="shared" si="17"/>
        <v>-4.1199999999999992</v>
      </c>
      <c r="U87" s="42">
        <f t="shared" si="19"/>
        <v>-0.28979591836734697</v>
      </c>
    </row>
    <row r="88" spans="1:21">
      <c r="A88" s="45" t="s">
        <v>192</v>
      </c>
      <c r="B88" s="47">
        <v>2.08</v>
      </c>
      <c r="C88" s="47">
        <v>10.84</v>
      </c>
      <c r="D88" s="47">
        <v>4.47</v>
      </c>
      <c r="E88" s="47">
        <v>17.39</v>
      </c>
      <c r="F88" s="46" t="s">
        <v>144</v>
      </c>
      <c r="G88" s="47">
        <v>2.2599999999999998</v>
      </c>
      <c r="H88" s="58">
        <v>8713152</v>
      </c>
      <c r="I88" s="67">
        <f t="shared" si="20"/>
        <v>0.80379630996309959</v>
      </c>
      <c r="J88" s="48">
        <v>3.43</v>
      </c>
      <c r="K88" s="49">
        <v>9.1300000000000008</v>
      </c>
      <c r="L88" s="49">
        <v>3.59</v>
      </c>
      <c r="M88" s="49">
        <v>16.16</v>
      </c>
      <c r="N88" s="49" t="s">
        <v>145</v>
      </c>
      <c r="O88" s="64">
        <f t="shared" si="13"/>
        <v>16285908.939999999</v>
      </c>
      <c r="P88" s="68">
        <f t="shared" si="18"/>
        <v>1.7837797305585978</v>
      </c>
      <c r="Q88" s="41">
        <f t="shared" si="14"/>
        <v>-1.35</v>
      </c>
      <c r="R88" s="41">
        <f t="shared" si="15"/>
        <v>1.7099999999999991</v>
      </c>
      <c r="S88" s="41">
        <f t="shared" si="16"/>
        <v>0.87999999999999989</v>
      </c>
      <c r="T88" s="41">
        <f t="shared" si="17"/>
        <v>1.2300000000000004</v>
      </c>
      <c r="U88" s="42">
        <f t="shared" si="19"/>
        <v>0.1872946330777655</v>
      </c>
    </row>
    <row r="89" spans="1:21">
      <c r="A89" s="45" t="s">
        <v>193</v>
      </c>
      <c r="B89" s="47">
        <v>4.26</v>
      </c>
      <c r="C89" s="47">
        <v>9.84</v>
      </c>
      <c r="D89" s="47">
        <v>1.5</v>
      </c>
      <c r="E89" s="47">
        <v>15.59</v>
      </c>
      <c r="F89" s="46" t="s">
        <v>144</v>
      </c>
      <c r="G89" s="47">
        <v>2.0299999999999998</v>
      </c>
      <c r="I89" s="67"/>
      <c r="J89" s="48">
        <v>16.95</v>
      </c>
      <c r="K89" s="49">
        <v>10.98</v>
      </c>
      <c r="L89" s="49">
        <v>2.34</v>
      </c>
      <c r="M89" s="49">
        <v>30.26</v>
      </c>
      <c r="N89" s="49" t="s">
        <v>145</v>
      </c>
      <c r="O89" s="64">
        <f t="shared" si="13"/>
        <v>19818288.199999999</v>
      </c>
      <c r="P89" s="68">
        <f t="shared" si="18"/>
        <v>1.804944280510018</v>
      </c>
      <c r="Q89" s="41">
        <f t="shared" si="14"/>
        <v>-12.69</v>
      </c>
      <c r="R89" s="41">
        <f t="shared" si="15"/>
        <v>-1.1400000000000006</v>
      </c>
      <c r="S89" s="41">
        <f t="shared" si="16"/>
        <v>-0.83999999999999986</v>
      </c>
      <c r="T89" s="41">
        <f t="shared" si="17"/>
        <v>-14.670000000000002</v>
      </c>
      <c r="U89" s="42">
        <f t="shared" si="19"/>
        <v>-0.1038251366120219</v>
      </c>
    </row>
    <row r="90" spans="1:21">
      <c r="A90" s="45" t="s">
        <v>194</v>
      </c>
      <c r="B90" s="47">
        <v>1</v>
      </c>
      <c r="C90" s="47">
        <v>6.25</v>
      </c>
      <c r="D90" s="47">
        <v>6.62</v>
      </c>
      <c r="E90" s="47">
        <v>13.88</v>
      </c>
      <c r="F90" s="46" t="s">
        <v>144</v>
      </c>
      <c r="G90" s="47">
        <v>2</v>
      </c>
      <c r="H90" s="58">
        <v>15042752</v>
      </c>
      <c r="I90" s="67">
        <f t="shared" si="20"/>
        <v>2.4068403200000001</v>
      </c>
      <c r="J90" s="48">
        <v>2</v>
      </c>
      <c r="K90" s="49">
        <v>6.59</v>
      </c>
      <c r="L90" s="49">
        <v>5.65</v>
      </c>
      <c r="M90" s="49">
        <v>14.24</v>
      </c>
      <c r="N90" s="49" t="s">
        <v>145</v>
      </c>
      <c r="O90" s="64">
        <f t="shared" si="13"/>
        <v>10892923.59</v>
      </c>
      <c r="P90" s="68">
        <f t="shared" si="18"/>
        <v>1.6529474339908954</v>
      </c>
      <c r="Q90" s="41">
        <f t="shared" si="14"/>
        <v>-1</v>
      </c>
      <c r="R90" s="41">
        <f t="shared" si="15"/>
        <v>-0.33999999999999986</v>
      </c>
      <c r="S90" s="41">
        <f t="shared" si="16"/>
        <v>0.96999999999999975</v>
      </c>
      <c r="T90" s="41">
        <f t="shared" si="17"/>
        <v>-0.35999999999999943</v>
      </c>
      <c r="U90" s="42">
        <f t="shared" si="19"/>
        <v>-5.1593323216995425E-2</v>
      </c>
    </row>
    <row r="91" spans="1:21">
      <c r="A91" s="45" t="s">
        <v>195</v>
      </c>
      <c r="B91" s="47">
        <v>1</v>
      </c>
      <c r="C91" s="47">
        <v>2</v>
      </c>
      <c r="D91" s="47">
        <v>1</v>
      </c>
      <c r="E91" s="47">
        <v>4</v>
      </c>
      <c r="F91" s="46" t="s">
        <v>147</v>
      </c>
      <c r="I91" s="67"/>
      <c r="J91" s="48">
        <v>2</v>
      </c>
      <c r="K91" s="49">
        <v>1.5</v>
      </c>
      <c r="L91" s="49">
        <v>0.5</v>
      </c>
      <c r="M91" s="49">
        <v>4</v>
      </c>
      <c r="N91" s="49" t="s">
        <v>148</v>
      </c>
      <c r="O91" s="64">
        <f t="shared" si="13"/>
        <v>85930.77</v>
      </c>
      <c r="P91" s="68">
        <f t="shared" si="18"/>
        <v>5.728718E-2</v>
      </c>
      <c r="Q91" s="41">
        <f t="shared" si="14"/>
        <v>-1</v>
      </c>
      <c r="R91" s="41">
        <f t="shared" si="15"/>
        <v>0.5</v>
      </c>
      <c r="S91" s="41">
        <f t="shared" si="16"/>
        <v>0.5</v>
      </c>
      <c r="T91" s="41">
        <f t="shared" si="17"/>
        <v>0</v>
      </c>
      <c r="U91" s="42">
        <f t="shared" si="19"/>
        <v>0.33333333333333331</v>
      </c>
    </row>
    <row r="92" spans="1:21">
      <c r="A92" s="45" t="s">
        <v>196</v>
      </c>
      <c r="B92" s="47">
        <v>1.5</v>
      </c>
      <c r="C92" s="47">
        <v>3.75</v>
      </c>
      <c r="D92" s="47">
        <v>1.77</v>
      </c>
      <c r="E92" s="47">
        <v>7.03</v>
      </c>
      <c r="F92" s="46" t="s">
        <v>144</v>
      </c>
      <c r="G92" s="47">
        <v>2</v>
      </c>
      <c r="I92" s="67"/>
      <c r="J92" s="48">
        <v>3.6</v>
      </c>
      <c r="K92" s="49">
        <v>3.34</v>
      </c>
      <c r="L92" s="49">
        <v>1.96</v>
      </c>
      <c r="M92" s="49">
        <v>8.9</v>
      </c>
      <c r="N92" s="49" t="s">
        <v>145</v>
      </c>
      <c r="O92" s="64">
        <f t="shared" si="13"/>
        <v>9176238.75</v>
      </c>
      <c r="P92" s="68">
        <f t="shared" si="18"/>
        <v>2.7473768712574849</v>
      </c>
      <c r="Q92" s="41">
        <f t="shared" si="14"/>
        <v>-2.1</v>
      </c>
      <c r="R92" s="41">
        <f t="shared" si="15"/>
        <v>0.41000000000000014</v>
      </c>
      <c r="S92" s="41">
        <f t="shared" si="16"/>
        <v>-0.18999999999999995</v>
      </c>
      <c r="T92" s="41">
        <f t="shared" si="17"/>
        <v>-1.87</v>
      </c>
      <c r="U92" s="42">
        <f t="shared" si="19"/>
        <v>0.12275449101796412</v>
      </c>
    </row>
    <row r="93" spans="1:21">
      <c r="A93" s="45" t="s">
        <v>48</v>
      </c>
      <c r="B93" s="47">
        <v>1</v>
      </c>
      <c r="C93" s="47">
        <v>5.37</v>
      </c>
      <c r="D93" s="47">
        <v>1</v>
      </c>
      <c r="E93" s="47">
        <v>7.37</v>
      </c>
      <c r="F93" s="46" t="s">
        <v>144</v>
      </c>
      <c r="G93" s="47">
        <v>2</v>
      </c>
      <c r="I93" s="67"/>
      <c r="J93" s="48">
        <v>2</v>
      </c>
      <c r="K93" s="49">
        <v>4.47</v>
      </c>
      <c r="L93" s="49">
        <v>0.85</v>
      </c>
      <c r="M93" s="49">
        <v>7.32</v>
      </c>
      <c r="N93" s="49" t="s">
        <v>145</v>
      </c>
      <c r="O93" s="64">
        <f t="shared" si="13"/>
        <v>4437334.75</v>
      </c>
      <c r="P93" s="68">
        <f t="shared" si="18"/>
        <v>0.99269233780760624</v>
      </c>
      <c r="Q93" s="41">
        <f t="shared" si="14"/>
        <v>-1</v>
      </c>
      <c r="R93" s="41">
        <f t="shared" si="15"/>
        <v>0.90000000000000036</v>
      </c>
      <c r="S93" s="41">
        <f t="shared" si="16"/>
        <v>0.15000000000000002</v>
      </c>
      <c r="T93" s="41">
        <f t="shared" si="17"/>
        <v>4.9999999999999822E-2</v>
      </c>
      <c r="U93" s="42">
        <f t="shared" si="19"/>
        <v>0.20134228187919473</v>
      </c>
    </row>
    <row r="94" spans="1:21">
      <c r="A94" s="45" t="s">
        <v>197</v>
      </c>
      <c r="B94" s="47">
        <v>1.5</v>
      </c>
      <c r="C94" s="47">
        <v>3</v>
      </c>
      <c r="D94" s="47">
        <v>5.07</v>
      </c>
      <c r="E94" s="47">
        <v>9.57</v>
      </c>
      <c r="F94" s="46" t="s">
        <v>144</v>
      </c>
      <c r="G94" s="47">
        <v>2</v>
      </c>
      <c r="I94" s="67"/>
      <c r="J94" s="48">
        <v>3</v>
      </c>
      <c r="K94" s="49">
        <v>2</v>
      </c>
      <c r="L94" s="49">
        <v>4.5999999999999996</v>
      </c>
      <c r="M94" s="49">
        <v>9.6</v>
      </c>
      <c r="N94" s="49" t="s">
        <v>145</v>
      </c>
      <c r="O94" s="64">
        <f t="shared" si="13"/>
        <v>13100821.970000001</v>
      </c>
      <c r="P94" s="68">
        <f t="shared" si="18"/>
        <v>6.5504109850000001</v>
      </c>
      <c r="Q94" s="41">
        <f t="shared" si="14"/>
        <v>-1.5</v>
      </c>
      <c r="R94" s="41">
        <f t="shared" si="15"/>
        <v>1</v>
      </c>
      <c r="S94" s="41">
        <f t="shared" si="16"/>
        <v>0.47000000000000064</v>
      </c>
      <c r="T94" s="41">
        <f t="shared" si="17"/>
        <v>-2.9999999999999361E-2</v>
      </c>
      <c r="U94" s="42">
        <f t="shared" si="19"/>
        <v>0.5</v>
      </c>
    </row>
    <row r="95" spans="1:21">
      <c r="A95" s="45" t="s">
        <v>198</v>
      </c>
      <c r="B95" s="47">
        <v>10.78</v>
      </c>
      <c r="C95" s="47">
        <v>5.64</v>
      </c>
      <c r="D95" s="47">
        <v>4.26</v>
      </c>
      <c r="E95" s="47">
        <v>20.68</v>
      </c>
      <c r="F95" s="46" t="s">
        <v>144</v>
      </c>
      <c r="G95" s="47">
        <v>2.69</v>
      </c>
      <c r="I95" s="67"/>
      <c r="J95" s="48">
        <v>13.02</v>
      </c>
      <c r="K95" s="49">
        <v>6.8</v>
      </c>
      <c r="L95" s="49">
        <v>3.53</v>
      </c>
      <c r="M95" s="49">
        <v>23.35</v>
      </c>
      <c r="N95" s="49" t="s">
        <v>145</v>
      </c>
      <c r="O95" s="64">
        <f t="shared" si="13"/>
        <v>8333894.2999999998</v>
      </c>
      <c r="P95" s="68">
        <f t="shared" si="18"/>
        <v>1.2255726911764704</v>
      </c>
      <c r="Q95" s="41">
        <f t="shared" si="14"/>
        <v>-2.2400000000000002</v>
      </c>
      <c r="R95" s="41">
        <f t="shared" si="15"/>
        <v>-1.1600000000000001</v>
      </c>
      <c r="S95" s="41">
        <f t="shared" si="16"/>
        <v>0.73</v>
      </c>
      <c r="T95" s="41">
        <f t="shared" si="17"/>
        <v>-2.6700000000000017</v>
      </c>
      <c r="U95" s="42">
        <f t="shared" si="19"/>
        <v>-0.17058823529411768</v>
      </c>
    </row>
    <row r="96" spans="1:21">
      <c r="A96" s="45" t="s">
        <v>199</v>
      </c>
      <c r="B96" s="47">
        <v>1</v>
      </c>
      <c r="C96" s="47">
        <v>2</v>
      </c>
      <c r="D96" s="47">
        <v>1</v>
      </c>
      <c r="E96" s="47">
        <v>4</v>
      </c>
      <c r="F96" s="46" t="s">
        <v>147</v>
      </c>
      <c r="I96" s="67"/>
      <c r="J96" s="48">
        <v>2</v>
      </c>
      <c r="K96" s="49">
        <v>1.5</v>
      </c>
      <c r="L96" s="49">
        <v>1.3</v>
      </c>
      <c r="M96" s="49">
        <v>4.8</v>
      </c>
      <c r="N96" s="49" t="s">
        <v>148</v>
      </c>
      <c r="O96" s="64">
        <f t="shared" si="13"/>
        <v>1649053.02</v>
      </c>
      <c r="P96" s="68">
        <f t="shared" si="18"/>
        <v>1.09936868</v>
      </c>
      <c r="Q96" s="41">
        <f t="shared" si="14"/>
        <v>-1</v>
      </c>
      <c r="R96" s="41">
        <f t="shared" si="15"/>
        <v>0.5</v>
      </c>
      <c r="S96" s="41">
        <f t="shared" si="16"/>
        <v>-0.30000000000000004</v>
      </c>
      <c r="T96" s="41">
        <f t="shared" si="17"/>
        <v>-0.79999999999999982</v>
      </c>
      <c r="U96" s="42">
        <f t="shared" si="19"/>
        <v>0.33333333333333331</v>
      </c>
    </row>
    <row r="97" spans="1:21">
      <c r="A97" s="45" t="s">
        <v>200</v>
      </c>
      <c r="B97" s="47">
        <v>5.93</v>
      </c>
      <c r="C97" s="47">
        <v>3.81</v>
      </c>
      <c r="D97" s="47">
        <v>4.3600000000000003</v>
      </c>
      <c r="E97" s="47">
        <v>14.1</v>
      </c>
      <c r="F97" s="46" t="s">
        <v>144</v>
      </c>
      <c r="G97" s="47">
        <v>2</v>
      </c>
      <c r="I97" s="67"/>
      <c r="J97" s="48">
        <v>8.6</v>
      </c>
      <c r="K97" s="49">
        <v>5.05</v>
      </c>
      <c r="L97" s="49">
        <v>4.05</v>
      </c>
      <c r="M97" s="49">
        <v>17.7</v>
      </c>
      <c r="N97" s="49" t="s">
        <v>145</v>
      </c>
      <c r="O97" s="64">
        <f t="shared" si="13"/>
        <v>14396313.869999999</v>
      </c>
      <c r="P97" s="68">
        <f t="shared" si="18"/>
        <v>2.8507552217821779</v>
      </c>
      <c r="Q97" s="41">
        <f t="shared" si="14"/>
        <v>-2.67</v>
      </c>
      <c r="R97" s="41">
        <f t="shared" si="15"/>
        <v>-1.2399999999999998</v>
      </c>
      <c r="S97" s="41">
        <f t="shared" si="16"/>
        <v>0.3100000000000005</v>
      </c>
      <c r="T97" s="41">
        <f t="shared" si="17"/>
        <v>-3.5999999999999996</v>
      </c>
      <c r="U97" s="42">
        <f t="shared" si="19"/>
        <v>-0.24554455445544551</v>
      </c>
    </row>
    <row r="98" spans="1:21">
      <c r="A98" s="45" t="s">
        <v>201</v>
      </c>
      <c r="B98" s="47">
        <v>1</v>
      </c>
      <c r="C98" s="47">
        <v>2.06</v>
      </c>
      <c r="D98" s="47">
        <v>1</v>
      </c>
      <c r="E98" s="47">
        <v>4.0599999999999996</v>
      </c>
      <c r="F98" s="46" t="s">
        <v>147</v>
      </c>
      <c r="I98" s="67"/>
      <c r="J98" s="48">
        <v>2</v>
      </c>
      <c r="K98" s="49">
        <v>1.92</v>
      </c>
      <c r="L98" s="49">
        <v>0.5</v>
      </c>
      <c r="M98" s="49">
        <v>4.42</v>
      </c>
      <c r="N98" s="49" t="s">
        <v>148</v>
      </c>
      <c r="O98" s="64">
        <f t="shared" si="13"/>
        <v>5118125.1399999997</v>
      </c>
      <c r="P98" s="68">
        <f t="shared" si="18"/>
        <v>2.6656901770833334</v>
      </c>
      <c r="Q98" s="41">
        <f t="shared" si="14"/>
        <v>-1</v>
      </c>
      <c r="R98" s="41">
        <f t="shared" si="15"/>
        <v>0.14000000000000012</v>
      </c>
      <c r="S98" s="41">
        <f t="shared" si="16"/>
        <v>0.5</v>
      </c>
      <c r="T98" s="41">
        <f t="shared" si="17"/>
        <v>-0.36000000000000032</v>
      </c>
      <c r="U98" s="42">
        <f t="shared" si="19"/>
        <v>7.2916666666666741E-2</v>
      </c>
    </row>
    <row r="99" spans="1:21">
      <c r="A99" s="45" t="s">
        <v>49</v>
      </c>
      <c r="B99" s="47">
        <v>1</v>
      </c>
      <c r="C99" s="47">
        <v>10.71</v>
      </c>
      <c r="D99" s="47">
        <v>1</v>
      </c>
      <c r="E99" s="47">
        <v>12.71</v>
      </c>
      <c r="F99" s="46" t="s">
        <v>144</v>
      </c>
      <c r="G99" s="47">
        <v>2</v>
      </c>
      <c r="H99" s="58">
        <v>7192842</v>
      </c>
      <c r="I99" s="67">
        <f t="shared" si="20"/>
        <v>0.67160056022408954</v>
      </c>
      <c r="J99" s="48">
        <v>2</v>
      </c>
      <c r="K99" s="49">
        <v>11.7</v>
      </c>
      <c r="L99" s="49">
        <v>0.5</v>
      </c>
      <c r="M99" s="49">
        <v>14.2</v>
      </c>
      <c r="N99" s="49" t="s">
        <v>145</v>
      </c>
      <c r="O99" s="64">
        <f t="shared" si="13"/>
        <v>7281891.5</v>
      </c>
      <c r="P99" s="68">
        <f t="shared" si="18"/>
        <v>0.62238388888888896</v>
      </c>
      <c r="Q99" s="41">
        <f t="shared" ref="Q99:Q130" si="21">B99-J99</f>
        <v>-1</v>
      </c>
      <c r="R99" s="41">
        <f t="shared" ref="R99:R130" si="22">C99-K99</f>
        <v>-0.98999999999999844</v>
      </c>
      <c r="S99" s="41">
        <f t="shared" ref="S99:S130" si="23">D99-L99</f>
        <v>0.5</v>
      </c>
      <c r="T99" s="41">
        <f t="shared" ref="T99:T130" si="24">E99-M99</f>
        <v>-1.4899999999999984</v>
      </c>
      <c r="U99" s="42">
        <f t="shared" si="19"/>
        <v>-8.4615384615384481E-2</v>
      </c>
    </row>
    <row r="100" spans="1:21">
      <c r="A100" s="45" t="s">
        <v>202</v>
      </c>
      <c r="B100" s="47">
        <v>1</v>
      </c>
      <c r="C100" s="47">
        <v>17.309999999999999</v>
      </c>
      <c r="D100" s="47">
        <v>1</v>
      </c>
      <c r="E100" s="47">
        <v>19.309999999999999</v>
      </c>
      <c r="F100" s="46" t="s">
        <v>144</v>
      </c>
      <c r="G100" s="47">
        <v>2.5099999999999998</v>
      </c>
      <c r="H100" s="58">
        <v>11848253</v>
      </c>
      <c r="I100" s="67">
        <f t="shared" si="20"/>
        <v>0.68447446562680536</v>
      </c>
      <c r="J100" s="48">
        <v>2</v>
      </c>
      <c r="K100" s="49">
        <v>14.66</v>
      </c>
      <c r="L100" s="49">
        <v>1.22</v>
      </c>
      <c r="M100" s="49">
        <v>17.88</v>
      </c>
      <c r="N100" s="49" t="s">
        <v>145</v>
      </c>
      <c r="O100" s="64">
        <f t="shared" si="13"/>
        <v>15406532.140000001</v>
      </c>
      <c r="P100" s="68">
        <f t="shared" si="18"/>
        <v>1.0509230654843111</v>
      </c>
      <c r="Q100" s="41">
        <f t="shared" si="21"/>
        <v>-1</v>
      </c>
      <c r="R100" s="41">
        <f t="shared" si="22"/>
        <v>2.6499999999999986</v>
      </c>
      <c r="S100" s="41">
        <f t="shared" si="23"/>
        <v>-0.21999999999999997</v>
      </c>
      <c r="T100" s="41">
        <f t="shared" si="24"/>
        <v>1.4299999999999997</v>
      </c>
      <c r="U100" s="42">
        <f t="shared" si="19"/>
        <v>0.18076398362892213</v>
      </c>
    </row>
    <row r="101" spans="1:21">
      <c r="A101" s="45" t="s">
        <v>50</v>
      </c>
      <c r="B101" s="47">
        <v>1</v>
      </c>
      <c r="C101" s="47">
        <v>2.48</v>
      </c>
      <c r="D101" s="47">
        <v>2.88</v>
      </c>
      <c r="E101" s="47">
        <v>6.36</v>
      </c>
      <c r="F101" s="46" t="s">
        <v>147</v>
      </c>
      <c r="I101" s="67"/>
      <c r="J101" s="48">
        <v>2.44</v>
      </c>
      <c r="K101" s="49">
        <v>3.21</v>
      </c>
      <c r="L101" s="49">
        <v>2.89</v>
      </c>
      <c r="M101" s="49">
        <v>8.5399999999999991</v>
      </c>
      <c r="N101" s="49" t="s">
        <v>145</v>
      </c>
      <c r="O101" s="64">
        <f t="shared" si="13"/>
        <v>7566214.5700000003</v>
      </c>
      <c r="P101" s="68">
        <f t="shared" si="18"/>
        <v>2.3570761900311528</v>
      </c>
      <c r="Q101" s="41">
        <f t="shared" si="21"/>
        <v>-1.44</v>
      </c>
      <c r="R101" s="41">
        <f t="shared" si="22"/>
        <v>-0.73</v>
      </c>
      <c r="S101" s="41">
        <f t="shared" si="23"/>
        <v>-1.0000000000000231E-2</v>
      </c>
      <c r="T101" s="41">
        <f t="shared" si="24"/>
        <v>-2.1799999999999988</v>
      </c>
      <c r="U101" s="42">
        <f t="shared" si="19"/>
        <v>-0.22741433021806853</v>
      </c>
    </row>
    <row r="102" spans="1:21">
      <c r="A102" s="45" t="s">
        <v>51</v>
      </c>
      <c r="B102" s="47">
        <v>3.06</v>
      </c>
      <c r="C102" s="47">
        <v>29.17</v>
      </c>
      <c r="D102" s="47">
        <v>2.57</v>
      </c>
      <c r="E102" s="47">
        <v>34.799999999999997</v>
      </c>
      <c r="F102" s="46" t="s">
        <v>144</v>
      </c>
      <c r="G102" s="47">
        <v>4.5199999999999996</v>
      </c>
      <c r="H102" s="58">
        <v>24463292</v>
      </c>
      <c r="I102" s="67">
        <f t="shared" si="20"/>
        <v>0.83864559478916689</v>
      </c>
      <c r="J102" s="48">
        <v>7.12</v>
      </c>
      <c r="K102" s="49">
        <v>29.72</v>
      </c>
      <c r="L102" s="49">
        <v>3.14</v>
      </c>
      <c r="M102" s="49">
        <v>39.979999999999997</v>
      </c>
      <c r="N102" s="49" t="s">
        <v>145</v>
      </c>
      <c r="O102" s="64">
        <f t="shared" si="13"/>
        <v>55699239.229999997</v>
      </c>
      <c r="P102" s="68">
        <f t="shared" si="18"/>
        <v>1.8741332176985195</v>
      </c>
      <c r="Q102" s="41">
        <f t="shared" si="21"/>
        <v>-4.0600000000000005</v>
      </c>
      <c r="R102" s="41">
        <f t="shared" si="22"/>
        <v>-0.54999999999999716</v>
      </c>
      <c r="S102" s="41">
        <f t="shared" si="23"/>
        <v>-0.57000000000000028</v>
      </c>
      <c r="T102" s="41">
        <f t="shared" si="24"/>
        <v>-5.18</v>
      </c>
      <c r="U102" s="42">
        <f t="shared" si="19"/>
        <v>-1.8506056527590752E-2</v>
      </c>
    </row>
    <row r="103" spans="1:21">
      <c r="A103" s="45" t="s">
        <v>203</v>
      </c>
      <c r="B103" s="47">
        <v>4.28</v>
      </c>
      <c r="C103" s="47">
        <v>32.86</v>
      </c>
      <c r="D103" s="47">
        <v>1.1100000000000001</v>
      </c>
      <c r="E103" s="47">
        <v>38.25</v>
      </c>
      <c r="F103" s="46" t="s">
        <v>144</v>
      </c>
      <c r="G103" s="47">
        <v>4.97</v>
      </c>
      <c r="H103" s="58">
        <v>8820210</v>
      </c>
      <c r="I103" s="67">
        <f t="shared" si="20"/>
        <v>0.26841783323189289</v>
      </c>
      <c r="J103" s="48">
        <v>7.47</v>
      </c>
      <c r="K103" s="49">
        <v>30.55</v>
      </c>
      <c r="L103" s="49">
        <v>1.36</v>
      </c>
      <c r="M103" s="49">
        <v>39.380000000000003</v>
      </c>
      <c r="N103" s="49" t="s">
        <v>145</v>
      </c>
      <c r="O103" s="64">
        <f t="shared" si="13"/>
        <v>21905851.120000001</v>
      </c>
      <c r="P103" s="68">
        <f t="shared" si="18"/>
        <v>0.71704913649754498</v>
      </c>
      <c r="Q103" s="41">
        <f t="shared" si="21"/>
        <v>-3.1899999999999995</v>
      </c>
      <c r="R103" s="41">
        <f t="shared" si="22"/>
        <v>2.3099999999999987</v>
      </c>
      <c r="S103" s="41">
        <f t="shared" si="23"/>
        <v>-0.25</v>
      </c>
      <c r="T103" s="41">
        <f t="shared" si="24"/>
        <v>-1.1300000000000026</v>
      </c>
      <c r="U103" s="42">
        <f t="shared" si="19"/>
        <v>7.5613747954173444E-2</v>
      </c>
    </row>
    <row r="104" spans="1:21">
      <c r="A104" s="45" t="s">
        <v>204</v>
      </c>
      <c r="B104" s="47">
        <v>1</v>
      </c>
      <c r="C104" s="47">
        <v>2</v>
      </c>
      <c r="D104" s="47">
        <v>5.28</v>
      </c>
      <c r="E104" s="47">
        <v>8.2799999999999994</v>
      </c>
      <c r="F104" s="46" t="s">
        <v>144</v>
      </c>
      <c r="G104" s="47">
        <v>2</v>
      </c>
      <c r="I104" s="67"/>
      <c r="J104" s="48">
        <v>2</v>
      </c>
      <c r="K104" s="49">
        <v>1.5</v>
      </c>
      <c r="L104" s="49">
        <v>5.49</v>
      </c>
      <c r="M104" s="49">
        <v>8.99</v>
      </c>
      <c r="N104" s="49" t="s">
        <v>145</v>
      </c>
      <c r="O104" s="64">
        <f t="shared" si="13"/>
        <v>108573.75</v>
      </c>
      <c r="P104" s="68">
        <f t="shared" si="18"/>
        <v>7.2382500000000002E-2</v>
      </c>
      <c r="Q104" s="41">
        <f t="shared" si="21"/>
        <v>-1</v>
      </c>
      <c r="R104" s="41">
        <f t="shared" si="22"/>
        <v>0.5</v>
      </c>
      <c r="S104" s="41">
        <f t="shared" si="23"/>
        <v>-0.20999999999999996</v>
      </c>
      <c r="T104" s="41">
        <f t="shared" si="24"/>
        <v>-0.71000000000000085</v>
      </c>
      <c r="U104" s="42">
        <f t="shared" si="19"/>
        <v>0.33333333333333331</v>
      </c>
    </row>
    <row r="105" spans="1:21">
      <c r="A105" s="45" t="s">
        <v>205</v>
      </c>
      <c r="B105" s="47">
        <v>39.86</v>
      </c>
      <c r="C105" s="47">
        <v>13.46</v>
      </c>
      <c r="D105" s="47">
        <v>6.68</v>
      </c>
      <c r="E105" s="47">
        <v>60</v>
      </c>
      <c r="F105" s="46" t="s">
        <v>144</v>
      </c>
      <c r="G105" s="47">
        <v>7.8</v>
      </c>
      <c r="I105" s="67"/>
      <c r="J105" s="48">
        <v>60.57</v>
      </c>
      <c r="K105" s="49">
        <v>25.43</v>
      </c>
      <c r="L105" s="49">
        <v>8.19</v>
      </c>
      <c r="M105" s="49">
        <v>94.19</v>
      </c>
      <c r="N105" s="49" t="s">
        <v>145</v>
      </c>
      <c r="O105" s="64"/>
      <c r="P105" s="68">
        <f t="shared" si="18"/>
        <v>0</v>
      </c>
      <c r="Q105" s="41">
        <f t="shared" si="21"/>
        <v>-20.71</v>
      </c>
      <c r="R105" s="41">
        <f t="shared" si="22"/>
        <v>-11.969999999999999</v>
      </c>
      <c r="S105" s="41">
        <f t="shared" si="23"/>
        <v>-1.5099999999999998</v>
      </c>
      <c r="T105" s="41">
        <f t="shared" si="24"/>
        <v>-34.19</v>
      </c>
      <c r="U105" s="42">
        <f t="shared" si="19"/>
        <v>-0.47070389303971683</v>
      </c>
    </row>
    <row r="106" spans="1:21">
      <c r="A106" s="45" t="s">
        <v>206</v>
      </c>
      <c r="B106" s="47">
        <v>1.5</v>
      </c>
      <c r="C106" s="47">
        <v>3</v>
      </c>
      <c r="D106" s="47">
        <v>1.5</v>
      </c>
      <c r="E106" s="47">
        <v>6</v>
      </c>
      <c r="F106" s="46" t="s">
        <v>147</v>
      </c>
      <c r="I106" s="67"/>
      <c r="J106" s="48">
        <v>3</v>
      </c>
      <c r="K106" s="49">
        <v>2</v>
      </c>
      <c r="L106" s="49">
        <v>1.24</v>
      </c>
      <c r="M106" s="49">
        <v>6.24</v>
      </c>
      <c r="N106" s="49" t="s">
        <v>148</v>
      </c>
      <c r="O106" s="64">
        <f t="shared" ref="O106:O122" si="25">VLOOKUP(A106,table_gef6,2,FALSE)</f>
        <v>6282717.5899999999</v>
      </c>
      <c r="P106" s="68">
        <f t="shared" si="18"/>
        <v>3.1413587949999999</v>
      </c>
      <c r="Q106" s="41">
        <f t="shared" si="21"/>
        <v>-1.5</v>
      </c>
      <c r="R106" s="41">
        <f t="shared" si="22"/>
        <v>1</v>
      </c>
      <c r="S106" s="41">
        <f t="shared" si="23"/>
        <v>0.26</v>
      </c>
      <c r="T106" s="41">
        <f t="shared" si="24"/>
        <v>-0.24000000000000021</v>
      </c>
      <c r="U106" s="42">
        <f t="shared" si="19"/>
        <v>0.5</v>
      </c>
    </row>
    <row r="107" spans="1:21">
      <c r="A107" s="45" t="s">
        <v>52</v>
      </c>
      <c r="B107" s="47">
        <v>1</v>
      </c>
      <c r="C107" s="47">
        <v>2</v>
      </c>
      <c r="D107" s="47">
        <v>1</v>
      </c>
      <c r="E107" s="47">
        <v>4</v>
      </c>
      <c r="F107" s="46" t="s">
        <v>147</v>
      </c>
      <c r="I107" s="67"/>
      <c r="J107" s="48">
        <v>2</v>
      </c>
      <c r="K107" s="49">
        <v>1.5</v>
      </c>
      <c r="L107" s="49">
        <v>0.81</v>
      </c>
      <c r="M107" s="49">
        <v>4.3099999999999996</v>
      </c>
      <c r="N107" s="49" t="s">
        <v>148</v>
      </c>
      <c r="O107" s="64">
        <f t="shared" si="25"/>
        <v>5658108.8399999999</v>
      </c>
      <c r="P107" s="68">
        <f t="shared" si="18"/>
        <v>3.7720725599999998</v>
      </c>
      <c r="Q107" s="41">
        <f t="shared" si="21"/>
        <v>-1</v>
      </c>
      <c r="R107" s="41">
        <f t="shared" si="22"/>
        <v>0.5</v>
      </c>
      <c r="S107" s="41">
        <f t="shared" si="23"/>
        <v>0.18999999999999995</v>
      </c>
      <c r="T107" s="41">
        <f t="shared" si="24"/>
        <v>-0.30999999999999961</v>
      </c>
      <c r="U107" s="42">
        <f t="shared" si="19"/>
        <v>0.33333333333333331</v>
      </c>
    </row>
    <row r="108" spans="1:21">
      <c r="A108" s="45" t="s">
        <v>53</v>
      </c>
      <c r="B108" s="47">
        <v>1</v>
      </c>
      <c r="C108" s="47">
        <v>2</v>
      </c>
      <c r="D108" s="47">
        <v>1</v>
      </c>
      <c r="E108" s="47">
        <v>4</v>
      </c>
      <c r="F108" s="46" t="s">
        <v>147</v>
      </c>
      <c r="I108" s="67"/>
      <c r="J108" s="48">
        <v>2</v>
      </c>
      <c r="K108" s="49">
        <v>1.98</v>
      </c>
      <c r="L108" s="49">
        <v>1.02</v>
      </c>
      <c r="M108" s="49">
        <v>5</v>
      </c>
      <c r="N108" s="49" t="s">
        <v>148</v>
      </c>
      <c r="O108" s="64">
        <f t="shared" si="25"/>
        <v>7536946.8399999999</v>
      </c>
      <c r="P108" s="68">
        <f t="shared" si="18"/>
        <v>3.8065388080808078</v>
      </c>
      <c r="Q108" s="41">
        <f t="shared" si="21"/>
        <v>-1</v>
      </c>
      <c r="R108" s="41">
        <f t="shared" si="22"/>
        <v>2.0000000000000018E-2</v>
      </c>
      <c r="S108" s="41">
        <f t="shared" si="23"/>
        <v>-2.0000000000000018E-2</v>
      </c>
      <c r="T108" s="41">
        <f t="shared" si="24"/>
        <v>-1</v>
      </c>
      <c r="U108" s="42">
        <f t="shared" si="19"/>
        <v>1.0101010101010111E-2</v>
      </c>
    </row>
    <row r="109" spans="1:21">
      <c r="A109" s="45" t="s">
        <v>54</v>
      </c>
      <c r="B109" s="47">
        <v>1</v>
      </c>
      <c r="C109" s="47">
        <v>2</v>
      </c>
      <c r="D109" s="47">
        <v>1</v>
      </c>
      <c r="E109" s="47">
        <v>4</v>
      </c>
      <c r="F109" s="46" t="s">
        <v>147</v>
      </c>
      <c r="I109" s="67"/>
      <c r="J109" s="48">
        <v>2</v>
      </c>
      <c r="K109" s="49">
        <v>1.58</v>
      </c>
      <c r="L109" s="49">
        <v>0.68</v>
      </c>
      <c r="M109" s="49">
        <v>4.26</v>
      </c>
      <c r="N109" s="49" t="s">
        <v>148</v>
      </c>
      <c r="O109" s="64">
        <f t="shared" si="25"/>
        <v>5600596.46</v>
      </c>
      <c r="P109" s="68">
        <f t="shared" si="18"/>
        <v>3.5446813037974683</v>
      </c>
      <c r="Q109" s="41">
        <f t="shared" si="21"/>
        <v>-1</v>
      </c>
      <c r="R109" s="41">
        <f t="shared" si="22"/>
        <v>0.41999999999999993</v>
      </c>
      <c r="S109" s="41">
        <f t="shared" si="23"/>
        <v>0.31999999999999995</v>
      </c>
      <c r="T109" s="41">
        <f t="shared" si="24"/>
        <v>-0.25999999999999979</v>
      </c>
      <c r="U109" s="42">
        <f t="shared" si="19"/>
        <v>0.2658227848101265</v>
      </c>
    </row>
    <row r="110" spans="1:21">
      <c r="A110" s="45" t="s">
        <v>207</v>
      </c>
      <c r="B110" s="47">
        <v>1</v>
      </c>
      <c r="C110" s="47">
        <v>2</v>
      </c>
      <c r="D110" s="47">
        <v>1</v>
      </c>
      <c r="E110" s="47">
        <v>4</v>
      </c>
      <c r="F110" s="46" t="s">
        <v>147</v>
      </c>
      <c r="I110" s="67"/>
      <c r="J110" s="48">
        <v>3</v>
      </c>
      <c r="K110" s="49">
        <v>2.67</v>
      </c>
      <c r="L110" s="49">
        <v>1.1499999999999999</v>
      </c>
      <c r="M110" s="49">
        <v>6.82</v>
      </c>
      <c r="N110" s="49" t="s">
        <v>148</v>
      </c>
      <c r="O110" s="64">
        <f t="shared" si="25"/>
        <v>69430.77</v>
      </c>
      <c r="P110" s="68">
        <f t="shared" si="18"/>
        <v>2.6004033707865169E-2</v>
      </c>
      <c r="Q110" s="41">
        <f t="shared" si="21"/>
        <v>-2</v>
      </c>
      <c r="R110" s="41">
        <f t="shared" si="22"/>
        <v>-0.66999999999999993</v>
      </c>
      <c r="S110" s="41">
        <f t="shared" si="23"/>
        <v>-0.14999999999999991</v>
      </c>
      <c r="T110" s="41">
        <f t="shared" si="24"/>
        <v>-2.8200000000000003</v>
      </c>
      <c r="U110" s="42">
        <f t="shared" si="19"/>
        <v>-0.25093632958801498</v>
      </c>
    </row>
    <row r="111" spans="1:21">
      <c r="A111" s="45" t="s">
        <v>266</v>
      </c>
      <c r="B111" s="47">
        <v>1.5</v>
      </c>
      <c r="C111" s="47">
        <v>3.38</v>
      </c>
      <c r="D111" s="47">
        <v>3.41</v>
      </c>
      <c r="E111" s="47">
        <v>8.2799999999999994</v>
      </c>
      <c r="F111" s="46" t="s">
        <v>144</v>
      </c>
      <c r="G111" s="47">
        <v>2</v>
      </c>
      <c r="I111" s="67"/>
      <c r="J111" s="48">
        <v>3</v>
      </c>
      <c r="K111" s="49">
        <v>3.78</v>
      </c>
      <c r="L111" s="49">
        <v>3.55</v>
      </c>
      <c r="M111" s="49">
        <v>10.33</v>
      </c>
      <c r="N111" s="49" t="s">
        <v>145</v>
      </c>
      <c r="O111" s="64">
        <f t="shared" si="25"/>
        <v>14097207.43</v>
      </c>
      <c r="P111" s="68">
        <f t="shared" si="18"/>
        <v>3.7294199550264548</v>
      </c>
      <c r="Q111" s="41">
        <f t="shared" si="21"/>
        <v>-1.5</v>
      </c>
      <c r="R111" s="41">
        <f t="shared" si="22"/>
        <v>-0.39999999999999991</v>
      </c>
      <c r="S111" s="41">
        <f t="shared" si="23"/>
        <v>-0.13999999999999968</v>
      </c>
      <c r="T111" s="41">
        <f t="shared" si="24"/>
        <v>-2.0500000000000007</v>
      </c>
      <c r="U111" s="42">
        <f t="shared" si="19"/>
        <v>-0.1058201058201058</v>
      </c>
    </row>
    <row r="112" spans="1:21">
      <c r="A112" s="45" t="s">
        <v>208</v>
      </c>
      <c r="B112" s="47">
        <v>1.5</v>
      </c>
      <c r="C112" s="47">
        <v>4.45</v>
      </c>
      <c r="D112" s="47">
        <v>5.19</v>
      </c>
      <c r="E112" s="47">
        <v>11.14</v>
      </c>
      <c r="F112" s="46" t="s">
        <v>144</v>
      </c>
      <c r="G112" s="47">
        <v>2</v>
      </c>
      <c r="I112" s="67"/>
      <c r="J112" s="48">
        <v>3</v>
      </c>
      <c r="K112" s="49">
        <v>2.09</v>
      </c>
      <c r="L112" s="49">
        <v>5.42</v>
      </c>
      <c r="M112" s="49">
        <v>10.51</v>
      </c>
      <c r="N112" s="49" t="s">
        <v>145</v>
      </c>
      <c r="O112" s="64">
        <f t="shared" si="25"/>
        <v>11302772.08</v>
      </c>
      <c r="P112" s="68">
        <f t="shared" si="18"/>
        <v>5.4080249186602876</v>
      </c>
      <c r="Q112" s="41">
        <f t="shared" si="21"/>
        <v>-1.5</v>
      </c>
      <c r="R112" s="41">
        <f t="shared" si="22"/>
        <v>2.3600000000000003</v>
      </c>
      <c r="S112" s="41">
        <f t="shared" si="23"/>
        <v>-0.22999999999999954</v>
      </c>
      <c r="T112" s="41">
        <f t="shared" si="24"/>
        <v>0.63000000000000078</v>
      </c>
      <c r="U112" s="42">
        <f t="shared" si="19"/>
        <v>1.1291866028708135</v>
      </c>
    </row>
    <row r="113" spans="1:21">
      <c r="A113" s="45" t="s">
        <v>209</v>
      </c>
      <c r="B113" s="47">
        <v>1.47</v>
      </c>
      <c r="C113" s="47">
        <v>2</v>
      </c>
      <c r="D113" s="47">
        <v>1</v>
      </c>
      <c r="E113" s="47">
        <v>4.47</v>
      </c>
      <c r="F113" s="46" t="s">
        <v>147</v>
      </c>
      <c r="I113" s="67"/>
      <c r="J113" s="48">
        <v>3.46</v>
      </c>
      <c r="K113" s="49">
        <v>1.5</v>
      </c>
      <c r="L113" s="49">
        <v>0.77</v>
      </c>
      <c r="M113" s="49">
        <v>5.73</v>
      </c>
      <c r="N113" s="49" t="s">
        <v>148</v>
      </c>
      <c r="O113" s="64">
        <f t="shared" si="25"/>
        <v>3361231.75</v>
      </c>
      <c r="P113" s="68">
        <f t="shared" si="18"/>
        <v>2.2408211666666666</v>
      </c>
      <c r="Q113" s="41">
        <f t="shared" si="21"/>
        <v>-1.99</v>
      </c>
      <c r="R113" s="41">
        <f t="shared" si="22"/>
        <v>0.5</v>
      </c>
      <c r="S113" s="41">
        <f t="shared" si="23"/>
        <v>0.22999999999999998</v>
      </c>
      <c r="T113" s="41">
        <f t="shared" si="24"/>
        <v>-1.2600000000000007</v>
      </c>
      <c r="U113" s="42">
        <f t="shared" si="19"/>
        <v>0.33333333333333331</v>
      </c>
    </row>
    <row r="114" spans="1:21">
      <c r="A114" s="45" t="s">
        <v>210</v>
      </c>
      <c r="B114" s="47">
        <v>1</v>
      </c>
      <c r="C114" s="47">
        <v>4.59</v>
      </c>
      <c r="D114" s="47">
        <v>1</v>
      </c>
      <c r="E114" s="47">
        <v>6.59</v>
      </c>
      <c r="F114" s="46" t="s">
        <v>147</v>
      </c>
      <c r="I114" s="67"/>
      <c r="J114" s="48">
        <v>2</v>
      </c>
      <c r="K114" s="49">
        <v>4.9400000000000004</v>
      </c>
      <c r="L114" s="49">
        <v>0.66</v>
      </c>
      <c r="M114" s="49">
        <v>7.59</v>
      </c>
      <c r="N114" s="49" t="s">
        <v>145</v>
      </c>
      <c r="O114" s="64">
        <f t="shared" si="25"/>
        <v>14260203.59</v>
      </c>
      <c r="P114" s="68">
        <f t="shared" si="18"/>
        <v>2.8866808886639674</v>
      </c>
      <c r="Q114" s="41">
        <f t="shared" si="21"/>
        <v>-1</v>
      </c>
      <c r="R114" s="41">
        <f t="shared" si="22"/>
        <v>-0.35000000000000053</v>
      </c>
      <c r="S114" s="41">
        <f t="shared" si="23"/>
        <v>0.33999999999999997</v>
      </c>
      <c r="T114" s="41">
        <f t="shared" si="24"/>
        <v>-1</v>
      </c>
      <c r="U114" s="42">
        <f t="shared" si="19"/>
        <v>-7.0850202429149897E-2</v>
      </c>
    </row>
    <row r="115" spans="1:21">
      <c r="A115" s="45" t="s">
        <v>211</v>
      </c>
      <c r="B115" s="47">
        <v>1.5</v>
      </c>
      <c r="C115" s="47">
        <v>3</v>
      </c>
      <c r="D115" s="47">
        <v>1.5</v>
      </c>
      <c r="E115" s="47">
        <v>6</v>
      </c>
      <c r="F115" s="46" t="s">
        <v>147</v>
      </c>
      <c r="I115" s="67"/>
      <c r="J115" s="48">
        <v>3</v>
      </c>
      <c r="K115" s="49">
        <v>2.11</v>
      </c>
      <c r="L115" s="49">
        <v>1</v>
      </c>
      <c r="M115" s="49">
        <v>6.11</v>
      </c>
      <c r="N115" s="49" t="s">
        <v>148</v>
      </c>
      <c r="O115" s="64">
        <f t="shared" si="25"/>
        <v>6049791.3799999999</v>
      </c>
      <c r="P115" s="68">
        <f t="shared" si="18"/>
        <v>2.8671997061611378</v>
      </c>
      <c r="Q115" s="41">
        <f t="shared" si="21"/>
        <v>-1.5</v>
      </c>
      <c r="R115" s="41">
        <f t="shared" si="22"/>
        <v>0.89000000000000012</v>
      </c>
      <c r="S115" s="41">
        <f t="shared" si="23"/>
        <v>0.5</v>
      </c>
      <c r="T115" s="41">
        <f t="shared" si="24"/>
        <v>-0.11000000000000032</v>
      </c>
      <c r="U115" s="42">
        <f t="shared" si="19"/>
        <v>0.42180094786729866</v>
      </c>
    </row>
    <row r="116" spans="1:21">
      <c r="A116" s="45" t="s">
        <v>212</v>
      </c>
      <c r="B116" s="47">
        <v>1.5</v>
      </c>
      <c r="C116" s="47">
        <v>7.31</v>
      </c>
      <c r="D116" s="47">
        <v>1.5</v>
      </c>
      <c r="E116" s="47">
        <v>10.31</v>
      </c>
      <c r="F116" s="46" t="s">
        <v>144</v>
      </c>
      <c r="G116" s="47">
        <v>2</v>
      </c>
      <c r="I116" s="67"/>
      <c r="J116" s="48">
        <v>3</v>
      </c>
      <c r="K116" s="49">
        <v>4.5199999999999996</v>
      </c>
      <c r="L116" s="49">
        <v>1</v>
      </c>
      <c r="M116" s="49">
        <v>8.52</v>
      </c>
      <c r="N116" s="49" t="s">
        <v>145</v>
      </c>
      <c r="O116" s="64">
        <f t="shared" si="25"/>
        <v>7066251.4400000004</v>
      </c>
      <c r="P116" s="68">
        <f t="shared" si="18"/>
        <v>1.5633299646017702</v>
      </c>
      <c r="Q116" s="41">
        <f t="shared" si="21"/>
        <v>-1.5</v>
      </c>
      <c r="R116" s="41">
        <f t="shared" si="22"/>
        <v>2.79</v>
      </c>
      <c r="S116" s="41">
        <f t="shared" si="23"/>
        <v>0.5</v>
      </c>
      <c r="T116" s="41">
        <f t="shared" si="24"/>
        <v>1.7900000000000009</v>
      </c>
      <c r="U116" s="42">
        <f t="shared" si="19"/>
        <v>0.61725663716814161</v>
      </c>
    </row>
    <row r="117" spans="1:21">
      <c r="A117" s="45" t="s">
        <v>213</v>
      </c>
      <c r="B117" s="47">
        <v>1.68</v>
      </c>
      <c r="C117" s="47">
        <v>7.31</v>
      </c>
      <c r="D117" s="47">
        <v>4.7</v>
      </c>
      <c r="E117" s="47">
        <v>13.69</v>
      </c>
      <c r="F117" s="46" t="s">
        <v>144</v>
      </c>
      <c r="G117" s="47">
        <v>2</v>
      </c>
      <c r="I117" s="67"/>
      <c r="O117" s="64">
        <f t="shared" si="25"/>
        <v>27929.59</v>
      </c>
      <c r="P117" s="68"/>
      <c r="Q117" s="41">
        <f t="shared" si="21"/>
        <v>1.68</v>
      </c>
      <c r="R117" s="41">
        <f t="shared" si="22"/>
        <v>7.31</v>
      </c>
      <c r="S117" s="41">
        <f t="shared" si="23"/>
        <v>4.7</v>
      </c>
      <c r="T117" s="41">
        <f t="shared" si="24"/>
        <v>13.69</v>
      </c>
    </row>
    <row r="118" spans="1:21">
      <c r="A118" s="45" t="s">
        <v>214</v>
      </c>
      <c r="B118" s="47">
        <v>10.15</v>
      </c>
      <c r="C118" s="47">
        <v>23.83</v>
      </c>
      <c r="D118" s="47">
        <v>4.12</v>
      </c>
      <c r="E118" s="47">
        <v>38.11</v>
      </c>
      <c r="F118" s="46" t="s">
        <v>144</v>
      </c>
      <c r="G118" s="47">
        <v>4.95</v>
      </c>
      <c r="H118" s="58">
        <v>6329600</v>
      </c>
      <c r="I118" s="67">
        <f t="shared" si="20"/>
        <v>0.26561477129668487</v>
      </c>
      <c r="J118" s="48">
        <v>17.98</v>
      </c>
      <c r="K118" s="49">
        <v>22.79</v>
      </c>
      <c r="L118" s="49">
        <v>5.18</v>
      </c>
      <c r="M118" s="49">
        <v>45.95</v>
      </c>
      <c r="N118" s="49" t="s">
        <v>145</v>
      </c>
      <c r="O118" s="64">
        <f t="shared" si="25"/>
        <v>19676569.760000002</v>
      </c>
      <c r="P118" s="68">
        <f t="shared" si="18"/>
        <v>0.863386123738482</v>
      </c>
      <c r="Q118" s="41">
        <f t="shared" si="21"/>
        <v>-7.83</v>
      </c>
      <c r="R118" s="41">
        <f t="shared" si="22"/>
        <v>1.0399999999999991</v>
      </c>
      <c r="S118" s="41">
        <f t="shared" si="23"/>
        <v>-1.0599999999999996</v>
      </c>
      <c r="T118" s="41">
        <f t="shared" si="24"/>
        <v>-7.8400000000000034</v>
      </c>
      <c r="U118" s="42">
        <f t="shared" si="19"/>
        <v>4.5634050021939411E-2</v>
      </c>
    </row>
    <row r="119" spans="1:21">
      <c r="A119" s="45" t="s">
        <v>215</v>
      </c>
      <c r="B119" s="47">
        <v>1.5</v>
      </c>
      <c r="C119" s="47">
        <v>3</v>
      </c>
      <c r="D119" s="47">
        <v>1.5</v>
      </c>
      <c r="E119" s="47">
        <v>6</v>
      </c>
      <c r="F119" s="46" t="s">
        <v>147</v>
      </c>
      <c r="I119" s="67"/>
      <c r="J119" s="48">
        <v>3</v>
      </c>
      <c r="K119" s="49">
        <v>2</v>
      </c>
      <c r="L119" s="49">
        <v>1</v>
      </c>
      <c r="M119" s="49">
        <v>6</v>
      </c>
      <c r="N119" s="49" t="s">
        <v>148</v>
      </c>
      <c r="O119" s="64">
        <f t="shared" si="25"/>
        <v>2683976</v>
      </c>
      <c r="P119" s="68">
        <f t="shared" si="18"/>
        <v>1.341988</v>
      </c>
      <c r="Q119" s="41">
        <f t="shared" si="21"/>
        <v>-1.5</v>
      </c>
      <c r="R119" s="41">
        <f t="shared" si="22"/>
        <v>1</v>
      </c>
      <c r="S119" s="41">
        <f t="shared" si="23"/>
        <v>0.5</v>
      </c>
      <c r="T119" s="41">
        <f t="shared" si="24"/>
        <v>0</v>
      </c>
      <c r="U119" s="42">
        <f t="shared" si="19"/>
        <v>0.5</v>
      </c>
    </row>
    <row r="120" spans="1:21">
      <c r="A120" s="45" t="s">
        <v>216</v>
      </c>
      <c r="B120" s="47">
        <v>1</v>
      </c>
      <c r="C120" s="47">
        <v>8.15</v>
      </c>
      <c r="D120" s="47">
        <v>1.7</v>
      </c>
      <c r="E120" s="47">
        <v>10.85</v>
      </c>
      <c r="F120" s="46" t="s">
        <v>144</v>
      </c>
      <c r="G120" s="47">
        <v>2</v>
      </c>
      <c r="I120" s="67"/>
      <c r="J120" s="48">
        <v>2</v>
      </c>
      <c r="K120" s="49">
        <v>7.12</v>
      </c>
      <c r="L120" s="49">
        <v>1.92</v>
      </c>
      <c r="M120" s="49">
        <v>11.04</v>
      </c>
      <c r="N120" s="49" t="s">
        <v>145</v>
      </c>
      <c r="O120" s="64">
        <f t="shared" si="25"/>
        <v>7891216.7699999996</v>
      </c>
      <c r="P120" s="68">
        <f t="shared" si="18"/>
        <v>1.1083169620786517</v>
      </c>
      <c r="Q120" s="41">
        <f t="shared" si="21"/>
        <v>-1</v>
      </c>
      <c r="R120" s="41">
        <f t="shared" si="22"/>
        <v>1.0300000000000002</v>
      </c>
      <c r="S120" s="41">
        <f t="shared" si="23"/>
        <v>-0.21999999999999997</v>
      </c>
      <c r="T120" s="41">
        <f t="shared" si="24"/>
        <v>-0.1899999999999995</v>
      </c>
      <c r="U120" s="42">
        <f t="shared" si="19"/>
        <v>0.14466292134831463</v>
      </c>
    </row>
    <row r="121" spans="1:21">
      <c r="A121" s="45" t="s">
        <v>217</v>
      </c>
      <c r="B121" s="47">
        <v>1.5</v>
      </c>
      <c r="C121" s="47">
        <v>3</v>
      </c>
      <c r="D121" s="47">
        <v>2.87</v>
      </c>
      <c r="E121" s="47">
        <v>7.37</v>
      </c>
      <c r="F121" s="46" t="s">
        <v>144</v>
      </c>
      <c r="G121" s="47">
        <v>2</v>
      </c>
      <c r="I121" s="67"/>
      <c r="J121" s="48">
        <v>5.73</v>
      </c>
      <c r="K121" s="49">
        <v>4.17</v>
      </c>
      <c r="L121" s="49">
        <v>2.93</v>
      </c>
      <c r="M121" s="49">
        <v>12.83</v>
      </c>
      <c r="N121" s="49" t="s">
        <v>145</v>
      </c>
      <c r="O121" s="64">
        <f t="shared" si="25"/>
        <v>4670092.59</v>
      </c>
      <c r="P121" s="68">
        <f t="shared" si="18"/>
        <v>1.1199262805755394</v>
      </c>
      <c r="Q121" s="41">
        <f t="shared" si="21"/>
        <v>-4.2300000000000004</v>
      </c>
      <c r="R121" s="41">
        <f t="shared" si="22"/>
        <v>-1.17</v>
      </c>
      <c r="S121" s="41">
        <f t="shared" si="23"/>
        <v>-6.0000000000000053E-2</v>
      </c>
      <c r="T121" s="41">
        <f t="shared" si="24"/>
        <v>-5.46</v>
      </c>
      <c r="U121" s="42">
        <f t="shared" si="19"/>
        <v>-0.2805755395683453</v>
      </c>
    </row>
    <row r="122" spans="1:21">
      <c r="A122" s="45" t="s">
        <v>55</v>
      </c>
      <c r="B122" s="47">
        <v>1</v>
      </c>
      <c r="C122" s="47">
        <v>2</v>
      </c>
      <c r="D122" s="47">
        <v>1</v>
      </c>
      <c r="E122" s="47">
        <v>4</v>
      </c>
      <c r="F122" s="46" t="s">
        <v>147</v>
      </c>
      <c r="H122" s="58">
        <v>12615039</v>
      </c>
      <c r="I122" s="67">
        <f t="shared" si="20"/>
        <v>6.3075194999999997</v>
      </c>
      <c r="J122" s="48">
        <v>2</v>
      </c>
      <c r="K122" s="49">
        <v>3.04</v>
      </c>
      <c r="L122" s="49">
        <v>0.57999999999999996</v>
      </c>
      <c r="M122" s="49">
        <v>5.62</v>
      </c>
      <c r="N122" s="49" t="s">
        <v>148</v>
      </c>
      <c r="O122" s="64">
        <f t="shared" si="25"/>
        <v>9200337.25</v>
      </c>
      <c r="P122" s="68">
        <f t="shared" si="18"/>
        <v>3.0264267269736842</v>
      </c>
      <c r="Q122" s="41">
        <f t="shared" si="21"/>
        <v>-1</v>
      </c>
      <c r="R122" s="41">
        <f t="shared" si="22"/>
        <v>-1.04</v>
      </c>
      <c r="S122" s="41">
        <f t="shared" si="23"/>
        <v>0.42000000000000004</v>
      </c>
      <c r="T122" s="41">
        <f t="shared" si="24"/>
        <v>-1.62</v>
      </c>
      <c r="U122" s="42">
        <f t="shared" si="19"/>
        <v>-0.34210526315789475</v>
      </c>
    </row>
    <row r="123" spans="1:21">
      <c r="A123" s="45" t="s">
        <v>218</v>
      </c>
      <c r="B123" s="47">
        <v>1</v>
      </c>
      <c r="C123" s="47">
        <v>2</v>
      </c>
      <c r="D123" s="47">
        <v>2.67</v>
      </c>
      <c r="E123" s="47">
        <v>5.67</v>
      </c>
      <c r="F123" s="46" t="s">
        <v>147</v>
      </c>
      <c r="I123" s="67"/>
      <c r="J123" s="48">
        <v>2</v>
      </c>
      <c r="K123" s="49">
        <v>1.5</v>
      </c>
      <c r="L123" s="49">
        <v>2.91</v>
      </c>
      <c r="M123" s="49">
        <v>6.41</v>
      </c>
      <c r="N123" s="49" t="s">
        <v>148</v>
      </c>
      <c r="O123" s="64"/>
      <c r="P123" s="68">
        <f t="shared" si="18"/>
        <v>0</v>
      </c>
      <c r="Q123" s="41">
        <f t="shared" si="21"/>
        <v>-1</v>
      </c>
      <c r="R123" s="41">
        <f t="shared" si="22"/>
        <v>0.5</v>
      </c>
      <c r="S123" s="41">
        <f t="shared" si="23"/>
        <v>-0.24000000000000021</v>
      </c>
      <c r="T123" s="41">
        <f t="shared" si="24"/>
        <v>-0.74000000000000021</v>
      </c>
      <c r="U123" s="42">
        <f t="shared" si="19"/>
        <v>0.33333333333333331</v>
      </c>
    </row>
    <row r="124" spans="1:21">
      <c r="A124" s="45" t="s">
        <v>219</v>
      </c>
      <c r="B124" s="47">
        <v>1.1499999999999999</v>
      </c>
      <c r="C124" s="47">
        <v>2</v>
      </c>
      <c r="D124" s="47">
        <v>3.1</v>
      </c>
      <c r="E124" s="47">
        <v>6.24</v>
      </c>
      <c r="F124" s="46" t="s">
        <v>147</v>
      </c>
      <c r="I124" s="67"/>
      <c r="J124" s="48">
        <v>2.34</v>
      </c>
      <c r="K124" s="49">
        <v>1.5</v>
      </c>
      <c r="L124" s="49">
        <v>2.94</v>
      </c>
      <c r="M124" s="49">
        <v>6.78</v>
      </c>
      <c r="N124" s="49" t="s">
        <v>148</v>
      </c>
      <c r="O124" s="64"/>
      <c r="P124" s="68">
        <f t="shared" si="18"/>
        <v>0</v>
      </c>
      <c r="Q124" s="41">
        <f t="shared" si="21"/>
        <v>-1.19</v>
      </c>
      <c r="R124" s="41">
        <f t="shared" si="22"/>
        <v>0.5</v>
      </c>
      <c r="S124" s="41">
        <f t="shared" si="23"/>
        <v>0.16000000000000014</v>
      </c>
      <c r="T124" s="41">
        <f t="shared" si="24"/>
        <v>-0.54</v>
      </c>
      <c r="U124" s="42">
        <f t="shared" si="19"/>
        <v>0.33333333333333331</v>
      </c>
    </row>
    <row r="125" spans="1:21">
      <c r="A125" s="45" t="s">
        <v>220</v>
      </c>
      <c r="B125" s="47">
        <v>1</v>
      </c>
      <c r="C125" s="47">
        <v>2</v>
      </c>
      <c r="D125" s="47">
        <v>2.73</v>
      </c>
      <c r="E125" s="47">
        <v>5.73</v>
      </c>
      <c r="F125" s="46" t="s">
        <v>147</v>
      </c>
      <c r="I125" s="67"/>
      <c r="J125" s="48">
        <v>2</v>
      </c>
      <c r="K125" s="49">
        <v>1.5</v>
      </c>
      <c r="L125" s="49">
        <v>2.78</v>
      </c>
      <c r="M125" s="49">
        <v>6.28</v>
      </c>
      <c r="N125" s="49" t="s">
        <v>148</v>
      </c>
      <c r="O125" s="64">
        <f t="shared" ref="O125:O146" si="26">VLOOKUP(A125,table_gef6,2,FALSE)</f>
        <v>4250800.7699999996</v>
      </c>
      <c r="P125" s="68">
        <f t="shared" si="18"/>
        <v>2.8338671799999999</v>
      </c>
      <c r="Q125" s="41">
        <f t="shared" si="21"/>
        <v>-1</v>
      </c>
      <c r="R125" s="41">
        <f t="shared" si="22"/>
        <v>0.5</v>
      </c>
      <c r="S125" s="41">
        <f t="shared" si="23"/>
        <v>-4.9999999999999822E-2</v>
      </c>
      <c r="T125" s="41">
        <f t="shared" si="24"/>
        <v>-0.54999999999999982</v>
      </c>
      <c r="U125" s="42">
        <f t="shared" si="19"/>
        <v>0.33333333333333331</v>
      </c>
    </row>
    <row r="126" spans="1:21">
      <c r="A126" s="45" t="s">
        <v>221</v>
      </c>
      <c r="B126" s="47">
        <v>7.36</v>
      </c>
      <c r="C126" s="47">
        <v>9.6</v>
      </c>
      <c r="D126" s="47">
        <v>1.61</v>
      </c>
      <c r="E126" s="47">
        <v>18.559999999999999</v>
      </c>
      <c r="F126" s="46" t="s">
        <v>144</v>
      </c>
      <c r="G126" s="47">
        <v>2.41</v>
      </c>
      <c r="H126" s="58">
        <v>11848253</v>
      </c>
      <c r="I126" s="67">
        <f t="shared" si="20"/>
        <v>1.2341930208333334</v>
      </c>
      <c r="J126" s="48">
        <v>14.89</v>
      </c>
      <c r="K126" s="49">
        <v>10.26</v>
      </c>
      <c r="L126" s="49">
        <v>2.69</v>
      </c>
      <c r="M126" s="49">
        <v>27.83</v>
      </c>
      <c r="N126" s="49" t="s">
        <v>145</v>
      </c>
      <c r="O126" s="64">
        <f t="shared" si="26"/>
        <v>8714220.1199999992</v>
      </c>
      <c r="P126" s="68">
        <f t="shared" si="18"/>
        <v>0.84933919298245597</v>
      </c>
      <c r="Q126" s="41">
        <f t="shared" si="21"/>
        <v>-7.53</v>
      </c>
      <c r="R126" s="41">
        <f t="shared" si="22"/>
        <v>-0.66000000000000014</v>
      </c>
      <c r="S126" s="41">
        <f t="shared" si="23"/>
        <v>-1.0799999999999998</v>
      </c>
      <c r="T126" s="41">
        <f t="shared" si="24"/>
        <v>-9.27</v>
      </c>
      <c r="U126" s="42">
        <f t="shared" si="19"/>
        <v>-6.4327485380116969E-2</v>
      </c>
    </row>
    <row r="127" spans="1:21">
      <c r="A127" s="45" t="s">
        <v>265</v>
      </c>
      <c r="B127" s="47">
        <v>1</v>
      </c>
      <c r="C127" s="47">
        <v>2</v>
      </c>
      <c r="D127" s="47">
        <v>2.1800000000000002</v>
      </c>
      <c r="E127" s="47">
        <v>5.18</v>
      </c>
      <c r="F127" s="46" t="s">
        <v>147</v>
      </c>
      <c r="I127" s="67"/>
      <c r="J127" s="48">
        <v>2</v>
      </c>
      <c r="K127" s="49">
        <v>1.5</v>
      </c>
      <c r="L127" s="49">
        <v>2.61</v>
      </c>
      <c r="M127" s="49">
        <v>6.11</v>
      </c>
      <c r="N127" s="49" t="s">
        <v>148</v>
      </c>
      <c r="O127" s="64">
        <f t="shared" si="26"/>
        <v>86573.75</v>
      </c>
      <c r="P127" s="68">
        <f t="shared" si="18"/>
        <v>5.7715833333333334E-2</v>
      </c>
      <c r="Q127" s="41">
        <f t="shared" si="21"/>
        <v>-1</v>
      </c>
      <c r="R127" s="41">
        <f t="shared" si="22"/>
        <v>0.5</v>
      </c>
      <c r="S127" s="41">
        <f t="shared" si="23"/>
        <v>-0.42999999999999972</v>
      </c>
      <c r="T127" s="41">
        <f t="shared" si="24"/>
        <v>-0.9300000000000006</v>
      </c>
      <c r="U127" s="42">
        <f t="shared" si="19"/>
        <v>0.33333333333333331</v>
      </c>
    </row>
    <row r="128" spans="1:21">
      <c r="A128" s="45" t="s">
        <v>252</v>
      </c>
      <c r="B128" s="47">
        <v>1.5</v>
      </c>
      <c r="C128" s="47">
        <v>3</v>
      </c>
      <c r="D128" s="47">
        <v>1.5</v>
      </c>
      <c r="E128" s="47">
        <v>6</v>
      </c>
      <c r="F128" s="46" t="s">
        <v>147</v>
      </c>
      <c r="H128" s="58">
        <v>4416210</v>
      </c>
      <c r="I128" s="67">
        <f t="shared" si="20"/>
        <v>1.4720700000000002</v>
      </c>
      <c r="J128" s="48">
        <v>3</v>
      </c>
      <c r="K128" s="49">
        <v>2</v>
      </c>
      <c r="L128" s="49">
        <v>1</v>
      </c>
      <c r="M128" s="49">
        <v>6</v>
      </c>
      <c r="N128" s="49" t="s">
        <v>148</v>
      </c>
      <c r="O128" s="64">
        <f t="shared" si="26"/>
        <v>7928034</v>
      </c>
      <c r="P128" s="68">
        <f t="shared" si="18"/>
        <v>3.9640170000000001</v>
      </c>
      <c r="Q128" s="41">
        <f t="shared" si="21"/>
        <v>-1.5</v>
      </c>
      <c r="R128" s="41">
        <f t="shared" si="22"/>
        <v>1</v>
      </c>
      <c r="S128" s="41">
        <f t="shared" si="23"/>
        <v>0.5</v>
      </c>
      <c r="T128" s="41">
        <f t="shared" si="24"/>
        <v>0</v>
      </c>
      <c r="U128" s="42">
        <f t="shared" si="19"/>
        <v>0.5</v>
      </c>
    </row>
    <row r="129" spans="1:21">
      <c r="A129" s="45" t="s">
        <v>222</v>
      </c>
      <c r="B129" s="47">
        <v>1.5</v>
      </c>
      <c r="C129" s="47">
        <v>3</v>
      </c>
      <c r="D129" s="47">
        <v>2.73</v>
      </c>
      <c r="E129" s="47">
        <v>7.23</v>
      </c>
      <c r="F129" s="46" t="s">
        <v>144</v>
      </c>
      <c r="G129" s="47">
        <v>2</v>
      </c>
      <c r="I129" s="67"/>
      <c r="J129" s="48">
        <v>3</v>
      </c>
      <c r="K129" s="49">
        <v>2</v>
      </c>
      <c r="L129" s="49">
        <v>2.21</v>
      </c>
      <c r="M129" s="49">
        <v>7.21</v>
      </c>
      <c r="N129" s="49" t="s">
        <v>145</v>
      </c>
      <c r="O129" s="64">
        <f t="shared" si="26"/>
        <v>6818381.9299999997</v>
      </c>
      <c r="P129" s="68">
        <f t="shared" si="18"/>
        <v>3.4091909649999996</v>
      </c>
      <c r="Q129" s="41">
        <f t="shared" si="21"/>
        <v>-1.5</v>
      </c>
      <c r="R129" s="41">
        <f t="shared" si="22"/>
        <v>1</v>
      </c>
      <c r="S129" s="41">
        <f t="shared" si="23"/>
        <v>0.52</v>
      </c>
      <c r="T129" s="41">
        <f t="shared" si="24"/>
        <v>2.0000000000000462E-2</v>
      </c>
      <c r="U129" s="42">
        <f t="shared" si="19"/>
        <v>0.5</v>
      </c>
    </row>
    <row r="130" spans="1:21">
      <c r="A130" s="45" t="s">
        <v>223</v>
      </c>
      <c r="B130" s="47">
        <v>1</v>
      </c>
      <c r="C130" s="47">
        <v>2.89</v>
      </c>
      <c r="D130" s="47">
        <v>1</v>
      </c>
      <c r="E130" s="47">
        <v>4.8899999999999997</v>
      </c>
      <c r="F130" s="46" t="s">
        <v>147</v>
      </c>
      <c r="I130" s="67"/>
      <c r="J130" s="48">
        <v>2</v>
      </c>
      <c r="K130" s="49">
        <v>1.7</v>
      </c>
      <c r="L130" s="49">
        <v>0.89</v>
      </c>
      <c r="M130" s="49">
        <v>4.59</v>
      </c>
      <c r="N130" s="49" t="s">
        <v>148</v>
      </c>
      <c r="O130" s="64">
        <f t="shared" si="26"/>
        <v>1649053.02</v>
      </c>
      <c r="P130" s="68">
        <f t="shared" si="18"/>
        <v>0.97003118823529411</v>
      </c>
      <c r="Q130" s="41">
        <f t="shared" si="21"/>
        <v>-1</v>
      </c>
      <c r="R130" s="41">
        <f t="shared" si="22"/>
        <v>1.1900000000000002</v>
      </c>
      <c r="S130" s="41">
        <f t="shared" si="23"/>
        <v>0.10999999999999999</v>
      </c>
      <c r="T130" s="41">
        <f t="shared" si="24"/>
        <v>0.29999999999999982</v>
      </c>
      <c r="U130" s="42">
        <f t="shared" si="19"/>
        <v>0.70000000000000007</v>
      </c>
    </row>
    <row r="131" spans="1:21">
      <c r="A131" s="45" t="s">
        <v>56</v>
      </c>
      <c r="B131" s="47">
        <v>1.05</v>
      </c>
      <c r="C131" s="47">
        <v>2.0699999999999998</v>
      </c>
      <c r="D131" s="47">
        <v>1.1599999999999999</v>
      </c>
      <c r="E131" s="47">
        <v>4.2699999999999996</v>
      </c>
      <c r="F131" s="46" t="s">
        <v>147</v>
      </c>
      <c r="H131" s="58">
        <v>3752162</v>
      </c>
      <c r="I131" s="67">
        <f>(H131/1000000)/C131</f>
        <v>1.8126386473429954</v>
      </c>
      <c r="J131" s="48">
        <v>2.29</v>
      </c>
      <c r="K131" s="49">
        <v>2.78</v>
      </c>
      <c r="L131" s="49">
        <v>1.1399999999999999</v>
      </c>
      <c r="M131" s="49">
        <v>6.22</v>
      </c>
      <c r="N131" s="49" t="s">
        <v>148</v>
      </c>
      <c r="O131" s="64">
        <f t="shared" si="26"/>
        <v>144323.75</v>
      </c>
      <c r="P131" s="68">
        <f t="shared" si="18"/>
        <v>5.1915017985611517E-2</v>
      </c>
      <c r="Q131" s="41">
        <f t="shared" ref="Q131:Q146" si="27">B131-J131</f>
        <v>-1.24</v>
      </c>
      <c r="R131" s="41">
        <f t="shared" ref="R131:R146" si="28">C131-K131</f>
        <v>-0.71</v>
      </c>
      <c r="S131" s="41">
        <f t="shared" ref="S131:S146" si="29">D131-L131</f>
        <v>2.0000000000000018E-2</v>
      </c>
      <c r="T131" s="41">
        <f t="shared" ref="T131" si="30">E131-M131</f>
        <v>-1.9500000000000002</v>
      </c>
      <c r="U131" s="42">
        <f t="shared" si="19"/>
        <v>-0.25539568345323743</v>
      </c>
    </row>
    <row r="132" spans="1:21">
      <c r="A132" s="45" t="s">
        <v>224</v>
      </c>
      <c r="B132" s="47">
        <v>1.29</v>
      </c>
      <c r="C132" s="47">
        <v>2</v>
      </c>
      <c r="D132" s="47">
        <v>4.32</v>
      </c>
      <c r="E132" s="47">
        <v>7.61</v>
      </c>
      <c r="F132" s="46" t="s">
        <v>144</v>
      </c>
      <c r="G132" s="47">
        <v>2</v>
      </c>
      <c r="I132" s="67"/>
      <c r="J132" s="48">
        <v>2.67</v>
      </c>
      <c r="K132" s="49">
        <v>1.5</v>
      </c>
      <c r="L132" s="49">
        <v>5.04</v>
      </c>
      <c r="M132" s="49">
        <v>9.2100000000000009</v>
      </c>
      <c r="N132" s="49" t="s">
        <v>145</v>
      </c>
      <c r="O132" s="64">
        <f t="shared" si="26"/>
        <v>5344197.97</v>
      </c>
      <c r="P132" s="68">
        <f t="shared" ref="P132:P146" si="31">(O132/1000000)/K132</f>
        <v>3.5627986466666663</v>
      </c>
      <c r="Q132" s="41">
        <f t="shared" si="27"/>
        <v>-1.38</v>
      </c>
      <c r="R132" s="41">
        <f t="shared" si="28"/>
        <v>0.5</v>
      </c>
      <c r="S132" s="41">
        <f t="shared" si="29"/>
        <v>-0.71999999999999975</v>
      </c>
      <c r="T132" s="41">
        <f t="shared" ref="T132:T147" si="32">E132-M132</f>
        <v>-1.6000000000000005</v>
      </c>
      <c r="U132" s="42">
        <f t="shared" ref="U132:U146" si="33">R132/K132</f>
        <v>0.33333333333333331</v>
      </c>
    </row>
    <row r="133" spans="1:21">
      <c r="A133" s="45" t="s">
        <v>225</v>
      </c>
      <c r="B133" s="47">
        <v>7.25</v>
      </c>
      <c r="C133" s="47">
        <v>4.53</v>
      </c>
      <c r="D133" s="47">
        <v>3.59</v>
      </c>
      <c r="E133" s="47">
        <v>15.37</v>
      </c>
      <c r="F133" s="46" t="s">
        <v>144</v>
      </c>
      <c r="G133" s="47">
        <v>2</v>
      </c>
      <c r="I133" s="67"/>
      <c r="J133" s="48">
        <v>15.72</v>
      </c>
      <c r="K133" s="49">
        <v>7.14</v>
      </c>
      <c r="L133" s="49">
        <v>4</v>
      </c>
      <c r="M133" s="49">
        <v>26.87</v>
      </c>
      <c r="N133" s="49" t="s">
        <v>145</v>
      </c>
      <c r="O133" s="64">
        <f t="shared" si="26"/>
        <v>4171467.14</v>
      </c>
      <c r="P133" s="68">
        <f t="shared" si="31"/>
        <v>0.58423909523809525</v>
      </c>
      <c r="Q133" s="41">
        <f t="shared" si="27"/>
        <v>-8.4700000000000006</v>
      </c>
      <c r="R133" s="41">
        <f t="shared" si="28"/>
        <v>-2.6099999999999994</v>
      </c>
      <c r="S133" s="41">
        <f t="shared" si="29"/>
        <v>-0.41000000000000014</v>
      </c>
      <c r="T133" s="41">
        <f t="shared" si="32"/>
        <v>-11.500000000000002</v>
      </c>
      <c r="U133" s="42">
        <f t="shared" si="33"/>
        <v>-0.36554621848739488</v>
      </c>
    </row>
    <row r="134" spans="1:21">
      <c r="A134" s="45" t="s">
        <v>226</v>
      </c>
      <c r="B134" s="47">
        <v>2.37</v>
      </c>
      <c r="C134" s="47">
        <v>2</v>
      </c>
      <c r="D134" s="47">
        <v>3.15</v>
      </c>
      <c r="E134" s="47">
        <v>7.52</v>
      </c>
      <c r="F134" s="46" t="s">
        <v>144</v>
      </c>
      <c r="G134" s="47">
        <v>2</v>
      </c>
      <c r="I134" s="67"/>
      <c r="J134" s="48">
        <v>4.99</v>
      </c>
      <c r="K134" s="49">
        <v>1.81</v>
      </c>
      <c r="L134" s="49">
        <v>3.29</v>
      </c>
      <c r="M134" s="49">
        <v>10.09</v>
      </c>
      <c r="N134" s="49" t="s">
        <v>145</v>
      </c>
      <c r="O134" s="64">
        <f t="shared" si="26"/>
        <v>47430.77</v>
      </c>
      <c r="P134" s="68">
        <f t="shared" si="31"/>
        <v>2.6204845303867401E-2</v>
      </c>
      <c r="Q134" s="41">
        <f t="shared" si="27"/>
        <v>-2.62</v>
      </c>
      <c r="R134" s="41">
        <f t="shared" si="28"/>
        <v>0.18999999999999995</v>
      </c>
      <c r="S134" s="41">
        <f t="shared" si="29"/>
        <v>-0.14000000000000012</v>
      </c>
      <c r="T134" s="41">
        <f t="shared" si="32"/>
        <v>-2.5700000000000003</v>
      </c>
      <c r="U134" s="42">
        <f t="shared" si="33"/>
        <v>0.1049723756906077</v>
      </c>
    </row>
    <row r="135" spans="1:21">
      <c r="A135" s="45" t="s">
        <v>227</v>
      </c>
      <c r="B135" s="47">
        <v>1.5</v>
      </c>
      <c r="C135" s="47">
        <v>3</v>
      </c>
      <c r="D135" s="47">
        <v>1.5</v>
      </c>
      <c r="E135" s="47">
        <v>6</v>
      </c>
      <c r="F135" s="46" t="s">
        <v>147</v>
      </c>
      <c r="I135" s="67"/>
      <c r="J135" s="48">
        <v>3</v>
      </c>
      <c r="K135" s="49">
        <v>2</v>
      </c>
      <c r="L135" s="49">
        <v>1</v>
      </c>
      <c r="M135" s="49">
        <v>6</v>
      </c>
      <c r="N135" s="49" t="s">
        <v>148</v>
      </c>
      <c r="O135" s="64">
        <f t="shared" si="26"/>
        <v>4519961.29</v>
      </c>
      <c r="P135" s="68">
        <f t="shared" si="31"/>
        <v>2.2599806450000002</v>
      </c>
      <c r="Q135" s="41">
        <f t="shared" si="27"/>
        <v>-1.5</v>
      </c>
      <c r="R135" s="41">
        <f t="shared" si="28"/>
        <v>1</v>
      </c>
      <c r="S135" s="41">
        <f t="shared" si="29"/>
        <v>0.5</v>
      </c>
      <c r="T135" s="41">
        <f t="shared" si="32"/>
        <v>0</v>
      </c>
      <c r="U135" s="42">
        <f t="shared" si="33"/>
        <v>0.5</v>
      </c>
    </row>
    <row r="136" spans="1:21">
      <c r="A136" s="45" t="s">
        <v>228</v>
      </c>
      <c r="B136" s="47">
        <v>1.5</v>
      </c>
      <c r="C136" s="47">
        <v>3.84</v>
      </c>
      <c r="D136" s="47">
        <v>2.39</v>
      </c>
      <c r="E136" s="47">
        <v>7.74</v>
      </c>
      <c r="F136" s="46" t="s">
        <v>144</v>
      </c>
      <c r="G136" s="47">
        <v>2</v>
      </c>
      <c r="I136" s="67"/>
      <c r="J136" s="48">
        <v>3.77</v>
      </c>
      <c r="K136" s="49">
        <v>4.01</v>
      </c>
      <c r="L136" s="49">
        <v>2.2200000000000002</v>
      </c>
      <c r="M136" s="49">
        <v>10</v>
      </c>
      <c r="N136" s="49" t="s">
        <v>145</v>
      </c>
      <c r="O136" s="64">
        <f t="shared" si="26"/>
        <v>10568103.970000001</v>
      </c>
      <c r="P136" s="68">
        <f t="shared" si="31"/>
        <v>2.6354373990024942</v>
      </c>
      <c r="Q136" s="41">
        <f t="shared" si="27"/>
        <v>-2.27</v>
      </c>
      <c r="R136" s="41">
        <f t="shared" si="28"/>
        <v>-0.16999999999999993</v>
      </c>
      <c r="S136" s="41">
        <f t="shared" si="29"/>
        <v>0.16999999999999993</v>
      </c>
      <c r="T136" s="41">
        <f t="shared" si="32"/>
        <v>-2.2599999999999998</v>
      </c>
      <c r="U136" s="42">
        <f t="shared" si="33"/>
        <v>-4.2394014962593499E-2</v>
      </c>
    </row>
    <row r="137" spans="1:21">
      <c r="A137" s="45" t="s">
        <v>229</v>
      </c>
      <c r="B137" s="47">
        <v>10.01</v>
      </c>
      <c r="C137" s="47">
        <v>2</v>
      </c>
      <c r="D137" s="47">
        <v>3.39</v>
      </c>
      <c r="E137" s="47">
        <v>15.39</v>
      </c>
      <c r="F137" s="46" t="s">
        <v>144</v>
      </c>
      <c r="G137" s="47">
        <v>2</v>
      </c>
      <c r="H137" s="58">
        <v>11848253</v>
      </c>
      <c r="I137" s="67">
        <f t="shared" ref="I137:I146" si="34">(H137/1000000)/C137</f>
        <v>5.9241264999999999</v>
      </c>
      <c r="J137" s="48">
        <v>14.74</v>
      </c>
      <c r="K137" s="49">
        <v>1.5</v>
      </c>
      <c r="L137" s="49">
        <v>3.07</v>
      </c>
      <c r="M137" s="49">
        <v>19.32</v>
      </c>
      <c r="N137" s="49" t="s">
        <v>145</v>
      </c>
      <c r="O137" s="64">
        <f t="shared" si="26"/>
        <v>827456.12</v>
      </c>
      <c r="P137" s="68">
        <f t="shared" si="31"/>
        <v>0.55163741333333338</v>
      </c>
      <c r="Q137" s="41">
        <f t="shared" si="27"/>
        <v>-4.7300000000000004</v>
      </c>
      <c r="R137" s="41">
        <f t="shared" si="28"/>
        <v>0.5</v>
      </c>
      <c r="S137" s="41">
        <f t="shared" si="29"/>
        <v>0.32000000000000028</v>
      </c>
      <c r="T137" s="41">
        <f t="shared" si="32"/>
        <v>-3.9299999999999997</v>
      </c>
      <c r="U137" s="42">
        <f t="shared" si="33"/>
        <v>0.33333333333333331</v>
      </c>
    </row>
    <row r="138" spans="1:21">
      <c r="A138" s="45" t="s">
        <v>251</v>
      </c>
      <c r="B138" s="47">
        <v>1.79</v>
      </c>
      <c r="C138" s="47">
        <v>16.79</v>
      </c>
      <c r="D138" s="47">
        <v>5.42</v>
      </c>
      <c r="E138" s="47">
        <v>24</v>
      </c>
      <c r="F138" s="46" t="s">
        <v>144</v>
      </c>
      <c r="G138" s="47">
        <v>3.12</v>
      </c>
      <c r="H138" s="58">
        <v>20561405</v>
      </c>
      <c r="I138" s="67">
        <f t="shared" si="34"/>
        <v>1.2246220964860037</v>
      </c>
      <c r="J138" s="48">
        <v>7.13</v>
      </c>
      <c r="K138" s="49">
        <v>15.9</v>
      </c>
      <c r="L138" s="49">
        <v>6.06</v>
      </c>
      <c r="M138" s="49">
        <v>29.09</v>
      </c>
      <c r="N138" s="49" t="s">
        <v>145</v>
      </c>
      <c r="O138" s="64">
        <f t="shared" si="26"/>
        <v>33054830.420000002</v>
      </c>
      <c r="P138" s="68">
        <f t="shared" si="31"/>
        <v>2.0789201522012579</v>
      </c>
      <c r="Q138" s="41">
        <f t="shared" si="27"/>
        <v>-5.34</v>
      </c>
      <c r="R138" s="41">
        <f t="shared" si="28"/>
        <v>0.88999999999999879</v>
      </c>
      <c r="S138" s="41">
        <f t="shared" si="29"/>
        <v>-0.63999999999999968</v>
      </c>
      <c r="T138" s="41">
        <f t="shared" si="32"/>
        <v>-5.09</v>
      </c>
      <c r="U138" s="42">
        <f t="shared" si="33"/>
        <v>5.5974842767295523E-2</v>
      </c>
    </row>
    <row r="139" spans="1:21">
      <c r="A139" s="45" t="s">
        <v>57</v>
      </c>
      <c r="B139" s="47">
        <v>1</v>
      </c>
      <c r="C139" s="47">
        <v>2.54</v>
      </c>
      <c r="D139" s="47">
        <v>1</v>
      </c>
      <c r="E139" s="47">
        <v>4.54</v>
      </c>
      <c r="F139" s="46" t="s">
        <v>147</v>
      </c>
      <c r="H139" s="58">
        <v>2639269</v>
      </c>
      <c r="I139" s="67">
        <f t="shared" si="34"/>
        <v>1.039082283464567</v>
      </c>
      <c r="J139" s="48">
        <v>2.68</v>
      </c>
      <c r="K139" s="49">
        <v>2.04</v>
      </c>
      <c r="L139" s="49">
        <v>0.61</v>
      </c>
      <c r="M139" s="49">
        <v>5.33</v>
      </c>
      <c r="N139" s="49" t="s">
        <v>148</v>
      </c>
      <c r="O139" s="64">
        <f t="shared" si="26"/>
        <v>144323.75</v>
      </c>
      <c r="P139" s="68">
        <f t="shared" si="31"/>
        <v>7.07469362745098E-2</v>
      </c>
      <c r="Q139" s="41">
        <f t="shared" si="27"/>
        <v>-1.6800000000000002</v>
      </c>
      <c r="R139" s="41">
        <f t="shared" si="28"/>
        <v>0.5</v>
      </c>
      <c r="S139" s="41">
        <f t="shared" si="29"/>
        <v>0.39</v>
      </c>
      <c r="T139" s="41">
        <f t="shared" si="32"/>
        <v>-0.79</v>
      </c>
      <c r="U139" s="42">
        <f t="shared" si="33"/>
        <v>0.24509803921568626</v>
      </c>
    </row>
    <row r="140" spans="1:21">
      <c r="A140" s="45" t="s">
        <v>230</v>
      </c>
      <c r="B140" s="47">
        <v>10.94</v>
      </c>
      <c r="C140" s="47">
        <v>2</v>
      </c>
      <c r="D140" s="47">
        <v>5.34</v>
      </c>
      <c r="E140" s="47">
        <v>18.28</v>
      </c>
      <c r="F140" s="46" t="s">
        <v>144</v>
      </c>
      <c r="G140" s="47">
        <v>2.38</v>
      </c>
      <c r="I140" s="67"/>
      <c r="J140" s="48">
        <v>11.46</v>
      </c>
      <c r="K140" s="49">
        <v>1.78</v>
      </c>
      <c r="L140" s="49">
        <v>5.12</v>
      </c>
      <c r="M140" s="49">
        <v>18.37</v>
      </c>
      <c r="N140" s="49" t="s">
        <v>145</v>
      </c>
      <c r="O140" s="64">
        <f t="shared" si="26"/>
        <v>6229113</v>
      </c>
      <c r="P140" s="68">
        <f t="shared" si="31"/>
        <v>3.4995016853932581</v>
      </c>
      <c r="Q140" s="41">
        <f t="shared" si="27"/>
        <v>-0.52000000000000135</v>
      </c>
      <c r="R140" s="41">
        <f t="shared" si="28"/>
        <v>0.21999999999999997</v>
      </c>
      <c r="S140" s="41">
        <f t="shared" si="29"/>
        <v>0.21999999999999975</v>
      </c>
      <c r="T140" s="41">
        <f t="shared" si="32"/>
        <v>-8.9999999999999858E-2</v>
      </c>
      <c r="U140" s="42">
        <f t="shared" si="33"/>
        <v>0.12359550561797751</v>
      </c>
    </row>
    <row r="141" spans="1:21">
      <c r="A141" s="45" t="s">
        <v>231</v>
      </c>
      <c r="B141" s="47">
        <v>1.5</v>
      </c>
      <c r="C141" s="47">
        <v>3.91</v>
      </c>
      <c r="D141" s="47">
        <v>1.5</v>
      </c>
      <c r="E141" s="47">
        <v>6.91</v>
      </c>
      <c r="F141" s="46" t="s">
        <v>147</v>
      </c>
      <c r="I141" s="67"/>
      <c r="J141" s="48">
        <v>3</v>
      </c>
      <c r="K141" s="49">
        <v>2.78</v>
      </c>
      <c r="L141" s="49">
        <v>1</v>
      </c>
      <c r="M141" s="49">
        <v>6.78</v>
      </c>
      <c r="N141" s="49" t="s">
        <v>148</v>
      </c>
      <c r="O141" s="64">
        <f t="shared" si="26"/>
        <v>2530209</v>
      </c>
      <c r="P141" s="68">
        <f t="shared" si="31"/>
        <v>0.91014712230215844</v>
      </c>
      <c r="Q141" s="41">
        <f t="shared" si="27"/>
        <v>-1.5</v>
      </c>
      <c r="R141" s="41">
        <f t="shared" si="28"/>
        <v>1.1300000000000003</v>
      </c>
      <c r="S141" s="41">
        <f t="shared" si="29"/>
        <v>0.5</v>
      </c>
      <c r="T141" s="41">
        <f t="shared" si="32"/>
        <v>0.12999999999999989</v>
      </c>
      <c r="U141" s="42">
        <f t="shared" si="33"/>
        <v>0.40647482014388503</v>
      </c>
    </row>
    <row r="142" spans="1:21">
      <c r="A142" s="45" t="s">
        <v>268</v>
      </c>
      <c r="B142" s="47">
        <v>3.76</v>
      </c>
      <c r="C142" s="47">
        <v>15.05</v>
      </c>
      <c r="D142" s="47">
        <v>1</v>
      </c>
      <c r="E142" s="47">
        <v>19.82</v>
      </c>
      <c r="F142" s="46" t="s">
        <v>144</v>
      </c>
      <c r="G142" s="47">
        <v>2.58</v>
      </c>
      <c r="I142" s="67"/>
      <c r="J142" s="48">
        <v>8.86</v>
      </c>
      <c r="K142" s="49">
        <v>16.25</v>
      </c>
      <c r="L142" s="49">
        <v>1</v>
      </c>
      <c r="M142" s="49">
        <v>26.12</v>
      </c>
      <c r="N142" s="49" t="s">
        <v>145</v>
      </c>
      <c r="O142" s="64">
        <f t="shared" si="26"/>
        <v>1611296.25</v>
      </c>
      <c r="P142" s="68">
        <f t="shared" si="31"/>
        <v>9.9156692307692307E-2</v>
      </c>
      <c r="Q142" s="41">
        <f t="shared" si="27"/>
        <v>-5.0999999999999996</v>
      </c>
      <c r="R142" s="41">
        <f t="shared" si="28"/>
        <v>-1.1999999999999993</v>
      </c>
      <c r="S142" s="41">
        <f t="shared" si="29"/>
        <v>0</v>
      </c>
      <c r="T142" s="41">
        <f t="shared" si="32"/>
        <v>-6.3000000000000007</v>
      </c>
      <c r="U142" s="42">
        <f t="shared" si="33"/>
        <v>-7.3846153846153798E-2</v>
      </c>
    </row>
    <row r="143" spans="1:21">
      <c r="A143" s="45" t="s">
        <v>232</v>
      </c>
      <c r="B143" s="47">
        <v>3.62</v>
      </c>
      <c r="C143" s="47">
        <v>13</v>
      </c>
      <c r="D143" s="47">
        <v>1.39</v>
      </c>
      <c r="E143" s="47">
        <v>18.010000000000002</v>
      </c>
      <c r="F143" s="46" t="s">
        <v>144</v>
      </c>
      <c r="G143" s="47">
        <v>2.34</v>
      </c>
      <c r="H143" s="58">
        <v>11848253</v>
      </c>
      <c r="I143" s="67">
        <f t="shared" si="34"/>
        <v>0.9114040769230769</v>
      </c>
      <c r="J143" s="48">
        <v>11.36</v>
      </c>
      <c r="K143" s="49">
        <v>13.17</v>
      </c>
      <c r="L143" s="49">
        <v>1.52</v>
      </c>
      <c r="M143" s="49">
        <v>26.05</v>
      </c>
      <c r="N143" s="49" t="s">
        <v>145</v>
      </c>
      <c r="O143" s="64">
        <f t="shared" si="26"/>
        <v>18278061.940000001</v>
      </c>
      <c r="P143" s="68">
        <f t="shared" si="31"/>
        <v>1.3878558800303722</v>
      </c>
      <c r="Q143" s="41">
        <f t="shared" si="27"/>
        <v>-7.7399999999999993</v>
      </c>
      <c r="R143" s="41">
        <f t="shared" si="28"/>
        <v>-0.16999999999999993</v>
      </c>
      <c r="S143" s="41">
        <f t="shared" si="29"/>
        <v>-0.13000000000000012</v>
      </c>
      <c r="T143" s="41">
        <f t="shared" si="32"/>
        <v>-8.0399999999999991</v>
      </c>
      <c r="U143" s="42">
        <f t="shared" si="33"/>
        <v>-1.2908124525436594E-2</v>
      </c>
    </row>
    <row r="144" spans="1:21">
      <c r="A144" s="45" t="s">
        <v>233</v>
      </c>
      <c r="B144" s="47">
        <v>1.5</v>
      </c>
      <c r="C144" s="47">
        <v>5.64</v>
      </c>
      <c r="D144" s="47">
        <v>2.19</v>
      </c>
      <c r="E144" s="47">
        <v>9.33</v>
      </c>
      <c r="F144" s="46" t="s">
        <v>144</v>
      </c>
      <c r="G144" s="47">
        <v>2</v>
      </c>
      <c r="I144" s="67"/>
      <c r="J144" s="48">
        <v>3</v>
      </c>
      <c r="K144" s="49">
        <v>4.2300000000000004</v>
      </c>
      <c r="L144" s="49">
        <v>1.99</v>
      </c>
      <c r="M144" s="49">
        <v>9.2200000000000006</v>
      </c>
      <c r="N144" s="49" t="s">
        <v>145</v>
      </c>
      <c r="O144" s="64">
        <f t="shared" si="26"/>
        <v>47430.77</v>
      </c>
      <c r="P144" s="68">
        <f t="shared" si="31"/>
        <v>1.1212947990543733E-2</v>
      </c>
      <c r="Q144" s="41">
        <f t="shared" si="27"/>
        <v>-1.5</v>
      </c>
      <c r="R144" s="41">
        <f t="shared" si="28"/>
        <v>1.4099999999999993</v>
      </c>
      <c r="S144" s="41">
        <f t="shared" si="29"/>
        <v>0.19999999999999996</v>
      </c>
      <c r="T144" s="41">
        <f t="shared" si="32"/>
        <v>0.10999999999999943</v>
      </c>
      <c r="U144" s="42">
        <f t="shared" si="33"/>
        <v>0.33333333333333315</v>
      </c>
    </row>
    <row r="145" spans="1:21">
      <c r="A145" s="45" t="s">
        <v>234</v>
      </c>
      <c r="B145" s="47">
        <v>3.32</v>
      </c>
      <c r="C145" s="47">
        <v>5.08</v>
      </c>
      <c r="D145" s="47">
        <v>2.41</v>
      </c>
      <c r="E145" s="47">
        <v>10.81</v>
      </c>
      <c r="F145" s="46" t="s">
        <v>144</v>
      </c>
      <c r="G145" s="47">
        <v>2</v>
      </c>
      <c r="H145" s="58">
        <v>5338585</v>
      </c>
      <c r="I145" s="67">
        <f t="shared" si="34"/>
        <v>1.0509025590551182</v>
      </c>
      <c r="J145" s="48">
        <v>3.64</v>
      </c>
      <c r="K145" s="49">
        <v>4.72</v>
      </c>
      <c r="L145" s="49">
        <v>3.15</v>
      </c>
      <c r="M145" s="49">
        <v>11.5</v>
      </c>
      <c r="N145" s="49" t="s">
        <v>145</v>
      </c>
      <c r="O145" s="64">
        <f t="shared" si="26"/>
        <v>15920613.939999999</v>
      </c>
      <c r="P145" s="68">
        <f t="shared" si="31"/>
        <v>3.3730114279661016</v>
      </c>
      <c r="Q145" s="41">
        <f t="shared" si="27"/>
        <v>-0.32000000000000028</v>
      </c>
      <c r="R145" s="41">
        <f t="shared" si="28"/>
        <v>0.36000000000000032</v>
      </c>
      <c r="S145" s="41">
        <f t="shared" si="29"/>
        <v>-0.73999999999999977</v>
      </c>
      <c r="T145" s="41">
        <f t="shared" si="32"/>
        <v>-0.6899999999999995</v>
      </c>
      <c r="U145" s="42">
        <f t="shared" si="33"/>
        <v>7.627118644067804E-2</v>
      </c>
    </row>
    <row r="146" spans="1:21">
      <c r="A146" s="45" t="s">
        <v>235</v>
      </c>
      <c r="B146" s="47">
        <v>1.32</v>
      </c>
      <c r="C146" s="47">
        <v>3.53</v>
      </c>
      <c r="D146" s="47">
        <v>4.4000000000000004</v>
      </c>
      <c r="E146" s="47">
        <v>9.25</v>
      </c>
      <c r="F146" s="46" t="s">
        <v>144</v>
      </c>
      <c r="G146" s="47">
        <v>2</v>
      </c>
      <c r="H146" s="58">
        <v>8713152</v>
      </c>
      <c r="I146" s="67">
        <f t="shared" si="34"/>
        <v>2.4683150141643058</v>
      </c>
      <c r="J146" s="48">
        <v>2.09</v>
      </c>
      <c r="K146" s="49">
        <v>2.7</v>
      </c>
      <c r="L146" s="49">
        <v>4.22</v>
      </c>
      <c r="M146" s="49">
        <v>9</v>
      </c>
      <c r="N146" s="49" t="s">
        <v>145</v>
      </c>
      <c r="O146" s="64">
        <f t="shared" si="26"/>
        <v>10339872.939999999</v>
      </c>
      <c r="P146" s="68">
        <f t="shared" si="31"/>
        <v>3.8295825703703699</v>
      </c>
      <c r="Q146" s="41">
        <f t="shared" si="27"/>
        <v>-0.7699999999999998</v>
      </c>
      <c r="R146" s="41">
        <f t="shared" si="28"/>
        <v>0.82999999999999963</v>
      </c>
      <c r="S146" s="41">
        <f t="shared" si="29"/>
        <v>0.1800000000000006</v>
      </c>
      <c r="T146" s="41">
        <f t="shared" si="32"/>
        <v>0.25</v>
      </c>
      <c r="U146" s="42">
        <f t="shared" si="33"/>
        <v>0.30740740740740724</v>
      </c>
    </row>
    <row r="147" spans="1:21">
      <c r="A147" s="45" t="s">
        <v>236</v>
      </c>
      <c r="B147" s="44">
        <f>SUM(B3:B146)</f>
        <v>510.99</v>
      </c>
      <c r="C147" s="44">
        <f>SUM(C3:C146)</f>
        <v>1031.2799999999995</v>
      </c>
      <c r="D147" s="44">
        <f>SUM(D3:D146)</f>
        <v>354.10000000000008</v>
      </c>
      <c r="E147" s="44">
        <f>SUM(E3:E146)</f>
        <v>1896.36</v>
      </c>
      <c r="G147" s="44">
        <f>SUM(G3:G146)</f>
        <v>243.91000000000003</v>
      </c>
      <c r="H147" s="59">
        <f>SUM(H3:H146)</f>
        <v>642470139</v>
      </c>
      <c r="I147" s="67">
        <f>(H147/1000000)/C147</f>
        <v>0.62298322376076365</v>
      </c>
      <c r="J147" s="44">
        <f>SUM(J3:J146)</f>
        <v>941.0300000000002</v>
      </c>
      <c r="K147" s="44">
        <f>SUM(K3:K146)</f>
        <v>1050.9899999999998</v>
      </c>
      <c r="L147" s="44">
        <f>SUM(L3:L146)</f>
        <v>345.93000000000006</v>
      </c>
      <c r="M147" s="44">
        <f>SUM(M3:M146)</f>
        <v>2337.9600000000009</v>
      </c>
      <c r="N147" s="45"/>
      <c r="O147" s="65">
        <f>SUM(O3:O146)</f>
        <v>1473376912.9500003</v>
      </c>
      <c r="P147" s="68"/>
      <c r="Q147" s="44">
        <f>SUM(Q3:Q146)</f>
        <v>-430.03999999999996</v>
      </c>
      <c r="R147" s="44">
        <f>SUM(R3:R146)</f>
        <v>-19.709999999999983</v>
      </c>
      <c r="S147" s="44">
        <f>SUM(S3:S146)</f>
        <v>8.1699999999999982</v>
      </c>
      <c r="T147" s="41">
        <f t="shared" si="32"/>
        <v>-441.60000000000105</v>
      </c>
      <c r="U147" s="42">
        <f>AVERAGE(U3:U146)</f>
        <v>0.13923858426725766</v>
      </c>
    </row>
    <row r="148" spans="1:21">
      <c r="H148" s="58">
        <f>COUNTA(H3:H146)</f>
        <v>59</v>
      </c>
      <c r="Q148" s="51">
        <f>Q147/J147</f>
        <v>-0.45698861885380898</v>
      </c>
      <c r="R148" s="51">
        <f t="shared" ref="R148" si="35">R147/K147</f>
        <v>-1.8753746467616236E-2</v>
      </c>
      <c r="S148" s="51">
        <f>S147/L147</f>
        <v>2.3617494868904104E-2</v>
      </c>
      <c r="T148" s="51">
        <f>T147/M147</f>
        <v>-0.18888261561361225</v>
      </c>
    </row>
    <row r="149" spans="1:21">
      <c r="P149" s="66">
        <f>AVERAGE(P3:P146)</f>
        <v>1.9544566480742123</v>
      </c>
    </row>
    <row r="152" spans="1:21">
      <c r="P152" s="70" t="s">
        <v>145</v>
      </c>
      <c r="Q152" s="71" t="s">
        <v>148</v>
      </c>
    </row>
    <row r="153" spans="1:21">
      <c r="P153" s="60">
        <v>3.6607487186700767</v>
      </c>
      <c r="Q153" s="41">
        <v>5.6887829999999999</v>
      </c>
    </row>
    <row r="154" spans="1:21">
      <c r="P154" s="60">
        <v>0.84567813936430314</v>
      </c>
      <c r="Q154" s="41">
        <v>2.5342149733333335</v>
      </c>
    </row>
    <row r="155" spans="1:21">
      <c r="P155" s="60">
        <v>0.89810054393939387</v>
      </c>
      <c r="Q155" s="41">
        <v>0.38899630666666662</v>
      </c>
    </row>
    <row r="156" spans="1:21">
      <c r="P156" s="60">
        <v>0.70478941395663963</v>
      </c>
      <c r="Q156" s="41">
        <v>1.8031492132867133</v>
      </c>
    </row>
    <row r="157" spans="1:21">
      <c r="P157" s="60">
        <v>0.80627163999999996</v>
      </c>
      <c r="Q157" s="41">
        <v>7.4852220396039595</v>
      </c>
    </row>
    <row r="158" spans="1:21">
      <c r="P158" s="60">
        <v>3.047518053333333</v>
      </c>
      <c r="Q158" s="41">
        <v>4.5205680800000003</v>
      </c>
    </row>
    <row r="159" spans="1:21">
      <c r="P159" s="60">
        <v>1.6961028995215313</v>
      </c>
      <c r="Q159" s="41">
        <v>3.732754795</v>
      </c>
    </row>
    <row r="160" spans="1:21">
      <c r="P160" s="60">
        <v>1.546888885</v>
      </c>
      <c r="Q160" s="41">
        <v>2.0712550381231671</v>
      </c>
    </row>
    <row r="161" spans="16:17">
      <c r="P161" s="60">
        <v>5.4636363333333335</v>
      </c>
      <c r="Q161" s="41">
        <v>2.6404423664122136E-2</v>
      </c>
    </row>
    <row r="162" spans="16:17">
      <c r="P162" s="60">
        <v>4.7228039649999998</v>
      </c>
      <c r="Q162" s="41">
        <v>2.6612903225806454E-2</v>
      </c>
    </row>
    <row r="163" spans="16:17">
      <c r="P163" s="60">
        <v>0.42149545639771807</v>
      </c>
      <c r="Q163" s="41">
        <v>1.6042796399999999</v>
      </c>
    </row>
    <row r="164" spans="16:17">
      <c r="P164" s="60">
        <v>3.13499898019802</v>
      </c>
      <c r="Q164" s="41">
        <v>3.1836920529801326E-2</v>
      </c>
    </row>
    <row r="165" spans="16:17">
      <c r="P165" s="60">
        <v>1.6367114703867565</v>
      </c>
      <c r="Q165" s="41">
        <v>9.6249999999999999E-3</v>
      </c>
    </row>
    <row r="166" spans="16:17">
      <c r="P166" s="60">
        <v>3.2161126699999998</v>
      </c>
      <c r="Q166" s="41">
        <v>2.5173110078740155</v>
      </c>
    </row>
    <row r="167" spans="16:17">
      <c r="P167" s="60">
        <v>1.3391517715617713</v>
      </c>
      <c r="Q167" s="41">
        <v>0.98999847333333335</v>
      </c>
    </row>
    <row r="168" spans="16:17">
      <c r="P168" s="60">
        <v>1.6287793079470196</v>
      </c>
      <c r="Q168" s="41">
        <v>4.0441296400000004</v>
      </c>
    </row>
    <row r="169" spans="16:17">
      <c r="P169" s="60">
        <v>3.9706200394736846</v>
      </c>
      <c r="Q169" s="41">
        <v>1.5566878449999999</v>
      </c>
    </row>
    <row r="170" spans="16:17">
      <c r="P170" s="60">
        <v>1.1394561302521007</v>
      </c>
      <c r="Q170" s="41">
        <v>1.987058251633987</v>
      </c>
    </row>
    <row r="171" spans="16:17">
      <c r="P171" s="60">
        <v>0.47691389811738655</v>
      </c>
      <c r="Q171" s="41">
        <v>4.2965385000000002E-2</v>
      </c>
    </row>
    <row r="172" spans="16:17">
      <c r="P172" s="60">
        <v>1.0691552871050385</v>
      </c>
      <c r="Q172" s="41">
        <v>2.6012857500000002</v>
      </c>
    </row>
    <row r="173" spans="16:17">
      <c r="P173" s="60">
        <v>1.0102555725908977</v>
      </c>
      <c r="Q173" s="41">
        <v>3.8962994266666668</v>
      </c>
    </row>
    <row r="174" spans="16:17">
      <c r="P174" s="60">
        <v>2.5306903401015228</v>
      </c>
      <c r="Q174" s="41">
        <v>1.4914392949999999</v>
      </c>
    </row>
    <row r="175" spans="16:17">
      <c r="P175" s="60">
        <v>0.78194084051724144</v>
      </c>
      <c r="Q175" s="41">
        <v>3.5499653133333329</v>
      </c>
    </row>
    <row r="176" spans="16:17">
      <c r="P176" s="60">
        <v>1.2032608949880668</v>
      </c>
      <c r="Q176" s="41">
        <v>1.3460145751879697</v>
      </c>
    </row>
    <row r="177" spans="16:17">
      <c r="P177" s="60">
        <v>1.2849219278523492</v>
      </c>
      <c r="Q177" s="41">
        <v>2.1971836826923075</v>
      </c>
    </row>
    <row r="178" spans="16:17">
      <c r="P178" s="60">
        <v>1.3461780695970698</v>
      </c>
      <c r="Q178" s="41">
        <v>1.1050416230366493</v>
      </c>
    </row>
    <row r="179" spans="16:17">
      <c r="P179" s="60">
        <v>1.695776795</v>
      </c>
      <c r="Q179" s="41">
        <v>5.263654746666667</v>
      </c>
    </row>
    <row r="180" spans="16:17">
      <c r="P180" s="60">
        <v>1.4265798929663609</v>
      </c>
      <c r="Q180" s="41">
        <v>5.728718E-2</v>
      </c>
    </row>
    <row r="181" spans="16:17">
      <c r="P181" s="60">
        <v>1.0893185617760619</v>
      </c>
      <c r="Q181" s="41">
        <v>1.09936868</v>
      </c>
    </row>
    <row r="182" spans="16:17">
      <c r="P182" s="60">
        <v>2.4888074089887637</v>
      </c>
      <c r="Q182" s="41">
        <v>2.6656901770833334</v>
      </c>
    </row>
    <row r="183" spans="16:17">
      <c r="P183" s="60">
        <v>4.9456901699999998</v>
      </c>
      <c r="Q183" s="41">
        <v>3.1413587949999999</v>
      </c>
    </row>
    <row r="184" spans="16:17">
      <c r="P184" s="60">
        <v>1.815197568181818</v>
      </c>
      <c r="Q184" s="41">
        <v>3.7720725599999998</v>
      </c>
    </row>
    <row r="185" spans="16:17">
      <c r="P185" s="60">
        <v>0.89400703846153828</v>
      </c>
      <c r="Q185" s="41">
        <v>3.8065388080808078</v>
      </c>
    </row>
    <row r="186" spans="16:17">
      <c r="P186" s="60">
        <v>3.3987291699999997</v>
      </c>
      <c r="Q186" s="41">
        <v>3.5446813037974683</v>
      </c>
    </row>
    <row r="187" spans="16:17">
      <c r="P187" s="60">
        <v>4.0175584921630092</v>
      </c>
      <c r="Q187" s="41">
        <v>2.6004033707865169E-2</v>
      </c>
    </row>
    <row r="188" spans="16:17">
      <c r="P188" s="60">
        <v>1.85236772467903</v>
      </c>
      <c r="Q188" s="41">
        <v>2.2408211666666666</v>
      </c>
    </row>
    <row r="189" spans="16:17">
      <c r="P189" s="60">
        <v>2.2998237387096774</v>
      </c>
      <c r="Q189" s="41">
        <v>2.8671997061611378</v>
      </c>
    </row>
    <row r="190" spans="16:17">
      <c r="P190" s="60">
        <v>1.6356034205231389</v>
      </c>
      <c r="Q190" s="41">
        <v>1.341988</v>
      </c>
    </row>
    <row r="191" spans="16:17">
      <c r="P191" s="60">
        <v>1.6401932041820417</v>
      </c>
      <c r="Q191" s="41">
        <v>3.0264267269736842</v>
      </c>
    </row>
    <row r="192" spans="16:17">
      <c r="P192" s="60">
        <v>1.2330916446975861</v>
      </c>
    </row>
    <row r="193" spans="16:17">
      <c r="P193" s="60">
        <v>0.95972472544951581</v>
      </c>
    </row>
    <row r="194" spans="16:17">
      <c r="P194" s="60">
        <v>0</v>
      </c>
      <c r="Q194" s="41">
        <v>2.8338671799999999</v>
      </c>
    </row>
    <row r="195" spans="16:17">
      <c r="Q195" s="41">
        <v>5.7715833333333334E-2</v>
      </c>
    </row>
    <row r="196" spans="16:17">
      <c r="P196" s="60">
        <v>1.5327168058455114</v>
      </c>
      <c r="Q196" s="41">
        <v>3.9640170000000001</v>
      </c>
    </row>
    <row r="197" spans="16:17">
      <c r="P197" s="60">
        <v>0.89737542666666659</v>
      </c>
      <c r="Q197" s="41">
        <v>0.97003118823529411</v>
      </c>
    </row>
    <row r="198" spans="16:17">
      <c r="P198" s="60">
        <v>2.1405426130952376</v>
      </c>
      <c r="Q198" s="41">
        <v>5.1915017985611517E-2</v>
      </c>
    </row>
    <row r="199" spans="16:17">
      <c r="P199" s="60">
        <v>2.4973679027237354</v>
      </c>
      <c r="Q199" s="41">
        <v>2.2599806450000002</v>
      </c>
    </row>
    <row r="200" spans="16:17">
      <c r="P200" s="60">
        <v>1.850983767103348</v>
      </c>
      <c r="Q200" s="41">
        <v>7.07469362745098E-2</v>
      </c>
    </row>
    <row r="201" spans="16:17">
      <c r="P201" s="60">
        <v>1.1700873440233235</v>
      </c>
      <c r="Q201" s="41">
        <v>0.91014712230215844</v>
      </c>
    </row>
    <row r="202" spans="16:17">
      <c r="P202" s="60">
        <v>1.5496353031784842</v>
      </c>
    </row>
    <row r="203" spans="16:17">
      <c r="P203" s="60">
        <v>2.7784847631578944</v>
      </c>
    </row>
    <row r="204" spans="16:17">
      <c r="P204" s="60">
        <v>0.7764123552278821</v>
      </c>
    </row>
    <row r="205" spans="16:17">
      <c r="P205" s="60">
        <v>3.0162809857142854</v>
      </c>
    </row>
    <row r="206" spans="16:17">
      <c r="P206" s="60">
        <v>4.1458422949999996</v>
      </c>
    </row>
    <row r="207" spans="16:17">
      <c r="P207" s="60">
        <v>0.7315054695009241</v>
      </c>
    </row>
    <row r="208" spans="16:17">
      <c r="P208" s="60">
        <v>0.85461521431172616</v>
      </c>
    </row>
    <row r="209" spans="16:16">
      <c r="P209" s="60">
        <v>1.5858907210216109</v>
      </c>
    </row>
    <row r="210" spans="16:16">
      <c r="P210" s="60">
        <v>2.8520914224489795</v>
      </c>
    </row>
    <row r="211" spans="16:16">
      <c r="P211" s="60">
        <v>1.7837797305585978</v>
      </c>
    </row>
    <row r="212" spans="16:16">
      <c r="P212" s="60">
        <v>1.804944280510018</v>
      </c>
    </row>
    <row r="213" spans="16:16">
      <c r="P213" s="60">
        <v>1.6529474339908954</v>
      </c>
    </row>
    <row r="214" spans="16:16">
      <c r="P214" s="60">
        <v>2.7473768712574849</v>
      </c>
    </row>
    <row r="215" spans="16:16">
      <c r="P215" s="60">
        <v>0.99269233780760624</v>
      </c>
    </row>
    <row r="216" spans="16:16">
      <c r="P216" s="60">
        <v>6.5504109850000001</v>
      </c>
    </row>
    <row r="217" spans="16:16">
      <c r="P217" s="60">
        <v>1.2255726911764704</v>
      </c>
    </row>
    <row r="218" spans="16:16">
      <c r="P218" s="60">
        <v>2.8507552217821779</v>
      </c>
    </row>
    <row r="219" spans="16:16">
      <c r="P219" s="60">
        <v>0.62238388888888896</v>
      </c>
    </row>
    <row r="220" spans="16:16">
      <c r="P220" s="60">
        <v>1.0509230654843111</v>
      </c>
    </row>
    <row r="221" spans="16:16">
      <c r="P221" s="60">
        <v>2.3570761900311528</v>
      </c>
    </row>
    <row r="222" spans="16:16">
      <c r="P222" s="60">
        <v>1.8741332176985195</v>
      </c>
    </row>
    <row r="223" spans="16:16">
      <c r="P223" s="60">
        <v>0.71704913649754498</v>
      </c>
    </row>
    <row r="224" spans="16:16">
      <c r="P224" s="60">
        <v>7.2382500000000002E-2</v>
      </c>
    </row>
    <row r="225" spans="16:16">
      <c r="P225" s="60">
        <v>0</v>
      </c>
    </row>
    <row r="226" spans="16:16">
      <c r="P226" s="60">
        <v>3.7294199550264548</v>
      </c>
    </row>
    <row r="227" spans="16:16">
      <c r="P227" s="60">
        <v>5.4080249186602876</v>
      </c>
    </row>
    <row r="228" spans="16:16">
      <c r="P228" s="60">
        <v>2.8866808886639674</v>
      </c>
    </row>
    <row r="229" spans="16:16">
      <c r="P229" s="60">
        <v>1.5633299646017702</v>
      </c>
    </row>
    <row r="230" spans="16:16">
      <c r="P230" s="60">
        <v>0.863386123738482</v>
      </c>
    </row>
    <row r="231" spans="16:16">
      <c r="P231" s="60">
        <v>1.1083169620786517</v>
      </c>
    </row>
    <row r="232" spans="16:16">
      <c r="P232" s="60">
        <v>1.1199262805755394</v>
      </c>
    </row>
    <row r="233" spans="16:16">
      <c r="P233" s="60">
        <v>0.84933919298245597</v>
      </c>
    </row>
    <row r="234" spans="16:16">
      <c r="P234" s="60">
        <v>3.4091909649999996</v>
      </c>
    </row>
    <row r="235" spans="16:16">
      <c r="P235" s="60">
        <v>3.5627986466666663</v>
      </c>
    </row>
    <row r="236" spans="16:16">
      <c r="P236" s="60">
        <v>0.58423909523809525</v>
      </c>
    </row>
    <row r="237" spans="16:16">
      <c r="P237" s="60">
        <v>2.6204845303867401E-2</v>
      </c>
    </row>
    <row r="238" spans="16:16">
      <c r="P238" s="60">
        <v>2.6354373990024942</v>
      </c>
    </row>
    <row r="239" spans="16:16">
      <c r="P239" s="60">
        <v>0.55163741333333338</v>
      </c>
    </row>
    <row r="240" spans="16:16">
      <c r="P240" s="60">
        <v>2.0789201522012579</v>
      </c>
    </row>
    <row r="241" spans="16:17">
      <c r="P241" s="60">
        <v>3.4995016853932581</v>
      </c>
    </row>
    <row r="242" spans="16:17">
      <c r="P242" s="60">
        <v>9.9156692307692307E-2</v>
      </c>
    </row>
    <row r="243" spans="16:17">
      <c r="P243" s="60">
        <v>1.3878558800303722</v>
      </c>
    </row>
    <row r="244" spans="16:17">
      <c r="P244" s="60">
        <v>1.1212947990543733E-2</v>
      </c>
    </row>
    <row r="245" spans="16:17">
      <c r="P245" s="60">
        <v>3.3730114279661016</v>
      </c>
    </row>
    <row r="246" spans="16:17">
      <c r="P246" s="60">
        <v>3.8295825703703699</v>
      </c>
    </row>
    <row r="248" spans="16:17">
      <c r="P248" s="66">
        <f>AVERAGE(P153:P246)</f>
        <v>1.9165062876539649</v>
      </c>
      <c r="Q248" s="66">
        <f>AVERAGE(Q153:Q246)</f>
        <v>2.1536296895629867</v>
      </c>
    </row>
  </sheetData>
  <autoFilter ref="A2:U149" xr:uid="{A801E2F8-0492-5442-BC2C-219FC930F5DC}"/>
  <mergeCells count="3">
    <mergeCell ref="B1:G1"/>
    <mergeCell ref="J1:N1"/>
    <mergeCell ref="Q1:S1"/>
  </mergeCells>
  <conditionalFormatting sqref="U3:U146">
    <cfRule type="colorScale" priority="3">
      <colorScale>
        <cfvo type="min"/>
        <cfvo type="percentile" val="50"/>
        <cfvo type="max"/>
        <color rgb="FFF8696B"/>
        <color rgb="FFFFEB84"/>
        <color rgb="FF63BE7B"/>
      </colorScale>
    </cfRule>
  </conditionalFormatting>
  <conditionalFormatting sqref="I1:I1048576">
    <cfRule type="colorScale" priority="2">
      <colorScale>
        <cfvo type="min"/>
        <cfvo type="percentile" val="50"/>
        <cfvo type="max"/>
        <color rgb="FFF8696B"/>
        <color rgb="FFFFEB84"/>
        <color rgb="FF63BE7B"/>
      </colorScale>
    </cfRule>
  </conditionalFormatting>
  <conditionalFormatting sqref="P3:P147">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Country analysis - Africa</vt:lpstr>
      <vt:lpstr> Country analysis - LAC </vt:lpstr>
      <vt:lpstr>gef-7</vt:lpstr>
      <vt:lpstr>gef-6</vt:lpstr>
      <vt:lpstr>star allocation gef7 and gef6</vt:lpstr>
      <vt:lpstr>table_gef6</vt:lpstr>
      <vt:lpstr>table1</vt:lpstr>
      <vt:lpstr>table2</vt:lpstr>
      <vt:lpstr>table3</vt:lpstr>
      <vt:lpstr>table4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dc:creator>
  <cp:keywords/>
  <dc:description/>
  <cp:lastModifiedBy>Yasha Feferholtz</cp:lastModifiedBy>
  <cp:revision/>
  <dcterms:created xsi:type="dcterms:W3CDTF">2020-02-24T22:08:42Z</dcterms:created>
  <dcterms:modified xsi:type="dcterms:W3CDTF">2020-04-10T16:57:21Z</dcterms:modified>
  <cp:category/>
  <cp:contentStatus/>
</cp:coreProperties>
</file>