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프로그램 제작\데이터 베이스\주문정보\"/>
    </mc:Choice>
  </mc:AlternateContent>
  <bookViews>
    <workbookView xWindow="0" yWindow="0" windowWidth="28740" windowHeight="6960"/>
  </bookViews>
  <sheets>
    <sheet name="BUYMA 주문내역 파일" sheetId="1" r:id="rId1"/>
  </sheets>
  <calcPr calcId="152511"/>
</workbook>
</file>

<file path=xl/calcChain.xml><?xml version="1.0" encoding="utf-8"?>
<calcChain xmlns="http://schemas.openxmlformats.org/spreadsheetml/2006/main">
  <c r="J527" i="1" l="1"/>
  <c r="K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K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<sst xmlns="http://schemas.openxmlformats.org/spreadsheetml/2006/main" count="5181" uniqueCount="3615">
  <si>
    <t>商品ID</t>
  </si>
  <si>
    <t>商品名</t>
  </si>
  <si>
    <t>価格</t>
  </si>
  <si>
    <t>受注数</t>
  </si>
  <si>
    <t>取引ID</t>
  </si>
  <si>
    <t>ニックネーム</t>
  </si>
  <si>
    <t>名前（本名）</t>
  </si>
  <si>
    <t>郵便番号</t>
  </si>
  <si>
    <t>住所</t>
  </si>
  <si>
    <t>電話番号</t>
  </si>
  <si>
    <t>発送方法</t>
  </si>
  <si>
    <t>色・サイズ</t>
  </si>
  <si>
    <t>連絡事項</t>
  </si>
  <si>
    <t>名前（ローマ字）</t>
  </si>
  <si>
    <t>住所(ローマ字)</t>
  </si>
  <si>
    <t>受注メモ</t>
  </si>
  <si>
    <t>★INSTANTFUNK 21FW Jacquard wool-blend brushed-knit cardigan</t>
  </si>
  <si>
    <t>samhotel19992000</t>
  </si>
  <si>
    <t>杉島 佐知美</t>
  </si>
  <si>
    <t>550-0015</t>
  </si>
  <si>
    <t>大阪府 大阪市西区南堀江 1-11-1 三共四ツ橋ビル3Ｆ</t>
  </si>
  <si>
    <t>韓国郵便局 / 海外発送(送料込) / 追跡サービスあり / 注文完了後、通常6日〜21日に到着</t>
  </si>
  <si>
    <t>GREEN</t>
  </si>
  <si>
    <t>SUGISHIMA SACHIMI</t>
  </si>
  <si>
    <t>OSAKA NISHI-KU OSAKA-SHI MINAMIHORIE 1-11-1 SANKYOYOTSUBASHIBIRU3F</t>
  </si>
  <si>
    <t>★thisisneverthat★送料込み★人気★フリース★T Fleece Jacket</t>
  </si>
  <si>
    <t>きしょこのマーチ</t>
  </si>
  <si>
    <t>新山 起生</t>
  </si>
  <si>
    <t>731-3168</t>
  </si>
  <si>
    <t>広島県 広島市安佐南区伴南 4-4-18</t>
  </si>
  <si>
    <t>Olive / L</t>
  </si>
  <si>
    <t>SHINYAMA KISHOU</t>
  </si>
  <si>
    <t>HIROSHIMA HIROSHIMA SHI ASAMINAMI KU TOMOMINAMI 4-4-18</t>
  </si>
  <si>
    <t>WV PROJECT★日本未入荷 韓国 デニム Ending black Denim Pants</t>
  </si>
  <si>
    <t>su.27</t>
  </si>
  <si>
    <t>今井 淳</t>
  </si>
  <si>
    <t>762-0045</t>
  </si>
  <si>
    <t>香川県 坂出市元町３丁目 4-26サーパス元町303</t>
  </si>
  <si>
    <t>その他 / 海外発送(送料込) / 追跡サービスあり / 注文完了後、通常6日〜21日に到着</t>
  </si>
  <si>
    <t>GRAY / M</t>
  </si>
  <si>
    <t>IMAI SUNAO</t>
  </si>
  <si>
    <t>KAGAWA SAKAIDESHI MOTOMATHI  4-26 SA-PASUMOTOMATHI</t>
  </si>
  <si>
    <t>★THE NORTH FACE★送料込★バッグ WL LOGO CROSS BAG S NN2PM56</t>
  </si>
  <si>
    <t>RYU_BM_WYE</t>
  </si>
  <si>
    <t>根本 琉</t>
  </si>
  <si>
    <t>300-0871</t>
  </si>
  <si>
    <t>茨城県 土浦市荒川沖東 3-22-35-1ブランシェA103</t>
  </si>
  <si>
    <t>IVORY</t>
  </si>
  <si>
    <t>NEMOTO RY</t>
  </si>
  <si>
    <t>IBARAKI TSUCHIURASI ARAKAWAOKI 3-22-35-1BURANNSTE-A103</t>
  </si>
  <si>
    <t>★MSKN2ND★日本未入荷 韓国 バケットハット E BUCKETHAT BLACK</t>
  </si>
  <si>
    <t>on__kun</t>
  </si>
  <si>
    <t>佐藤 佳奈</t>
  </si>
  <si>
    <t>023-0889</t>
  </si>
  <si>
    <t>岩手県 奥州市水沢高屋敷 48-6</t>
  </si>
  <si>
    <t>BLACK</t>
  </si>
  <si>
    <t>SATO KANA</t>
  </si>
  <si>
    <t>IWATE OSHU SHI MIZUSAWATAKAYASHIKI 48-6</t>
  </si>
  <si>
    <t>0 プレゼント〓値段しっかり消す！！</t>
  </si>
  <si>
    <t>★ADER ERROR★日本未入荷 韓国 大人気Tort.og sweatshirt 全4色</t>
  </si>
  <si>
    <t>あちょやなぁ</t>
  </si>
  <si>
    <t>田中 駿汰</t>
  </si>
  <si>
    <t>063-0053</t>
  </si>
  <si>
    <t>北海道 札幌市西区宮の沢三条5丁目 11ー15</t>
  </si>
  <si>
    <t>Purple / A2</t>
  </si>
  <si>
    <t>TANAKA SHUNTA</t>
  </si>
  <si>
    <t>HOKKAIDO SAPPORO SHI NISHI KU MIYANOSAWA 3-JO</t>
  </si>
  <si>
    <t>★MLB★送料込み★MONOGRAM DIA JACQUARD SHOPPER BAG 3AORL021N</t>
  </si>
  <si>
    <t>KUS_BM_7RN</t>
  </si>
  <si>
    <t>山本 佳苗</t>
  </si>
  <si>
    <t>160-0004</t>
  </si>
  <si>
    <t>東京都 新宿区四谷 4-21-108  パセオ四谷2  403</t>
  </si>
  <si>
    <t>50BLD(NY/D.Blue)</t>
  </si>
  <si>
    <t>YAMAMOTO KANAE</t>
  </si>
  <si>
    <t>TOKYO SHINJUKU KU YOTSUYA 4-21-108  PASEOYOTSUYA2 403</t>
  </si>
  <si>
    <t>★PERSTEP★日本未入荷 韓国 裏起毛 ロゴフーディ Higher Hoodie</t>
  </si>
  <si>
    <t>KAG_BM_KT6</t>
  </si>
  <si>
    <t>香川 巧</t>
  </si>
  <si>
    <t>698-0004</t>
  </si>
  <si>
    <t>島根県 益田市東町 24-39</t>
  </si>
  <si>
    <t>BLACK / L</t>
  </si>
  <si>
    <t>KAGAWA TAKUMI</t>
  </si>
  <si>
    <t>SHIMANE MASUDA SHI HIGASHIMACHI 24-39</t>
  </si>
  <si>
    <t>★THE NORTH FACE★正規品 M'S 1996 ECO NUPTSE JACKET NJ1DM62A</t>
  </si>
  <si>
    <t>チャッキードロップ</t>
  </si>
  <si>
    <t>木下 裕登</t>
  </si>
  <si>
    <t>135-0011</t>
  </si>
  <si>
    <t>東京都 江東区扇橋 1-5-2 ALBA扇橋402</t>
  </si>
  <si>
    <t>BLACK / 095(M)</t>
  </si>
  <si>
    <t>KINOSHITA YUTO</t>
  </si>
  <si>
    <t>TOKYO KOTO KU OGIBASHI 1-5-2 ARUBAOGIBASI402</t>
  </si>
  <si>
    <t>★thisisneverthat★韓国 ハードケース T-Logo AirPods Pro Case</t>
  </si>
  <si>
    <t>kaito0314</t>
  </si>
  <si>
    <t>近藤 快音</t>
  </si>
  <si>
    <t>145-0065</t>
  </si>
  <si>
    <t>東京都 大田区東雪谷 5-8-3 東雪谷マンション204</t>
  </si>
  <si>
    <t>CLEAR</t>
  </si>
  <si>
    <t>KONDOU KAITO</t>
  </si>
  <si>
    <t>TOKYO OTA KU HIGASHIYUKIGAYA 5-8-3 HIGASHIYUKIGAYAMANSHON204</t>
  </si>
  <si>
    <t>★WV PROJECT★送料込み★韓国 裏起毛 kaku sweatshirt KMMT7519</t>
  </si>
  <si>
    <t>kyuli</t>
  </si>
  <si>
    <t>柴田 久瑠美</t>
  </si>
  <si>
    <t>532-0002</t>
  </si>
  <si>
    <t>大阪府 大阪市淀川区東三国 4-19-3-1107</t>
  </si>
  <si>
    <t>OATMEAL / L</t>
  </si>
  <si>
    <t>SHIBATA KURUMI</t>
  </si>
  <si>
    <t>OSAKA OSAKA SHI YODOGAWA KU HIGASHIMIKUNI 4-19-3-1107</t>
  </si>
  <si>
    <t>33T_BM_TEY</t>
  </si>
  <si>
    <t>中島 太一</t>
  </si>
  <si>
    <t>101-0062</t>
  </si>
  <si>
    <t>東京都 千代田区神田駿河台 2-4-3藤沢ビル4F</t>
  </si>
  <si>
    <t>BLACK / 110(XXL)</t>
  </si>
  <si>
    <t>NAKAJIMA TAICHI</t>
  </si>
  <si>
    <t>TOKYO CHIYODA KU KANDASURUGADAI 2-4-3FUJISAWABILU4F</t>
  </si>
  <si>
    <t>YU1_BM_H4F</t>
  </si>
  <si>
    <t>重松 芳</t>
  </si>
  <si>
    <t>408-0044</t>
  </si>
  <si>
    <t>山梨県 北杜市小淵沢町2148帝京第三 高等学校学校寮内413 重松 芳</t>
  </si>
  <si>
    <t>BLACK / 090(S)</t>
  </si>
  <si>
    <t>YAMANASHI</t>
  </si>
  <si>
    <t>★THE NORTH FACE★送料込み★韓国 RIMO FLEECE JACKET NJ4FM50</t>
  </si>
  <si>
    <t>よりとも8772</t>
  </si>
  <si>
    <t>細川 智仁</t>
  </si>
  <si>
    <t>669-1528</t>
  </si>
  <si>
    <t>兵庫県 三田市 駅前町6−10−1003</t>
  </si>
  <si>
    <t>IVORY / 095(M)</t>
  </si>
  <si>
    <t>HYOGO</t>
  </si>
  <si>
    <t>★Wai Kei★新作★送料込み★韓国 Dolphin Smart Touch Glooves</t>
  </si>
  <si>
    <t>yuki280jp</t>
  </si>
  <si>
    <t>中本 有紀</t>
  </si>
  <si>
    <t>150-0044</t>
  </si>
  <si>
    <t>東京都 渋谷区円山町 15-6 アーバンコート渋谷304</t>
  </si>
  <si>
    <t>BROWN / MAN</t>
  </si>
  <si>
    <t>NAKAMOTO YUKI</t>
  </si>
  <si>
    <t>TOKYO SHIBUYA KU MARUYAMACHO  15-6 a-banko-toshibuya304</t>
  </si>
  <si>
    <t>★TWN★送料込み★韓国★人気 Smoothie Corduroy Pants JELP3401</t>
  </si>
  <si>
    <t>スイートコーン</t>
  </si>
  <si>
    <t>長谷川 高志</t>
  </si>
  <si>
    <t>133-0073</t>
  </si>
  <si>
    <t>東京都 江戸川区鹿骨 4-23-10プロムナード201</t>
  </si>
  <si>
    <t>Ivory / 2XL</t>
  </si>
  <si>
    <t>HASEGAWA TAKASHI</t>
  </si>
  <si>
    <t>TOKYO EDOGAWA-KU SHISHIBONE 4-23-10puromunado201</t>
  </si>
  <si>
    <t>★SCULPTOR★送料込み★正規品★大人気★Fuzzy Self-Tie Bustier</t>
  </si>
  <si>
    <t>mmmiauenn</t>
  </si>
  <si>
    <t>余田 真絵</t>
  </si>
  <si>
    <t>659-0024</t>
  </si>
  <si>
    <t>兵庫県 芦屋市南宮町 1-13-902</t>
  </si>
  <si>
    <t>BLACK LILAC を購入希望です。</t>
  </si>
  <si>
    <t>YODA MASAE</t>
  </si>
  <si>
    <t>HYOGO ASHIYA SHI NANGUCHO 1-13-902</t>
  </si>
  <si>
    <t>インビンシブル</t>
  </si>
  <si>
    <t>三輪 岳登</t>
  </si>
  <si>
    <t>852-8061</t>
  </si>
  <si>
    <t>長崎県 長崎市滑石 2丁目 1-4 エーデルワイス滑石　502号室</t>
  </si>
  <si>
    <t>MIWA GAKUTO</t>
  </si>
  <si>
    <t>NAGASAKI NAGASAKI SHI NAMESHI 2choume 1-4 ederuwaisunameshi 502goushitsu</t>
  </si>
  <si>
    <t>clubrion</t>
  </si>
  <si>
    <t>多田 伊吹</t>
  </si>
  <si>
    <t>334-0002</t>
  </si>
  <si>
    <t>埼玉県 川口市鳩ヶ谷本町 3-33-9ポルトボヌール202</t>
  </si>
  <si>
    <t>POWDER BLUE / 100(L)</t>
  </si>
  <si>
    <t>TADA IBUKI</t>
  </si>
  <si>
    <t>SAITAMA KAWAGUCHI SHI HATOGAYAHONCHO PORUTOBONU-RU202</t>
  </si>
  <si>
    <t>★SCULPTOR★送料込み★100 RDS Middle Oversized Puffer Down</t>
  </si>
  <si>
    <t>gum_ak</t>
  </si>
  <si>
    <t>有持 茜</t>
  </si>
  <si>
    <t>095-0008</t>
  </si>
  <si>
    <t>北海道 士別市東8条北1丁目 109-15番地</t>
  </si>
  <si>
    <t>Black / XL</t>
  </si>
  <si>
    <t>ARIMOCHI AKANE</t>
  </si>
  <si>
    <t>HOKKAIDO SHIBETUSI HIGASIHACHIJYOKITAICHOUME 109-15BANCHI</t>
  </si>
  <si>
    <t>★THE NORTH FACE★送料込み★韓国 COTTON BUCKET HAT NE3HM03</t>
  </si>
  <si>
    <t>鶏ガラスープ</t>
  </si>
  <si>
    <t>前澤 耕大</t>
  </si>
  <si>
    <t>519-1414</t>
  </si>
  <si>
    <t>三重県 伊賀市 御代687</t>
  </si>
  <si>
    <t>BLACK / M</t>
  </si>
  <si>
    <t>MAEZAWA KOUTA</t>
  </si>
  <si>
    <t>MIE IGA-SI  MIDAI687</t>
  </si>
  <si>
    <t>★RAUCOHOUSE★正規品★送料込み★韓国 STANDARD STRAIGHT JEANS</t>
  </si>
  <si>
    <t>じょー0710</t>
  </si>
  <si>
    <t>浦野 譲</t>
  </si>
  <si>
    <t>658-0032</t>
  </si>
  <si>
    <t>兵庫県 神戸市東灘区向洋町中3丁目 1-1イーストコート9番街1305</t>
  </si>
  <si>
    <t>Black denim / M</t>
  </si>
  <si>
    <t>URANO JOU</t>
  </si>
  <si>
    <t>HYOGO KOBE SHI HIGASHINADA KU KOYOCHONAKA I-SUTOKO-TO9BANGAI1305</t>
  </si>
  <si>
    <t>〓1/6</t>
  </si>
  <si>
    <t>★VARZAR★新作★送料込み★韓国 Silver stud over fit ball cap</t>
  </si>
  <si>
    <t>かなまゆ</t>
  </si>
  <si>
    <t>田口 真弓</t>
  </si>
  <si>
    <t>810-0044</t>
  </si>
  <si>
    <t>福岡県 福岡市中央区六本松 4-2-6 MJR六本松913</t>
  </si>
  <si>
    <t>FUKUOKA FUKUOKA SHI CHUO KU ROPPOMMATSU 4-2-6-913</t>
  </si>
  <si>
    <t>★WV PROJECT★パンツ Lowky(fw) banding jogger pants JJLP7529</t>
  </si>
  <si>
    <t>MEM_BM_IFK</t>
  </si>
  <si>
    <t>西谷 萌</t>
  </si>
  <si>
    <t>041-0811</t>
  </si>
  <si>
    <t>北海道 函館市富岡町 1-51-13第2富岡ハイホーム201号</t>
  </si>
  <si>
    <t>DEEP GRAY / 2XL</t>
  </si>
  <si>
    <t>NISHIYA MEGUMI</t>
  </si>
  <si>
    <t>HOKKAIDO HAKODATE SHI TOMIOKACHO 1-51-13DAINITOMIOKA HAIHOME201GOU</t>
  </si>
  <si>
    <t>nacchanndayon</t>
  </si>
  <si>
    <t>尾崎 夏海</t>
  </si>
  <si>
    <t>669-1512</t>
  </si>
  <si>
    <t>兵庫県 三田市高次1丁目10-2 104号</t>
  </si>
  <si>
    <t>OSAKI NATUMI</t>
  </si>
  <si>
    <t>HYOGO SANDA SHI TAKASUGI 1CHOUME10-2</t>
  </si>
  <si>
    <t>★THE NORTH FACE★送料込み★マフラー★T BALL MUFFLER NA5IM51</t>
  </si>
  <si>
    <t>ms1959ryu</t>
  </si>
  <si>
    <t>清水 正美</t>
  </si>
  <si>
    <t>120-0012</t>
  </si>
  <si>
    <t>東京都 足立区 青井３丁目三十三ー二 戸建</t>
  </si>
  <si>
    <t>BROWN SUGAR</t>
  </si>
  <si>
    <t>SHIMIZU MASAMI</t>
  </si>
  <si>
    <t>TOKYO ADACHI KU AOI(1-3-CHOME)</t>
  </si>
  <si>
    <t>★WV PROJECT★送料込み★Winter cotton banding pants CJLP7527</t>
  </si>
  <si>
    <t>AME_BM_DPK</t>
  </si>
  <si>
    <t>川瀬 タロウ</t>
  </si>
  <si>
    <t>068-0002</t>
  </si>
  <si>
    <t>北海道 岩見沢市二条東五丁目 五番地四</t>
  </si>
  <si>
    <t>KAWASE TAROU</t>
  </si>
  <si>
    <t>HOKKAIDO IWAMIZAWA SHI 2-JO HIGASHI 5TYOME 5BANTI4</t>
  </si>
  <si>
    <t>THE NORTH FACE★日本未入荷 バックパック ALL-FIT PRO BACKPACK</t>
  </si>
  <si>
    <t>みーも0903</t>
  </si>
  <si>
    <t>信川 みき</t>
  </si>
  <si>
    <t>192-0034</t>
  </si>
  <si>
    <t>東京都 八王子市大谷町 509プラシード203</t>
  </si>
  <si>
    <t>NOBUKAWA MIKI</t>
  </si>
  <si>
    <t>TOKYO HACHIOJI SHI OYAMACHI 509PURASIIDO203</t>
  </si>
  <si>
    <t>TAI_BM_16A</t>
  </si>
  <si>
    <t>西澤 大志</t>
  </si>
  <si>
    <t>214-0013</t>
  </si>
  <si>
    <t>神奈川県 川崎市多摩区登戸新町 173-1-403</t>
  </si>
  <si>
    <t>GRAY / L</t>
  </si>
  <si>
    <t>NISHIZAWA TAISHI</t>
  </si>
  <si>
    <t>KANAGAWA Tamaku Noborito shinmati 173-1-403</t>
  </si>
  <si>
    <t>(1/7)〓1/6</t>
  </si>
  <si>
    <t>★THE NORTH FACE★韓国★ダウン GO FREE WL DOWN COAT NC1DM51</t>
  </si>
  <si>
    <t>SUZ_BM_1DV</t>
  </si>
  <si>
    <t>落合 茂子</t>
  </si>
  <si>
    <t>257-0001</t>
  </si>
  <si>
    <t>神奈川県 秦野市鶴巻北 3-1-1-805</t>
  </si>
  <si>
    <t>BLACK / 085(XS)</t>
  </si>
  <si>
    <t>OCHIAI SHIGEKO</t>
  </si>
  <si>
    <t>KANAGAWA HADANO SHI TSURUMAKIKITA 3-1-1-805</t>
  </si>
  <si>
    <t>済</t>
  </si>
  <si>
    <t>★WV PROJECT★送料込み★韓国★Mute banding pants JJLP7531</t>
  </si>
  <si>
    <t>ごらーる</t>
  </si>
  <si>
    <t>五耒 凌空</t>
  </si>
  <si>
    <t>273-0864</t>
  </si>
  <si>
    <t>千葉県 船橋市北本町 1-4-10</t>
  </si>
  <si>
    <t>Beige / XL</t>
  </si>
  <si>
    <t>GORAI RIKU</t>
  </si>
  <si>
    <t>CHIBA FUNABASHI SHI KITAHONCHO 1-4-10</t>
  </si>
  <si>
    <t>★THE NORTH FACE★送料込★正規品 CANCUN ONE-WAY BAG NN2PM10</t>
  </si>
  <si>
    <t>NOR_BM_MKX</t>
  </si>
  <si>
    <t>田澤 規子</t>
  </si>
  <si>
    <t>027-0076</t>
  </si>
  <si>
    <t>岩手県 宮古市栄町 1-41-2</t>
  </si>
  <si>
    <t>TAZAWA NORIKO</t>
  </si>
  <si>
    <t>IWATE MIYAKO SHI SAKAECHO 1-41-2</t>
  </si>
  <si>
    <t>★THE NORTH FACE★送料込み★人気 FLAP CROSS BAG MINI NN2PM54</t>
  </si>
  <si>
    <t>★GRAVER★送料込み★男女共用 韓国 大人気 フラワー トレーナー</t>
  </si>
  <si>
    <t>HAL_BM_XI2</t>
  </si>
  <si>
    <t>小野澤 ハレル</t>
  </si>
  <si>
    <t>399-8601</t>
  </si>
  <si>
    <t>長野県 北安曇郡池田町池田 2011</t>
  </si>
  <si>
    <t>BLACK / XL</t>
  </si>
  <si>
    <t>ONOZAWA HARERU</t>
  </si>
  <si>
    <t>NAGANO KITAAZUMI GUN IKEDA MACHI IKEDA 2011</t>
  </si>
  <si>
    <t>★ジョングク着用★MINIMALPROJECT★Washed Balloon Denim Pants</t>
  </si>
  <si>
    <t>XOX_BM_TK8</t>
  </si>
  <si>
    <t>別府 駿佑</t>
  </si>
  <si>
    <t>389-0506</t>
  </si>
  <si>
    <t>長野県 東御市袮津 2355-3</t>
  </si>
  <si>
    <t>BLUE / L</t>
  </si>
  <si>
    <t>BEPPU SHUNSUKE</t>
  </si>
  <si>
    <t>NAGANO   2355-3</t>
  </si>
  <si>
    <t>★NCT着用★WANDERING YOUTH★送料込み★韓国 Daisy Garden Ring</t>
  </si>
  <si>
    <t>Atsuya2000</t>
  </si>
  <si>
    <t>小島 篤也</t>
  </si>
  <si>
    <t>274-0073</t>
  </si>
  <si>
    <t>千葉県 船橋市 田喜野井2-33-16</t>
  </si>
  <si>
    <t>silver</t>
  </si>
  <si>
    <t>KOJIMA ATSUYA</t>
  </si>
  <si>
    <t>CHIBA FUNABASHI-SHI TAKINOI 2-33-16</t>
  </si>
  <si>
    <t>★TWICE ミナ愛用★キャップ Stud logo over fit ball cap 2色</t>
  </si>
  <si>
    <t>TSU_BM_5CG</t>
  </si>
  <si>
    <t>富沢 豪</t>
  </si>
  <si>
    <t>391-0213</t>
  </si>
  <si>
    <t>長野県 茅野市豊平 5164-1 コーポでいらぼっち B-102</t>
  </si>
  <si>
    <t>TOMIZAWA GO</t>
  </si>
  <si>
    <t>NAGANO CHINO SHI TOYOHIRA</t>
  </si>
  <si>
    <t>★THE NORTH FACE★送料込み★ECO BONNEY HOOD PULLOVER NM5PM50</t>
  </si>
  <si>
    <t>miyamotonatumi</t>
  </si>
  <si>
    <t>宮本 夏実</t>
  </si>
  <si>
    <t>581-0815</t>
  </si>
  <si>
    <t>大阪府 八尾市宮町 1-2-13</t>
  </si>
  <si>
    <t>PISTACHIO GREEN / 105(XL)</t>
  </si>
  <si>
    <t>MIYAMOTO NATUMI</t>
  </si>
  <si>
    <t>OSAKA YAO SHI MIYAMACHI 1-2-13</t>
  </si>
  <si>
    <t>AMA_BM_6C0</t>
  </si>
  <si>
    <t>寺道 天七</t>
  </si>
  <si>
    <t>654-0121</t>
  </si>
  <si>
    <t>兵庫県 神戸市須磨区妙法寺字桜ノ界地 104-74リベール須磨妙法寺308</t>
  </si>
  <si>
    <t>TERAMICHI AMANA</t>
  </si>
  <si>
    <t>HYOGO KOBE SHI SUMA KU MYOHOJIAZASAKURANOKAITI 104-74RIBERUSUMAMYOUHOUJI308</t>
  </si>
  <si>
    <t>★WV PROJECT★日本未入荷 Tシャツ Channel short-sleeve【6色】</t>
  </si>
  <si>
    <t>JUN_BM_WOS</t>
  </si>
  <si>
    <t>山脇 聖矢</t>
  </si>
  <si>
    <t>447-0028</t>
  </si>
  <si>
    <t>愛知県 碧南市神有町 7-10-3 ラヴィアンローズ102</t>
  </si>
  <si>
    <t>BLACK / S</t>
  </si>
  <si>
    <t>YAMAWAKI SEIYA</t>
  </si>
  <si>
    <t>AICHI HEKINAN SHI KAMIARIMACHI 7-10-3 RAVIANROZU102</t>
  </si>
  <si>
    <t>★SEVENTEEN 着用★MLB★CLASSIC MONOGRAM JACQUARD BUCKET HAT</t>
  </si>
  <si>
    <t>miiiiiio32</t>
  </si>
  <si>
    <t>芦塚 未央</t>
  </si>
  <si>
    <t>819-0002</t>
  </si>
  <si>
    <t>福岡県 福岡市西区姪の浜 4-21-1 クリーンコートハイ1002</t>
  </si>
  <si>
    <t>50L(BLACK) / 57H</t>
  </si>
  <si>
    <t>ASHIZUKA MIO</t>
  </si>
  <si>
    <t>FUKUOKA FUKUOKA SHI NISHI KU MEINOHAMA 4-21-1 kurinkotohai</t>
  </si>
  <si>
    <t>★NCT ジェヒョン愛用★日本未入荷 韓国 Tiny Hoop Earrings 4</t>
  </si>
  <si>
    <t>すずねロン</t>
  </si>
  <si>
    <t>荒川 珠音</t>
  </si>
  <si>
    <t>241-0014</t>
  </si>
  <si>
    <t>神奈川県 横浜市旭区市沢町 298-9</t>
  </si>
  <si>
    <t>Whtie Gold</t>
  </si>
  <si>
    <t>ARAKAWA SUZUNE</t>
  </si>
  <si>
    <t>KANAGAWA YOKOHAMA SHI ASAHI KU ICHIZAWACHO 298-9</t>
  </si>
  <si>
    <t>★VARZAR★日本未入荷 韓国 Metal tip herringbone newsboy cap</t>
  </si>
  <si>
    <t>ごいへい</t>
  </si>
  <si>
    <t>津吾井 滉平</t>
  </si>
  <si>
    <t>657-0034</t>
  </si>
  <si>
    <t>兵庫県 神戸市灘区記田町3丁目 2-22メゾン石屋川404号</t>
  </si>
  <si>
    <t>TUGOI KOUHEI</t>
  </si>
  <si>
    <t>HYOGO KOBESINADAKUKIDATYOU 3TYOUME 2-22MEZONISIYAGAWA404GOU</t>
  </si>
  <si>
    <t>VARZAR★日本未入荷 韓国 Bold metal tip corduroy newsboy cap</t>
  </si>
  <si>
    <t>BROWN</t>
  </si>
  <si>
    <t>BROWN 1/6</t>
  </si>
  <si>
    <t>★PERSTEP★送料込み★正規品★シャツ Counter Shirt  BJLS4440</t>
  </si>
  <si>
    <t>hiromasa7</t>
  </si>
  <si>
    <t>山根 弘匡</t>
  </si>
  <si>
    <t>533-0033</t>
  </si>
  <si>
    <t>大阪府 大阪市東淀川区東中島 3-16-6グリーンハイツ・モナ102</t>
  </si>
  <si>
    <t>WHITE / M</t>
  </si>
  <si>
    <t>YAMANE HIROMASA</t>
  </si>
  <si>
    <t>OSAKA HIGASHIYODOGAWA-KU OSAKA-SHI HIGASHINAKAJIMA 3-16-6GREENHAITSUMONA102</t>
  </si>
  <si>
    <t>★THE NORTH FACE★送料込み★INFANT NUPTSE ONE PIECE NQ1DM95</t>
  </si>
  <si>
    <t>ING_BM_GEJ</t>
  </si>
  <si>
    <t>山市 翔子</t>
  </si>
  <si>
    <t>630-0123</t>
  </si>
  <si>
    <t>奈良県 生駒市真弓南 2-10-19</t>
  </si>
  <si>
    <t>PINK / 24M</t>
  </si>
  <si>
    <t>YAMAICHI SHOKO</t>
  </si>
  <si>
    <t>NARA IKOMASHI MAYUMI MINAMI 2-10-19</t>
  </si>
  <si>
    <t>★TWICEモモ★レオパード ラインパンツ 1 1 velvet track pants</t>
  </si>
  <si>
    <t>hanna999</t>
  </si>
  <si>
    <t>金田 帆那</t>
  </si>
  <si>
    <t>279-0001</t>
  </si>
  <si>
    <t>千葉県 浦安市当代島 1-14-1 STELLA乙月102号室</t>
  </si>
  <si>
    <t>LEOPARD</t>
  </si>
  <si>
    <t>KANADA HANNA</t>
  </si>
  <si>
    <t>CHIBA URAYASU SHI TODAIJIMA 1-14-1 STELLA TOGETSU-102</t>
  </si>
  <si>
    <t>★THE NORTH FACE★新作★人気 NEW MOUNTAIN EX JACKET NJ2HM10</t>
  </si>
  <si>
    <t>runamayo_r</t>
  </si>
  <si>
    <t>植木 瑠菜</t>
  </si>
  <si>
    <t>382-0066</t>
  </si>
  <si>
    <t>長野県 須坂市豊島町 13-7</t>
  </si>
  <si>
    <t>UEKI RUNA</t>
  </si>
  <si>
    <t>NAGANO SUZAKA SHI TOYOSHIMAMACHI 13-7</t>
  </si>
  <si>
    <t>★VARZAR★日本未入荷 韓国大人気 Herringbone label bucket hat</t>
  </si>
  <si>
    <t>yuka_1232580</t>
  </si>
  <si>
    <t>中村 友香</t>
  </si>
  <si>
    <t>278-0026</t>
  </si>
  <si>
    <t>千葉県 野田市花井 96-13</t>
  </si>
  <si>
    <t>NAKAMURA YUUKA</t>
  </si>
  <si>
    <t>CHIBA Noda-shi Hanai 96-13</t>
  </si>
  <si>
    <t>★VARZAR★新作★送料込み★Rose gold stud over fit ball cap</t>
  </si>
  <si>
    <t>Y.2_BM_9BY</t>
  </si>
  <si>
    <t>新名 由依</t>
  </si>
  <si>
    <t>106-0031</t>
  </si>
  <si>
    <t>東京都 港区西麻布 3-7-4ベルク西麻布101</t>
  </si>
  <si>
    <t>NIINA YUI</t>
  </si>
  <si>
    <t>TOKYO MINATO KU NISHIAZABU 3-7-4BerukuNishiazabu101</t>
  </si>
  <si>
    <t>あべれ</t>
  </si>
  <si>
    <t>阿部 蓮</t>
  </si>
  <si>
    <t>337-0041</t>
  </si>
  <si>
    <t>埼玉県 さいたま市見沼区南中丸 88-1</t>
  </si>
  <si>
    <t>Mid blue denim / S</t>
  </si>
  <si>
    <t>SAITAMA SAITAMA-SHI MINUM-KU MINAMINAKAMARU 88-1</t>
  </si>
  <si>
    <t>★JEMUT★送料込み★パンツ Scone Wide Balloon Pants YHLP2386</t>
  </si>
  <si>
    <t>きゅうぃーーーん</t>
  </si>
  <si>
    <t>陳 欣偉</t>
  </si>
  <si>
    <t>136-0072</t>
  </si>
  <si>
    <t>東京都 江東区大島 6丁目1番地２号棟1319</t>
  </si>
  <si>
    <t>KHAKI / XL</t>
  </si>
  <si>
    <t>CHIN KINNI</t>
  </si>
  <si>
    <t>TOKYO KOTO-KU OJIMA</t>
  </si>
  <si>
    <t>★PERSTEP★日本未入荷 韓国 裏起毛 フーディ Never Stop Hoodie</t>
  </si>
  <si>
    <t>芝刈り機抜武</t>
  </si>
  <si>
    <t>鈴木 敦之</t>
  </si>
  <si>
    <t>612-8352</t>
  </si>
  <si>
    <t>京都府 京都市伏見区肥後町 350ボンシック桃山101</t>
  </si>
  <si>
    <t>GRAY / XL</t>
  </si>
  <si>
    <t>SUZUKI ATUYUKI</t>
  </si>
  <si>
    <t>KYOTO KYOTO SHI FUSHIMI KU HIGOMACHI</t>
  </si>
  <si>
    <t>x@</t>
  </si>
  <si>
    <t>112_BM_MXU</t>
  </si>
  <si>
    <t>杉本 裕星</t>
  </si>
  <si>
    <t>950-0864</t>
  </si>
  <si>
    <t>新潟県 新潟市紫竹 5-12-1 ラムール紫竹115号室</t>
  </si>
  <si>
    <t>Black denim / L</t>
  </si>
  <si>
    <t>SUGIMOTO YUSEI</t>
  </si>
  <si>
    <t>NIIGATA NIGATASI SITIKU 5-12-1 RAMURUSITIKU115</t>
  </si>
  <si>
    <t>沖縄・離島追加送料</t>
  </si>
  <si>
    <t>サッシ ザ・ロック</t>
  </si>
  <si>
    <t>��里 悟</t>
  </si>
  <si>
    <t>901-2133</t>
  </si>
  <si>
    <t>沖縄県 浦添市城間 4-25-22</t>
  </si>
  <si>
    <t>TAKAZATO SATOSHI</t>
  </si>
  <si>
    <t>OKINAWA URASOE SHI GUSUKUMA 4-25-22</t>
  </si>
  <si>
    <t>OK!</t>
  </si>
  <si>
    <t>★THE NORTH FACE★送料込み★M'S CITY TRAVEL BOMBER NJ3BM00</t>
  </si>
  <si>
    <t>サイトゥー</t>
  </si>
  <si>
    <t>高井良 健</t>
  </si>
  <si>
    <t>274-0825</t>
  </si>
  <si>
    <t>千葉県 船橋市前原西 6-1-4アルビス前原401</t>
  </si>
  <si>
    <t>OLIVE / 100(L)</t>
  </si>
  <si>
    <t>TAKAIRA KEN</t>
  </si>
  <si>
    <t>CHIBA FUNABASHI SHI MAEBARA NISHI</t>
  </si>
  <si>
    <t>★NERDY★韓国 ロゴテープ ジャージ Logo Tape Track Pants 2色</t>
  </si>
  <si>
    <t>匿名59115153</t>
  </si>
  <si>
    <t>鈴木 奈々美</t>
  </si>
  <si>
    <t>976-0022</t>
  </si>
  <si>
    <t>福島県 相馬市 尾浜字細田391-5</t>
  </si>
  <si>
    <t>SUZUKI NANAMI</t>
  </si>
  <si>
    <t>FUKUSHIMA SOUMA-SI  391-5 OBAMA AZA HOSODA</t>
  </si>
  <si>
    <t>★BLACKPINKジェニ愛用★That's a point★韓国★送料込み★curly</t>
  </si>
  <si>
    <t>M.0103</t>
  </si>
  <si>
    <t>増田 幸咲</t>
  </si>
  <si>
    <t>301-0005</t>
  </si>
  <si>
    <t>茨城県 龍ケ崎市川原代町 2939-2</t>
  </si>
  <si>
    <t>white(Jelly hard case) / i Phone 12PRO MAX</t>
  </si>
  <si>
    <t>MASUDA MISAKI</t>
  </si>
  <si>
    <t>IBARAKI RYUGASAKI SHI KAWARASHIROMACHI 2939-2</t>
  </si>
  <si>
    <t>kouru_shyboy</t>
  </si>
  <si>
    <t>日根 響流</t>
  </si>
  <si>
    <t>720-0542</t>
  </si>
  <si>
    <t>広島県 福山市金江町藁江 227番地</t>
  </si>
  <si>
    <t>HINE KOURU</t>
  </si>
  <si>
    <t>HIROSHIMA FUKUYAMA SHI KANAECHO WARAE 227BANTI</t>
  </si>
  <si>
    <t>★TWN★日本未入荷 韓国 裏起毛トレーナー Terri Sweat Shirts</t>
  </si>
  <si>
    <t>KOH_BM_LOS</t>
  </si>
  <si>
    <t>臼田 虎博</t>
  </si>
  <si>
    <t>370-0873</t>
  </si>
  <si>
    <t>群馬県 高崎市下豊岡町 133-21</t>
  </si>
  <si>
    <t>USUDA KOHAKU</t>
  </si>
  <si>
    <t>GUNMA TAKASAKI SHI SHIMOTOYOKAMACHI 133-21</t>
  </si>
  <si>
    <t>★THE NORTH FACE★韓国★人気★LYMAN EX FLEECE HOODIE NJ4FM57</t>
  </si>
  <si>
    <t>KOJ_BM_P1X</t>
  </si>
  <si>
    <t>泉 孝樹</t>
  </si>
  <si>
    <t>639-0201</t>
  </si>
  <si>
    <t>奈良県 北葛城郡上牧町片岡台 2-14-9 アネックス102</t>
  </si>
  <si>
    <t>DOE / 090(S)</t>
  </si>
  <si>
    <t>DOE S×1 DOE XXL×1 でお願い致します。</t>
  </si>
  <si>
    <t>IZUMI KOUJU</t>
  </si>
  <si>
    <t>NARA KITAKATSURAGI GUN KAMMAKI CHO KATAOKADAI 2-14-9 ANEX 102</t>
  </si>
  <si>
    <t>★THE NORTH FACE★正規品★人気 M'S ECO CAMPER JACKET NJ3BM55</t>
  </si>
  <si>
    <t>GRAYISH BEIGE / 100(L)</t>
  </si>
  <si>
    <t>★VARZAR★日本未入荷 韓国 大人気 Metal tip over fit ball cap</t>
  </si>
  <si>
    <t>Hase0</t>
  </si>
  <si>
    <t>長谷川 遼馬</t>
  </si>
  <si>
    <t>153-0064</t>
  </si>
  <si>
    <t>東京都 目黒区下目黒 3-10-34 イクサージュ目黒104</t>
  </si>
  <si>
    <t>HASEGAWA RYOMA</t>
  </si>
  <si>
    <t>TOKYO MEGURO-KU SHIMOMEGURO 3-10-34 IKUSAJUMEGURO104</t>
  </si>
  <si>
    <t>RIN_BM_E2S</t>
  </si>
  <si>
    <t>吉嶺 凛</t>
  </si>
  <si>
    <t>905-0425</t>
  </si>
  <si>
    <t>沖縄県 国頭郡今帰仁村与那嶺 159番地与那嶺アパートC103</t>
  </si>
  <si>
    <t>YOSHIMINE RIN</t>
  </si>
  <si>
    <t>OKINAWA KUNIGAMI GUN NAKIJIN SON YONAMINE 159YONAMINEAPARTC103</t>
  </si>
  <si>
    <t>★VARZAR★日本未入荷 ファー キャップ Fur logo point ball cap</t>
  </si>
  <si>
    <t>MMO_BM_TJ3</t>
  </si>
  <si>
    <t>知見 利和</t>
  </si>
  <si>
    <t>123-0842</t>
  </si>
  <si>
    <t>東京都 足立区栗原 ３−２２−１１</t>
  </si>
  <si>
    <t>CHIKEN TOSHIKAZU</t>
  </si>
  <si>
    <t>TOKYO ADACHI KU KURIHARA</t>
  </si>
  <si>
    <t>★GRAVER★送料込み★Flower Bear Smile White Clip Sweatshirt</t>
  </si>
  <si>
    <t>BM66A59D0AE2</t>
  </si>
  <si>
    <t>房安 亮介</t>
  </si>
  <si>
    <t>165-0033</t>
  </si>
  <si>
    <t>東京都 中野区若宮 1-53-6</t>
  </si>
  <si>
    <t>FUSAYASU RYOUSUKE</t>
  </si>
  <si>
    <t>TOKYO NAKANO KU WAKAMIYA 1-53-6</t>
  </si>
  <si>
    <t>★muahmuah★送料込み★正規品★人気★POINT LOGO JOGGER PANTS</t>
  </si>
  <si>
    <t>AYA_BM_IQ4</t>
  </si>
  <si>
    <t>釘宮 和美</t>
  </si>
  <si>
    <t>273-0043</t>
  </si>
  <si>
    <t>千葉県 船橋市行田町 347-1 パークホームズ船橋塚田103</t>
  </si>
  <si>
    <t>KUGIMIYA KAZUMI</t>
  </si>
  <si>
    <t>CHIBA FUNABASHI SHI GYODACHO 347-1 pa-kuho-muzufunabashitsukada</t>
  </si>
  <si>
    <t>kln2__</t>
  </si>
  <si>
    <t>秋葉 佳乃</t>
  </si>
  <si>
    <t>658-0001</t>
  </si>
  <si>
    <t>兵庫県 神戸市東灘区森北町 7-2-22</t>
  </si>
  <si>
    <t>AKIBA KANO</t>
  </si>
  <si>
    <t>HYOGO KOBE SHI HIGASHINADA KU MORIKITAMACHI 7-2-22</t>
  </si>
  <si>
    <t>★ADER ERROR★送料込み★正規品 韓国 シルバーリング Devi ring</t>
  </si>
  <si>
    <t>tamai 3d</t>
  </si>
  <si>
    <t>田見 凌</t>
  </si>
  <si>
    <t>360-0804</t>
  </si>
  <si>
    <t>埼玉県 熊谷市代 644-1</t>
  </si>
  <si>
    <t>SILVER / A3(19号)</t>
  </si>
  <si>
    <t>TAMI RYO</t>
  </si>
  <si>
    <t>SAITAMA SAITAMAKEN KUMGAYASIDAI 644-1</t>
  </si>
  <si>
    <t>★FP142★送料込み★人気 Half neck solid sweatshirts SJMT1224</t>
  </si>
  <si>
    <t>HAK_BM_Y6N</t>
  </si>
  <si>
    <t>宮本 拓己</t>
  </si>
  <si>
    <t>567-0893</t>
  </si>
  <si>
    <t>大阪府 茨木市玉瀬町 33-17 （池田様）</t>
  </si>
  <si>
    <t>MIYAMOTO TAKUMI</t>
  </si>
  <si>
    <t>OSAKA IBARAKI SHI TAMASECHO 33-17</t>
  </si>
  <si>
    <t>〓1/6fp</t>
  </si>
  <si>
    <t>RUI_BM_TQJ</t>
  </si>
  <si>
    <t>松村 ルイーサ</t>
  </si>
  <si>
    <t>550-0011</t>
  </si>
  <si>
    <t>大阪府 大阪市西区阿波座1-10-7 AD-HOC 本町 203</t>
  </si>
  <si>
    <t>MATUMURA RUISA</t>
  </si>
  <si>
    <t>OSAKA OSAKA SHI NISHI KU AWAZA 1-10-7 AD-HOC HONMACHI</t>
  </si>
  <si>
    <t>★THE NORTH FACE★送料込み★正規品 KEMP SWEATSHIRTS NM5MM53</t>
  </si>
  <si>
    <t>てまみ0710</t>
  </si>
  <si>
    <t>植手 真美</t>
  </si>
  <si>
    <t>653-0801</t>
  </si>
  <si>
    <t>兵庫県 神戸市長田区 房王寺町2丁目8-6-606</t>
  </si>
  <si>
    <t>DARK NAVY / 090(S)</t>
  </si>
  <si>
    <t>UETE MAMI</t>
  </si>
  <si>
    <t>★BASIC COTTON★送料込み★韓国★人気★シャツ BCN over shirt</t>
  </si>
  <si>
    <t>ONE_BM_DGL</t>
  </si>
  <si>
    <t>渡邉 藍</t>
  </si>
  <si>
    <t>652-0812</t>
  </si>
  <si>
    <t>兵庫県 神戸市兵庫区 湊町2丁目3-30 ベルファミーレ802号</t>
  </si>
  <si>
    <t>WHITE</t>
  </si>
  <si>
    <t>KAN_BM_0JI</t>
  </si>
  <si>
    <t>金塚 聖弥</t>
  </si>
  <si>
    <t>690-1401</t>
  </si>
  <si>
    <t>島根県 松江市八束町江島 232-1</t>
  </si>
  <si>
    <t>BLACK / 100(L)</t>
  </si>
  <si>
    <t>KANETSUKA SEIYA</t>
  </si>
  <si>
    <t>SHIMANE MATSUESIYATSUKATYOUESIMA  232-1</t>
  </si>
  <si>
    <t>〓 到着待ち</t>
  </si>
  <si>
    <t>★THE NORTH FACE★送料込み★韓国 TNF ORIGINAL PACK S NM2DM05</t>
  </si>
  <si>
    <t>srsaaa</t>
  </si>
  <si>
    <t>田内 更紗</t>
  </si>
  <si>
    <t>501-6315</t>
  </si>
  <si>
    <t>岐阜県 羽島市下中町石田 473</t>
  </si>
  <si>
    <t>LIGHT BEIGE</t>
  </si>
  <si>
    <t>TAUCHI SARASA</t>
  </si>
  <si>
    <t>GIFU HASHIMA SHI SHIMONAKACHO ISHIDA 473</t>
  </si>
  <si>
    <t>★BTS ジミン着用★新作★送料込み★Mini Daisy Post Earring</t>
  </si>
  <si>
    <t>chia_kichi</t>
  </si>
  <si>
    <t>嶋田 千亜希</t>
  </si>
  <si>
    <t>360-0856</t>
  </si>
  <si>
    <t>埼玉県 熊谷市別府 ２丁目18-1 ソラティオII 201</t>
  </si>
  <si>
    <t>SILVER</t>
  </si>
  <si>
    <t>SHIMADA CHIAKI</t>
  </si>
  <si>
    <t>SAITAMA KUMAGAYA SHI BEPPU 2-18-1 SORATIO II 201</t>
  </si>
  <si>
    <t>★BTS ジミン着用★日本未入荷 ネックレス Mini Daisy Necklace</t>
  </si>
  <si>
    <t>★EZKATON★送料込★韓国 人気 satin logo sweatshirt JJMT6612</t>
  </si>
  <si>
    <t>Y.T_BM_VC3</t>
  </si>
  <si>
    <t>山崎 大志</t>
  </si>
  <si>
    <t>781-0011</t>
  </si>
  <si>
    <t>高知県 高知市薊野北町1丁目 10番他3 沢田マンション2階95号室</t>
  </si>
  <si>
    <t>GRAY BEIGE / XL</t>
  </si>
  <si>
    <t>YAMASAKI TAISHI</t>
  </si>
  <si>
    <t>KOCHI Koutisi azounokitamati 1tyoume  10banti3 sawadamansyon 2kai 95gousitu</t>
  </si>
  <si>
    <t>(1/14) 〓1/6</t>
  </si>
  <si>
    <t>★WV PROJECT★送料込み★Jeje sweat Set-up MJMT7514+MJLP7515</t>
  </si>
  <si>
    <t>ryotana0714</t>
  </si>
  <si>
    <t>棚橋 凌汰</t>
  </si>
  <si>
    <t>448-0001</t>
  </si>
  <si>
    <t>愛知県 刈谷市井ケ谷町中前田 39-2</t>
  </si>
  <si>
    <t>NAVY / トップスL+パンツ2XL</t>
  </si>
  <si>
    <t>TANAHASHI RYOTA</t>
  </si>
  <si>
    <t>AICHI KARIYA SHI IGAYACHO 39-2</t>
  </si>
  <si>
    <t>(1/13) NAVY / L+2XL 〓1/6</t>
  </si>
  <si>
    <t>いなちゅー番アイアン</t>
  </si>
  <si>
    <t>稲田 翔太</t>
  </si>
  <si>
    <t>584-0040</t>
  </si>
  <si>
    <t>大阪府 富田林市かがり台 26番7号</t>
  </si>
  <si>
    <t>INADA SHOTA</t>
  </si>
  <si>
    <t>OSAKA TONDABAYASHI SHI KAGARIDAI 26-7</t>
  </si>
  <si>
    <t>★VARZAR★韓国 大人気 キャップ Stud logo over fit ball cap</t>
  </si>
  <si>
    <t>manmaru_face</t>
  </si>
  <si>
    <t>藤浪 莉那</t>
  </si>
  <si>
    <t>155-0033</t>
  </si>
  <si>
    <t>東京都 世田谷区代田 6-30-2 プリマヴェーラヴェント 202</t>
  </si>
  <si>
    <t>FUJINAMI RINA</t>
  </si>
  <si>
    <t>TOKYO SETAGAYA KU DAITA 6-30-2 Primaveravent 202</t>
  </si>
  <si>
    <t>honey.a</t>
  </si>
  <si>
    <t>石原 亜希子</t>
  </si>
  <si>
    <t>370-0024</t>
  </si>
  <si>
    <t>群馬県 高崎市八幡原町 497-7</t>
  </si>
  <si>
    <t>ISHIHARA AKIKO</t>
  </si>
  <si>
    <t>GUNMA TAKASAKI SHI YAWATABARAMACHI 497-7</t>
  </si>
  <si>
    <t>★OSOI★送料込み★正規品★韓国★人気★2WAYバッグ CIRCLE BROT</t>
  </si>
  <si>
    <t>YUK_BM_PYE</t>
  </si>
  <si>
    <t>川本 友紀</t>
  </si>
  <si>
    <t>598-0008</t>
  </si>
  <si>
    <t>大阪府 泉佐野市松風台 2-15-1-407</t>
  </si>
  <si>
    <t>WASHED BLACK</t>
  </si>
  <si>
    <t>KAWAMOTO YUKI</t>
  </si>
  <si>
    <t>OSAKA IZUMISANO SHI SHOFUDAI 2-15-1-407</t>
  </si>
  <si>
    <t>AIT_BM_DFJ</t>
  </si>
  <si>
    <t>沖原 拓也</t>
  </si>
  <si>
    <t>780-0951</t>
  </si>
  <si>
    <t>高知県 高知市西塚ノ原 118-7</t>
  </si>
  <si>
    <t>OKIHARA TAKUYA</t>
  </si>
  <si>
    <t>KOCHI kouchi nisitukanohara 118-7</t>
  </si>
  <si>
    <t>★WV PROJECT★日本未入荷 韓国 裏起毛フーディ Tie-hold hoodie</t>
  </si>
  <si>
    <t>LIN_BM_9I5</t>
  </si>
  <si>
    <t>白川 凜</t>
  </si>
  <si>
    <t>140-0015</t>
  </si>
  <si>
    <t>東京都 品川区西大井 5-5-6</t>
  </si>
  <si>
    <t>SHIRAKAWA RIN</t>
  </si>
  <si>
    <t>TOKYO SHINAGAWA KU NISHIOI 5-5-6</t>
  </si>
  <si>
    <t>0(1/19)〓〓〓〓〓</t>
  </si>
  <si>
    <t>★THE NORTH FACE★日本未入荷 K'S COLOR T-BALL NUPTSE HOODIE</t>
  </si>
  <si>
    <t>ぴたぱ</t>
  </si>
  <si>
    <t>山川 麻美</t>
  </si>
  <si>
    <t>535-0002</t>
  </si>
  <si>
    <t>大阪府 大阪市旭区大宮 3-10-6</t>
  </si>
  <si>
    <t>HOT PINK / 120</t>
  </si>
  <si>
    <t>YAMAKAWA ASAMI</t>
  </si>
  <si>
    <t>OSAKA ASAHI-KU OSAKA-SHI OMIYA 3-10-6</t>
  </si>
  <si>
    <t>ko-tanマニア</t>
  </si>
  <si>
    <t>加来 美帆</t>
  </si>
  <si>
    <t>822-1403</t>
  </si>
  <si>
    <t>福岡県 田川郡香春町高野 1373-1</t>
  </si>
  <si>
    <t>KAKU MIHO</t>
  </si>
  <si>
    <t>FUKUOKA TAGAWA GUN KAWARA MACHI TAKANO 1373-1</t>
  </si>
  <si>
    <t>★COMOFRANCHE★日本未入荷 ペット スリングバック daily sling</t>
  </si>
  <si>
    <t>naomi--ru</t>
  </si>
  <si>
    <t>川畑 直美</t>
  </si>
  <si>
    <t>751-0843</t>
  </si>
  <si>
    <t>山口県 下関市新垢田東町 2-4-14</t>
  </si>
  <si>
    <t>beige / S</t>
  </si>
  <si>
    <t>KAWABATA NAOMI</t>
  </si>
  <si>
    <t>YAMAGUCHI SHIMONOSEKI-SHI SHINAKADA HIGASHIMACHI 2-4-14</t>
  </si>
  <si>
    <t>そーまぴっぴ</t>
  </si>
  <si>
    <t>吉野 颯真</t>
  </si>
  <si>
    <t>361-0051</t>
  </si>
  <si>
    <t>埼玉県 行田市矢場 2-6-3</t>
  </si>
  <si>
    <t>YOSHINO SOMA</t>
  </si>
  <si>
    <t>SAITAMA GYODASHI YABA 2-6-3</t>
  </si>
  <si>
    <t>★THE NORTH FACE★送料込み★正規品★人気 NUPTSE MULE NS93M56</t>
  </si>
  <si>
    <t>roca9004</t>
  </si>
  <si>
    <t>吉田 三奈</t>
  </si>
  <si>
    <t>680-0611</t>
  </si>
  <si>
    <t>鳥取県 八頭郡八頭町 富枝21</t>
  </si>
  <si>
    <t>REAL BLACK / 230</t>
  </si>
  <si>
    <t>YOSHIDA MINA</t>
  </si>
  <si>
    <t>TOTTORI YAZUGUN YAZUTHOU TOMIEDA 21</t>
  </si>
  <si>
    <t>eみーこeドロップ</t>
  </si>
  <si>
    <t>内海 恵美子</t>
  </si>
  <si>
    <t>851-3101</t>
  </si>
  <si>
    <t>長崎県 長崎市西海町 1869-2アンジェロ3  204号</t>
  </si>
  <si>
    <t>ブラック、アイボリー</t>
  </si>
  <si>
    <t>UTUMI EMIKO</t>
  </si>
  <si>
    <t>NAGASAKI NAGASAKI SHI NISHIUMIMACHI 1869-2anjero III204</t>
  </si>
  <si>
    <t>NOZ_BM_5DI</t>
  </si>
  <si>
    <t>槇 希美</t>
  </si>
  <si>
    <t>599-0232</t>
  </si>
  <si>
    <t>大阪府 阪南市箱作 1178-69</t>
  </si>
  <si>
    <t>MAKI NOZOMI</t>
  </si>
  <si>
    <t>OSAKA HANNAN SHI HAKOTSUKURI 1178-69</t>
  </si>
  <si>
    <t>よしさんぱぱ</t>
  </si>
  <si>
    <t>吉松 昭和</t>
  </si>
  <si>
    <t>658-0016</t>
  </si>
  <si>
    <t>兵庫県 神戸市東灘区本山中町 ２−４−１５</t>
  </si>
  <si>
    <t>YOSHIMATSU HARUKAZU</t>
  </si>
  <si>
    <t>HYOGO KOBE SHI HIGASHINADA KU MOTOYAMANAKAMACHI 2-4-15</t>
  </si>
  <si>
    <t>★BAD IN BAD★送料込み★正規品★人気 PRANK SNAKE SWEAT SHIRT</t>
  </si>
  <si>
    <t>REN_BM_21N</t>
  </si>
  <si>
    <t>山崎 蓮</t>
  </si>
  <si>
    <t>343-0002</t>
  </si>
  <si>
    <t>埼玉県 越谷市平方 555-1</t>
  </si>
  <si>
    <t>WHITE / L</t>
  </si>
  <si>
    <t>YAMAZAKI REN</t>
  </si>
  <si>
    <t>SAITAMA KOSHIGAYA SHI HIRAKATA 555-1</t>
  </si>
  <si>
    <t>mu1/6</t>
  </si>
  <si>
    <t>けーよう</t>
  </si>
  <si>
    <t>中田 海陽</t>
  </si>
  <si>
    <t>696-0103</t>
  </si>
  <si>
    <t>島根県 邑智郡邑南町矢上 4594-2 矢上高校寮</t>
  </si>
  <si>
    <t>DARK NAVY / 105(XL)</t>
  </si>
  <si>
    <t>NAKADA KAIYOU</t>
  </si>
  <si>
    <t>SHIMANE OCHI GUN ONAN CHO YAKAMI 4594-2</t>
  </si>
  <si>
    <t>platinasue</t>
  </si>
  <si>
    <t>末永 勝利</t>
  </si>
  <si>
    <t>981-1106</t>
  </si>
  <si>
    <t>宮城県 仙台市太白区柳生 4-3-13-302</t>
  </si>
  <si>
    <t>SUENAGA KATUTOSHI</t>
  </si>
  <si>
    <t>MIYAGI SENDAI SHI TAIHAKU KU YANAGIU 4-3-13-302</t>
  </si>
  <si>
    <t>★MLB★送料込み★正規品★大人気★New jelly beanie 3ABNM0716</t>
  </si>
  <si>
    <t>ゆち9</t>
  </si>
  <si>
    <t>辻 佑美</t>
  </si>
  <si>
    <t>501-3936</t>
  </si>
  <si>
    <t>岐阜県 関市 倉知1701番地アンビエンテくらち104号</t>
  </si>
  <si>
    <t>07LDD(LA/D.Lavender)</t>
  </si>
  <si>
    <t>tuji yumi</t>
  </si>
  <si>
    <t>GIFU sekishi kurachi 1701anbientekurachi104</t>
  </si>
  <si>
    <t>50BKS(NY/Black)</t>
  </si>
  <si>
    <t>ゆ0001</t>
  </si>
  <si>
    <t>嗔木 悠太</t>
  </si>
  <si>
    <t>360-0213</t>
  </si>
  <si>
    <t>埼玉県 熊谷市上須戸 818</t>
  </si>
  <si>
    <t>CREAM(レオパード) / 090(S)</t>
  </si>
  <si>
    <t>IKARUGI YUUTA</t>
  </si>
  <si>
    <t>SAITAMA KUMAGAYA SHI KAMISUDO 818</t>
  </si>
  <si>
    <t>R_S_BM_9XI</t>
  </si>
  <si>
    <t>中川 慎竜</t>
  </si>
  <si>
    <t>610-0313</t>
  </si>
  <si>
    <t>京都府 京田辺市三山木見尊田 18番地</t>
  </si>
  <si>
    <t>NAKAGAWA SHINRYUU</t>
  </si>
  <si>
    <t>KYOTO KYOTANABE SHI MIYAMAKIMISONDA 18</t>
  </si>
  <si>
    <t>くなさん</t>
  </si>
  <si>
    <t>工藤 菜々美</t>
  </si>
  <si>
    <t>983-0803</t>
  </si>
  <si>
    <t>宮城県 仙台市宮城野区小田原１丁目 6番30?5号リファイン小田原101</t>
  </si>
  <si>
    <t>WHITE / S</t>
  </si>
  <si>
    <t>KUDOU NANAMI</t>
  </si>
  <si>
    <t>MIYAGI SENDAI SHI MIYAGINO KU ODAWARA1CHOME 6BANCHI30NO5GORIFAINODAWARA101</t>
  </si>
  <si>
    <t>オナヤケン</t>
  </si>
  <si>
    <t>女屋 健</t>
  </si>
  <si>
    <t>371-0244</t>
  </si>
  <si>
    <t>群馬県 前橋市鼻毛石町 1152-35</t>
  </si>
  <si>
    <t>ONAYA KEN</t>
  </si>
  <si>
    <t>GUNMA MAEBASHI SHI HANAGEISHIMACHI 1152-35</t>
  </si>
  <si>
    <t>★EXID ハニ愛用★プリーツバック Lucky Pleats Knit M【全7色】</t>
  </si>
  <si>
    <t>Goofy-z</t>
  </si>
  <si>
    <t>小西 一江</t>
  </si>
  <si>
    <t>551-0021</t>
  </si>
  <si>
    <t>大阪府 大阪市大正区南恩加島3-8-12 ディオフェルティ大正402</t>
  </si>
  <si>
    <t>Berrymix</t>
  </si>
  <si>
    <t>KONISHI KAZUE</t>
  </si>
  <si>
    <t>OSAKA Minamiokajima  Taisyo_Ku Osaka_City 3-8-12-402</t>
  </si>
  <si>
    <t>shu_____8</t>
  </si>
  <si>
    <t>平塚 柊</t>
  </si>
  <si>
    <t>156-0042</t>
  </si>
  <si>
    <t>東京都 世田谷区羽根木 2-5-23 ハルフローラ 101号室</t>
  </si>
  <si>
    <t>Black denim / S</t>
  </si>
  <si>
    <t>HIRATUKA SHU</t>
  </si>
  <si>
    <t>TOKYO SETAGAYA KU HANEGI 2-5-23</t>
  </si>
  <si>
    <t>カズ9646</t>
  </si>
  <si>
    <t>辻 一彦</t>
  </si>
  <si>
    <t>151-0073</t>
  </si>
  <si>
    <t>東京都 渋谷区 笹塚2-21-8</t>
  </si>
  <si>
    <t>TOKYO</t>
  </si>
  <si>
    <t>★THE NORTH FACE★送料込み★韓国★人気 SPIRIT V VEST NV3NM50</t>
  </si>
  <si>
    <t>YIH_BM_GVG</t>
  </si>
  <si>
    <t>山本 一輝</t>
  </si>
  <si>
    <t>400-0317</t>
  </si>
  <si>
    <t>山梨県 南アルプス市上市之瀬 山梨県南アルプス市上市之瀬754番地</t>
  </si>
  <si>
    <t>BLACK / 105(XL)</t>
  </si>
  <si>
    <t>YAMAMOTO KAZUKI</t>
  </si>
  <si>
    <t>YAMANASHI MINAMIARUPUSU SHI KAMIICHINOSE 754 Nose KamiichiMinami Alps City</t>
  </si>
  <si>
    <t>★FENNEC★韓国大人気 エアーポッズケース C&amp;S AirPods Pro CASE</t>
  </si>
  <si>
    <t>MOM_BM_YET</t>
  </si>
  <si>
    <t>堀江 大輔</t>
  </si>
  <si>
    <t>579-8032</t>
  </si>
  <si>
    <t>大阪府 東大阪市東豊浦町 3-24</t>
  </si>
  <si>
    <t>HORIE DAISUKE</t>
  </si>
  <si>
    <t>OSAKA HIGASHIOSAKA SHI HIGASHITOYORACHO 3-24</t>
  </si>
  <si>
    <t>x</t>
  </si>
  <si>
    <t>★SAINTPAIN★日本未入荷 韓国 トレーナー SP OG Logo Crew Neck</t>
  </si>
  <si>
    <t>ちかとッツ</t>
  </si>
  <si>
    <t>中根 睦登</t>
  </si>
  <si>
    <t>486-0849</t>
  </si>
  <si>
    <t>愛知県 春日井市八田町 8-13-4ディアス八田A101</t>
  </si>
  <si>
    <t>Light Blue / L</t>
  </si>
  <si>
    <t>NAKANE CHIKATO</t>
  </si>
  <si>
    <t>AICHI KASUGAI SHI HATTACHO 8-13-4 DIASUHATTA A 101</t>
  </si>
  <si>
    <t>★THE NORTH FACE★送料込★正規品★大人気 POUCH MINI NN2PM61</t>
  </si>
  <si>
    <t>タイマツ</t>
  </si>
  <si>
    <t>岩谷 皇良</t>
  </si>
  <si>
    <t>007-0874</t>
  </si>
  <si>
    <t>北海道 札幌市東区伏古14条3丁目 8-5</t>
  </si>
  <si>
    <t>IWAYA OURA</t>
  </si>
  <si>
    <t>HOKKAIDO   8-5</t>
  </si>
  <si>
    <t>0 gs発注 〓1/6</t>
  </si>
  <si>
    <t>★THE NORTH FACE★送料込★ブーティー★SUPANTA BOOTIE NS99M61</t>
  </si>
  <si>
    <t>藤柳明日香</t>
  </si>
  <si>
    <t>伊藤 明日香</t>
  </si>
  <si>
    <t>064-0809</t>
  </si>
  <si>
    <t>北海道 札幌市中央区南九条西1-1-1 プライムアーバン1904</t>
  </si>
  <si>
    <t>REAL_BLACK / 240</t>
  </si>
  <si>
    <t>ITOU ASUKA</t>
  </si>
  <si>
    <t>HOKKAIDO SAPPORO SHI CHUO KU MINAMI9-JONISHI1-1-1 prime urban1904</t>
  </si>
  <si>
    <t>★NERDY★送料込み★韓国★正規品★大人気★Basic Logo Ball Cap</t>
  </si>
  <si>
    <t>さかなさな</t>
  </si>
  <si>
    <t>大野 沙奈</t>
  </si>
  <si>
    <t>783-0043</t>
  </si>
  <si>
    <t>高知県 南国市岡豊町小蓮 486アーク岡豊102号</t>
  </si>
  <si>
    <t>OONO SANA</t>
  </si>
  <si>
    <t>KOCHI NANKOKU SHI OKOCHO KOHASU 486aku oko102gou</t>
  </si>
  <si>
    <t>有</t>
  </si>
  <si>
    <t>★ADER ERROR★送料込み★正規品★Chest admore logo sweatshirt</t>
  </si>
  <si>
    <t>克駿</t>
  </si>
  <si>
    <t>鮫島 克駿</t>
  </si>
  <si>
    <t>520-3005</t>
  </si>
  <si>
    <t>滋賀県 栗東市御園 1028御園</t>
  </si>
  <si>
    <t>Noir / A1</t>
  </si>
  <si>
    <t>SAMESHIMA KATUMA</t>
  </si>
  <si>
    <t>SHIGA RITTO-SHI MISONO 1028misonoryou</t>
  </si>
  <si>
    <t>★THE NORTH FACE★送料込み★人気★ML CROSS BAG MINI NN2PM58</t>
  </si>
  <si>
    <t>saeriku</t>
  </si>
  <si>
    <t>横山 久恵</t>
  </si>
  <si>
    <t>275-0026</t>
  </si>
  <si>
    <t>千葉県 習志野市谷津 1-14-6-204</t>
  </si>
  <si>
    <t>YOKOYAMA HISAE</t>
  </si>
  <si>
    <t>CHIBA NARASHINO-SHI YATSU 1-14-6-204</t>
  </si>
  <si>
    <t>★FALLETT★送料込み★韓国★カーディガン MOHAIR KNIT CARDIGAN</t>
  </si>
  <si>
    <t>そらまる氏</t>
  </si>
  <si>
    <t>岡戸 颯良</t>
  </si>
  <si>
    <t>346-0104</t>
  </si>
  <si>
    <t>埼玉県 久喜市菖蒲町三箇 1222-18</t>
  </si>
  <si>
    <t>CHECKERBOARD / M</t>
  </si>
  <si>
    <t>OKADO SORA</t>
  </si>
  <si>
    <t>SAITAMA KUKI SHI SHOBUCHO SANGA 1222-18</t>
  </si>
  <si>
    <t>MAR_BM_0GX</t>
  </si>
  <si>
    <t>松田 璃央</t>
  </si>
  <si>
    <t>339-0073</t>
  </si>
  <si>
    <t>埼玉県 さいたま市岩槻区上野3-3-7 グランハイム柳沢B-102</t>
  </si>
  <si>
    <t>MATUDA RIO</t>
  </si>
  <si>
    <t>SAITAMA SAITAMA SHI IWATSUKI KU UENO 3-3-7-B-102</t>
  </si>
  <si>
    <t>0428てぃー</t>
  </si>
  <si>
    <t>山�ｱ 東吾</t>
  </si>
  <si>
    <t>272-0816</t>
  </si>
  <si>
    <t>千葉県 市川市本北方 1-38-6</t>
  </si>
  <si>
    <t>PISTACHIO GREEN / 100(L)</t>
  </si>
  <si>
    <t>YAMASAKI TOGO</t>
  </si>
  <si>
    <t>CHIBA Ichikawa Motokitakata 1-38-6</t>
  </si>
  <si>
    <t>★THE NORTH FACE★ダウンベスト★TECH PACK DOWN VEST NV1DM50</t>
  </si>
  <si>
    <t>MH1_BM_QPM</t>
  </si>
  <si>
    <t>林 道彦</t>
  </si>
  <si>
    <t>465-0061</t>
  </si>
  <si>
    <t>愛知県 名古屋市名東区 高針1-107-1</t>
  </si>
  <si>
    <t>NAVY / 095(M)</t>
  </si>
  <si>
    <t>HAYASHI MICHIHIKO</t>
  </si>
  <si>
    <t>AICHI MEITOUKU TAKABARI 1-107-1</t>
  </si>
  <si>
    <t>たけボム</t>
  </si>
  <si>
    <t>竹城 めぐみ</t>
  </si>
  <si>
    <t>444-0204</t>
  </si>
  <si>
    <t>愛知県 岡崎市土井町 字池端14番地</t>
  </si>
  <si>
    <t>TAKESHIRO MEGUMI</t>
  </si>
  <si>
    <t>AICHI OKAZAKI-SHI DOICHO AZAIKEBATA14BANCHI</t>
  </si>
  <si>
    <t>★KIRSH★送料込み★人気★ロングダウン CHERRY LONG PADDING KA</t>
  </si>
  <si>
    <t>58K_BM_4ZY</t>
  </si>
  <si>
    <t>今井 小春</t>
  </si>
  <si>
    <t>249-0005</t>
  </si>
  <si>
    <t>神奈川県 逗子市桜山 2-4-5</t>
  </si>
  <si>
    <t>IMAI KOHARU</t>
  </si>
  <si>
    <t>KANAGAWA</t>
  </si>
  <si>
    <t>t_たかこ</t>
  </si>
  <si>
    <t>寺田 貴子</t>
  </si>
  <si>
    <t>572-0054</t>
  </si>
  <si>
    <t>大阪府 寝屋川市下神田町 26-6</t>
  </si>
  <si>
    <t>TERADA TAKAKO</t>
  </si>
  <si>
    <t>OSAKA NEYAGAWA SHI SHIMOKAMIDACHO 26-6</t>
  </si>
  <si>
    <t>KAE_BM_7H6</t>
  </si>
  <si>
    <t>海老沢 楓</t>
  </si>
  <si>
    <t>222-0003</t>
  </si>
  <si>
    <t>神奈川県 横浜市港北区大曽根 2丁目16番15号</t>
  </si>
  <si>
    <t>EBISAWA KAEDE</t>
  </si>
  <si>
    <t>KANAGAWA YOKOHAMA SHI KOHOKU KU OSONE 2-16-15</t>
  </si>
  <si>
    <t>★2点 済</t>
  </si>
  <si>
    <t>★VARZAR★日本未入荷 大人気 Label drop over fit bucket hat</t>
  </si>
  <si>
    <t>★2点 WHITE 1/6</t>
  </si>
  <si>
    <t>★BTS ジミン着用★BLACKPURPLE★Vintage Cubic Chain Necklace</t>
  </si>
  <si>
    <t>hirakei3285</t>
  </si>
  <si>
    <t>平川 恵子</t>
  </si>
  <si>
    <t>330-0843</t>
  </si>
  <si>
    <t>埼玉県 さいたま市大宮区 吉敷町2-132-1-305号室</t>
  </si>
  <si>
    <t>HIRAKAWA KEIKO</t>
  </si>
  <si>
    <t>SAITAMA SAITAMA SHI OMIYA KU KISHIKICHO 2-132-1-305</t>
  </si>
  <si>
    <t>〓1/5</t>
  </si>
  <si>
    <t>トミ4</t>
  </si>
  <si>
    <t>富澤 響</t>
  </si>
  <si>
    <t>175-0092</t>
  </si>
  <si>
    <t>東京都 板橋区赤塚 7-18-3</t>
  </si>
  <si>
    <t>TEA</t>
  </si>
  <si>
    <t>TOMIZAWA HIBIKI</t>
  </si>
  <si>
    <t>TOKYO ITABASHI KU AKATSUKA 7-18-3</t>
  </si>
  <si>
    <t>SCULPTOR★送料込み★韓国★大人気★Satin Applique Sweatshirt</t>
  </si>
  <si>
    <t>S.9_BM_AXI</t>
  </si>
  <si>
    <t>小野 咲音</t>
  </si>
  <si>
    <t>960-0116</t>
  </si>
  <si>
    <t>福島県 福島市宮代 字前田9-6</t>
  </si>
  <si>
    <t>Melange Gray(裏起毛あり) / M</t>
  </si>
  <si>
    <t>ONO SANON</t>
  </si>
  <si>
    <t>FUKUSHIMA FUKUSHIMA SHI MIYASHIRO AZAMAEDA9-6</t>
  </si>
  <si>
    <t>★IZ*ONE着用★NERDY★送料込み★韓国★正規品 Zelig Canvas low</t>
  </si>
  <si>
    <t>Ree.t</t>
  </si>
  <si>
    <t>谷口 玲奈</t>
  </si>
  <si>
    <t>505-0045</t>
  </si>
  <si>
    <t>岐阜県 美濃加茂市草笛町 ４丁目１番５４号</t>
  </si>
  <si>
    <t>MUSTARD / 245</t>
  </si>
  <si>
    <t>TANIGUCHI RENA</t>
  </si>
  <si>
    <t>GIFU MINOKAMO SHI KUSABUECHO</t>
  </si>
  <si>
    <t>★THE NORTH FACE★日本未入荷 韓国 靴下 ソックス WL SOCKS MID</t>
  </si>
  <si>
    <t>SAA_BM_ZJL</t>
  </si>
  <si>
    <t>高橋 里実</t>
  </si>
  <si>
    <t>250-0001</t>
  </si>
  <si>
    <t>神奈川県 小田原市 扇町3−26−17セレスガーデン扇町３０１</t>
  </si>
  <si>
    <t>WHITE / 240MM（M)</t>
  </si>
  <si>
    <t>プレゼント用にラッピングをお願いします。</t>
  </si>
  <si>
    <t>★SAMO ONDOH★送料込み★韓国★ACC white terazzo chain 47cm</t>
  </si>
  <si>
    <t>sehunzell</t>
  </si>
  <si>
    <t>木内 美穂</t>
  </si>
  <si>
    <t>274-0805</t>
  </si>
  <si>
    <t>千葉県 船橋市二和東 6-18-28</t>
  </si>
  <si>
    <t>Ivory</t>
  </si>
  <si>
    <t>KIUCHI MIHO</t>
  </si>
  <si>
    <t>CHIBA FUNABASHI-SHI FUTAWA HIGASHI 6-18-28</t>
  </si>
  <si>
    <t>0☆1点 〓1/5</t>
  </si>
  <si>
    <t>★ADER ERROR★送料込み★正規品★韓国★Destroyed pin earring</t>
  </si>
  <si>
    <t>るぴた</t>
  </si>
  <si>
    <t>河口 琉歌</t>
  </si>
  <si>
    <t>663-8111</t>
  </si>
  <si>
    <t>兵庫県 西宮市二見町 14-18-メゾン甲子園832号室</t>
  </si>
  <si>
    <t>Silver</t>
  </si>
  <si>
    <t>KAWAGUCHI RUKA</t>
  </si>
  <si>
    <t>HYOGO NISHINOMIYASHI FUTAMI-CHO 14-18 MEZONKOSHIEN832</t>
  </si>
  <si>
    <t>★WKNDRS★日本未入荷 韓国 トレーナー BASIC LOGO SWEATSHIRT</t>
  </si>
  <si>
    <t>_chu_z</t>
  </si>
  <si>
    <t>金澤 絵梨香</t>
  </si>
  <si>
    <t>157-0071</t>
  </si>
  <si>
    <t>東京都 世田谷区千歳台 2-22-4</t>
  </si>
  <si>
    <t>NAVY / M</t>
  </si>
  <si>
    <t>KANAZAWA ERIKA</t>
  </si>
  <si>
    <t>TOKYO SETAGAYA-KU CHITOSEDAI 2-22-4</t>
  </si>
  <si>
    <t>シリバ</t>
  </si>
  <si>
    <t>平田 恒士</t>
  </si>
  <si>
    <t>880-0022</t>
  </si>
  <si>
    <t>宮崎県 宮崎市大橋 ２丁目１７５番地グランべレオ大橋103</t>
  </si>
  <si>
    <t>HIRATA TSUNESHI</t>
  </si>
  <si>
    <t>MIYAZAKI MIYAZAKI SHI OHASHI 2-175-103</t>
  </si>
  <si>
    <t>TWI_BM_UEP</t>
  </si>
  <si>
    <t>田中 凜</t>
  </si>
  <si>
    <t>463-0090</t>
  </si>
  <si>
    <t>愛知県 名古屋市守山区瀬古東2丁目 311-5</t>
  </si>
  <si>
    <t>Turquoise / A2</t>
  </si>
  <si>
    <t>TANAKA RIN</t>
  </si>
  <si>
    <t>AICHI NAGOYA-SHI MORIYAMA-KU SEKO HIGASHI 2  311-5</t>
  </si>
  <si>
    <t>★BASIC COTTON★送料込★韓国★シャツ★BCN Stitch over shirt</t>
  </si>
  <si>
    <t>KAI_BM_V22</t>
  </si>
  <si>
    <t>奥野 凱吏</t>
  </si>
  <si>
    <t>552-0007</t>
  </si>
  <si>
    <t>大阪府 大阪市港区弁天 4-1-15</t>
  </si>
  <si>
    <t>OKUNO KAIRI</t>
  </si>
  <si>
    <t>OSAKA OSAKA SHI MINATO KU BENTEN 4-1-15</t>
  </si>
  <si>
    <t>★LAUL★韓国 パンツLAUL TRIPLE POCKET VELCRO CARGO PANTS 2色</t>
  </si>
  <si>
    <t>くにき♪</t>
  </si>
  <si>
    <t>秋山 匡</t>
  </si>
  <si>
    <t>040-0025</t>
  </si>
  <si>
    <t>北海道 函館市堀川町 11-7wing201</t>
  </si>
  <si>
    <t>AKIYAMA TADANORI</t>
  </si>
  <si>
    <t>HOKKAIDO HAKODATE SHI HORIKAWACHO 11-7wing201</t>
  </si>
  <si>
    <t>〓1/5 1/6 発送</t>
  </si>
  <si>
    <t>aubreeeey04</t>
  </si>
  <si>
    <t>サモサ オブリケイト</t>
  </si>
  <si>
    <t>458-0801</t>
  </si>
  <si>
    <t>愛知県 名古屋市緑区鳴海町（その他） 字乙子山85-10 なるみクリーンコーポ　428号</t>
  </si>
  <si>
    <t>WHITE / 260MM（L)</t>
  </si>
  <si>
    <t>SAMOSA Aubrey Kate</t>
  </si>
  <si>
    <t>AICHI NAGOYA SHI MIDORI KU NARUMICHO (SONOTA) OTOKOYAMA 85-10 NARUMI GREEN KOOPO 428</t>
  </si>
  <si>
    <t>CHI_BM_GXT</t>
  </si>
  <si>
    <t>加藤 千尋</t>
  </si>
  <si>
    <t>605-0011</t>
  </si>
  <si>
    <t>京都府 京都市東山区七軒町（三条大橋東４丁目、三条大橋 15-1Luana303</t>
  </si>
  <si>
    <t>KATOU CHIHIRO</t>
  </si>
  <si>
    <t>KYOTO KYOTO SHI HIGASHIYAMA KU SHICHIKENCHO(SANJOOHASHIHIGASHI4-CH 15-1Luana303</t>
  </si>
  <si>
    <t>LAUL★BTS ジョングク愛用パンツCOMFORTABLE CARGO JOGGER PANTS</t>
  </si>
  <si>
    <t>ORE_BM_J89</t>
  </si>
  <si>
    <t>高橋 正基</t>
  </si>
  <si>
    <t>356-0045</t>
  </si>
  <si>
    <t>埼玉県 ふじみ野市鶴ケ岡 1-9-6</t>
  </si>
  <si>
    <t>DENIM / L</t>
  </si>
  <si>
    <t>TAKAHASHI MASAKI</t>
  </si>
  <si>
    <t>SAITAMA FUJIMINO SHI TSURUGAOKA 1-9-6</t>
  </si>
  <si>
    <t>★WV PROJECT★送料込み★新作★韓国 上下2点セット Prenie SET</t>
  </si>
  <si>
    <t>ミニョンヘア</t>
  </si>
  <si>
    <t>樋本 玲香</t>
  </si>
  <si>
    <t>518-0775</t>
  </si>
  <si>
    <t>三重県 名張市希央台５番町 121 ミニョンヘア</t>
  </si>
  <si>
    <t>OATMEAL / トップスM+パンツM</t>
  </si>
  <si>
    <t>HIMOTO REIKA</t>
  </si>
  <si>
    <t>MIE NABARI-SHI KIOUDAI 5-BANCHO 121 mignon hair</t>
  </si>
  <si>
    <t>0(1/12) OATMEAL / M+M 〓1/6</t>
  </si>
  <si>
    <t>ゆうかーーー！！！</t>
  </si>
  <si>
    <t>上ノ園 優華</t>
  </si>
  <si>
    <t>891-1102</t>
  </si>
  <si>
    <t>鹿児島県 鹿児島市東俣町 1044</t>
  </si>
  <si>
    <t>UENOSONO YUUKA</t>
  </si>
  <si>
    <t>KAGOSHIMA KAGOSHIMA SHI HIGASHIMATACHO 1044</t>
  </si>
  <si>
    <t>★BTS J-HOPE＆EXOカイ着用★roaju★送料込み★韓国★slurp ring</t>
  </si>
  <si>
    <t>こじけんた</t>
  </si>
  <si>
    <t>小島 健太</t>
  </si>
  <si>
    <t>660-0063</t>
  </si>
  <si>
    <t>兵庫県 尼崎市 大庄北 1-14-60-905</t>
  </si>
  <si>
    <t>GOLD</t>
  </si>
  <si>
    <t>KOJIMA KENTA</t>
  </si>
  <si>
    <t>HYOGO   1-14-60-905</t>
  </si>
  <si>
    <t>★SCULPTOR★送料込み★正規品★韓国★人気★Velour Track Skirt</t>
  </si>
  <si>
    <t>jidong_</t>
  </si>
  <si>
    <t>�M田 紗也</t>
  </si>
  <si>
    <t>722-0022</t>
  </si>
  <si>
    <t>広島県 尾道市栗原町 3844-1</t>
  </si>
  <si>
    <t>Navy/Gray / M</t>
  </si>
  <si>
    <t>HAMADA SAYA</t>
  </si>
  <si>
    <t>HIROSHIMA ONOMICHI SHI KURIHARACHO 3844-1</t>
  </si>
  <si>
    <t>★THE NORTH FACE★送料込み EXPEDITION EARMUFF CAP FL NE3CM64</t>
  </si>
  <si>
    <t>MAS_BM_FKS</t>
  </si>
  <si>
    <t>桑野 匡夫</t>
  </si>
  <si>
    <t>812-0061</t>
  </si>
  <si>
    <t>福岡県 福岡市東区筥松 筥松2-27-20</t>
  </si>
  <si>
    <t>KUWANO MASAO</t>
  </si>
  <si>
    <t>FUKUOKA FUKUOKA SHI HIGASHI KU HAKOMATSU</t>
  </si>
  <si>
    <t>★SHETHISCOMMA★日本未入荷デニムパンツLIGHT WIDE DENIM PANTS</t>
  </si>
  <si>
    <t>TAK_BM_WPG</t>
  </si>
  <si>
    <t>西尾 千加子</t>
  </si>
  <si>
    <t>631-0011</t>
  </si>
  <si>
    <t>奈良県 奈良市押熊町 679-10</t>
  </si>
  <si>
    <t>SKYBLUE / S</t>
  </si>
  <si>
    <t>NISHIO CHIKAKO</t>
  </si>
  <si>
    <t>NARA NARA SHI OSHIKUMACHO 679-10</t>
  </si>
  <si>
    <t>えるぷりもぴーや</t>
  </si>
  <si>
    <t>李 恭史</t>
  </si>
  <si>
    <t>520-2153</t>
  </si>
  <si>
    <t>滋賀県 大津市一里山 3-2-34-405</t>
  </si>
  <si>
    <t>NAVY / L</t>
  </si>
  <si>
    <t>LEE GONGSA</t>
  </si>
  <si>
    <t>SHIGA OTSU SHI ICHIRIYAMA 3-2-34-405</t>
  </si>
  <si>
    <t>★THE NORTH FACE★大人気★INFANT CAMPSHIRE ONE PIECE NQ4FM93</t>
  </si>
  <si>
    <t>愛美みみ</t>
  </si>
  <si>
    <t>佐藤 愛美</t>
  </si>
  <si>
    <t>604-8073</t>
  </si>
  <si>
    <t>京都府 京都市中京区 大黒町71-903</t>
  </si>
  <si>
    <t>KHAKI / 12M</t>
  </si>
  <si>
    <t>KYOTO</t>
  </si>
  <si>
    <t>れいあのマーチ</t>
  </si>
  <si>
    <t>瀧 玲亜</t>
  </si>
  <si>
    <t>594-0023</t>
  </si>
  <si>
    <t>大阪府 和泉市伯太町 4-13-46</t>
  </si>
  <si>
    <t>TAKI REIA</t>
  </si>
  <si>
    <t>OSAKA IZUMI-SHI HAKATACHO 4-13-46</t>
  </si>
  <si>
    <t>0済</t>
  </si>
  <si>
    <t>dkk-2get</t>
  </si>
  <si>
    <t>星野 瑞季</t>
  </si>
  <si>
    <t>300-3527</t>
  </si>
  <si>
    <t>茨城県 結城郡八千代町東原 78</t>
  </si>
  <si>
    <t>HOSHINO MIZUKI</t>
  </si>
  <si>
    <t>IBARAKI YUKI GUN YACHIYO MACHI HIGASHIHARA 78</t>
  </si>
  <si>
    <t>0★2点 済</t>
  </si>
  <si>
    <t>★AMBLER X Bellygom★韓国 BELLY GOM FACE Over fit Sweatshirt</t>
  </si>
  <si>
    <t>そらえりか</t>
  </si>
  <si>
    <t>松野 えり</t>
  </si>
  <si>
    <t>812-0034</t>
  </si>
  <si>
    <t>福岡県 福岡市博多区下呉服町 9-8アクタス博多パークシティ303</t>
  </si>
  <si>
    <t>MATUNO ERI</t>
  </si>
  <si>
    <t>FUKUOKA FUKUOKA SHI HAKATA KU SHIMOGOFUKUMACHI 9-8AKUTASUHAKATA303</t>
  </si>
  <si>
    <t>★muahmuah★送料込み★韓国★人気 SIGNATURE LOGO LINE T-SHIRT</t>
  </si>
  <si>
    <t>沖縄OK！〓1/6</t>
  </si>
  <si>
    <t>JILL BY JILLSTUART★人気★ストラップロゴデザインバックパック</t>
  </si>
  <si>
    <t>AKT_BM_8O6</t>
  </si>
  <si>
    <t>藤森 くるみ</t>
  </si>
  <si>
    <t>577-0809</t>
  </si>
  <si>
    <t>大阪府 東大阪市永和 2-22-15</t>
  </si>
  <si>
    <t>FUJIMORI KURUMI</t>
  </si>
  <si>
    <t>OSAKA HIGASHIOSAKA SHI EIWA 2-22-15</t>
  </si>
  <si>
    <t>★WV PROJECT★日本未入荷 韓国 トレーナー Blending Sweatshirt</t>
  </si>
  <si>
    <t>kochan 入学</t>
  </si>
  <si>
    <t>古山 海斗</t>
  </si>
  <si>
    <t>959-4636</t>
  </si>
  <si>
    <t>新潟県 東蒲原郡阿賀町石間 4162-1</t>
  </si>
  <si>
    <t>FURUYAMA KAITO</t>
  </si>
  <si>
    <t>NIIGATA HIGASHIKAMBARA GUN AGA MACHI ISHIMA 4162-1</t>
  </si>
  <si>
    <t>(1/20) 〓1/6</t>
  </si>
  <si>
    <t>★PERSTEP★新作★送料込み★韓国人気 Step Sweatshirt JUMT4400</t>
  </si>
  <si>
    <t>RYO_BM_6Q7</t>
  </si>
  <si>
    <t>大熊 秀斗</t>
  </si>
  <si>
    <t>144-0052</t>
  </si>
  <si>
    <t>東京都 大田区蒲田 2-19-23</t>
  </si>
  <si>
    <t>OOKUMA SHUTO</t>
  </si>
  <si>
    <t>TOKYO OTA KU KAMATA 2-19-23</t>
  </si>
  <si>
    <t>(1/13) 〓1/5</t>
  </si>
  <si>
    <t>はるまきチー</t>
  </si>
  <si>
    <t>関 一樹</t>
  </si>
  <si>
    <t>567-0897</t>
  </si>
  <si>
    <t>大阪府 茨木市主原町 7-32 アルジ101</t>
  </si>
  <si>
    <t>SEKI KAZUKI</t>
  </si>
  <si>
    <t>OSAKA IBARAKI SHI ARUJIHARACHO 7-32 ARUJI101</t>
  </si>
  <si>
    <t>★SCULPTOR★送料込み★正規品★Monogram Checkerboard Sweater</t>
  </si>
  <si>
    <t>XOB_BM_OCP</t>
  </si>
  <si>
    <t>浅海 湖春</t>
  </si>
  <si>
    <t>733-0871</t>
  </si>
  <si>
    <t>広島県 広島市西区高須 1-6-10 マキシマコーポ301</t>
  </si>
  <si>
    <t>Charcoal</t>
  </si>
  <si>
    <t>ASAMI KOHARU</t>
  </si>
  <si>
    <t>HIROSHIMA HIROSHIMA SHI NISHI KU TAKASU 1-6-10 makishimako-po 301</t>
  </si>
  <si>
    <t>★2点 〓1/6</t>
  </si>
  <si>
    <t>★SCULPTOR★送料込み★韓国★大人気★ロゴ Comfy Fleece Jacket</t>
  </si>
  <si>
    <t>Black / M</t>
  </si>
  <si>
    <t>MAS_BM_6O2</t>
  </si>
  <si>
    <t>下辻 雅也</t>
  </si>
  <si>
    <t>563-0213</t>
  </si>
  <si>
    <t>大阪府 豊能郡豊能町切畑 409</t>
  </si>
  <si>
    <t>SHIMOTUJI MASAYA</t>
  </si>
  <si>
    <t>OSAKA TOYONO GUN TOYONO CHO KIRIHATA 409</t>
  </si>
  <si>
    <t>★THE NORTH FACE★送料込み★人気 靴 M HAVEL SLIP ON NS93M80</t>
  </si>
  <si>
    <t>シュンベー</t>
  </si>
  <si>
    <t>荒木 俊祐</t>
  </si>
  <si>
    <t>833-0034</t>
  </si>
  <si>
    <t>福岡県 筑後市下北島 298-5</t>
  </si>
  <si>
    <t>BLACK / 270</t>
  </si>
  <si>
    <t>ARAKI SHUNSUKE</t>
  </si>
  <si>
    <t>FUKUOKA CHIKUGO SHI SHIMOKITAJIMA 298-5</t>
  </si>
  <si>
    <t>〓1/5 -----〓</t>
  </si>
  <si>
    <t>〓1/5 X &amp;gt; 1/6</t>
  </si>
  <si>
    <t>べりー＋</t>
  </si>
  <si>
    <t>坂井 乃唯</t>
  </si>
  <si>
    <t>501-0223</t>
  </si>
  <si>
    <t>岐阜県 瑞穂市穂積 1472-5 タウンエアリーF棟　202号室</t>
  </si>
  <si>
    <t>SAKAI NOI</t>
  </si>
  <si>
    <t>GIFU MIZUHO SHI HOZUMI</t>
  </si>
  <si>
    <t>しとうのマーチ</t>
  </si>
  <si>
    <t>鳥越 偲忍</t>
  </si>
  <si>
    <t>714-1201</t>
  </si>
  <si>
    <t>岡山県 小田郡矢掛町矢掛 2199</t>
  </si>
  <si>
    <t>TORIGOE SHITOU</t>
  </si>
  <si>
    <t>OKAYAMA ODA GUN YAKAGE CHO YAKAGE 2199</t>
  </si>
  <si>
    <t>risap16</t>
  </si>
  <si>
    <t>宮脇 梨紗</t>
  </si>
  <si>
    <t>651-1615</t>
  </si>
  <si>
    <t>兵庫県 神戸市北区淡河町萩原 463</t>
  </si>
  <si>
    <t>WHITE / 24M</t>
  </si>
  <si>
    <t>MIYAWAKI RISA</t>
  </si>
  <si>
    <t>HYOGO KOBE SHI KITA KU OGOCHO HAGIWARA 463</t>
  </si>
  <si>
    <t>★PERSTEP★送料込み★韓国★Salmon Heavy Sweat Pants DELP4405</t>
  </si>
  <si>
    <t>LIMs</t>
  </si>
  <si>
    <t>林 星現</t>
  </si>
  <si>
    <t>大阪府 大阪市西区南堀江 4-4-20 アーデンタワー南堀江　608号</t>
  </si>
  <si>
    <t>LIM SEONGHYEON</t>
  </si>
  <si>
    <t>OSAKA OSAKA SHI NISHI KU MINAMIHORIE 4-4-20 edentower minamihorie</t>
  </si>
  <si>
    <t>★thisisneverthat★新作★送料込み★韓国 SP-Logo Socks 3Pack</t>
  </si>
  <si>
    <t>dybalapaulo</t>
  </si>
  <si>
    <t>佐々木 太陽</t>
  </si>
  <si>
    <t>152-0033</t>
  </si>
  <si>
    <t>東京都 目黒区大岡山 1-35-5</t>
  </si>
  <si>
    <t>White / L</t>
  </si>
  <si>
    <t>SASAKI TAIYO</t>
  </si>
  <si>
    <t>TOKYO MEGURO KU OOKAYAMA 1-35-5</t>
  </si>
  <si>
    <t>だにえうあうべす</t>
  </si>
  <si>
    <t>富木 俊介</t>
  </si>
  <si>
    <t>153-0051</t>
  </si>
  <si>
    <t>東京都 目黒区上目黒 5-25-12  ATOLL 101</t>
  </si>
  <si>
    <t>TOMIKI SHUNSUKE</t>
  </si>
  <si>
    <t>TOKYO MEGURO KU KAMIMEGURO 5-25-12  ATOLL 101</t>
  </si>
  <si>
    <t>(1/7)〓1/5</t>
  </si>
  <si>
    <t>muijny</t>
  </si>
  <si>
    <t>キム ジイェ</t>
  </si>
  <si>
    <t>214-0022</t>
  </si>
  <si>
    <t>神奈川県 川崎市多摩区堰 1-22-24リブリ溝の口１  310</t>
  </si>
  <si>
    <t>たーsan</t>
  </si>
  <si>
    <t>小川 拓也</t>
  </si>
  <si>
    <t>211-0062</t>
  </si>
  <si>
    <t>神奈川県 川崎市中原区小杉陣屋町 1-8-15 ガーラアヴェニュー武蔵小杉504号</t>
  </si>
  <si>
    <t>OGAWA TAKUYA</t>
  </si>
  <si>
    <t>KANAGAWA KAWASAKI SHI NAKAHARA KU KOSUGI JINYACHO</t>
  </si>
  <si>
    <t>0済 住所変更！</t>
  </si>
  <si>
    <t>★THE NORTH FACE★送料込み★正規品 韓国 OLEMA PANTS NP6NM01</t>
  </si>
  <si>
    <t>HYD_BM_DSK</t>
  </si>
  <si>
    <t>篠 航太</t>
  </si>
  <si>
    <t>230-0074</t>
  </si>
  <si>
    <t>神奈川県 横浜市鶴見区北寺尾 3-18-12</t>
  </si>
  <si>
    <t>BLACK / 095(XXL)</t>
  </si>
  <si>
    <t>〓1/5 X &amp;gt;1/6</t>
  </si>
  <si>
    <t>鵜野愛美</t>
  </si>
  <si>
    <t>鵜野 愛美</t>
  </si>
  <si>
    <t>675-1332</t>
  </si>
  <si>
    <t>兵庫県 小野市中町314-1 ルーチェオノ208</t>
  </si>
  <si>
    <t>GRAY BEIGE / M</t>
  </si>
  <si>
    <t>UNO MANAMI</t>
  </si>
  <si>
    <t>HYOGO ONO SHI NAKACHO</t>
  </si>
  <si>
    <t>(1/14) 〓1/5</t>
  </si>
  <si>
    <t>★thisisneverthat★送料込★人気 ダウン PERTEX T Down Jacket</t>
  </si>
  <si>
    <t>Fop</t>
  </si>
  <si>
    <t>大橋 駿平</t>
  </si>
  <si>
    <t>321-0219</t>
  </si>
  <si>
    <t>栃木県 下都賀郡壬生町福和田 555-3</t>
  </si>
  <si>
    <t>Grey / L</t>
  </si>
  <si>
    <t>OOHASHI SHUNPEI</t>
  </si>
  <si>
    <t>TOCHIGI MIBUMACHI FUKUWADA  555-3</t>
  </si>
  <si>
    <t>★THE NORTH FACE★韓国 ダウンコートW'S EXPLORING DOWN COAT</t>
  </si>
  <si>
    <t>もち7319</t>
  </si>
  <si>
    <t>島田 浩</t>
  </si>
  <si>
    <t>158-0095</t>
  </si>
  <si>
    <t>東京都 世田谷区 瀬田2-23-5 アンバーハウス105</t>
  </si>
  <si>
    <t>EBONY / 095(L)</t>
  </si>
  <si>
    <t>SHIMADA HIROSHI</t>
  </si>
  <si>
    <t>TOKYO SETAGAYA-KU SETA 2-23-5 Amber house105</t>
  </si>
  <si>
    <t>★NERDY★送料込★韓国★正規品 上下セット Logo Tape Track Set</t>
  </si>
  <si>
    <t>BAR_BM_A6T</t>
  </si>
  <si>
    <t>上島 健大</t>
  </si>
  <si>
    <t>486-0852</t>
  </si>
  <si>
    <t>愛知県 春日井市下市場町 3-4-15  カーサベルデ203号</t>
  </si>
  <si>
    <t>UEJIMA KENTA</t>
  </si>
  <si>
    <t>AICHI KASUGAI SHI SHIMOICHIBACHO 3-4-15   KA-SABERUDE   203GOU</t>
  </si>
  <si>
    <t>n.1sey</t>
  </si>
  <si>
    <t>成毛 壱成</t>
  </si>
  <si>
    <t>300-0601</t>
  </si>
  <si>
    <t>茨城県 稲敷市下須田 720-2</t>
  </si>
  <si>
    <t>NARUKE ISSEI</t>
  </si>
  <si>
    <t>IBARAKI INASHIKI SHI SHIMOSUDA 720-2</t>
  </si>
  <si>
    <t>Lelouch97</t>
  </si>
  <si>
    <t>高橋 陽太</t>
  </si>
  <si>
    <t>230-0077</t>
  </si>
  <si>
    <t>神奈川県 横浜市鶴見区東寺尾 2-7-30</t>
  </si>
  <si>
    <t>TAKAHASHI YOTA</t>
  </si>
  <si>
    <t>KANAGAWA YOKOHAMA SHI TSURUMI KU HIGASHITERAO 2-7-30</t>
  </si>
  <si>
    <t>★WKNDRS★送料込み★正規品★大人気★韓国 ロゴ QUILTED BOA JK</t>
  </si>
  <si>
    <t>hiroyuki_ひろ</t>
  </si>
  <si>
    <t>長谷川 寛之</t>
  </si>
  <si>
    <t>501-3816</t>
  </si>
  <si>
    <t>岐阜県 関市吉野町 8-8</t>
  </si>
  <si>
    <t>HASEGAWA HIROYUKI</t>
  </si>
  <si>
    <t>GIFU SEKI-SHI YOSHINOMACHI 8-8</t>
  </si>
  <si>
    <t>★A PIECE OF CAKE★送料込★人気★裏起毛 Cherry Bear Crewneck</t>
  </si>
  <si>
    <t>MUG_BM_CN2</t>
  </si>
  <si>
    <t>川本 麻衣</t>
  </si>
  <si>
    <t>737-0163</t>
  </si>
  <si>
    <t>広島県 呉市郷原野路の里 1-3-5</t>
  </si>
  <si>
    <t>Light Grey / S</t>
  </si>
  <si>
    <t>KAWAMOTO MAI</t>
  </si>
  <si>
    <t>HIROSHIMA KURE SHI GOHARANORONOSATO 1-3-5</t>
  </si>
  <si>
    <t>MMA_BM_3DE</t>
  </si>
  <si>
    <t>松本 拓麻</t>
  </si>
  <si>
    <t>999-3146</t>
  </si>
  <si>
    <t>山形県 上山市松山 2-3-31</t>
  </si>
  <si>
    <t>SKYBLUE / L</t>
  </si>
  <si>
    <t>MATUMOTO TAKUMA</t>
  </si>
  <si>
    <t>YAMAGATA KAMINOYAMA MATUYAMA 2-3-31</t>
  </si>
  <si>
    <t>★SCULPTOR★送料込★人気★ビーニー 3D Monogram Stripe Beanie</t>
  </si>
  <si>
    <t>IKU_BM_AF0</t>
  </si>
  <si>
    <t>生嶋 征那</t>
  </si>
  <si>
    <t>572-0039</t>
  </si>
  <si>
    <t>大阪府 寝屋川市池田 1-10-47   ユーアイハイツ池田1   206号</t>
  </si>
  <si>
    <t>Beige</t>
  </si>
  <si>
    <t>IKUSHIMA SENA</t>
  </si>
  <si>
    <t>OSAKA NEYAGAWA SHI IKEDA 1-10-47 Yuaihaitsuikeda1   206gou</t>
  </si>
  <si>
    <t>mmmmmk5</t>
  </si>
  <si>
    <t>若林 桃子</t>
  </si>
  <si>
    <t>812-0014</t>
  </si>
  <si>
    <t>福岡県 福岡市博多区比恵町 9-23 フラッツGENKAI306</t>
  </si>
  <si>
    <t>WAKABAYASHI MOMOKO</t>
  </si>
  <si>
    <t>FUKUOKA FUKUOKA SHI HAKATA KU HIEMACHI 9-23-306</t>
  </si>
  <si>
    <t>よしはまゆうと</t>
  </si>
  <si>
    <t>吉濱 悠翔</t>
  </si>
  <si>
    <t>210-0833</t>
  </si>
  <si>
    <t>神奈川県 川崎市川崎区桜本 2-23-3-206</t>
  </si>
  <si>
    <t>YOSHIHAMA YUUTO</t>
  </si>
  <si>
    <t>KANAGAWA KAWASAKI SHI KAWASAKI KU SAKURAMOTO 2-23-3-206</t>
  </si>
  <si>
    <t>★ADER ERROR★送料込み★正規品★イヤーカフ★TRS earring II</t>
  </si>
  <si>
    <t>yamache</t>
  </si>
  <si>
    <t>山根 優斗</t>
  </si>
  <si>
    <t>276-0027</t>
  </si>
  <si>
    <t>千葉県 八千代市村上（村上団地） 1113-1 2-1-201</t>
  </si>
  <si>
    <t>YAMANE YUUTO</t>
  </si>
  <si>
    <t>CHIBA YACHIYO SHI MURAKAMI(MURAKAMIDANCHI) 1113-1 2-1-201</t>
  </si>
  <si>
    <t>KIS_BM_4QT</t>
  </si>
  <si>
    <t>玉利 優歩</t>
  </si>
  <si>
    <t>891-0311</t>
  </si>
  <si>
    <t>鹿児島県 指宿市西方 318大園原団地2棟223号</t>
  </si>
  <si>
    <t>TAMARI YUUHO</t>
  </si>
  <si>
    <t>KAGOSHIMA IBUSUKISHI NISHIKATA 318OOZONOHARADANCHI 2TOU223GOU</t>
  </si>
  <si>
    <t>_318322_</t>
  </si>
  <si>
    <t>倉石 侑弥</t>
  </si>
  <si>
    <t>381-0034</t>
  </si>
  <si>
    <t>長野県 長野市高田 304番6</t>
  </si>
  <si>
    <t>Bandana Black / S</t>
  </si>
  <si>
    <t>KURAISHI YUUYA</t>
  </si>
  <si>
    <t>NAGANO NAGANOSI TAKADA 304BAN6</t>
  </si>
  <si>
    <t>★THE NORTH FACE★人気★ダウン K'S LUMBY DOWN JACKET NJ1DM53</t>
  </si>
  <si>
    <t>KZN_BM_M9N</t>
  </si>
  <si>
    <t>大隅 和奈</t>
  </si>
  <si>
    <t>341-0018</t>
  </si>
  <si>
    <t>埼玉県 三郷市早稲田 3-10-1アルデール三郷B301</t>
  </si>
  <si>
    <t>LIGHT BEIGE / 160</t>
  </si>
  <si>
    <t>OOSUMI KAZUNA</t>
  </si>
  <si>
    <t>SAITAMA MISATOSHI WASEDA 3-10-1B301</t>
  </si>
  <si>
    <t>★LOEUVRE★日本未入荷 2WAY レザーバッグSac de Lumiere 全9色</t>
  </si>
  <si>
    <t>リリポン</t>
  </si>
  <si>
    <t>西 理佳</t>
  </si>
  <si>
    <t>561-0858</t>
  </si>
  <si>
    <t>大阪府 豊中市服部西町 2-2-28 ソレイユ服部501</t>
  </si>
  <si>
    <t>LILAC</t>
  </si>
  <si>
    <t>NISHI RIKA</t>
  </si>
  <si>
    <t>OSAKA TOYONAKA SHI HATTORI NISHIMACHI 2-2-28 SOREIYU HATTORI-501</t>
  </si>
  <si>
    <t>Ayon!</t>
  </si>
  <si>
    <t>飯田 綾</t>
  </si>
  <si>
    <t>750-0051</t>
  </si>
  <si>
    <t>山口県 下関市 大坪本町4-5</t>
  </si>
  <si>
    <t>IIDA AYA</t>
  </si>
  <si>
    <t>YAMAGUCHI</t>
  </si>
  <si>
    <t>★PERSTEP★送料込★韓国★正規品 Strike MA-1 Jacket JUOT4413</t>
  </si>
  <si>
    <t>G17_BM_SNO</t>
  </si>
  <si>
    <t>徳安 秀哉</t>
  </si>
  <si>
    <t>福岡県 福岡市西区姪の浜 2-29-1-702</t>
  </si>
  <si>
    <t>Darkgray / M</t>
  </si>
  <si>
    <t>TOKUYASU HIDEYA</t>
  </si>
  <si>
    <t>FUKUOKA FUKUOKA SHI NISHI KU MEINOHAMA 2-29-1-702</t>
  </si>
  <si>
    <t>たくみん１２２１</t>
  </si>
  <si>
    <t>嶋崎 匠</t>
  </si>
  <si>
    <t>277-0812</t>
  </si>
  <si>
    <t>千葉県 柏市 花野井536-2カトレア102号室</t>
  </si>
  <si>
    <t>Shimazaki Takumi</t>
  </si>
  <si>
    <t>CHIBA Kashiwashi Hananoi 536-2katorea102goushitu</t>
  </si>
  <si>
    <t>Tomtom0827</t>
  </si>
  <si>
    <t>矢野 統麻</t>
  </si>
  <si>
    <t>400-0108</t>
  </si>
  <si>
    <t>山梨県 甲斐市宇津谷 445 雄飛寮</t>
  </si>
  <si>
    <t>YANO TOUMA</t>
  </si>
  <si>
    <t>YAMANASHI KAI SHI UTSUYA 445 YUUHIRYOU</t>
  </si>
  <si>
    <t>WV PROJECT★リバーシブル easy reversible sweatshirt JJMT7518</t>
  </si>
  <si>
    <t>Asakoma</t>
  </si>
  <si>
    <t>駒田 亜紗妃</t>
  </si>
  <si>
    <t>290-0242</t>
  </si>
  <si>
    <t>千葉県 市原市中高根 24-2</t>
  </si>
  <si>
    <t>KOMATA ASAHI</t>
  </si>
  <si>
    <t>CHIBA ICHIHARA SHI NAKATAKANE 24-2</t>
  </si>
  <si>
    <t>★2点 〓1/5</t>
  </si>
  <si>
    <t>★WV PROJECT★日本未入荷 韓国 裏起毛 フーディ Darkness Hood</t>
  </si>
  <si>
    <t>LIGHT BEIGE / L</t>
  </si>
  <si>
    <t>FAM_BM_CR3</t>
  </si>
  <si>
    <t>早瀬 力哉</t>
  </si>
  <si>
    <t>689-2102</t>
  </si>
  <si>
    <t>鳥取県 東伯郡北栄町国坂 1891-6</t>
  </si>
  <si>
    <t>NAVY / S</t>
  </si>
  <si>
    <t>HAYASE RIKIYA</t>
  </si>
  <si>
    <t>TOTTORI TOHAKU GUN HOKUEI CHO KUNISAKA 1891-6</t>
  </si>
  <si>
    <t>とのたろー</t>
  </si>
  <si>
    <t>大澤 真奈美</t>
  </si>
  <si>
    <t>965-0055</t>
  </si>
  <si>
    <t>福島県 会津若松市 石堂町6-42</t>
  </si>
  <si>
    <t>Black とBEIGEの二種類を購入します。</t>
  </si>
  <si>
    <t>FUKUSHIMA</t>
  </si>
  <si>
    <t>0★2点 済 BEIGE, BLACK</t>
  </si>
  <si>
    <t>★PERSTEP★新作★送料込み★韓国 フーディ Worldwide Hoodie</t>
  </si>
  <si>
    <t>ナカサトさん</t>
  </si>
  <si>
    <t>中里 恒太</t>
  </si>
  <si>
    <t>061-1276</t>
  </si>
  <si>
    <t>北海道 北広島市大曲緑ケ丘 1-6-18</t>
  </si>
  <si>
    <t>BROWN / L</t>
  </si>
  <si>
    <t>NAKASATO KOUTA</t>
  </si>
  <si>
    <t>HOKKAIDO KITAHIROSHIMA SHI OMAGARIMIDORIGAOKA 1-6-18</t>
  </si>
  <si>
    <t>〓1/5fp 1/6 発送</t>
  </si>
  <si>
    <t>rinta00007</t>
  </si>
  <si>
    <t>福田 倫多朗</t>
  </si>
  <si>
    <t>593-8312</t>
  </si>
  <si>
    <t>大阪府 堺市西区草部 135-8</t>
  </si>
  <si>
    <t>FUKUDA RINTAROU</t>
  </si>
  <si>
    <t>OSAKA SAKAI SHI NISHI KU KUSABE 135-8</t>
  </si>
  <si>
    <t>★THE NORTH FACE★送料込み★正規品★大人気 WL WALLET NN2PM64</t>
  </si>
  <si>
    <t>りんすけぺー</t>
  </si>
  <si>
    <t>久賀 陽子</t>
  </si>
  <si>
    <t>811-3118</t>
  </si>
  <si>
    <t>福岡県 古賀市新久保 2-18-18</t>
  </si>
  <si>
    <t>KUGA YOUKO</t>
  </si>
  <si>
    <t>FUKUOKA KOGA SHI SHINKUBO 2-18-18</t>
  </si>
  <si>
    <t>HIR_BM_DU0</t>
  </si>
  <si>
    <t>関戸 博喜</t>
  </si>
  <si>
    <t>401-0201</t>
  </si>
  <si>
    <t>山梨県 上野原市秋山 5579</t>
  </si>
  <si>
    <t>IVORY / 105(XL)</t>
  </si>
  <si>
    <t>SEKIDO HIROKI</t>
  </si>
  <si>
    <t>YAMANASHI UENOHARA SHI AKIYAMA 5579</t>
  </si>
  <si>
    <t>★VARZAR★新作★送料込み★バケットハット Cotton bucket hat</t>
  </si>
  <si>
    <t>くーぷ</t>
  </si>
  <si>
    <t>渡辺 梓</t>
  </si>
  <si>
    <t>411-0907</t>
  </si>
  <si>
    <t>静岡県 駿東郡清水町伏見 42-17</t>
  </si>
  <si>
    <t>BLACK / 60</t>
  </si>
  <si>
    <t>WATANABE AZUSA</t>
  </si>
  <si>
    <t>SHIZUOKA SUNTO GUN SHIMIZU CHO FUSHIMI 42-17</t>
  </si>
  <si>
    <t>60〓 1/5 1/6発送</t>
  </si>
  <si>
    <t>★SCULPTOR★送料込み★タートルネック★Soft Tencel Turtleneck</t>
  </si>
  <si>
    <t>あつぴた</t>
  </si>
  <si>
    <t>石田 メラニイ</t>
  </si>
  <si>
    <t>482-0026</t>
  </si>
  <si>
    <t>愛知県 岩倉市大地町 郷前29Brisa105</t>
  </si>
  <si>
    <t>MELANGE GRAY</t>
  </si>
  <si>
    <t>ISHIDA MELANIE</t>
  </si>
  <si>
    <t>AICHI IWAKURA SHI DAICHICHO GOUMAE29  Brisa105</t>
  </si>
  <si>
    <t>TWN★送料込み★韓国★大人気★Milk Mix Fleece Anorak YMMT3257</t>
  </si>
  <si>
    <t>rikiya_り</t>
  </si>
  <si>
    <t>酒井 力也</t>
  </si>
  <si>
    <t>580-0043</t>
  </si>
  <si>
    <t>大阪府 松原市阿保 4-13-25</t>
  </si>
  <si>
    <t>CHARCOAL / L</t>
  </si>
  <si>
    <t>SAKAI RIKIYA</t>
  </si>
  <si>
    <t>OSAKA MATSUBARA SHI AO 4-13-25</t>
  </si>
  <si>
    <t>★THE NORTH FACE★送料込み★キッズ★K'S CRATER PANTS NP6FM55</t>
  </si>
  <si>
    <t>Rinzo</t>
  </si>
  <si>
    <t>下矢 洋子</t>
  </si>
  <si>
    <t>064-0953</t>
  </si>
  <si>
    <t>北海道 札幌市中央区宮の森3条7丁目 3-3</t>
  </si>
  <si>
    <t>BLACK / 140</t>
  </si>
  <si>
    <t>HOKKAIDO</t>
  </si>
  <si>
    <t>〓1/5---〓</t>
  </si>
  <si>
    <t>atsuyuki17</t>
  </si>
  <si>
    <t>田村 淳之</t>
  </si>
  <si>
    <t>926-0807</t>
  </si>
  <si>
    <t>石川県 七尾市阿良町 100</t>
  </si>
  <si>
    <t>SKYBLUE / M</t>
  </si>
  <si>
    <t>TAMURA ATSUYUKI</t>
  </si>
  <si>
    <t>ISHIKAWA NANAO-SHI ARAMACHI 100</t>
  </si>
  <si>
    <t>★2点 (1/10) 〓1/6</t>
  </si>
  <si>
    <t>tbaby</t>
  </si>
  <si>
    <t>山本 隆弘</t>
  </si>
  <si>
    <t>176-0014</t>
  </si>
  <si>
    <t>東京都 練馬区豊玉南 3-30-5</t>
  </si>
  <si>
    <t>YAMAMOTO TAKAHIRO</t>
  </si>
  <si>
    <t>TOKYO   3-30-5</t>
  </si>
  <si>
    <t>★WKNDRS★送料込み★正規品★大人気★デニム★DENIM WORK PANTS</t>
  </si>
  <si>
    <t>RIK_BM_SY8</t>
  </si>
  <si>
    <t>加治屋 陸</t>
  </si>
  <si>
    <t>676-0004</t>
  </si>
  <si>
    <t>兵庫県 高砂市荒井町千鳥 2丁目9ー17</t>
  </si>
  <si>
    <t>KAJIYA RIKU</t>
  </si>
  <si>
    <t>HYOGO TAKASAGO SHI ARAICHO CHIDORI</t>
  </si>
  <si>
    <t>★YOUKSHIMWON★送料込★韓国 正規品 人気 iphone 12mini case</t>
  </si>
  <si>
    <t>かふぇ0814</t>
  </si>
  <si>
    <t>江良 かほり</t>
  </si>
  <si>
    <t>264-0007</t>
  </si>
  <si>
    <t>千葉県 千葉市若葉区 小倉町789-11</t>
  </si>
  <si>
    <t>BLUE(Gaeddong) / iphone 12mini</t>
  </si>
  <si>
    <t>CHIBA</t>
  </si>
  <si>
    <t>LUV_BM_R4Y</t>
  </si>
  <si>
    <t>志賀 三貴</t>
  </si>
  <si>
    <t>444-0121</t>
  </si>
  <si>
    <t>愛知県 額田郡幸田町永野字池田 176</t>
  </si>
  <si>
    <t>SHIGA MIKI</t>
  </si>
  <si>
    <t>AICHI NUKATA GUN KOTA CHO NAGANO 176</t>
  </si>
  <si>
    <t>BLACKPINK リサ愛用★INSTANTFUNK★19FW Pigeudaing Sweat Shirt</t>
  </si>
  <si>
    <t>pinkmoon_jin</t>
  </si>
  <si>
    <t>ヤング ロニダ</t>
  </si>
  <si>
    <t>445-0063</t>
  </si>
  <si>
    <t>愛知県 西尾市今川町 Nakayashiki 59-1Green Haitsu Miyabi A202</t>
  </si>
  <si>
    <t>BLUE / 3</t>
  </si>
  <si>
    <t>YANGU RONIDA</t>
  </si>
  <si>
    <t>AICHI NISHIO SHI IMAGAWACHO Nakayashiki 59-1Green Haitsu Miyabi A202</t>
  </si>
  <si>
    <t>BLACKPINK リサ愛用★INSTANTFUNK★韓国 19FW Pigeudaing Pants</t>
  </si>
  <si>
    <t>YUR_BM_P7W</t>
  </si>
  <si>
    <t>鶴谷 友里香</t>
  </si>
  <si>
    <t>465-0043</t>
  </si>
  <si>
    <t>愛知県 名古屋市名東区宝が丘 226アデグランツ藤が丘204</t>
  </si>
  <si>
    <t>PINK</t>
  </si>
  <si>
    <t>TSURUGAYA YURIKA</t>
  </si>
  <si>
    <t>AICHI NAGOYA SHI MEITO KU TAKARAGAOKA 226ADEGURANTSUFUZIGAOKA204</t>
  </si>
  <si>
    <t>PINK 1/5 1/6発送</t>
  </si>
  <si>
    <t>★VINTAGE HOLLYWOOD★人気★パール★Catch Love Pearl Necklace</t>
  </si>
  <si>
    <t>ぱんだライフ</t>
  </si>
  <si>
    <t>染谷 怜奈</t>
  </si>
  <si>
    <t>277-0084</t>
  </si>
  <si>
    <t>千葉県 柏市新柏 3-4-13</t>
  </si>
  <si>
    <t>SOMEYA REINA</t>
  </si>
  <si>
    <t>CHIBA KASHIWA-SHI SHINKASHIWA 3-4-13</t>
  </si>
  <si>
    <t>(1/24)</t>
  </si>
  <si>
    <t>ぴょんゆき</t>
  </si>
  <si>
    <t>居上 幸希</t>
  </si>
  <si>
    <t>651-2273</t>
  </si>
  <si>
    <t>兵庫県 神戸市西区糀台 2-26-1 1502</t>
  </si>
  <si>
    <t>IKAMI YUKI</t>
  </si>
  <si>
    <t>HYOGO KOBE SHI NISHI KU KOJIDAI 2-26-1 1502</t>
  </si>
  <si>
    <t>★current brown★送料込み★韓国雑貨★大人気★ミニカレンダー</t>
  </si>
  <si>
    <t>Lina25</t>
  </si>
  <si>
    <t>東堂 梨奈</t>
  </si>
  <si>
    <t>662-0076</t>
  </si>
  <si>
    <t>兵庫県 西宮市松生町 2-10</t>
  </si>
  <si>
    <t>ONE COLOR</t>
  </si>
  <si>
    <t>TOUDOU RINA</t>
  </si>
  <si>
    <t>HYOGO NISHINOMIYA SHI MATSUOICHO 2-10</t>
  </si>
  <si>
    <t>0★2点 〓1/5</t>
  </si>
  <si>
    <t>houci</t>
  </si>
  <si>
    <t>三井 美峰</t>
  </si>
  <si>
    <t>千葉県 船橋市二和東 3-1-1アペルトカーサ202</t>
  </si>
  <si>
    <t>MITUI MIHO</t>
  </si>
  <si>
    <t>CHIBA FUNABASHI-SHI FUTAWA HIGASHI 3-1-1</t>
  </si>
  <si>
    <t>★THE NORTH FACE★人気★INFANT CAMPSHIRE BEAR HOODIE NJ4FM97</t>
  </si>
  <si>
    <t>KUR_BM_GVR</t>
  </si>
  <si>
    <t>井上 幸子</t>
  </si>
  <si>
    <t>024-0004</t>
  </si>
  <si>
    <t>岩手県 北上市村崎野 11-53-1 M.Dolf203</t>
  </si>
  <si>
    <t>KHAKI / 24M</t>
  </si>
  <si>
    <t>INOUE SACHIKO</t>
  </si>
  <si>
    <t>IWATE KITAKAMI SHI MURASAKINO 11-53-1 M.Dolf203</t>
  </si>
  <si>
    <t>PAN_BM_42U</t>
  </si>
  <si>
    <t>坂間 星南</t>
  </si>
  <si>
    <t>390-0867</t>
  </si>
  <si>
    <t>長野県 松本市蟻ケ崎台 21-3</t>
  </si>
  <si>
    <t>BEIGE / S</t>
  </si>
  <si>
    <t>SAKAMA SENA</t>
  </si>
  <si>
    <t>NAGANO MATSUMOTO SHI ARIGASAKIDAI 21-3</t>
  </si>
  <si>
    <t>★LUV IS TRUE★送料込み★韓国★人気★パンツ★OW HALF PANTS</t>
  </si>
  <si>
    <t>ゆうりJM</t>
  </si>
  <si>
    <t>阿野 有莉</t>
  </si>
  <si>
    <t>672-8023</t>
  </si>
  <si>
    <t>兵庫県 姫路市白浜町 乙548-21</t>
  </si>
  <si>
    <t>ANO YUURI</t>
  </si>
  <si>
    <t>HYOGO HIMEJI SHI SHIRAHAMACHO OTU548-21</t>
  </si>
  <si>
    <t>ジェイソンすていさむ</t>
  </si>
  <si>
    <t>和田 悦司</t>
  </si>
  <si>
    <t>501-5115</t>
  </si>
  <si>
    <t>岐阜県 郡上市白鳥町恩地 348-1</t>
  </si>
  <si>
    <t>OATMEAL / トップスL+パンツL</t>
  </si>
  <si>
    <t>WADA ETUJI</t>
  </si>
  <si>
    <t>GIFU GUJO-SHI SHIROTORICHO ONJI 348-1</t>
  </si>
  <si>
    <t>0トップス在庫有(1/12) OATMEAL / L+L 〓1/5</t>
  </si>
  <si>
    <t>M-__BM_0Y9</t>
  </si>
  <si>
    <t>神田 実怜</t>
  </si>
  <si>
    <t>359-1113</t>
  </si>
  <si>
    <t>埼玉県 所沢市喜多町 9-12-103</t>
  </si>
  <si>
    <t>KANDA MIREI</t>
  </si>
  <si>
    <t>SAITAMA TOKOROZAWA SHI KITAMACHI 9-12-103</t>
  </si>
  <si>
    <t>YAA_BM_S0X</t>
  </si>
  <si>
    <t>石井 やあや</t>
  </si>
  <si>
    <t>617-0004</t>
  </si>
  <si>
    <t>京都府 向日市鶏冠井町稲葉 22-34</t>
  </si>
  <si>
    <t>NAVY / トップスM+パンツM</t>
  </si>
  <si>
    <t>ISHII YAAYA</t>
  </si>
  <si>
    <t>KYOTO MUKO SHI KAIDECHOINABA 22-34</t>
  </si>
  <si>
    <t>0(1/12) NAVY / M+M(fp) 〓1/5</t>
  </si>
  <si>
    <t>★BE BORN OF★新作★送料込み★韓国★ロゴキャップ DENIM CAP</t>
  </si>
  <si>
    <t>ayyy7</t>
  </si>
  <si>
    <t>大貫 彩</t>
  </si>
  <si>
    <t>238-0026</t>
  </si>
  <si>
    <t>神奈川県 横須賀市小矢部 3-5-23</t>
  </si>
  <si>
    <t>GREY</t>
  </si>
  <si>
    <t>ONUKI AYA</t>
  </si>
  <si>
    <t>KANAGAWA YOKOSUKA SHI KOYABE 3-5-23</t>
  </si>
  <si>
    <t>FUT_BM_T5C</t>
  </si>
  <si>
    <t>堺 彩翔</t>
  </si>
  <si>
    <t>671-1261</t>
  </si>
  <si>
    <t>兵庫県 姫路市余部区下余部 260-1 チェリーブロッサムII201</t>
  </si>
  <si>
    <t>SAKAI AYAKA</t>
  </si>
  <si>
    <t>HYOGO HIMEJI SHI YOBEKU SHIMOYOBE 260-1 Cherry blossom II201</t>
  </si>
  <si>
    <t>★THE NORTH FACE★送料込み★RIMO HOOD FLEECE JACKET NJ4FM51</t>
  </si>
  <si>
    <t>Susan ３Ｄ</t>
  </si>
  <si>
    <t>中島 スーザン</t>
  </si>
  <si>
    <t>616-8167</t>
  </si>
  <si>
    <t>京都府 京都市右京区太秦多薮町 Grand berry saga higashi501</t>
  </si>
  <si>
    <t>CHARCOAL GREY / 100(L)</t>
  </si>
  <si>
    <t>NAKASHIMA SUZAN</t>
  </si>
  <si>
    <t>KYOTO KYOTO SHI UKYO KU UZUMASA TAYABUCHO Grand berry saga higashi501</t>
  </si>
  <si>
    <t>TAE_BM_QHH</t>
  </si>
  <si>
    <t>逢沢 すず</t>
  </si>
  <si>
    <t>112-0001</t>
  </si>
  <si>
    <t>東京都 文京区白山（２〜５丁目） 5-36-11 コーポ白山805号室</t>
  </si>
  <si>
    <t>AIZAWA SUZU</t>
  </si>
  <si>
    <t>TOKYO BUNKYO KU HAKUSAN(2-5-CHOME) 5-36-11 KO-PO HAKUSAN 805</t>
  </si>
  <si>
    <t>★Wai Kei★送料込み★レザー Wide vegan leather banding pants</t>
  </si>
  <si>
    <t>Nao128</t>
  </si>
  <si>
    <t>尾山 諒太郎</t>
  </si>
  <si>
    <t>189-0023</t>
  </si>
  <si>
    <t>東京都 東村山市美住町 1-24-3 レオパレス美住101号室</t>
  </si>
  <si>
    <t>BLACK / 2</t>
  </si>
  <si>
    <t>OYAMA RYOUTAROU</t>
  </si>
  <si>
    <t>TOKYO HIGASHIMURAYAMA SHI MISUMICHO 1-24-3</t>
  </si>
  <si>
    <t>★AMBLER★送料込み★人気 Do battle with bear Over fit Hoodie</t>
  </si>
  <si>
    <t>MKb</t>
  </si>
  <si>
    <t>瓜生 万美子</t>
  </si>
  <si>
    <t>675-0103</t>
  </si>
  <si>
    <t>兵庫県 加古川市平岡町高畑 130-2 (東側の家)</t>
  </si>
  <si>
    <t>URYU MAMIKO</t>
  </si>
  <si>
    <t>HYOGO KAKOGAWA CITY HIRAOKACHO TAKAHATA 130-2</t>
  </si>
  <si>
    <t>だい35627005</t>
  </si>
  <si>
    <t>北村 勇樹</t>
  </si>
  <si>
    <t>381-0082</t>
  </si>
  <si>
    <t>長野県 長野市 上駒沢98-1サンライズあさ川A-101</t>
  </si>
  <si>
    <t>KITAMURA YUUKI</t>
  </si>
  <si>
    <t>NAGANO</t>
  </si>
  <si>
    <t>★BASIC COTTON★送料込★韓国★大人気★シャツ BCN warmer pola</t>
  </si>
  <si>
    <t>けーた3516</t>
  </si>
  <si>
    <t>福嶋 慶太</t>
  </si>
  <si>
    <t>606-8305</t>
  </si>
  <si>
    <t>京都府 京都市左京区吉田河原町 1-10 鴨川ラビアン403</t>
  </si>
  <si>
    <t>STRIPE</t>
  </si>
  <si>
    <t>FUKUSHIMA KEITA</t>
  </si>
  <si>
    <t>KYOTO KYOTO SHI SAKYO KU YOSHIDA KAWARACHO 1-10 KAMOGAWARABIANN403</t>
  </si>
  <si>
    <t>★VARZAR★送料込み★韓国 ビーニー Monogram Label Long Beanie</t>
  </si>
  <si>
    <t>ニット1988</t>
  </si>
  <si>
    <t>新作 義弘</t>
  </si>
  <si>
    <t>552-0004</t>
  </si>
  <si>
    <t>大阪府 大阪市港区 夕凪1-15-16</t>
  </si>
  <si>
    <t>OSAKA</t>
  </si>
  <si>
    <t>★2点 1/5 1/6発送</t>
  </si>
  <si>
    <t>★VARZAR★送料込み★正規品★Monogram Label Color Bucket Hat</t>
  </si>
  <si>
    <t>★PERSTEP★人気 Finder Hoodie Zip-up&amp;Pants JUHD4453+JULP4442</t>
  </si>
  <si>
    <t>ORA_BM_NHN</t>
  </si>
  <si>
    <t>鈴木 隆二</t>
  </si>
  <si>
    <t>428-0019</t>
  </si>
  <si>
    <t>静岡県 島田市志戸呂 739-13</t>
  </si>
  <si>
    <t>Dark green / トップス2XL+パンツ2XL</t>
  </si>
  <si>
    <t>SUZUKI RYUUJI</t>
  </si>
  <si>
    <t>SHIZUOKA SHIMADA SHI SHITORO 739-13</t>
  </si>
  <si>
    <t>(1/25)</t>
  </si>
  <si>
    <t>N09_BM_8L3</t>
  </si>
  <si>
    <t>清野 和久</t>
  </si>
  <si>
    <t>959-3132</t>
  </si>
  <si>
    <t>新潟県 村上市坂町 634-295</t>
  </si>
  <si>
    <t>SEINO KAZUHISA</t>
  </si>
  <si>
    <t>NIIGATA MURAKAMI SHI SAKAMACHI 634-295</t>
  </si>
  <si>
    <t>uikumi</t>
  </si>
  <si>
    <t>馬田 郁美</t>
  </si>
  <si>
    <t>106-0032</t>
  </si>
  <si>
    <t>東京都 港区六本木 1-9-18  アークヒルズ仙石山レジデンス1505</t>
  </si>
  <si>
    <t>UMADA IKUMI</t>
  </si>
  <si>
    <t>TOKYO MINATO KU ROPPONGI (TSUGINOBIRUONOZOKU) 1-9-18 ark hills 1505</t>
  </si>
  <si>
    <t>もじゃが居る毎日</t>
  </si>
  <si>
    <t>岩本 彩愛</t>
  </si>
  <si>
    <t>007-0880</t>
  </si>
  <si>
    <t>北海道 札幌市東区丘珠町 276-17</t>
  </si>
  <si>
    <t>IWAMOTO AYANE</t>
  </si>
  <si>
    <t>HOKKAIDO sgpporoshi higashiku okadamacyou  276-17</t>
  </si>
  <si>
    <t>0 1/6</t>
  </si>
  <si>
    <t>★SAINTPAIN★日本未入荷 韓国 フーディ SP Variation Logo Hood</t>
  </si>
  <si>
    <t>DAI_BM_O7F</t>
  </si>
  <si>
    <t>尾谷 奈哉</t>
  </si>
  <si>
    <t>611-0042</t>
  </si>
  <si>
    <t>京都府 宇治市小倉町南堀池 47-2</t>
  </si>
  <si>
    <t>Blue / M</t>
  </si>
  <si>
    <t>OTANI DAIYA</t>
  </si>
  <si>
    <t>KYOTO UJI SHI OGURACHO 47-2</t>
  </si>
  <si>
    <t>Ｌサイズ！！ 1/5</t>
  </si>
  <si>
    <t>★THE NORTH FACE★送料込み★M'S 1996 ECO NUPTSE VEST NV1DM53</t>
  </si>
  <si>
    <t>けんｓｙｏｕｅｉ</t>
  </si>
  <si>
    <t>尾野 健一郎</t>
  </si>
  <si>
    <t>736-0082</t>
  </si>
  <si>
    <t>広島県 安芸郡府中町青崎東 3-2-503</t>
  </si>
  <si>
    <t>WHITE / 100(L)</t>
  </si>
  <si>
    <t>HIROSHIMA AKIGUNFUCHUCHO AOSAKIHIGASHI 3-2-503</t>
  </si>
  <si>
    <t>BTS V着用★日本未入荷 ネックレス Color Spread Beads Necklace</t>
  </si>
  <si>
    <t>hide_x</t>
  </si>
  <si>
    <t>関谷 大地</t>
  </si>
  <si>
    <t>262-0032</t>
  </si>
  <si>
    <t>千葉県 千葉市花見川区幕張町 1-7687-205</t>
  </si>
  <si>
    <t>VIOLET</t>
  </si>
  <si>
    <t>SEKIYA DAICHI</t>
  </si>
  <si>
    <t>CHIBA CHIBA SHI HANAMIGAWA KU MAKUHARICHO 1-7687-205</t>
  </si>
  <si>
    <t>AST_BM_JGB</t>
  </si>
  <si>
    <t>柴 里奈</t>
  </si>
  <si>
    <t>399-4117</t>
  </si>
  <si>
    <t>長野県 駒ヶ根市 497-1471グランコート駒ヶ根103</t>
  </si>
  <si>
    <t>o_z_k_____</t>
  </si>
  <si>
    <t>尾�ｱ 貴大</t>
  </si>
  <si>
    <t>799-2101</t>
  </si>
  <si>
    <t>愛媛県 今治市波方町波方 甲2635-6</t>
  </si>
  <si>
    <t>OZAKI TAKAHIRO</t>
  </si>
  <si>
    <t>EHIME IMABARI SHI NAMIKATACHO NAMIKATA</t>
  </si>
  <si>
    <t>mana2754fff</t>
  </si>
  <si>
    <t>船越 真奈美</t>
  </si>
  <si>
    <t>779-3125</t>
  </si>
  <si>
    <t>徳島県 徳島市国府町早淵 222-1</t>
  </si>
  <si>
    <t>FUNAKOSHI MANAMI</t>
  </si>
  <si>
    <t>TOKUSHIMA TOKUSHIMA SHI KOKUFUCHOHAYABUCHI 222-1</t>
  </si>
  <si>
    <t>★VARZAR★日本未入荷 韓国 ファー Fur logo point bucket hat</t>
  </si>
  <si>
    <t>ISO_BM_C1Y</t>
  </si>
  <si>
    <t>川崎 沙耶香</t>
  </si>
  <si>
    <t>596-0067</t>
  </si>
  <si>
    <t>大阪府 岸和田市南町 9-17 ハイネスヴェルデ岸和田108号室</t>
  </si>
  <si>
    <t>GRAY</t>
  </si>
  <si>
    <t>KAWASAKI SAYAKA</t>
  </si>
  <si>
    <t>OSAKA KISHIWADASHIMINAMIMATI  9-17 HAINESUVERUDEKISHIWADA108GOUSHITU</t>
  </si>
  <si>
    <t>★ADIDAS★送料込み★キッズ(17-21cm) SUPERSTAR 360 X C EG3398</t>
  </si>
  <si>
    <t>こちゅんこ</t>
  </si>
  <si>
    <t>柏木 琴恵</t>
  </si>
  <si>
    <t>560-0051</t>
  </si>
  <si>
    <t>大阪府 豊中市永楽荘 2-18-33</t>
  </si>
  <si>
    <t>BLACK / 170</t>
  </si>
  <si>
    <t>KASHIWAGI KOTOE</t>
  </si>
  <si>
    <t>OSAKA TOYONAKA SHI EIRAKUSO 2-18-33</t>
  </si>
  <si>
    <t>★AMBLER★送料込み★Paint MBLE Over fit Sweatshirt AMM917</t>
  </si>
  <si>
    <t>ivory / S</t>
  </si>
  <si>
    <t>★FALLETT★送料込★韓国★正規品 STORY LOGO BOA ZIP-UP JACKET</t>
  </si>
  <si>
    <t>RIR_BM_C8C</t>
  </si>
  <si>
    <t>竹谷 梨里</t>
  </si>
  <si>
    <t>663-8132</t>
  </si>
  <si>
    <t>兵庫県 西宮市東鳴尾町 1-3-27グルーヴ武庫川212号室</t>
  </si>
  <si>
    <t>IVORY / M</t>
  </si>
  <si>
    <t>HYOGO NISHINOMIYA SHI HIGASHINARUOCHO 1-3-27GROOVEMUKOGAWA212</t>
  </si>
  <si>
    <t>シロリリ</t>
  </si>
  <si>
    <t>田中 千晴</t>
  </si>
  <si>
    <t>519-0606</t>
  </si>
  <si>
    <t>三重県 伊勢市二見町荘 43-1</t>
  </si>
  <si>
    <t>BLACK / Ｍ</t>
  </si>
  <si>
    <t>ブラックの MサイズとデニムのMサイズをお願いします。</t>
  </si>
  <si>
    <t>TANAKA CHIHARU</t>
  </si>
  <si>
    <t>MIE ISE SHI FUTAMICHO SHO 43-1</t>
  </si>
  <si>
    <t>0☆１点ずつ BLACK , DENIM 〓1/5 1/6 発送</t>
  </si>
  <si>
    <t>★THE NORTH FACE★送料込み★CURTIN DYED SWEATSHIRTS NM5MM52</t>
  </si>
  <si>
    <t>しょーいい</t>
  </si>
  <si>
    <t>藤極 絵美</t>
  </si>
  <si>
    <t>386-1102</t>
  </si>
  <si>
    <t>長野県 上田市 上田原973フレグランスさとみ101号</t>
  </si>
  <si>
    <t>CORAL / 105(XL)</t>
  </si>
  <si>
    <t>FUJIGIWA EMI</t>
  </si>
  <si>
    <t>★UNDERBASE★新作★送料込み★韓国 大人気 Warming sweatshirt</t>
  </si>
  <si>
    <t>Atsu-orz</t>
  </si>
  <si>
    <t>森 温仁</t>
  </si>
  <si>
    <t>479-0841</t>
  </si>
  <si>
    <t>愛知県 常滑市明和町5丁目 13番地</t>
  </si>
  <si>
    <t>Navy / 2XL</t>
  </si>
  <si>
    <t>ダークグレー、ネイビーのそれぞれ2XLサイズを1点ずつ、合計2点でお願いします。</t>
  </si>
  <si>
    <t>MORI ATSUHITO</t>
  </si>
  <si>
    <t>AICHI TOKONAME SHI MEIWACHO5TYOUME 13BANTI</t>
  </si>
  <si>
    <t>★２点 DarkGray(fp) 来てる, Navy 〓1/5</t>
  </si>
  <si>
    <t>nerur</t>
  </si>
  <si>
    <t>濱辺 瑛樹</t>
  </si>
  <si>
    <t>981-0933</t>
  </si>
  <si>
    <t>宮城県 仙台市青葉区柏木 2丁目5-65 ガーデンハイム203号室</t>
  </si>
  <si>
    <t>HAMABE EIKI</t>
  </si>
  <si>
    <t>MIYAGI SENDAI SHI AOBA KU KASHIWAGI 2-5-65 gardenhaim203</t>
  </si>
  <si>
    <t>のんちゃん19860426</t>
  </si>
  <si>
    <t>稲益 典子</t>
  </si>
  <si>
    <t>824-0811</t>
  </si>
  <si>
    <t>福岡県 京都郡みやこ町勝山箕田 592-10三島団地2-11</t>
  </si>
  <si>
    <t>IVORY / 230</t>
  </si>
  <si>
    <t>INAMASU NORIKO</t>
  </si>
  <si>
    <t>FUKUOKA MIYAKO GUN MIYAKO MACHI KATSUYAMA MIDA 592-10MISHIMADANCHI2-11</t>
  </si>
  <si>
    <t>☆1点ずつ IVORY/230, MUSTARD/240 ak, BLACK/245 〓1/5 MUS来てる</t>
  </si>
  <si>
    <t>yoipi</t>
  </si>
  <si>
    <t>西田 誉唯子</t>
  </si>
  <si>
    <t>140-0014</t>
  </si>
  <si>
    <t>東京都 品川区大井 4-7-10TruthHouseOoimachi401</t>
  </si>
  <si>
    <t>POWDER BLUE / 105(XL)</t>
  </si>
  <si>
    <t>NISHIDA YOIKO</t>
  </si>
  <si>
    <t>TOKYO SHINAGAWA KU OI 4-7-10TruthHouseOoimachi401</t>
  </si>
  <si>
    <t>ねこぽんず11</t>
  </si>
  <si>
    <t>廣重 令子</t>
  </si>
  <si>
    <t>755-0084</t>
  </si>
  <si>
    <t>山口県 宇部市川上 350-76 北迫303</t>
  </si>
  <si>
    <t>HIROSHIGE</t>
  </si>
  <si>
    <t>YAMAGUCHI UBE SHI KAWAKAMI 350-76 KITASAKO  303</t>
  </si>
  <si>
    <t>〓1/5 1/6 来てる</t>
  </si>
  <si>
    <t>79&amp;quot;N1</t>
  </si>
  <si>
    <t>大西 凪</t>
  </si>
  <si>
    <t>581-0814</t>
  </si>
  <si>
    <t>大阪府 八尾市楠根町 3-43-26</t>
  </si>
  <si>
    <t>ブラウンシュガーとカーキー</t>
  </si>
  <si>
    <t>OONISHI NAGI</t>
  </si>
  <si>
    <t>OSAKA YAO SHI KUSUNECHO 3-43-26</t>
  </si>
  <si>
    <t>〓1/5(KHAKI) , BRS 1/6</t>
  </si>
  <si>
    <t>★VARZAR★日本未入荷 韓国 ロゴ Stud drop over fit bucket hat</t>
  </si>
  <si>
    <t>k_vに一票</t>
  </si>
  <si>
    <t>福島 海翔</t>
  </si>
  <si>
    <t>197-0802</t>
  </si>
  <si>
    <t>東京都 あきる野市草花 3030-7</t>
  </si>
  <si>
    <t>FUKUSHIMA KAITO</t>
  </si>
  <si>
    <t>TOKYO AKIRUNOSHI KUSAHNA 3030-7</t>
  </si>
  <si>
    <t>A_NINOCHAN</t>
  </si>
  <si>
    <t>森田 安祐美</t>
  </si>
  <si>
    <t>830-0055</t>
  </si>
  <si>
    <t>福岡県 久留米市上津 2丁目19-39セレンディピティ102号</t>
  </si>
  <si>
    <t>MORITA AYUMI</t>
  </si>
  <si>
    <t>FUKUOKA KURUME SHI KAMITSU 2</t>
  </si>
  <si>
    <t>★WV PROJECT★韓国 Lowky banding cool balloon Pants CJLP7492</t>
  </si>
  <si>
    <t>TEN_BM_7M0</t>
  </si>
  <si>
    <t>羽田野 亮</t>
  </si>
  <si>
    <t>463-0003</t>
  </si>
  <si>
    <t>愛知県 名古屋市守山区下志段味風越 2006-203</t>
  </si>
  <si>
    <t>モカブラウン XL、ライトカーキ XLもお願いします</t>
  </si>
  <si>
    <t>HATANO RYO</t>
  </si>
  <si>
    <t>AICHI NAGOYA_MORIYAMA SHIMOSHIDAMI_KAZEKOSHI 2006-203</t>
  </si>
  <si>
    <t>★3点 BLACK , MOCA BROWN , LIGHT KHAKI  〓1/5</t>
  </si>
  <si>
    <t>★A PIECE OF CAKE★送料込み★Signature Bear Cushion&amp;Blanket</t>
  </si>
  <si>
    <t>Junta123</t>
  </si>
  <si>
    <t>森口 純太</t>
  </si>
  <si>
    <t>370-0076</t>
  </si>
  <si>
    <t>群馬県 高崎市下小塙町 441-1グランベルクB 203</t>
  </si>
  <si>
    <t>MORIGUCHI JUNTA</t>
  </si>
  <si>
    <t>GUNMA TAKASAKI SHI SHIMOKOBANAMACHI 441-1</t>
  </si>
  <si>
    <t>★WV PROJECT★送料込み★Warm overfit MA-1 Jacket MJOT7413</t>
  </si>
  <si>
    <t>yukariiiii17</t>
  </si>
  <si>
    <t>朝倉 由加里</t>
  </si>
  <si>
    <t>154-0004</t>
  </si>
  <si>
    <t>東京都 世田谷区太子堂 1-3-36 ダイナシティ三宿409</t>
  </si>
  <si>
    <t>ASAKURA YUKARI</t>
  </si>
  <si>
    <t>TOKYO SETAGAYA KU TAISHIDO</t>
  </si>
  <si>
    <t>PIN_BM_FG2</t>
  </si>
  <si>
    <t>上原 真子</t>
  </si>
  <si>
    <t>650-0011</t>
  </si>
  <si>
    <t>兵庫県 神戸市中央区下山手通 9-5-5 エステムコート神戸元町グレイド201</t>
  </si>
  <si>
    <t>UEHARA MAKO</t>
  </si>
  <si>
    <t>HYOGO KOBE SHI CHUO KU SHIMOYAMATEDORI 9-5-5</t>
  </si>
  <si>
    <t>0〓 到着待ち</t>
  </si>
  <si>
    <t>TOU_BM_Y9X</t>
  </si>
  <si>
    <t>李 徳軒</t>
  </si>
  <si>
    <t>532-0003</t>
  </si>
  <si>
    <t>大阪府 大阪市淀川区宮原 1丁目19-19</t>
  </si>
  <si>
    <t>RI TOKUKEN</t>
  </si>
  <si>
    <t>OSAKA OSAKA SHI YODOGAWA KU MIYAHARA 1-19-19 608</t>
  </si>
  <si>
    <t>★SAMOONDOH★新作★送料込み★大人気 バッグ 20 Gnocchi Bag M</t>
  </si>
  <si>
    <t>Snow</t>
  </si>
  <si>
    <t>☆1点 〓1/6</t>
  </si>
  <si>
    <t>poifull</t>
  </si>
  <si>
    <t>讃岐 愛</t>
  </si>
  <si>
    <t>010-0059</t>
  </si>
  <si>
    <t>秋田県 秋田市桜台二丁目 10-13</t>
  </si>
  <si>
    <t>SANUKI AI</t>
  </si>
  <si>
    <t>AKITA AKITA-SHI SAKURADAI-2CHOUME 10-13</t>
  </si>
  <si>
    <t>0 済</t>
  </si>
  <si>
    <t>ミナペンの極み</t>
  </si>
  <si>
    <t>諏訪 千羽</t>
  </si>
  <si>
    <t>003-0021</t>
  </si>
  <si>
    <t>北海道 札幌市白石区栄通21丁目 23-4 ローヤルハイツ栄通21 103号</t>
  </si>
  <si>
    <t>SUWA KAZUHA</t>
  </si>
  <si>
    <t>HOKKAIDO SAPPORO SHI SHIROISHI KU SAKAEDORI 21CHOUME 23-4 ROYARUHAITSUSAKAEDOURI21 103</t>
  </si>
  <si>
    <t>〓1/4 1/6 発送</t>
  </si>
  <si>
    <t>とみぞーう</t>
  </si>
  <si>
    <t>富田 隼大</t>
  </si>
  <si>
    <t>325-0001</t>
  </si>
  <si>
    <t>栃木県 那須郡那須町高久甲 496番地39</t>
  </si>
  <si>
    <t>TOMITA HAYATO</t>
  </si>
  <si>
    <t>TOCHIGI nasugunnasumatitakakukou  496-39</t>
  </si>
  <si>
    <t>かにたろうのすけ</t>
  </si>
  <si>
    <t>可児 裕英</t>
  </si>
  <si>
    <t>563-0043</t>
  </si>
  <si>
    <t>大阪府 池田市神田3丁目20-16 ヴィラジョルナータ505</t>
  </si>
  <si>
    <t>〓1/4 1/6発送</t>
  </si>
  <si>
    <t>Y.N_BM_4LO</t>
  </si>
  <si>
    <t>吉原 直人</t>
  </si>
  <si>
    <t>578-0948</t>
  </si>
  <si>
    <t>大阪府 東大阪市菱屋東 2-14-25</t>
  </si>
  <si>
    <t>CREAM(レオパード) / 100(L)</t>
  </si>
  <si>
    <t>YOSHIHARA NAOTO</t>
  </si>
  <si>
    <t>OSAKA HIGASHIOSAKA SHI HISHIYAHIGASHI 2-14-25</t>
  </si>
  <si>
    <t>marcytown</t>
  </si>
  <si>
    <t>黒島 朗仁</t>
  </si>
  <si>
    <t>907-0003</t>
  </si>
  <si>
    <t>沖縄県 石垣市平得 20-3タイラハイツ二階</t>
  </si>
  <si>
    <t>KUROSHIMA AKIHITO</t>
  </si>
  <si>
    <t>OKINAWA ISHIGAKI SHI HIRAE 20-3 tairahaitsu 2F</t>
  </si>
  <si>
    <t>★JEMUT★送料込み★裏起毛 Log Napping Jogger Pants YHLP2336</t>
  </si>
  <si>
    <t>PLA_BM_AVE</t>
  </si>
  <si>
    <t>大塚 陸</t>
  </si>
  <si>
    <t>674-0074</t>
  </si>
  <si>
    <t>兵庫県 明石市 魚住町清水593-3</t>
  </si>
  <si>
    <t>DARKGRAY / 2XL</t>
  </si>
  <si>
    <t>OTSUKA RIKU</t>
  </si>
  <si>
    <t>0 〓1/5</t>
  </si>
  <si>
    <t>ing_17</t>
  </si>
  <si>
    <t>稲垣 諒</t>
  </si>
  <si>
    <t>494-0007</t>
  </si>
  <si>
    <t>愛知県 一宮市小信中島字柳枯草場 919-7</t>
  </si>
  <si>
    <t>INAGAKI RYO</t>
  </si>
  <si>
    <t>AICHI ICHINOMIYA SHI KONOBUNAKASHIMA 919-7</t>
  </si>
  <si>
    <t>★JEMUT★送料込み★韓国★Code Overfit Napping Hood OYHD2378</t>
  </si>
  <si>
    <t>あらのスタンド</t>
  </si>
  <si>
    <t>新井 隆樹</t>
  </si>
  <si>
    <t>390-0841</t>
  </si>
  <si>
    <t>長野県 松本市渚 3-1-12pine king レジデンス205</t>
  </si>
  <si>
    <t>ARAI RYUUKI</t>
  </si>
  <si>
    <t>NAGANO MATSUMOTO SHI NAGISA 3-1-11pine king residence 205</t>
  </si>
  <si>
    <t>0(1/14) 〓1/5</t>
  </si>
  <si>
    <t>YUU_BM_1AA</t>
  </si>
  <si>
    <t>村山 侑矢</t>
  </si>
  <si>
    <t>891-2303</t>
  </si>
  <si>
    <t>鹿児島県 鹿屋市海道町 664-6マウンテンヒルズラル107号</t>
  </si>
  <si>
    <t>MURAYAMA YUUYA</t>
  </si>
  <si>
    <t>KAGOSHIMA KANOYA SHI KAIDOCHO 664-6MAUNTENHIRUZU RARU107GOU</t>
  </si>
  <si>
    <t>(1/19) 〓1/6</t>
  </si>
  <si>
    <t>★THE NORTH FACE★送料込 TNF LOGO BOX CUFFED BEANIE NE3BM75</t>
  </si>
  <si>
    <t>Y31_BM_AYW</t>
  </si>
  <si>
    <t>高橋 由香</t>
  </si>
  <si>
    <t>383-0011</t>
  </si>
  <si>
    <t>長野県 中野市若宮 625ー4</t>
  </si>
  <si>
    <t>DARK GREEN</t>
  </si>
  <si>
    <t>TAKAHASHI YUKA</t>
  </si>
  <si>
    <t>NAGANO NAKANO SHI WAKAMIYA</t>
  </si>
  <si>
    <t>KAN_BM_AZX</t>
  </si>
  <si>
    <t>武藤 伽那汰</t>
  </si>
  <si>
    <t>650-0022</t>
  </si>
  <si>
    <t>兵庫県 神戸市中央区元町通 2-2-8</t>
  </si>
  <si>
    <t>MUTOU KANATA</t>
  </si>
  <si>
    <t>HYOGO KOBE SHI CHUO KU MOTOMACHIDORI 2-2-8</t>
  </si>
  <si>
    <t>カンタか</t>
  </si>
  <si>
    <t>森本 幹太</t>
  </si>
  <si>
    <t>661-0044</t>
  </si>
  <si>
    <t>兵庫県 尼崎市武庫町 2-15-20 ウインドフォール武庫之荘 507</t>
  </si>
  <si>
    <t>MORIMOTO KANTA</t>
  </si>
  <si>
    <t>HYOGO AMAGASAKI SHI MUKOCHO 2-15-20 WINDFALL MUKONOSO 507</t>
  </si>
  <si>
    <t>BINchan</t>
  </si>
  <si>
    <t>伊佐治 博美</t>
  </si>
  <si>
    <t>497-0055</t>
  </si>
  <si>
    <t>愛知県 海部郡蟹江町源氏 1-69 ラ・シオン源氏404</t>
  </si>
  <si>
    <t>ISAJI HIROMI</t>
  </si>
  <si>
    <t>AICHI AMA GUN KANIE CHO GENJI 1-69 RA SION GENJI404</t>
  </si>
  <si>
    <t>★THE NORTH FACE★日本未入荷 フリース MADERA FLEECE JACKET</t>
  </si>
  <si>
    <t>とうま公</t>
  </si>
  <si>
    <t>梅木 透馬</t>
  </si>
  <si>
    <t>693-0015</t>
  </si>
  <si>
    <t>島根県 出雲市大津朝倉 3-1-3 メゾンラフィーネ203</t>
  </si>
  <si>
    <t>UMEKI TOUMA</t>
  </si>
  <si>
    <t>SHIMANE IZUMO SHI OTSUASAKURA 3-1-3 MEZONRAFINE203</t>
  </si>
  <si>
    <t>★ISTKUNST★送料込み★正規品★韓国 人気 LOGO&amp;SMILEY L/S TEE</t>
  </si>
  <si>
    <t>PAB_BM_PGS</t>
  </si>
  <si>
    <t>竹中 仁</t>
  </si>
  <si>
    <t>622-0012</t>
  </si>
  <si>
    <t>京都府 南丹市園部町内林町 下荒代22番地</t>
  </si>
  <si>
    <t>TAKENAKA HITOSHI</t>
  </si>
  <si>
    <t>KYOTO NANTAN SHI SONOBECHO UCHIBAYASHIMACHI SHIMOARADAI22BANCHI</t>
  </si>
  <si>
    <t>〓1/4</t>
  </si>
  <si>
    <t>★THE NORTH FACE★送料込★韓国 正規品 MESSENGER S FL NN2PM51</t>
  </si>
  <si>
    <t>kaleimahie</t>
  </si>
  <si>
    <t>小林 ゆりか</t>
  </si>
  <si>
    <t>223-0062</t>
  </si>
  <si>
    <t>神奈川県 横浜市港北区日吉本町 1-42-14</t>
  </si>
  <si>
    <t>KOBAYASHI YURIKA</t>
  </si>
  <si>
    <t>KANAGAWA YOKOHAMA SHI KOHOKU KU HIYOSHIHONCHO 1-42-14</t>
  </si>
  <si>
    <t>★GRAVER★送料込み★Elbow Bear Smile White Clip Sweatshirt</t>
  </si>
  <si>
    <t>りえ_r</t>
  </si>
  <si>
    <t>荻原 利恵</t>
  </si>
  <si>
    <t>384-0805</t>
  </si>
  <si>
    <t>長野県 小諸市己 92-5</t>
  </si>
  <si>
    <t>CHARCOAL / Ｓ</t>
  </si>
  <si>
    <t>OGIWARA RIE</t>
  </si>
  <si>
    <t>NAGANO KOMORO SHI KI 92-5</t>
  </si>
  <si>
    <t>けんじか</t>
  </si>
  <si>
    <t>山本 健二</t>
  </si>
  <si>
    <t>501-1168</t>
  </si>
  <si>
    <t>岐阜県 岐阜市西改田上の町 109-7</t>
  </si>
  <si>
    <t>YAMAMOTO KENJI</t>
  </si>
  <si>
    <t>GIFU GIFU SHI NISHIKAIDEN KAMINOCHO 109-7</t>
  </si>
  <si>
    <t>TAR_BM_8WA</t>
  </si>
  <si>
    <t>金田 真紀</t>
  </si>
  <si>
    <t>547-0004</t>
  </si>
  <si>
    <t>大阪府 大阪市平野区加美鞍作 2ー10ー4</t>
  </si>
  <si>
    <t>KANEDA MAKI</t>
  </si>
  <si>
    <t>OSAKA OSAKA SHI HIRANO KU KAMIKURATSUKURI 2-10-4</t>
  </si>
  <si>
    <t>hiro987654321</t>
  </si>
  <si>
    <t>向井 公志</t>
  </si>
  <si>
    <t>666-0125</t>
  </si>
  <si>
    <t>兵庫県 川西市新田 １丁目2-16　セーリオ川西リブテラス504</t>
  </si>
  <si>
    <t>★A PIECE OF CAKE★送料込み★韓国 人気 Signature Bear Slider</t>
  </si>
  <si>
    <t>フルンチャイズ</t>
  </si>
  <si>
    <t>下野 翔太</t>
  </si>
  <si>
    <t>840-2205</t>
  </si>
  <si>
    <t>佐賀県 川副 佐賀市川副町大字南里203</t>
  </si>
  <si>
    <t>Black / 27</t>
  </si>
  <si>
    <t>SAGA</t>
  </si>
  <si>
    <t>〓1/4----〓</t>
  </si>
  <si>
    <t>★VARZAR★新作★送料込み★Corduroy stud drop bucket hat</t>
  </si>
  <si>
    <t>KES_BM_K7O</t>
  </si>
  <si>
    <t>佐藤 駿輔</t>
  </si>
  <si>
    <t>986-0805</t>
  </si>
  <si>
    <t>宮城県 石巻市大橋 1-9-6ディアスニューちひろ2-203号室</t>
  </si>
  <si>
    <t>SATOU SHUNSUKE</t>
  </si>
  <si>
    <t>MIYAGI ISHINOMAKI SHI OHASHI</t>
  </si>
  <si>
    <t>1/4 1/5 発送</t>
  </si>
  <si>
    <t>きっしゃんライフ</t>
  </si>
  <si>
    <t>岡崎 圭吾</t>
  </si>
  <si>
    <t>571-0072</t>
  </si>
  <si>
    <t>大阪府 門真市城垣町 20-30.</t>
  </si>
  <si>
    <t>OKAZAKI KEIGO</t>
  </si>
  <si>
    <t>OSAKA KADOMA SHI SHIROGAKICHO 20-30.</t>
  </si>
  <si>
    <t>★THE NORTH FACE★送料込★正規品★人気 SPORTS ONEWAY NN2PM02</t>
  </si>
  <si>
    <t>A09_BM_SOB</t>
  </si>
  <si>
    <t>笠立 昌宏</t>
  </si>
  <si>
    <t>206-0801</t>
  </si>
  <si>
    <t>東京都 稲城市大丸 2216-1ミオカステーロ南多摩903</t>
  </si>
  <si>
    <t>KASADATE MASAHIRO</t>
  </si>
  <si>
    <t>TOKYO INAGI SHI OMARU 2216-1miocastellominamitama 903</t>
  </si>
  <si>
    <t>★maatila★送料込★正規品★韓国★人気 エプロン Merci Apron</t>
  </si>
  <si>
    <t>レココミス</t>
  </si>
  <si>
    <t>鈴木 れい子</t>
  </si>
  <si>
    <t>317-0064</t>
  </si>
  <si>
    <t>茨城県 日立市神峰町 4-4-10(1F)</t>
  </si>
  <si>
    <t>Burgundy</t>
  </si>
  <si>
    <t>SUZUKI REIKO</t>
  </si>
  <si>
    <t>IBARAKI HITACHI-SHI KAMINECHO 4-4-10(1F)</t>
  </si>
  <si>
    <t>★BTS ジョングク愛用★日本未入荷  韓国 キャップ 1495-black</t>
  </si>
  <si>
    <t>joeNx</t>
  </si>
  <si>
    <t>稲田 創紀</t>
  </si>
  <si>
    <t>810-0003</t>
  </si>
  <si>
    <t>福岡県 福岡市中央区春吉 3-15-18</t>
  </si>
  <si>
    <t>BLACK / 60号</t>
  </si>
  <si>
    <t>INADA SOUKI</t>
  </si>
  <si>
    <t>FUKUOKA FUKUOKA SHI CHUO KU HARUYOSHI 3-15-18</t>
  </si>
  <si>
    <t>★TWN★2020F/W新作★日本未入荷 Comodo Balloon Denim Pants</t>
  </si>
  <si>
    <t>あしゅこたん</t>
  </si>
  <si>
    <t>塚本 飛鳥</t>
  </si>
  <si>
    <t>840-0864</t>
  </si>
  <si>
    <t>佐賀県 佐賀市嘉瀬町荻野 4553</t>
  </si>
  <si>
    <t>BLUE / 38</t>
  </si>
  <si>
    <t>TUKAMOTO ASUKA</t>
  </si>
  <si>
    <t>SAGA SAGA-SHI KASEMACHI OGINO 4553</t>
  </si>
  <si>
    <t>0(1/14) 〓1/4 1/6 発送</t>
  </si>
  <si>
    <t>taehyungkook</t>
  </si>
  <si>
    <t>森田 悠眞</t>
  </si>
  <si>
    <t>791-8073</t>
  </si>
  <si>
    <t>愛媛県 松山市船ヶ谷町 223</t>
  </si>
  <si>
    <t>MORITA YUMA</t>
  </si>
  <si>
    <t>EHIME MATSUYAMA SHI FUNEGATANICHO 223</t>
  </si>
  <si>
    <t>SyoutaKun</t>
  </si>
  <si>
    <t>清水 翔太</t>
  </si>
  <si>
    <t>261-0026</t>
  </si>
  <si>
    <t>千葉県 千葉市美浜区幕張西3丁目 6-5-302海浜幕張コーポ</t>
  </si>
  <si>
    <t>SIMIZU SYOUTA</t>
  </si>
  <si>
    <t>CHIBA CIBASI MIHANAKU MAKUHARINISI 3COUME 6-5 KAIHINMAKUHARIKOOPO302</t>
  </si>
  <si>
    <t>沙弥架</t>
  </si>
  <si>
    <t>村上 沙弥架</t>
  </si>
  <si>
    <t>718-0011</t>
  </si>
  <si>
    <t>岡山県 新見市新見 321-2</t>
  </si>
  <si>
    <t>sky blue(Jelly hard case) / i Phone 12/12PRO</t>
  </si>
  <si>
    <t>MURAKAMI SAYAKA</t>
  </si>
  <si>
    <t>OKAYAMA NIIMI SHI NIIMI 321-2</t>
  </si>
  <si>
    <t>Bluedragon</t>
  </si>
  <si>
    <t>野村 幸平</t>
  </si>
  <si>
    <t>590-0111</t>
  </si>
  <si>
    <t>大阪府 堺市南区三原台 2-6-3-702</t>
  </si>
  <si>
    <t>NOMURA KOHEI</t>
  </si>
  <si>
    <t>OSAKA SAKAI SHI MINAMI KU MIHARADAI 2-6-3-702</t>
  </si>
  <si>
    <t>涼菜．</t>
  </si>
  <si>
    <t>高木 涼菜</t>
  </si>
  <si>
    <t>515-0063</t>
  </si>
  <si>
    <t>三重県 松阪市大黒田町 804-8</t>
  </si>
  <si>
    <t>TAKAGI SUZUNA</t>
  </si>
  <si>
    <t>MIE MATSUSAKA-SHI OKURODACHO 804-8</t>
  </si>
  <si>
    <t>kou_ko</t>
  </si>
  <si>
    <t>丸山 洸</t>
  </si>
  <si>
    <t>114-0002</t>
  </si>
  <si>
    <t>東京都 北区王子 5-1-3ザガーデンズ東京王子カームコート  205</t>
  </si>
  <si>
    <t>★TWN★送料込み★韓国★人気 Invisible Sweat Shirts STMT3411</t>
  </si>
  <si>
    <t>7RE_BM_I7N</t>
  </si>
  <si>
    <t>百瀬 蓮</t>
  </si>
  <si>
    <t>東京都 あきる野市草花 1770-11</t>
  </si>
  <si>
    <t>MOMOSE REN</t>
  </si>
  <si>
    <t>TOKYO AKIRUNO SHI KUSABANA 1770-11</t>
  </si>
  <si>
    <t>★THE NORTH FACE★ジャケット VUNTUT EX V-JACKET 1 SP NI3NM51</t>
  </si>
  <si>
    <t>MIT_BM_GB8</t>
  </si>
  <si>
    <t>池田 光哉</t>
  </si>
  <si>
    <t>244-0841</t>
  </si>
  <si>
    <t>神奈川県 横浜市栄区長沼町 644-4-511</t>
  </si>
  <si>
    <t>FRENCH BLUE / 100(L)</t>
  </si>
  <si>
    <t>IKEDA MITUYA</t>
  </si>
  <si>
    <t>KANAGAWA YOKOHAMA SHI SAKAE KU NAGANUMACHO 644-4-511</t>
  </si>
  <si>
    <t>★THE NORTH FACE★韓国★人気★ECO MOTION DOWN JACKET NJ1DM53</t>
  </si>
  <si>
    <t>kuroe&amp;#039;s real shit</t>
  </si>
  <si>
    <t>石井 海斗</t>
  </si>
  <si>
    <t>004-0021</t>
  </si>
  <si>
    <t>北海道 札幌市厚別区青葉町 9丁目4-17</t>
  </si>
  <si>
    <t>ISHII KAITO</t>
  </si>
  <si>
    <t>HOKKAIDO SAPPORO SHI ATSUBETSU KU AOBACHO 9-4-17</t>
  </si>
  <si>
    <t>抹茶豆乳系男子</t>
  </si>
  <si>
    <t>中島 瑞貴</t>
  </si>
  <si>
    <t>252-0243</t>
  </si>
  <si>
    <t>神奈川県 相模原市中央区上溝 612-25</t>
  </si>
  <si>
    <t>Light blue denim / M</t>
  </si>
  <si>
    <t>NAKAJIMA MIZUKI</t>
  </si>
  <si>
    <t>KANAGAWA SAGAMIHARASI TYUUOUKUKAMIMIZO 612-25</t>
  </si>
  <si>
    <t>★2点 〓1/4 来てる　1/6発送</t>
  </si>
  <si>
    <t>★FILA★正規品 日本未入荷 韓国 大人気 DISRUPTOR2 TAPEY TAPE</t>
  </si>
  <si>
    <t>WWT (WHITE) / 265</t>
  </si>
  <si>
    <t>★2点 〓1/4　1/6発送</t>
  </si>
  <si>
    <t>★THE NORTH FACE★送料込み★人気★靴 COMMAND LIT WP NS91M52</t>
  </si>
  <si>
    <t>yutab</t>
  </si>
  <si>
    <t>洙田 勇太</t>
  </si>
  <si>
    <t>701-0145</t>
  </si>
  <si>
    <t>岡山県 岡山市北区今保 265-1アイボリーハイツB棟102</t>
  </si>
  <si>
    <t>BLACK / 265</t>
  </si>
  <si>
    <t>NAMEDA YUUTA</t>
  </si>
  <si>
    <t>OKAYAMA OKAYAMA SHI KITA KU IMABO</t>
  </si>
  <si>
    <t>★WV PROJECT★韓国★人気 裏起毛 dailied sweatshirt JIMT7533</t>
  </si>
  <si>
    <t>won_12</t>
  </si>
  <si>
    <t>菊田 元春</t>
  </si>
  <si>
    <t>665-0884</t>
  </si>
  <si>
    <t>兵庫県 宝塚市山本西 1-7-12 グランメール宝塚202</t>
  </si>
  <si>
    <t>KIKUTA MOTOHARU</t>
  </si>
  <si>
    <t>HYOGO TAKARAZUKA SHI YAMAMOTO NISHI 1-7-12 GURANMEERU TAKARAZUKA 202</t>
  </si>
  <si>
    <t>(1/18) 〓1/5</t>
  </si>
  <si>
    <t>kolee</t>
  </si>
  <si>
    <t>熊野 快星</t>
  </si>
  <si>
    <t>031-0802</t>
  </si>
  <si>
    <t>青森県 八戸市小中野 3丁目22-9</t>
  </si>
  <si>
    <t>KUMANO KAISEI</t>
  </si>
  <si>
    <t>AOMORI HACHINOHE SHI KONAKANO</t>
  </si>
  <si>
    <t>REE_BM_4OS</t>
  </si>
  <si>
    <t>荻原 諒</t>
  </si>
  <si>
    <t>542-0066</t>
  </si>
  <si>
    <t>大阪府 大阪市中央区瓦屋町 2-16-9エスリード心斎橋イースト305</t>
  </si>
  <si>
    <t>OGIHARA RYO</t>
  </si>
  <si>
    <t>OSAKA OSAKA SHI CHUO KU KAWARAYAMACHI 2-26-9ESURIDOSHINSAIBASHI EST305</t>
  </si>
  <si>
    <t>★TWICE チェヨン着用★AWESOME NEEDS★送料込み★BUTTON HAT</t>
  </si>
  <si>
    <t>jyoo_l</t>
  </si>
  <si>
    <t>掛須 碧</t>
  </si>
  <si>
    <t>270-0139</t>
  </si>
  <si>
    <t>千葉県 流山市おおたかの森南 3-12-5 102</t>
  </si>
  <si>
    <t>ZOO.01</t>
  </si>
  <si>
    <t>KAKESU AOI</t>
  </si>
  <si>
    <t>CHIBA NAGAREYAMA SHI OTAKANOMORIMINAMI 3-12-5 102</t>
  </si>
  <si>
    <t>★UNDERBASE★送料込み★正規品★韓国 Hide SweatShirt WSMT9097</t>
  </si>
  <si>
    <t>GFM_BM_7QD</t>
  </si>
  <si>
    <t>加藤 瑶己</t>
  </si>
  <si>
    <t>444-0075</t>
  </si>
  <si>
    <t>愛知県 岡崎市伊賀町 432</t>
  </si>
  <si>
    <t>Black / L</t>
  </si>
  <si>
    <t>KATOU TAMAKI</t>
  </si>
  <si>
    <t>AICHI OKAZAKI SHI IGACHO 432</t>
  </si>
  <si>
    <t>KAN_BM_0PE</t>
  </si>
  <si>
    <t>松永 捺希</t>
  </si>
  <si>
    <t>742-0413</t>
  </si>
  <si>
    <t>山口県 岩国市周東町上久原 672-33</t>
  </si>
  <si>
    <t>MATUNAGA NATUKI</t>
  </si>
  <si>
    <t>YAMAGUCHI IWAKUNI SHI SHUTOMACHI KAMIKUBARA 672-33</t>
  </si>
  <si>
    <t>0 〓 到着待ち</t>
  </si>
  <si>
    <t>★FP142★送料込★人気 Duck down short puffer jacket KHOT1278</t>
  </si>
  <si>
    <t>Sena poolon</t>
  </si>
  <si>
    <t>服部 聖那</t>
  </si>
  <si>
    <t>185-0014</t>
  </si>
  <si>
    <t>東京都 国分寺市東恋ケ窪 4-24-7コスモス国分寺ブライトステージ604号室</t>
  </si>
  <si>
    <t>KHAKI / L</t>
  </si>
  <si>
    <t>HATTORI SENA</t>
  </si>
  <si>
    <t>TOKYO KOKUBUNJI SHI HIGASHIKOIGAKUBO 4-24-7 KODUMOKOKUBUNJIBURAITOSUTEIZI 604</t>
  </si>
  <si>
    <t>x@ Mサイズ！〓1/6fp</t>
  </si>
  <si>
    <t>KH._BM_7E1</t>
  </si>
  <si>
    <t>西田 笑子</t>
  </si>
  <si>
    <t>252-0303</t>
  </si>
  <si>
    <t>神奈川県 相模原市南区相模大野 7-16-14 ロッシェル相模大野1 203</t>
  </si>
  <si>
    <t>★NIKE★送料込み★韓国★正規品★人気 スニーカー NIKE RYZ 365</t>
  </si>
  <si>
    <t>WHI_BM_TMT</t>
  </si>
  <si>
    <t>西野 弘美</t>
  </si>
  <si>
    <t>623-0031</t>
  </si>
  <si>
    <t>京都府 綾部市 味方町久保勝１０ー２</t>
  </si>
  <si>
    <t>BLACK / 220</t>
  </si>
  <si>
    <t>Nishino Hiromi</t>
  </si>
  <si>
    <t>★THE NORTH FACE★送料込み★ダウン GO FREE DOWN COAT NC1DM71</t>
  </si>
  <si>
    <t>ほったん09</t>
  </si>
  <si>
    <t>堀田 遥子</t>
  </si>
  <si>
    <t>227-0061</t>
  </si>
  <si>
    <t>神奈川県 横浜市青葉区桜台 33-22扶桑ハイツ602</t>
  </si>
  <si>
    <t>HOTTA YOKO</t>
  </si>
  <si>
    <t>KANAGAWA YOKOHAMA SHI AOBA KU SAKURADAI 33-22 FUSO HAITSU602</t>
  </si>
  <si>
    <t>あーかりん</t>
  </si>
  <si>
    <t>佐藤 麻可</t>
  </si>
  <si>
    <t>273-0104</t>
  </si>
  <si>
    <t>千葉県 鎌ケ谷市東鎌ケ谷 1-5-3 コウシン寮 301</t>
  </si>
  <si>
    <t>SATOU ASAKA</t>
  </si>
  <si>
    <t>CHIBA KAMAGAYA-SHI HIGASHIKAMAGAYA 1-5-3 KOUSHINRYO 301</t>
  </si>
  <si>
    <t>★BTS 着用★VINTAGE HOLLYWOOD★Blue Margaret Necklace_big</t>
  </si>
  <si>
    <t>zu__su</t>
  </si>
  <si>
    <t>鈴木 啓介</t>
  </si>
  <si>
    <t>306-0234</t>
  </si>
  <si>
    <t>茨城県 古河市上辺見 1195  1施団付</t>
  </si>
  <si>
    <t>SUZUKI KEISUKE</t>
  </si>
  <si>
    <t>IBARAKI KOGA SHI KAMIHEMI 1195 1shidanzuki</t>
  </si>
  <si>
    <t>まみあん12</t>
  </si>
  <si>
    <t>関 真美子</t>
  </si>
  <si>
    <t>310-0062</t>
  </si>
  <si>
    <t>茨城県 水戸市 大町3ー2ー8レクセル水戸大町502</t>
  </si>
  <si>
    <t>SEKI MAMIKO</t>
  </si>
  <si>
    <t>IBARAKI mito-shi omachi 3-2-8 rekuseru mito omachi 502</t>
  </si>
  <si>
    <t>★WONDERVISITOR★日本未入荷 韓国 2020 Signature airpods PRO</t>
  </si>
  <si>
    <t>200_BM_09C</t>
  </si>
  <si>
    <t>赤尾 郁美</t>
  </si>
  <si>
    <t>483-8069</t>
  </si>
  <si>
    <t>愛知県 江南市飛高町宮町 106-1</t>
  </si>
  <si>
    <t>airpods PRO case</t>
  </si>
  <si>
    <t>AKAO IKUMI</t>
  </si>
  <si>
    <t>AICHI KONAN SHI HIDAKACHO MIYAMACHI 106-1</t>
  </si>
  <si>
    <t>★Margarin Fingers★送料込み★人気 パンツ rosy cotton pants</t>
  </si>
  <si>
    <t>lemoncandy73</t>
  </si>
  <si>
    <t>河井 菜海</t>
  </si>
  <si>
    <t>168-0081</t>
  </si>
  <si>
    <t>東京都 杉並区宮前 2-1-16カサ・デ宮前504</t>
  </si>
  <si>
    <t>BROWN GREY / S</t>
  </si>
  <si>
    <t>KAWAI NAMI</t>
  </si>
  <si>
    <t>TOKYO SUGINAMI-KU MIYAMAE 2-1-16 KASADE MIYAMAE 504</t>
  </si>
  <si>
    <t>☆1点 〓1/4 1/10以降発送予定</t>
  </si>
  <si>
    <t>★Margarin Fingers★送料込み★大人気★petit ribbon one piece</t>
  </si>
  <si>
    <t>LIGHT GREY / S</t>
  </si>
  <si>
    <t>☆1点 〓1/4 1/6 発送</t>
  </si>
  <si>
    <t>をし</t>
  </si>
  <si>
    <t>及川 沙織</t>
  </si>
  <si>
    <t>989-1622</t>
  </si>
  <si>
    <t>宮城県 柴田郡柴田町西船迫 1-12</t>
  </si>
  <si>
    <t>CREAM</t>
  </si>
  <si>
    <t>OIKAWA SAORI</t>
  </si>
  <si>
    <t>MIYAGI SHIBATA-MACHI SHIBATA-GUN NISHIFUNABASAMA 1-12</t>
  </si>
  <si>
    <t>EID_BM_X05</t>
  </si>
  <si>
    <t>土田 叡拓</t>
  </si>
  <si>
    <t>464-0827</t>
  </si>
  <si>
    <t>愛知県 名古屋市千種区田代本通 5-12</t>
  </si>
  <si>
    <t>TUCHIDA EIDO</t>
  </si>
  <si>
    <t>AICHI NAGOYA SHI CHIKUSA KU TASHIROHONTORI 5-12</t>
  </si>
  <si>
    <t>Ryu77715</t>
  </si>
  <si>
    <t>細川 隆介</t>
  </si>
  <si>
    <t>272-0145</t>
  </si>
  <si>
    <t>千葉県 市川市島尻 1-44-1205</t>
  </si>
  <si>
    <t>HOSOKAWA RYUSUKE</t>
  </si>
  <si>
    <t>CHIBA ICHIKAWA SHI SHIMAJIRI 1-44-1205</t>
  </si>
  <si>
    <t>NYC_BM_RX3</t>
  </si>
  <si>
    <t>和田山 摩美</t>
  </si>
  <si>
    <t>372-0855</t>
  </si>
  <si>
    <t>群馬県 伊勢崎市長沼町 2646-4</t>
  </si>
  <si>
    <t>BEIGE / 100(L)</t>
  </si>
  <si>
    <t>WADAYAMA MAMI</t>
  </si>
  <si>
    <t>GUNMA ISESAKI SHI NAGANUMAMACHI 2646-4</t>
  </si>
  <si>
    <t>叶介</t>
  </si>
  <si>
    <t>大久保 叶介</t>
  </si>
  <si>
    <t>223-0058</t>
  </si>
  <si>
    <t>神奈川県 港北区新吉田東 6_20_1グリンコーポ203</t>
  </si>
  <si>
    <t>OOKUBO KYOUSUKE</t>
  </si>
  <si>
    <t>★THE NORTH FACE★送料込み 人気 TRACTION SNEAKER MID NS93M76</t>
  </si>
  <si>
    <t>まこちゃん(半袖)</t>
  </si>
  <si>
    <t>佐藤 慎</t>
  </si>
  <si>
    <t>463-0004</t>
  </si>
  <si>
    <t>愛知県 名古屋市守山区吉根 2丁目3110番ル・リアン201号室</t>
  </si>
  <si>
    <t>BLACK / 260</t>
  </si>
  <si>
    <t>SATOU MAKOTO</t>
  </si>
  <si>
    <t>AICHI NAGOYA SHI MORIYAMA KU KIKKO</t>
  </si>
  <si>
    <t>ハン　リア</t>
  </si>
  <si>
    <t>滝田 和花</t>
  </si>
  <si>
    <t>243-0401</t>
  </si>
  <si>
    <t>神奈川県 海老名市東柏ケ谷 5-11-3-2</t>
  </si>
  <si>
    <t>TAKITA NAMICHI</t>
  </si>
  <si>
    <t>KANAGAWA EBINA SHI HIGASHIKASHIWAGAYA 5-11-3-2</t>
  </si>
  <si>
    <t>Korea’s!</t>
  </si>
  <si>
    <t>新井 航規</t>
  </si>
  <si>
    <t>758-0011</t>
  </si>
  <si>
    <t>山口県 萩市椿東 3177-21</t>
  </si>
  <si>
    <t>NAVY / XL</t>
  </si>
  <si>
    <t>ARAI KOUKI</t>
  </si>
  <si>
    <t>YAMAGUCHI HAGI SHI CHINTO 3177-21</t>
  </si>
  <si>
    <t>0(1/13) 〓1/4 1/6 発送</t>
  </si>
  <si>
    <t>☆ユカリ☆</t>
  </si>
  <si>
    <t>竹本 由加理</t>
  </si>
  <si>
    <t>243-0806</t>
  </si>
  <si>
    <t>神奈川県 厚木市下依知 3-22-9</t>
  </si>
  <si>
    <t>WHITE_SAND / 095(M)</t>
  </si>
  <si>
    <t>TAKEMOTO YUKARI</t>
  </si>
  <si>
    <t>KANAGAWA ATSUGI SHI SHIMOECHI 3-22-9</t>
  </si>
  <si>
    <t>Mainne</t>
  </si>
  <si>
    <t>谷端 真衣</t>
  </si>
  <si>
    <t>924-0801</t>
  </si>
  <si>
    <t>石川県 白山市田中町 831</t>
  </si>
  <si>
    <t>TANIHATA MAI</t>
  </si>
  <si>
    <t>ISHIKAWA HAKUSAN SHI TANAKAMACHI 831</t>
  </si>
  <si>
    <t>0済 住所OK! 1/5 発送</t>
  </si>
  <si>
    <t>KEN_BM_SJ7</t>
  </si>
  <si>
    <t>藤谷 圭汰</t>
  </si>
  <si>
    <t>815-0075</t>
  </si>
  <si>
    <t>福岡県 福岡市南区 長丘４丁目４番地３３号</t>
  </si>
  <si>
    <t>BROWN / M</t>
  </si>
  <si>
    <t>fujitani keita</t>
  </si>
  <si>
    <t>FUKUOKA</t>
  </si>
  <si>
    <t>x@ OATMEAL！(1/7)〓1/5</t>
  </si>
  <si>
    <t>CHI_BM_IXS</t>
  </si>
  <si>
    <t>井田 千紗子</t>
  </si>
  <si>
    <t>693-0026</t>
  </si>
  <si>
    <t>島根県 出雲市塩冶原町 2-4-1 コーポエンヤ202</t>
  </si>
  <si>
    <t>GRAY / トップスS+パンツL</t>
  </si>
  <si>
    <t>IDA CHISAKO</t>
  </si>
  <si>
    <t>SHIMANE IZUMO SHI ENYAHARAMACHI</t>
  </si>
  <si>
    <t>0(1/12) GRAY / S+L 〓1/4</t>
  </si>
  <si>
    <t>KAO_BM_C20</t>
  </si>
  <si>
    <t>吉田 香織</t>
  </si>
  <si>
    <t>474-0003</t>
  </si>
  <si>
    <t>愛知県 大府市神田町 3-291</t>
  </si>
  <si>
    <t>OATMEAL / トップスS+パンツM</t>
  </si>
  <si>
    <t>YOSHIDA KAORI</t>
  </si>
  <si>
    <t>AICHI OBU SHI KANDACHO 3-291</t>
  </si>
  <si>
    <t>0(1/12) OATMEAL /S+M 〓1/4</t>
  </si>
  <si>
    <t>non921</t>
  </si>
  <si>
    <t>角田 望</t>
  </si>
  <si>
    <t>963-8052</t>
  </si>
  <si>
    <t>福島県 郡山市八山田5丁目 305ジュネスクリエイトJ102</t>
  </si>
  <si>
    <t>TSUNODA NOZOMI</t>
  </si>
  <si>
    <t>FUKUSHIMA KORIYAMA SHI YATSUYAMADA</t>
  </si>
  <si>
    <t>ぜんいつの涙</t>
  </si>
  <si>
    <t>中筋 佑真</t>
  </si>
  <si>
    <t>640-8303</t>
  </si>
  <si>
    <t>和歌山県 和歌山市鳴神32-23 鳴神35-23</t>
  </si>
  <si>
    <t>BEIGE / 105(XL)</t>
  </si>
  <si>
    <t>NAKASUJI YUUMA</t>
  </si>
  <si>
    <t>WAKAYAMA</t>
  </si>
  <si>
    <t>住所変更 CREAM(レオパード)！　済</t>
  </si>
  <si>
    <t>★BASIC COTTON★2020F/W新作★大人気 韓国 BCN Fleece Beret</t>
  </si>
  <si>
    <t>shua._.</t>
  </si>
  <si>
    <t>佐々木 琳音</t>
  </si>
  <si>
    <t>355-0017</t>
  </si>
  <si>
    <t>埼玉県 東松山市松葉町 1-9-25 CLAIUS203</t>
  </si>
  <si>
    <t>SASAKI RIO</t>
  </si>
  <si>
    <t>SAITAMA HIGASHIMATSUYAMA SHI MATSUBACHO 1-9-25 CLAIUS203</t>
  </si>
  <si>
    <t>HY1_BM_GPX</t>
  </si>
  <si>
    <t>濱岡 康子</t>
  </si>
  <si>
    <t>567-0806</t>
  </si>
  <si>
    <t>大阪府 茨木市庄 1-8-3</t>
  </si>
  <si>
    <t>HAMAOKA YASUKO</t>
  </si>
  <si>
    <t>OSAKA IBARAKI SHI SHO 1-8-3</t>
  </si>
  <si>
    <t>YK5_BM_K24</t>
  </si>
  <si>
    <t>加藤 友香</t>
  </si>
  <si>
    <t>425-0074</t>
  </si>
  <si>
    <t>静岡県 焼津市柳新屋 429-3</t>
  </si>
  <si>
    <t>Ivory(裏起毛あり) / L</t>
  </si>
  <si>
    <t>KATOU YUKA</t>
  </si>
  <si>
    <t>SHIZUOKA YAIZU SHI YANAGIARAYA 429-3</t>
  </si>
  <si>
    <t>かーれぱん</t>
  </si>
  <si>
    <t>下村 かれん</t>
  </si>
  <si>
    <t>580-0046</t>
  </si>
  <si>
    <t>大阪府 松原市三宅中 3-10-13 アッツコート松原三宅 北館 301</t>
  </si>
  <si>
    <t>Rich Black</t>
  </si>
  <si>
    <t>SHIMOMURA KAREN</t>
  </si>
  <si>
    <t>OSAKA MATSUBARA SHI MIYAKE NAKA 3-10-13  ATUKO-TO MATUBARAMIYAKE KITAKAN 301</t>
  </si>
  <si>
    <t>〓1/3 1/6 発送</t>
  </si>
  <si>
    <t>★THE NORTH FACE★送料込み 人気 ASPEN AIR EX JACKET NJ3NM61</t>
  </si>
  <si>
    <t>harunana3</t>
  </si>
  <si>
    <t>樽川 由美</t>
  </si>
  <si>
    <t>962-0402</t>
  </si>
  <si>
    <t>福島県 須賀川市仁井田字南町 27-2</t>
  </si>
  <si>
    <t>TARUKAWA YUMI</t>
  </si>
  <si>
    <t>FUKUSHIMA SUKAGAWA SHI NIIDAMINAMEMACHI 27-2</t>
  </si>
  <si>
    <t>まりなっ隈。</t>
  </si>
  <si>
    <t>山本 真莉奈</t>
  </si>
  <si>
    <t>027-0039</t>
  </si>
  <si>
    <t>岩手県 宮古市河南 1-3-25</t>
  </si>
  <si>
    <t>YAMAMOTO MARINA</t>
  </si>
  <si>
    <t>IWATE MIYAKO-SHI KANAN 1-3-25</t>
  </si>
  <si>
    <t>★THE NORTH FACE 人気 TODD REVERSIBLE PERRITO JACKET NJ3NM90</t>
  </si>
  <si>
    <t>aジュン66</t>
  </si>
  <si>
    <t>鏑流馬 淳子</t>
  </si>
  <si>
    <t>813-0011</t>
  </si>
  <si>
    <t>福岡県 福岡市東区 香椎1-12-31-2</t>
  </si>
  <si>
    <t>GRAY / 100</t>
  </si>
  <si>
    <t>YABUSAME JUNKO</t>
  </si>
  <si>
    <t>〓1/4 X &amp;gt; 1/5 1/6 発送</t>
  </si>
  <si>
    <t>★BYBONG★送料込み★韓国★ペットリード★BEARBONG 2M LEASH</t>
  </si>
  <si>
    <t>P-0_BM_BZN</t>
  </si>
  <si>
    <t>樋山 遥香</t>
  </si>
  <si>
    <t>104-0032</t>
  </si>
  <si>
    <t>東京都 中央区八丁堀 3-11-13 インプレストレジデンス1206</t>
  </si>
  <si>
    <t>YELLOW</t>
  </si>
  <si>
    <t>HIYAMA HARUKA</t>
  </si>
  <si>
    <t>TOKYO CHUO KU HATCHOBORI 3-11-13 IMPREST residence1206</t>
  </si>
  <si>
    <t>〓1/3 1/5 発送</t>
  </si>
  <si>
    <t>おしすけ</t>
  </si>
  <si>
    <t>押山 裕介</t>
  </si>
  <si>
    <t>188-0012</t>
  </si>
  <si>
    <t>東京都 西東京市南町 3-18-40-317</t>
  </si>
  <si>
    <t>OSHIYAMA YUSUKE</t>
  </si>
  <si>
    <t>TOKYO NISHITOKYO SHI MINAMICHO 3-18-40-317</t>
  </si>
  <si>
    <t>(1/7)〓1/4 1/6 発送</t>
  </si>
  <si>
    <t>★THE NORTH FACE★2点セット K'S ALL TRAIN ZIP UP SET NJ5JM03</t>
  </si>
  <si>
    <t>バーミー</t>
  </si>
  <si>
    <t>佐々木 緑</t>
  </si>
  <si>
    <t>272-0813</t>
  </si>
  <si>
    <t>千葉県 市川市中山 1-13-3-201</t>
  </si>
  <si>
    <t>ICE GREEN / 130</t>
  </si>
  <si>
    <t>SASAKI MIDORI</t>
  </si>
  <si>
    <t>CHIBA ICHIKAWA-SHI NAKAYAMA 1-13-3-201</t>
  </si>
  <si>
    <t>〓1/4 X &amp;gt; 1/5</t>
  </si>
  <si>
    <t>みゅーぅ</t>
  </si>
  <si>
    <t>藤本 未彩</t>
  </si>
  <si>
    <t>462-0831</t>
  </si>
  <si>
    <t>愛知県 名古屋市北区城東町 6-144-4</t>
  </si>
  <si>
    <t>FUJIMOTO MIA</t>
  </si>
  <si>
    <t>AICHI NAGOYA SHI KITA KU JOTOCHO 6-144-4</t>
  </si>
  <si>
    <t>★adidas★送料込★正規品 人気 スニーカー STAN SMITH W G55666</t>
  </si>
  <si>
    <t>るんあい</t>
  </si>
  <si>
    <t>古屋 けいこ</t>
  </si>
  <si>
    <t>463-0807</t>
  </si>
  <si>
    <t>愛知県 名古屋市守山区鼓が丘二丁目 515番地1</t>
  </si>
  <si>
    <t>WHITE / 220</t>
  </si>
  <si>
    <t>FURUYA KEIKO</t>
  </si>
  <si>
    <t>AICHI NAGOYA SHI MORIYAMA KU TSUZUMIGAOKA 2TYOUME 515-1</t>
  </si>
  <si>
    <t>(’-’*)♪るん</t>
  </si>
  <si>
    <t>八木田 圭子</t>
  </si>
  <si>
    <t>811-1347</t>
  </si>
  <si>
    <t>福岡県 福岡市南区野多目 5ー20ー40</t>
  </si>
  <si>
    <t>YAKITA KEIKO</t>
  </si>
  <si>
    <t>FUKUOKA MINAMI-KU FUKUOKA-SHI NOTAME 5-20-40</t>
  </si>
  <si>
    <t>★SCULPTOR★送料込み★クロップド丈★Collared Crop Knit Top</t>
  </si>
  <si>
    <t>COC_BM_P44</t>
  </si>
  <si>
    <t>蔡 亭可</t>
  </si>
  <si>
    <t>630-0246</t>
  </si>
  <si>
    <t>奈良県 生駒市西松ケ丘 11-2 アルヴァローレ生駒501号室</t>
  </si>
  <si>
    <t>Lime / S</t>
  </si>
  <si>
    <t>TSAI TINGKO</t>
  </si>
  <si>
    <t>NARA IKOMA SHI NISHIMATSUGAOKA 11-2 ARUVAROUREIKOMA501</t>
  </si>
  <si>
    <t>★2点 郵便局 〓1/4 1/6発送</t>
  </si>
  <si>
    <t>★WV PROJECT★送料込み★フーディ thereproject hood JJHD7532</t>
  </si>
  <si>
    <t>SMOKE GREEN / S</t>
  </si>
  <si>
    <t>★2点 佐川 〓1/4</t>
  </si>
  <si>
    <t>★AMBLER★送料込み★韓国★Bear Face Over fit Sweater AKN201</t>
  </si>
  <si>
    <t>ivory / M</t>
  </si>
  <si>
    <t>★2点 佐川 200円クーポン！〓1/3 来てる</t>
  </si>
  <si>
    <t>shunsuke04030</t>
  </si>
  <si>
    <t>小松崎 俊佑</t>
  </si>
  <si>
    <t>309-1334</t>
  </si>
  <si>
    <t>茨城県 桜川市坂本 185-1</t>
  </si>
  <si>
    <t>KOMATUZAKI SHUNSUKE</t>
  </si>
  <si>
    <t>IBARAKI SAKURAGAWA SHI SAKAMOTO 185-1</t>
  </si>
  <si>
    <t>★PERSTEP★送料込み★Mile Sweatshirt&amp;Pants DEMT4443+DELP4444</t>
  </si>
  <si>
    <t>JEL_BM_MJF</t>
  </si>
  <si>
    <t>清水 淳平</t>
  </si>
  <si>
    <t>810-0042</t>
  </si>
  <si>
    <t>福岡県 福岡市中央区赤坂 1-2-19エコルクス赤坂902</t>
  </si>
  <si>
    <t>GRAY / トップス2XL+パンツL</t>
  </si>
  <si>
    <t>SHIMIZU JUMPEI</t>
  </si>
  <si>
    <t>FUKUOKA FUKUOKA SHI CHUO KU AKASAKA 1-2-19ecolux902</t>
  </si>
  <si>
    <t>(1/20)GRAY / 2XL+L 〓1/5</t>
  </si>
  <si>
    <t>★WKNDRS★2020F/W新作★日本未入荷 REVERSIBLE PADDED JACKET</t>
  </si>
  <si>
    <t>けんとけんとけん</t>
  </si>
  <si>
    <t>高嶋 健人</t>
  </si>
  <si>
    <t>470-3233</t>
  </si>
  <si>
    <t>愛知県 知多郡美浜町奥田石畑 ネオハイム若竹a棟2D号室</t>
  </si>
  <si>
    <t>TAKASHIMA KENTO</t>
  </si>
  <si>
    <t>AICHI CHITA GUN MIHAMA CHO OKUDA</t>
  </si>
  <si>
    <t>x@ BLACK/Ｌ!</t>
  </si>
  <si>
    <t>みにたじ</t>
  </si>
  <si>
    <t>高山 春菜</t>
  </si>
  <si>
    <t>547-0025</t>
  </si>
  <si>
    <t>大阪府 大阪市平野区 瓜破西3-4-27</t>
  </si>
  <si>
    <t>oz_</t>
  </si>
  <si>
    <t>尾崎 圭悟</t>
  </si>
  <si>
    <t>兵庫県 芦屋市南宮町 18-3-111</t>
  </si>
  <si>
    <t>OZAKI KEIGO</t>
  </si>
  <si>
    <t>HYOGO ashiyashi nanngucho  18-3-111</t>
  </si>
  <si>
    <t>777Tomo</t>
  </si>
  <si>
    <t>福永 倫樹</t>
  </si>
  <si>
    <t>277-0072</t>
  </si>
  <si>
    <t>千葉県 柏市つくしが丘 5-8-4</t>
  </si>
  <si>
    <t>DEEP SKY BLUE / M</t>
  </si>
  <si>
    <t>FUKUNAGA TOMOKI</t>
  </si>
  <si>
    <t>CHIBA KASHIWA SHI TSUKUSHIGAOKA 5-8-4</t>
  </si>
  <si>
    <t>★BTS ジン着用★日本未入荷 ネックレス Vintage Daisy Necklace</t>
  </si>
  <si>
    <t>やーゆ3412</t>
  </si>
  <si>
    <t>久松 優也</t>
  </si>
  <si>
    <t>191-0002</t>
  </si>
  <si>
    <t>東京都 日野市 新町3-38-10</t>
  </si>
  <si>
    <t>WHITE SILVER</t>
  </si>
  <si>
    <t>HISAMATSU YUYA</t>
  </si>
  <si>
    <t>TOKYO TOKYO-TO HINO-SHI  SHIMMACHI 3-38-10</t>
  </si>
  <si>
    <t>RYO_BM_LZU</t>
  </si>
  <si>
    <t>RYOTA KOYAMA</t>
  </si>
  <si>
    <t>739-0047</t>
  </si>
  <si>
    <t>広島県 東広島市西条下見 6丁目9-27 301号室</t>
  </si>
  <si>
    <t>HIROSHIMA</t>
  </si>
  <si>
    <t>果恋ちゃん</t>
  </si>
  <si>
    <t>小林 龍</t>
  </si>
  <si>
    <t>406-0844</t>
  </si>
  <si>
    <t>山梨県 笛吹市境川町小山 1581-1</t>
  </si>
  <si>
    <t>KOBAYASHI RYUU</t>
  </si>
  <si>
    <t>YAMANASHI FUEFUKI SHI SAKAIGAWACHO KOYAMA 1581-1</t>
  </si>
  <si>
    <t>〓1/4　1/6発送</t>
  </si>
  <si>
    <t>★THE NORTH FACE★人気★ダウン POLAR AIR DOWN BOMBER NJ1DM68</t>
  </si>
  <si>
    <t>TYO_BM_FUG</t>
  </si>
  <si>
    <t>市来 到弥</t>
  </si>
  <si>
    <t>275-0017</t>
  </si>
  <si>
    <t>千葉県 習志野市藤崎 7-11-4ファイズバラカ102</t>
  </si>
  <si>
    <t>ICHIKI TOUYA</t>
  </si>
  <si>
    <t>CHIBA NARASHINO SHI FUJISAKI 7-11-4FAIZUBARKA</t>
  </si>
  <si>
    <t>〓1/4 X &amp;gt; 1/5 100(L)！ 1/5</t>
  </si>
  <si>
    <t>まなめるてん</t>
  </si>
  <si>
    <t>二階堂 愛美</t>
  </si>
  <si>
    <t>332-0027</t>
  </si>
  <si>
    <t>埼玉県 川口市緑町 3-25</t>
  </si>
  <si>
    <t>［ラッピング希望］</t>
  </si>
  <si>
    <t>NIKAIDOU MANAMI</t>
  </si>
  <si>
    <t>SAITAMA KAWAGUCHI SHI MIDORICHO 3-25</t>
  </si>
  <si>
    <t>0済 ラッピング〓</t>
  </si>
  <si>
    <t>ひろ2067</t>
  </si>
  <si>
    <t>川村 宏子</t>
  </si>
  <si>
    <t>985-0005</t>
  </si>
  <si>
    <t>宮城県 塩釜市 杉の入3ー5ー4</t>
  </si>
  <si>
    <t>MIYAGI</t>
  </si>
  <si>
    <t>Riku 0804</t>
  </si>
  <si>
    <t>淺沼 葵玖</t>
  </si>
  <si>
    <t>383-0032</t>
  </si>
  <si>
    <t>長野県 中野市更科 108-4</t>
  </si>
  <si>
    <t>BLACK / 2XL</t>
  </si>
  <si>
    <t>ASANUMA RIKU</t>
  </si>
  <si>
    <t>NAGANO NAKANO SHI SARASHINA 108-4</t>
  </si>
  <si>
    <t>10an_na26</t>
  </si>
  <si>
    <t>澤木 杏奈</t>
  </si>
  <si>
    <t>416-0948</t>
  </si>
  <si>
    <t>静岡県 富士市森島 153-10 フォーリストアイランド101</t>
  </si>
  <si>
    <t>SAWAKI ANNA</t>
  </si>
  <si>
    <t>SHIZUOKA FUJI-SHI MORIJIMA 153-10 FO-RISUTOAIRANNDO101</t>
  </si>
  <si>
    <t>T10_BM_C33</t>
  </si>
  <si>
    <t>積 孝也</t>
  </si>
  <si>
    <t>901-2121</t>
  </si>
  <si>
    <t>沖縄県 浦添市内間 4-2-2 しまぶくろマンション302</t>
  </si>
  <si>
    <t>SEKI TAKAYA</t>
  </si>
  <si>
    <t>OKINAWA URASOE SHI UCHIMA 4-2-2 SIMABURO MANSYON 302</t>
  </si>
  <si>
    <t>エバリ</t>
  </si>
  <si>
    <t>佐藤 凌華</t>
  </si>
  <si>
    <t>319-2414</t>
  </si>
  <si>
    <t>茨城県 常陸大宮市吉丸 639</t>
  </si>
  <si>
    <t>IBARAKI</t>
  </si>
  <si>
    <t>0(1/12) OATMEAL / M+M 〓1/4</t>
  </si>
  <si>
    <t>★GENTLE MONSTER★送料込み★正規品 大人気 韓国 UVカット REME</t>
  </si>
  <si>
    <t>水瀬颯斗</t>
  </si>
  <si>
    <t>蒔野 拓武</t>
  </si>
  <si>
    <t>542-0081</t>
  </si>
  <si>
    <t>大阪府 大阪市中央区南船場2丁目2-24 プレサンスNEO心斎橋1401</t>
  </si>
  <si>
    <t>REME 032(B)</t>
  </si>
  <si>
    <t>MAKINO TAKUMU</t>
  </si>
  <si>
    <t>OSAKA OSAKA SHI CHUO KU MINAMISENBA PURESANSUNEOSINSAIBASI</t>
  </si>
  <si>
    <t>sjaikmui</t>
  </si>
  <si>
    <t>井上 りんね</t>
  </si>
  <si>
    <t>800-0005</t>
  </si>
  <si>
    <t>福岡県 北九州市門司区羽山 1-11-25</t>
  </si>
  <si>
    <t>INOUE RINNE</t>
  </si>
  <si>
    <t>FUKUOKA KITAKYUSHU SHI MOJI KU HAYAMA 1-11-25</t>
  </si>
  <si>
    <t>トモサンカク</t>
  </si>
  <si>
    <t>中村 トモヒロ</t>
  </si>
  <si>
    <t>114-0023</t>
  </si>
  <si>
    <t>東京都 北区滝野川 6-80-4 ラヴィータ板橋　201号</t>
  </si>
  <si>
    <t>NAKAMURA TOMOHIRO</t>
  </si>
  <si>
    <t>TOKYO KITA KU TAKINOGAWA</t>
  </si>
  <si>
    <t>R i n k a</t>
  </si>
  <si>
    <t>坪 鈴花</t>
  </si>
  <si>
    <t>030-0947</t>
  </si>
  <si>
    <t>青森県 青森市浜館字間瀬 58-1 あずまし寮411A</t>
  </si>
  <si>
    <t>TUBO RINKA</t>
  </si>
  <si>
    <t>AOMORI AOMORI SHI HAMADATE AZA MASE 126-178</t>
  </si>
  <si>
    <t>mee17svt</t>
  </si>
  <si>
    <t>菅野 萌生</t>
  </si>
  <si>
    <t>791-8036</t>
  </si>
  <si>
    <t>愛媛県 松山市高岡町 227-5</t>
  </si>
  <si>
    <t>KANNO MEI</t>
  </si>
  <si>
    <t>EHIME MATSUYAMA SHI TAKAOKAMACHI 227-5</t>
  </si>
  <si>
    <t>★EZKATON★送料込み★上下セット★Ez Set-up JJLP6618+JJMT6619</t>
  </si>
  <si>
    <t>JOYWORLD</t>
  </si>
  <si>
    <t>木崎 由子</t>
  </si>
  <si>
    <t>337-0032</t>
  </si>
  <si>
    <t>埼玉県 さいたま市見沼区東新井 908-8</t>
  </si>
  <si>
    <t>BLACK / トップスM+パンツM</t>
  </si>
  <si>
    <t>KIZAKI YUKO</t>
  </si>
  <si>
    <t>SAITAMA SAITAMA SHI MINUMA KU HIGASHIARAI 908-8</t>
  </si>
  <si>
    <t>BLACK / M(fp)+M(chopiee) 1/4トップ棚　1/6発送</t>
  </si>
  <si>
    <t>★LUV IS TRUE★送料込★正規品★ネックレス PO HEART NECKLACE</t>
  </si>
  <si>
    <t>HAR_BM_SCU</t>
  </si>
  <si>
    <t>積 春薫</t>
  </si>
  <si>
    <t>547-0022</t>
  </si>
  <si>
    <t>大阪府 大阪市平野区瓜破東 3-1-37 メゾングランデ3 101号</t>
  </si>
  <si>
    <t>SEKI HARUKA</t>
  </si>
  <si>
    <t>OSAKA OSAKA SHI HIRANO KU URIWARIHIGASHI 3-1-37</t>
  </si>
  <si>
    <t>YUT_BM_KE2</t>
  </si>
  <si>
    <t>古川 雄大</t>
  </si>
  <si>
    <t>731-3164</t>
  </si>
  <si>
    <t>広島県 広島市安佐南区伴東 7-36-3 リバーサイド碧水403</t>
  </si>
  <si>
    <t>OATMEAL / トップスL+パンツ2XL</t>
  </si>
  <si>
    <t>FURUKAWA YUTA</t>
  </si>
  <si>
    <t>HIROSHIMA HIROSHIMA SHI ASAMINAMI KU TOMOHIGASHI 7-36-3 RIBA-SAIDOAOMI403</t>
  </si>
  <si>
    <t>0(1/12)OATMEAL / L+2XL 〓1/3</t>
  </si>
  <si>
    <t>コウザブロウくん</t>
  </si>
  <si>
    <t>奥田 光三郎</t>
  </si>
  <si>
    <t>沖縄県 石垣市平得 58-4 J.TERRACE 13</t>
  </si>
  <si>
    <t>CORAL / 095(M)</t>
  </si>
  <si>
    <t>OKINAWA ISHIGAKI SHI HIRAE 58-4 J.TERRACE 13</t>
  </si>
  <si>
    <t>〓1/3 X &amp;gt; 〓1/4</t>
  </si>
  <si>
    <t>★AMBLER★送料込★正規品 Black ambl heart jogger pants AP503</t>
  </si>
  <si>
    <t>YNA_BM_VQS</t>
  </si>
  <si>
    <t>野地 遊太</t>
  </si>
  <si>
    <t>471-0844</t>
  </si>
  <si>
    <t>愛知県 豊田市 聖心町 1ー7ー3 アリビオ聖心 3530</t>
  </si>
  <si>
    <t>black / S</t>
  </si>
  <si>
    <t>NOJI YUTA</t>
  </si>
  <si>
    <t>AICHI toyotasi seisintyou 1-7-3 aribioseisin 3530</t>
  </si>
  <si>
    <t>★THE NORTH FACE★大人気 K'S COLOR T-BALL NUPTSE EX JACKET</t>
  </si>
  <si>
    <t>ASA_BM_PSR</t>
  </si>
  <si>
    <t>宮崎 麻未</t>
  </si>
  <si>
    <t>253-0082</t>
  </si>
  <si>
    <t>神奈川県 茅ヶ崎市香川 4丁目34-7リヴェール湘南301</t>
  </si>
  <si>
    <t>LIME / 110</t>
  </si>
  <si>
    <t>1/3 1/6 発送</t>
  </si>
  <si>
    <t>OMO_BM_F44</t>
  </si>
  <si>
    <t>表 祐介</t>
  </si>
  <si>
    <t>920-0334</t>
  </si>
  <si>
    <t>石川県 金沢市 桂町ハ11-2</t>
  </si>
  <si>
    <t>ISHIKAWA</t>
  </si>
  <si>
    <t>〓1/3 1/6 発送 不良</t>
  </si>
  <si>
    <t>★FENNEC★韓国 折り畳みコンパクト財布  Zipper wallet【15色】</t>
  </si>
  <si>
    <t>☆mr</t>
  </si>
  <si>
    <t>細田 茉琳</t>
  </si>
  <si>
    <t>409-1502</t>
  </si>
  <si>
    <t>山梨県 北杜市大泉町谷戸 2682</t>
  </si>
  <si>
    <t>KHAKI</t>
  </si>
  <si>
    <t>HOSODA MARIN</t>
  </si>
  <si>
    <t>YAMANASHI HOKUTO SHI OIZUMICHO YATO 2682</t>
  </si>
  <si>
    <t>Tomotacan</t>
  </si>
  <si>
    <t>鈴木 智貴</t>
  </si>
  <si>
    <t>264-0020</t>
  </si>
  <si>
    <t>千葉県 千葉市若葉区 貝塚2-3-12  ピュア調102</t>
  </si>
  <si>
    <t>BLACK / 280</t>
  </si>
  <si>
    <t>SUZUKI TOMOTAKA</t>
  </si>
  <si>
    <t>CHIBA CHIBA SHI WAKABA KU KAIZUKA 2-3-12 PUA SIRABE102</t>
  </si>
  <si>
    <t>〓1/3 X &amp;gt; 1/4</t>
  </si>
  <si>
    <t>はまじ ザ・ワールド</t>
  </si>
  <si>
    <t>高橋 大地</t>
  </si>
  <si>
    <t>333-0865</t>
  </si>
  <si>
    <t>埼玉県 川口市伊刈 190</t>
  </si>
  <si>
    <t>TAKAHASHI DAICHI</t>
  </si>
  <si>
    <t>SAITAMA KAWAGUCHI SHI IKARI 190</t>
  </si>
  <si>
    <t>わらわら7</t>
  </si>
  <si>
    <t>吉田 龍人</t>
  </si>
  <si>
    <t>921-8812</t>
  </si>
  <si>
    <t>石川県 野々市市扇が丘 12-12 MICKEY HOUSE  102</t>
  </si>
  <si>
    <t>Grey / A2</t>
  </si>
  <si>
    <t>KOD_BM_4HQ</t>
  </si>
  <si>
    <t>佐藤 晃大</t>
  </si>
  <si>
    <t>061-1261</t>
  </si>
  <si>
    <t>北海道 北広島市希望ヶ丘五丁目 6番地27</t>
  </si>
  <si>
    <t>L.DENIM / L</t>
  </si>
  <si>
    <t>SATO KODAI</t>
  </si>
  <si>
    <t>HOKKAIDO KITAHIROSHIMASHI KIBOUGAOKA 6BANNTI27</t>
  </si>
  <si>
    <t>〓1/3(1/24)</t>
  </si>
  <si>
    <t>★BLACKPURPLE★送料込み★3p White Blue Butterfly Bracelet</t>
  </si>
  <si>
    <t>RUD_BM_6Z3</t>
  </si>
  <si>
    <t>小滝 杏時</t>
  </si>
  <si>
    <t>654-0014</t>
  </si>
  <si>
    <t>兵庫県 神戸市須磨区若木町 3丁目-3-11-101</t>
  </si>
  <si>
    <t>one color</t>
  </si>
  <si>
    <t>KOTAKI ANJI</t>
  </si>
  <si>
    <t>HYOGO KOBE-SHI SUMAKU 3-3-11-101</t>
  </si>
  <si>
    <t>------〓 1/5 発送</t>
  </si>
  <si>
    <t>wannkodon</t>
  </si>
  <si>
    <t>齊藤 優</t>
  </si>
  <si>
    <t>453-0044</t>
  </si>
  <si>
    <t>愛知県 名古屋市中村区鳥居通 2-3 グレイスメゾン本陣403号室</t>
  </si>
  <si>
    <t>SAITOU YUU</t>
  </si>
  <si>
    <t>AICHI NAGOYA SHI NAKAMURA KU TORIITORI</t>
  </si>
  <si>
    <t>〓1/3</t>
  </si>
  <si>
    <t>★THE NORTH FACE★送料込み★正規品★人気 VENTURE NEO NS93M13</t>
  </si>
  <si>
    <t>ken＋ken＋ken</t>
  </si>
  <si>
    <t>尾崎 健剛</t>
  </si>
  <si>
    <t>818-0056</t>
  </si>
  <si>
    <t>福岡県 筑紫野市 二日市北1-11-2アメックスステーションヴィラ203</t>
  </si>
  <si>
    <t>WHITE / 250</t>
  </si>
  <si>
    <t>FUKUOKA CHIKUSHINO-SHI FUTSUKAICHIKITA 1-11-2AMEXSTATIONvila 203</t>
  </si>
  <si>
    <t>0 〓1/4</t>
  </si>
  <si>
    <t>★PERSTEP★新作★送料込み★韓国 With Us Sweatshirt DEMT4391</t>
  </si>
  <si>
    <t>a-kaho1490</t>
  </si>
  <si>
    <t>荒井 香穂</t>
  </si>
  <si>
    <t>616-8208</t>
  </si>
  <si>
    <t>京都府 京都市右京区宇多野福王子町 41-1</t>
  </si>
  <si>
    <t>IVORY / 2XL</t>
  </si>
  <si>
    <t>ARAI KAHO</t>
  </si>
  <si>
    <t>KYOTO KYOTO SHI UKYO KU UTANO FUKUOJICHO 41-1</t>
  </si>
  <si>
    <t>★THE NORTH FACE★新作★M'S GRAND V-MOTION JACKET NJ3NL73</t>
  </si>
  <si>
    <t>BM456EB46879</t>
  </si>
  <si>
    <t>清板 照雅</t>
  </si>
  <si>
    <t>710-0003</t>
  </si>
  <si>
    <t>岡山県 倉敷市平田 369-6</t>
  </si>
  <si>
    <t>SILVER / 105(XL)</t>
  </si>
  <si>
    <t>SEITA TERUMASA</t>
  </si>
  <si>
    <t>OKAYAMA KURASHIKI SHI HIRATA 369-6</t>
  </si>
  <si>
    <t>奏ちゃんまま</t>
  </si>
  <si>
    <t>平野 桃子</t>
  </si>
  <si>
    <t>742-1107</t>
  </si>
  <si>
    <t>山口県 熊毛郡平生町曽根 1806-4 ヴィア・ラッテア河久保203</t>
  </si>
  <si>
    <t>WWT (WHITE) / 235</t>
  </si>
  <si>
    <t>HIRANO MOMOKO</t>
  </si>
  <si>
    <t>YAMAGUCHI KUMAGE GUN HIRAO CHO SONE</t>
  </si>
  <si>
    <t>りおりおの森</t>
  </si>
  <si>
    <t>川畑 璃生</t>
  </si>
  <si>
    <t>861-8037</t>
  </si>
  <si>
    <t>熊本県 熊本市東区長嶺西 1丁目8-96  LUZ県立大学前　101号室</t>
  </si>
  <si>
    <t>Ivory / M</t>
  </si>
  <si>
    <t>KAWABATA RIO</t>
  </si>
  <si>
    <t>KUMAMOTO KUMAMOTO SHI HIGASHI KU NAGAMINENISHI 1TYOME 8-96 LUZ KENRITSUDAIGAKUMAE 101GOUSITSU</t>
  </si>
  <si>
    <t>〓1/ 3 1/6 発送</t>
  </si>
  <si>
    <t>RIH_BM_W80</t>
  </si>
  <si>
    <t>佐藤 里帆</t>
  </si>
  <si>
    <t>233-0011</t>
  </si>
  <si>
    <t>神奈川県 横浜市港南区東永谷 3-11-11</t>
  </si>
  <si>
    <t>OATMEAL / トップスM+パンツL</t>
  </si>
  <si>
    <t>SATOU RIHO</t>
  </si>
  <si>
    <t>KANAGAWA YOKOHAMA SHI KONAN KU HIGASHINAGAYA 3-11-11</t>
  </si>
  <si>
    <t>0☆1点 (1/12)OATMEAL / M+L 〓1/3</t>
  </si>
  <si>
    <t>BLACK / トップスL+パンツXL</t>
  </si>
  <si>
    <t>0☆1点 (1/12)BLACK / L+XL 〓1/3</t>
  </si>
  <si>
    <t>mami_pon</t>
  </si>
  <si>
    <t>齋藤 真美</t>
  </si>
  <si>
    <t>972-0164</t>
  </si>
  <si>
    <t>福島県 いわき市遠野町深山田字仲内 79-1</t>
  </si>
  <si>
    <t>SAITOU MAMI</t>
  </si>
  <si>
    <t>FUKUSHIMA IWAKI SHI TONOMACHI MIYAMADAAZANAKAUTI 79-1</t>
  </si>
  <si>
    <t>0(1/20) 〓1/4</t>
  </si>
  <si>
    <t>★THE NORTH FACE★新作★トートバッグ BIG LOGO TOTE 2 NN2PM11</t>
  </si>
  <si>
    <t>ナカイ ダイキ</t>
  </si>
  <si>
    <t>仲井 大揮</t>
  </si>
  <si>
    <t>475-0019</t>
  </si>
  <si>
    <t>愛知県 半田市のぞみが丘 2丁目7番地</t>
  </si>
  <si>
    <t>NAKAI DAIKI</t>
  </si>
  <si>
    <t>AICHI</t>
  </si>
  <si>
    <t>★SCULPTOR★送料込み★韓国★正規品★3D Monogram Sweatpants</t>
  </si>
  <si>
    <t>YUU_BM_KOO</t>
  </si>
  <si>
    <t>高橋 祐二</t>
  </si>
  <si>
    <t>329-0432</t>
  </si>
  <si>
    <t>栃木県 下野市仁良川 1520</t>
  </si>
  <si>
    <t>White Melange / M(裏起毛あり)</t>
  </si>
  <si>
    <t>TOCHIGI</t>
  </si>
  <si>
    <t>S.A_BM_L1G</t>
  </si>
  <si>
    <t>上野 沙奈</t>
  </si>
  <si>
    <t>595-0813</t>
  </si>
  <si>
    <t>大阪府 泉北郡忠岡町忠岡南 1-18-2</t>
  </si>
  <si>
    <t>UENO SANA</t>
  </si>
  <si>
    <t>0〓1/3 1/6 発送</t>
  </si>
  <si>
    <t>★SCULPTOR★送料込み★韓国★裏起毛 3D Monogram Zip-up Hoodie</t>
  </si>
  <si>
    <t>rinsorarin</t>
  </si>
  <si>
    <t>古市 琳</t>
  </si>
  <si>
    <t>503-1262</t>
  </si>
  <si>
    <t>岐阜県 養老郡養老町小倉 1735</t>
  </si>
  <si>
    <t>Dusty Sky / XL（裏起毛あり）</t>
  </si>
  <si>
    <t>FURUICHI RIN</t>
  </si>
  <si>
    <t>GIFU   1735</t>
  </si>
  <si>
    <t>〓1/4 〓〓〓〓</t>
  </si>
  <si>
    <t>★PERSTEP★送料込み★韓国★人気 Howling Check Shirt SMLS4450</t>
  </si>
  <si>
    <t>市椛</t>
  </si>
  <si>
    <t>渡邊 真穂</t>
  </si>
  <si>
    <t>403-0005</t>
  </si>
  <si>
    <t>山梨県 富士吉田市上吉田 4841-19</t>
  </si>
  <si>
    <t>IVORY / XL</t>
  </si>
  <si>
    <t>WATANABE MAHO</t>
  </si>
  <si>
    <t>YAMANASHI FUJIYOSHIDA SHI KAMIYOSHIDA 4841-19</t>
  </si>
  <si>
    <t>★MLB★送料込み★大人気★FLEECE STRUCTURE BALL CAP 3ACPFDI16</t>
  </si>
  <si>
    <t>いわさお</t>
  </si>
  <si>
    <t>岩下 沙織</t>
  </si>
  <si>
    <t>098-6642</t>
  </si>
  <si>
    <t>北海道 稚内市声問 4-19-17</t>
  </si>
  <si>
    <t>50GRD(NY/D.GERY)</t>
  </si>
  <si>
    <t>IWASHITA SAORI</t>
  </si>
  <si>
    <t>HOKKAIDO WAKKANAI SHI KOETOI 4-19-17</t>
  </si>
  <si>
    <t>★SCULPTOR★送料込み★裏起毛 Monogram Satin Applique Hoodie</t>
  </si>
  <si>
    <t>はなおぽん</t>
  </si>
  <si>
    <t>西村 花優</t>
  </si>
  <si>
    <t>178-0062</t>
  </si>
  <si>
    <t>東京都 練馬区大泉町 6-14-6</t>
  </si>
  <si>
    <t>NISHIMURA HANA</t>
  </si>
  <si>
    <t>TOKYO NERIMA KU OIZUMIMACHI 6-14-6</t>
  </si>
  <si>
    <t>★NERDY★韓国 大人気 ロゴ ダウン NY Track Solid Down Jacket</t>
  </si>
  <si>
    <t>ココキキ2013</t>
  </si>
  <si>
    <t>大久保 智子</t>
  </si>
  <si>
    <t>346-0014</t>
  </si>
  <si>
    <t>埼玉県 久喜市 吉羽1-6-23</t>
  </si>
  <si>
    <t>SAITAMA</t>
  </si>
  <si>
    <t>まつとも1066</t>
  </si>
  <si>
    <t>松野 友哉</t>
  </si>
  <si>
    <t>400-0501</t>
  </si>
  <si>
    <t>山梨県 南巨摩郡富士川町 青柳町14234</t>
  </si>
  <si>
    <t>DPNDEEP NAVY / 105(XL)</t>
  </si>
  <si>
    <t>MATSUNO TOMOYA</t>
  </si>
  <si>
    <t>YAMANASHI MINAMIKOMAGUNNFUZIKAWATYOU  AOYAGIMATI14234</t>
  </si>
  <si>
    <t>SXCMXCVII</t>
  </si>
  <si>
    <t>佐藤 祐太</t>
  </si>
  <si>
    <t>807-1136</t>
  </si>
  <si>
    <t>福岡県 北九州市八幡西区馬場山 5-21 エテルノハピネスA棟103号室</t>
  </si>
  <si>
    <t>SATOU YUUTA</t>
  </si>
  <si>
    <t>FUKUOKA KITAKYUSHU SHI YAHATANISHI KU BABAYAMA 5-21 ETERUNOHAPINESU ATOU 103GOUSITU</t>
  </si>
  <si>
    <t>KOU_BM_W5Y</t>
  </si>
  <si>
    <t>山本 幸輝</t>
  </si>
  <si>
    <t>599-8238</t>
  </si>
  <si>
    <t>大阪府 堺市中区土師町 3-22-24-6</t>
  </si>
  <si>
    <t>IVORY / L</t>
  </si>
  <si>
    <t>YAMAMOTO KOUKI</t>
  </si>
  <si>
    <t>OSAKA SAKAI SHI NAKA KU HAZECHO 3-22-24-6</t>
  </si>
  <si>
    <t>(1/19) 〓1/4 1/6 発送</t>
  </si>
  <si>
    <t>★SCULPTOR★送料込み★韓国★人気 Velour Track Zip-Up Hoodie</t>
  </si>
  <si>
    <t>福島 実咲</t>
  </si>
  <si>
    <t>165-0027</t>
  </si>
  <si>
    <t>東京都 中野区野方4-42-10 自宅</t>
  </si>
  <si>
    <t>Navy/Gray</t>
  </si>
  <si>
    <t>★2点 有 1/6発送</t>
  </si>
  <si>
    <t>★2点 〓1/4 1/6発送</t>
  </si>
  <si>
    <t>KIT_BM_Z76</t>
  </si>
  <si>
    <t>北村 正太郎</t>
  </si>
  <si>
    <t>861-2118</t>
  </si>
  <si>
    <t>熊本県 熊本市東区花立 2-15-33</t>
  </si>
  <si>
    <t>KUMAMOTO</t>
  </si>
  <si>
    <t>YUR_BM_1Y7</t>
  </si>
  <si>
    <t>野崎 笑夏</t>
  </si>
  <si>
    <t>561-0844</t>
  </si>
  <si>
    <t>大阪府 豊中市利倉西 2-4-7グランドール瑞宝202</t>
  </si>
  <si>
    <t>White Melange / M（裏起毛あり）</t>
  </si>
  <si>
    <t>NOZAKI EMIKA</t>
  </si>
  <si>
    <t>OSAKA TOYONAKA SHI TOKURA NISHI 2-4-7gurandoll202</t>
  </si>
  <si>
    <t>SYU_BM_Q8Y</t>
  </si>
  <si>
    <t>仲森 岳司</t>
  </si>
  <si>
    <t>598-0046</t>
  </si>
  <si>
    <t>大阪府 泉佐野市羽倉崎 3-5-19</t>
  </si>
  <si>
    <t>sky blue(Jelly hard case) / i Phone 12MINI</t>
  </si>
  <si>
    <t>miuis</t>
  </si>
  <si>
    <t>永井 瞳</t>
  </si>
  <si>
    <t>090-0825</t>
  </si>
  <si>
    <t>北海道 北見市無加川町 421番地5</t>
  </si>
  <si>
    <t>Ivory / S</t>
  </si>
  <si>
    <t>NAGAI HITOMI</t>
  </si>
  <si>
    <t>HOKKAIDO KITAMI SHI MUKAGAWACHO 421-5</t>
  </si>
  <si>
    <t>blackpeach</t>
  </si>
  <si>
    <t>増田 菜耶</t>
  </si>
  <si>
    <t>610-1111</t>
  </si>
  <si>
    <t>京都府 京都市西京区大枝東長町 1-138 ハッピーパレスT.T.206</t>
  </si>
  <si>
    <t>MASUDA NAYA</t>
  </si>
  <si>
    <t>KYOTO KYOTO SHI NISHIKYO KU OHE HIGASHINAGA CHO 1-138</t>
  </si>
  <si>
    <t>AY1023</t>
  </si>
  <si>
    <t>山本 亜希</t>
  </si>
  <si>
    <t>452-0914</t>
  </si>
  <si>
    <t>愛知県 清須市土器野 土器野577レインボーコート103</t>
  </si>
  <si>
    <t>YAMAMOTO AKI</t>
  </si>
  <si>
    <t>AICHI KIYOSU SHI DOKINO 103REINBOKOTO577</t>
  </si>
  <si>
    <t>SVT_BM_V5W</t>
  </si>
  <si>
    <t>米屋 晴菜</t>
  </si>
  <si>
    <t>041-0851</t>
  </si>
  <si>
    <t>北海道 函館市本通 1-23-19ゾンネホーゲル202</t>
  </si>
  <si>
    <t>Khaki / L</t>
  </si>
  <si>
    <t>YONEYA HARUNA</t>
  </si>
  <si>
    <t>HOKKAIDO HAKODATE SHI HONDORI 1-23-19zonneho-geru202</t>
  </si>
  <si>
    <t>〓1/3 1/6発送</t>
  </si>
  <si>
    <t>★WV PROJECT★送料込み★韓国 Jeje lounge sweatpants MJLP7515</t>
  </si>
  <si>
    <t>ぱいんぐ</t>
  </si>
  <si>
    <t>田井 聖人</t>
  </si>
  <si>
    <t>612-8012</t>
  </si>
  <si>
    <t>京都府 京都市伏見区桃山町遠山 68-1 ベル・ドール410</t>
  </si>
  <si>
    <t>OATMEAL / XL</t>
  </si>
  <si>
    <t>TAI MASATO</t>
  </si>
  <si>
    <t>KYOTO KYOTO SHI FUSHIMI KU MOMOYAMACHO TOYAMA 68-1  BELLEDOLL410</t>
  </si>
  <si>
    <t>0(1/7) 〓1/3</t>
  </si>
  <si>
    <t>TAK_BM_G0E</t>
  </si>
  <si>
    <t>継国 拓磨</t>
  </si>
  <si>
    <t>660-0881</t>
  </si>
  <si>
    <t>兵庫県 尼崎市昭和通4-131 4-131　ラヴィーユ１９３０　９０１号</t>
  </si>
  <si>
    <t>TSUGUKUNI TAKUMA</t>
  </si>
  <si>
    <t>HYOGO AMAGASAKI SHI SHOWADORI</t>
  </si>
  <si>
    <t>(1/4) 〓1/3 1/6 発送</t>
  </si>
  <si>
    <t>YXS_BM_PWX</t>
  </si>
  <si>
    <t>佐藤 大樹</t>
  </si>
  <si>
    <t>194-0031</t>
  </si>
  <si>
    <t>東京都 町田市 210-10</t>
  </si>
  <si>
    <t>SATOU HIROKI</t>
  </si>
  <si>
    <t>TOKYO MACHIDA-SHI MINAMIOOYA 210-10</t>
  </si>
  <si>
    <t>jolin yan</t>
  </si>
  <si>
    <t>林 こうえん</t>
  </si>
  <si>
    <t>125-0062</t>
  </si>
  <si>
    <t>東京都 葛飾区青戸 7-32-3 ザパークハウス青砥</t>
  </si>
  <si>
    <t>50BKS(NY/BLACK)</t>
  </si>
  <si>
    <t>HAYASHI KOEN</t>
  </si>
  <si>
    <t>TOKYO KATSUSHIKA KU AOTO 7-32-3-1004</t>
  </si>
  <si>
    <t>BUS_BM_K4Z</t>
  </si>
  <si>
    <t>石橋 翔</t>
  </si>
  <si>
    <t>088-1111</t>
  </si>
  <si>
    <t>北海道 厚岸郡厚岸町奔渡 5-173</t>
  </si>
  <si>
    <t>ISHIBASHI SHO</t>
  </si>
  <si>
    <t>HOKKAIDO AKKESHI GUN AKKESHI CHO PONTO 5-173</t>
  </si>
  <si>
    <t>0★3点 (1/13) 〓1/4 1/6 発送</t>
  </si>
  <si>
    <t>★PERSTEP★新作★送料込み★韓国人気 Clamber Hoodie DEHD4396</t>
  </si>
  <si>
    <t>NAVY / ＸＬ</t>
  </si>
  <si>
    <t>★3点 〓1/4棚 1/6 発送</t>
  </si>
  <si>
    <t>★3点 〓1/3 来てる 1/6 発送</t>
  </si>
  <si>
    <t>〓〓〓〓OK! 有</t>
  </si>
  <si>
    <t>蔵岡 雅樹</t>
  </si>
  <si>
    <t>854-0004</t>
  </si>
  <si>
    <t>長崎県 諫早市金谷町 16-15</t>
  </si>
  <si>
    <t>KURAOKA MASAKI</t>
  </si>
  <si>
    <t>NAGASAKI ISAHAYA SHI KANAYAMACHI 16-15</t>
  </si>
  <si>
    <t>〓1/3　1/6発送</t>
  </si>
  <si>
    <t>Ryu1_sato</t>
  </si>
  <si>
    <t>佐藤 龍一</t>
  </si>
  <si>
    <t>869-1411</t>
  </si>
  <si>
    <t>熊本県 阿蘇郡南阿蘇村河陰 1916</t>
  </si>
  <si>
    <t>huuuuu</t>
  </si>
  <si>
    <t>浅野 心友</t>
  </si>
  <si>
    <t>300-0841</t>
  </si>
  <si>
    <t>茨城県 土浦市中 830</t>
  </si>
  <si>
    <t>ASANO MIYU</t>
  </si>
  <si>
    <t>IBARAKI tsuchiura-shi naka 830</t>
  </si>
  <si>
    <t>★MADE FANNIE★送料込み★カーテン★BUTTER-croiffle curtain</t>
  </si>
  <si>
    <t>はやときゅん</t>
  </si>
  <si>
    <t>有村 理沙</t>
  </si>
  <si>
    <t>319-1308</t>
  </si>
  <si>
    <t>茨城県 日立市十王町城の丘 1-18-6</t>
  </si>
  <si>
    <t>VINTAGE BROWN</t>
  </si>
  <si>
    <t>ARIMURA RISA</t>
  </si>
  <si>
    <t>IBARAKI HITACHI SHI JUOCHO SHIRONOKA 1-18-6</t>
  </si>
  <si>
    <t>〓1/3 -----〓</t>
  </si>
  <si>
    <t>MAJ_BM_MTE</t>
  </si>
  <si>
    <t>橋本 澪央</t>
  </si>
  <si>
    <t>234-0054</t>
  </si>
  <si>
    <t>神奈川県 横浜市港南区港南台 6-1-39-504</t>
  </si>
  <si>
    <t>CREAM / XL</t>
  </si>
  <si>
    <t>HASHIMOTO REO</t>
  </si>
  <si>
    <t>KANAGAWA YOKOHAMA SHI KONAN KU KONANDAI 6-1-39-504</t>
  </si>
  <si>
    <t>KAW_BM_DOD</t>
  </si>
  <si>
    <t>川井 憲次</t>
  </si>
  <si>
    <t>630-8044</t>
  </si>
  <si>
    <t>奈良県 奈良市六条西一丁目 2番1-402</t>
  </si>
  <si>
    <t>GRAY BEIGE / L</t>
  </si>
  <si>
    <t>KAWAI KENJI</t>
  </si>
  <si>
    <t>NARA NARA SHI ROKUJO NISHI 2-1-402</t>
  </si>
  <si>
    <t>0(1/14) 〓1/3 〓〓X 1/6発送</t>
  </si>
  <si>
    <t>★A PIECE OF CAKE★送料込み★裏起毛★Signature Bear Crewneck</t>
  </si>
  <si>
    <t>PEA_BM_3QO</t>
  </si>
  <si>
    <t>藤井 凱</t>
  </si>
  <si>
    <t>191-0041</t>
  </si>
  <si>
    <t>東京都 日野市南平 9-13-4サンライズヒルD-2</t>
  </si>
  <si>
    <t>韓国郵便局 / 海外発送(送料込) / 追跡サービスあり / 注文完了後、通常6日〜14日に到着</t>
  </si>
  <si>
    <t>Yellow Green / L</t>
  </si>
  <si>
    <t>FUJII KAI</t>
  </si>
  <si>
    <t>TOKYO HINO SHI MINAMIDAIRA 9-13-4 sunrise hill D-2</t>
  </si>
  <si>
    <t>★2点 〓1/3 1/6来てる</t>
  </si>
  <si>
    <t>★SAINT PAIN★送料込み★韓国 人気 SP VARIATION LOGO CREWNECK</t>
  </si>
  <si>
    <t>MINT / L</t>
  </si>
  <si>
    <t>★2点 1/3</t>
  </si>
  <si>
    <t>かおしん</t>
  </si>
  <si>
    <t>小林 かおり</t>
  </si>
  <si>
    <t>604-8842</t>
  </si>
  <si>
    <t>京都府 京都市中京区壬生土居ノ内町 16 G-Design京都西院313</t>
  </si>
  <si>
    <t>GRAY / 235</t>
  </si>
  <si>
    <t>KOBAYASHI KAORI</t>
  </si>
  <si>
    <t>KYOTO KYOTO SHI NAKAGYO KU MIBU DOINOCHICHO 313KYOTOSANIN G-DESIGN 16</t>
  </si>
  <si>
    <t>★THE NORTH FACE★M'S CITY TRAVEL EX BOMBER 1 SP NJ3BM50</t>
  </si>
  <si>
    <t>yasuta8973</t>
  </si>
  <si>
    <t>安田 卓</t>
  </si>
  <si>
    <t>969-1101</t>
  </si>
  <si>
    <t>福島県 本宮市 高木字中島89ー4 オリエントコーポ202号室</t>
  </si>
  <si>
    <t>BURNT OLIVE / 105(XL)</t>
  </si>
  <si>
    <t>★ISTKUNST★送料込み★正規品★グリップ THUNDER BEAR GRIP TOK</t>
  </si>
  <si>
    <t>I_A_BM_Y22</t>
  </si>
  <si>
    <t>西牧 亜優香</t>
  </si>
  <si>
    <t>676-0074</t>
  </si>
  <si>
    <t>兵庫県 高砂市梅井 一丁目5-21-3</t>
  </si>
  <si>
    <t>NISHIMAKI AYUKA</t>
  </si>
  <si>
    <t>HYOGO TAKASAGO SHI UMEI 1-5-21-3</t>
  </si>
  <si>
    <t>t_____</t>
  </si>
  <si>
    <t>武居 航暉</t>
  </si>
  <si>
    <t>150-0012</t>
  </si>
  <si>
    <t>東京都 渋谷区広尾 3-9-5 広尾レジデンスA 310</t>
  </si>
  <si>
    <t>NAVY / トップスL+パンツL</t>
  </si>
  <si>
    <t>TAKEI KOKI</t>
  </si>
  <si>
    <t>TOKYO SHIBUYA KU HIRO 3-9-5 HIRO residence A 310</t>
  </si>
  <si>
    <t>0(1/12)NAVY / L+L 〓1/3</t>
  </si>
  <si>
    <t>★BTS SUGA着用★HANNA543★送料込み★正規品★韓国★人気 R45S</t>
  </si>
  <si>
    <t>ひら錦</t>
  </si>
  <si>
    <t>平山 知輝</t>
  </si>
  <si>
    <t>232-0073</t>
  </si>
  <si>
    <t>神奈川県 横浜市南区永田南 1-9-6</t>
  </si>
  <si>
    <t>SILVER / 17号</t>
  </si>
  <si>
    <t>HIRAYAMA TOMOKI</t>
  </si>
  <si>
    <t>KANAGAWA YOKOHAMA SHI MINAMI KU NAGATAMINAMI 1-9-6</t>
  </si>
  <si>
    <t>じゅんじゅん_haga</t>
  </si>
  <si>
    <t>芳賀 淳二</t>
  </si>
  <si>
    <t>252-0813</t>
  </si>
  <si>
    <t>神奈川県 藤沢市亀井野 247番地第二桐山ハイツ101</t>
  </si>
  <si>
    <t>HAGA JUNJI</t>
  </si>
  <si>
    <t>KANAGAWA FUJISAWA SHI KAMEINO 247 DAINI KIRIYAMAHAITS101</t>
  </si>
  <si>
    <t>★THE NORTH FACE★送料込み★人気 TNF ORIGINAL PACK S NM2DM52</t>
  </si>
  <si>
    <t>りくかいまままり</t>
  </si>
  <si>
    <t>前堂 真理</t>
  </si>
  <si>
    <t>158-0087</t>
  </si>
  <si>
    <t>東京都 世田谷区玉堤 1-13-1 ハイネス尾山台205</t>
  </si>
  <si>
    <t>MAEDOU MARI</t>
  </si>
  <si>
    <t>TOKYO setagayaku todoroki 1-13-1 hainesuoyamadai205</t>
  </si>
  <si>
    <t>★SCULPTOR★送料込み★ジャケット★Faux Fur Fingerless Jacket</t>
  </si>
  <si>
    <t>みふローゼス</t>
  </si>
  <si>
    <t>早川 美歩</t>
  </si>
  <si>
    <t>216-0003</t>
  </si>
  <si>
    <t>神奈川県 川崎市宮前区有馬 3-12-6-404</t>
  </si>
  <si>
    <t>HAYAKAWA MIFU</t>
  </si>
  <si>
    <t>KANAGAWA KAWASAKI SHI MIYAMAE KU ARIMA 3-12-6-404</t>
  </si>
  <si>
    <t>★SCULPTOR★送料込み★韓国★裏起毛 Stripe Vintage Sweatshirt</t>
  </si>
  <si>
    <t>れいてひょん</t>
  </si>
  <si>
    <t>田中 鈴奈</t>
  </si>
  <si>
    <t>353-0002</t>
  </si>
  <si>
    <t>埼玉県 志木市中宗岡 5-25-30</t>
  </si>
  <si>
    <t>Black(裏起毛あり) / S</t>
  </si>
  <si>
    <t>TANAKA REINA</t>
  </si>
  <si>
    <t>SAITAMA SHIKI-SHI NAKAMUNEOKA 5-25-30</t>
  </si>
  <si>
    <t>★BTS ジン愛用★MARKM★新作★Bold Logo Pigment Sweatshirts</t>
  </si>
  <si>
    <t>kurumi_ひろ</t>
  </si>
  <si>
    <t>池田 敬江</t>
  </si>
  <si>
    <t>581-0072</t>
  </si>
  <si>
    <t>大阪府 八尾市久宝寺 4-3-30</t>
  </si>
  <si>
    <t>GYD / L</t>
  </si>
  <si>
    <t>IKEDA HIROE</t>
  </si>
  <si>
    <t>OSAKA YAO SHI KYUHOJI 4-3-30</t>
  </si>
  <si>
    <t>HAP_BM_UO1</t>
  </si>
  <si>
    <t>��橋 朋子</t>
  </si>
  <si>
    <t>366-0042</t>
  </si>
  <si>
    <t>埼玉県 深谷市東方町 1-18-1</t>
  </si>
  <si>
    <t>TAKAHASHI TOMOKO</t>
  </si>
  <si>
    <t>SAITAMA FUKAYA SHI HIGASHIGATACHO 1-18-1</t>
  </si>
  <si>
    <t>るうゆうるうゆう</t>
  </si>
  <si>
    <t>岸下 ゆう紀</t>
  </si>
  <si>
    <t>910-0026</t>
  </si>
  <si>
    <t>福井県 福井市光陽 2-9-25</t>
  </si>
  <si>
    <t>KISHISHITA YUUKI</t>
  </si>
  <si>
    <t>FUKUI KOUYOU  2-9-25</t>
  </si>
  <si>
    <t>HOT_BM_1Y0</t>
  </si>
  <si>
    <t>長岡 博志</t>
  </si>
  <si>
    <t>651-0001</t>
  </si>
  <si>
    <t>兵庫県 神戸市中央区加納町 2-5-16ロイヤルイン北野坂403</t>
  </si>
  <si>
    <t>NAGAOKA HIROSHI</t>
  </si>
  <si>
    <t>HIR_BM_RLR</t>
  </si>
  <si>
    <t>山口 広夢</t>
  </si>
  <si>
    <t>252-0184</t>
  </si>
  <si>
    <t>神奈川県 相模原市緑区小渕 22-22</t>
  </si>
  <si>
    <t>Ivory(裏起毛あり) / XL</t>
  </si>
  <si>
    <t>YAMAGUCHI HIROMU</t>
  </si>
  <si>
    <t>KANAGAWA SAGAMIHARA SHI MIDORI KU OBUCHI 22-22</t>
  </si>
  <si>
    <t>にゃおぐらむ</t>
  </si>
  <si>
    <t>中村 直文</t>
  </si>
  <si>
    <t>561-0865</t>
  </si>
  <si>
    <t>大阪府 豊中市旭丘 アルビス508</t>
  </si>
  <si>
    <t>NAKAMURA NAOFUMI</t>
  </si>
  <si>
    <t>OSAKA TOYONAKA SHI ASAHIGAOKA ARUBISU 508</t>
  </si>
  <si>
    <t>SEY_BM_SOJ</t>
  </si>
  <si>
    <t>瀧 ゆかり</t>
  </si>
  <si>
    <t>990-0322</t>
  </si>
  <si>
    <t>山形県 東村山郡山辺町要害 218</t>
  </si>
  <si>
    <t>TAKI YUKARI</t>
  </si>
  <si>
    <t>YAMAGATA HIGASHIMURAYAMA GUN YAMANOBE MACHI YOGAI 218</t>
  </si>
  <si>
    <t>(1/6) 〓1/4fp 1/6 発送</t>
  </si>
  <si>
    <t>★WV PROJECT★日本未入荷 韓国 トレーナー Prenie Sweatshirt</t>
  </si>
  <si>
    <t>AYA_BM_6V1</t>
  </si>
  <si>
    <t>佐々木 彩音</t>
  </si>
  <si>
    <t>192-0063</t>
  </si>
  <si>
    <t>東京都 八王子市元横山町 2-16-18 ラ・セーヌ201</t>
  </si>
  <si>
    <t>OATMEAL / S</t>
  </si>
  <si>
    <t>SASAKI AYANE</t>
  </si>
  <si>
    <t>TOKYO HACHIOUJISHI MOTOYOKOYAMACHOU 2-16-18 RA SENU 201</t>
  </si>
  <si>
    <t>0(1/6) 〓1/3</t>
  </si>
  <si>
    <t>結木　いちや</t>
  </si>
  <si>
    <t>西田 有希</t>
  </si>
  <si>
    <t>522-0051</t>
  </si>
  <si>
    <t>滋賀県 彦根市中藪町 634-8</t>
  </si>
  <si>
    <t>NISHIDA YUKI</t>
  </si>
  <si>
    <t>SHIGA HIKONE SHI NAKAYABUTYOU 634-8</t>
  </si>
  <si>
    <t>OGB_BM_TPF</t>
  </si>
  <si>
    <t>岩田 優奈</t>
  </si>
  <si>
    <t>191-0033</t>
  </si>
  <si>
    <t>東京都 日野市 百草322 ガーデンビュー石神C聖蹟501号</t>
  </si>
  <si>
    <t>YUNA IWATA</t>
  </si>
  <si>
    <t>TOKYO HINO-SHI MOGUSA 322 GARDEN VIEW ISHIGAMI C SEISEKI 501</t>
  </si>
  <si>
    <t>0(1/12)OATMEAL / S+M 〓1/3</t>
  </si>
  <si>
    <t>ふづお</t>
  </si>
  <si>
    <t>藤岡 ゆき</t>
  </si>
  <si>
    <t>910-0856</t>
  </si>
  <si>
    <t>福井県 福井市 勝見2丁目8の3</t>
  </si>
  <si>
    <t>FUJIOKA YUKI</t>
  </si>
  <si>
    <t>FUKUI FUKUISHI KATSUMI 2-8-3</t>
  </si>
  <si>
    <t>0(1/20)〓〓〓〓〓</t>
  </si>
  <si>
    <t>★TWN★送料込み★正規品★韓国 フーディ Slake Hoodie HHHD3397</t>
  </si>
  <si>
    <t>NAK_BM_BGS</t>
  </si>
  <si>
    <t>中瀬古 麻里</t>
  </si>
  <si>
    <t>515-0822</t>
  </si>
  <si>
    <t>三重県 松阪市大足町 671-5</t>
  </si>
  <si>
    <t>Navy / L</t>
  </si>
  <si>
    <t>NAKASEKO MARI</t>
  </si>
  <si>
    <t>MIE MATSUSAKA SHI OWASECHO 671-5</t>
  </si>
  <si>
    <t>MIK_BM_YAL</t>
  </si>
  <si>
    <t>田子 幹人</t>
  </si>
  <si>
    <t>470-2101</t>
  </si>
  <si>
    <t>愛知県 知多郡東浦町森岡 8-72</t>
  </si>
  <si>
    <t>TAGO MIKITO</t>
  </si>
  <si>
    <t>AICHI CHITA GUN HIGASHIURA CHO MORIOKA 8-72</t>
  </si>
  <si>
    <t>★FP142★人気★Basic TurtleNeck Long sleeve t-shirt JHLT1272</t>
  </si>
  <si>
    <t>KR_G</t>
  </si>
  <si>
    <t>川畑 亮弥</t>
  </si>
  <si>
    <t>899-4322</t>
  </si>
  <si>
    <t>鹿児島県 霧島市国分福島 3-1-59</t>
  </si>
  <si>
    <t>COCOA / L</t>
  </si>
  <si>
    <t>KAWABATA RYOUYA</t>
  </si>
  <si>
    <t>KAGOSHIMA KIRISHIMA SHI KOKUBU FUKUSHIMA 3-1-59</t>
  </si>
  <si>
    <t>THE NORTH FACE★日本未入荷 ジャケット YOUTRO WARM UP JACKET</t>
  </si>
  <si>
    <t>A.Y_BM_QCU</t>
  </si>
  <si>
    <t>赤瀬 由紀夫</t>
  </si>
  <si>
    <t>290-0022</t>
  </si>
  <si>
    <t>千葉県 市原市西広 6-11-10</t>
  </si>
  <si>
    <t>KHAKI / 095(M)</t>
  </si>
  <si>
    <t>AKASE YUKIO</t>
  </si>
  <si>
    <t>CHIBA ICHIHARA SHI SAIHIRO 6-11-10</t>
  </si>
  <si>
    <t>X@ 90(S)！済</t>
  </si>
  <si>
    <t>★THE NORTH FACE★送料込★人気 CANTLON EX V JACKET 2 NI3NM02</t>
  </si>
  <si>
    <t>KHAKI / 100(L)</t>
  </si>
  <si>
    <t>沖縄OK! 〓1/6</t>
  </si>
  <si>
    <t>ereki0904</t>
  </si>
  <si>
    <t>杉本 拓未</t>
  </si>
  <si>
    <t>930-0077</t>
  </si>
  <si>
    <t>富山県 富山市磯部町 1-6-4</t>
  </si>
  <si>
    <t>SUGIMOTO TAKUMI</t>
  </si>
  <si>
    <t>TOYAMA TOYAMA-SHI ISOBEMACHI 1-6-4</t>
  </si>
  <si>
    <t>★THE NORTH FACE★送料込★韓国★正規品 NO SHOW SOCKS NY4LM02</t>
  </si>
  <si>
    <t>yui3938</t>
  </si>
  <si>
    <t>新城 結子</t>
  </si>
  <si>
    <t>904-0113</t>
  </si>
  <si>
    <t>沖縄県 中頭郡北谷町宮城 1-447　D-22</t>
  </si>
  <si>
    <t>SHINJO YUIKO</t>
  </si>
  <si>
    <t>OKINAWA CHATAN-CHO NAKAGAMI-GUN MIYAGI 1-447  D-22</t>
  </si>
  <si>
    <t>有　沖縄待機</t>
  </si>
  <si>
    <t>INF_BM_2L9</t>
  </si>
  <si>
    <t>市川 賀久</t>
  </si>
  <si>
    <t>179-0081</t>
  </si>
  <si>
    <t>東京都 練馬区北町 5-12-2</t>
  </si>
  <si>
    <t>Charcoal / S</t>
  </si>
  <si>
    <t>ICHIKAWA YOSHIHISA</t>
  </si>
  <si>
    <t>TOKYO NERIMA KU KITAMACHI 5-12-2  gonozyuninoni</t>
  </si>
  <si>
    <t>★THE NORTH FACE★送料込★正規品★韓国 MARTIS PANTS NP6NM53</t>
  </si>
  <si>
    <t>まさもと背番号１</t>
  </si>
  <si>
    <t>高田 正基</t>
  </si>
  <si>
    <t>341-0052</t>
  </si>
  <si>
    <t>埼玉県 三郷市彦野 1-132-19</t>
  </si>
  <si>
    <t>BLACK / 085(L)</t>
  </si>
  <si>
    <t>TAKADA MASAMOTO</t>
  </si>
  <si>
    <t>SAITAMA MISATO SHI HIKONO 1-132-19</t>
  </si>
  <si>
    <t>-----〓 〓1/3</t>
  </si>
  <si>
    <t>★THE NORTH FACE★送料込★正規品★人気 ULTRA FLIGHT NS97M03</t>
  </si>
  <si>
    <t>ｆｕｊｉｏｋｕ</t>
  </si>
  <si>
    <t>藤本 慎也</t>
  </si>
  <si>
    <t>590-0803</t>
  </si>
  <si>
    <t>大阪府 堺市堺区 東上野芝町1-51-5</t>
  </si>
  <si>
    <t>BLACK / 275</t>
  </si>
  <si>
    <t>OSAKA SAKAI-SHI SAKAI-KU HIGASHIUENOSHIBA-CHOU 1-51-5</t>
  </si>
  <si>
    <t>かなぴろニム</t>
  </si>
  <si>
    <t>平川 佳奈</t>
  </si>
  <si>
    <t>134-0083</t>
  </si>
  <si>
    <t>東京都 江戸川区中葛西 3-36-5 アユミビル602号室</t>
  </si>
  <si>
    <t>Cream / L</t>
  </si>
  <si>
    <t>HIRAKAWA KANA</t>
  </si>
  <si>
    <t>TOKYO EDOGAWA KU NAKAKASAI 3-36-5 AYUMI building 602</t>
  </si>
  <si>
    <t>〓 (1/27) 到着待ち</t>
  </si>
  <si>
    <t>BMEFE2551CDB</t>
  </si>
  <si>
    <t>塩澤 誠也</t>
  </si>
  <si>
    <t>400-0313</t>
  </si>
  <si>
    <t>山梨県 南アルプス市平岡 1680-1</t>
  </si>
  <si>
    <t>SHIOZAWA SEIYA</t>
  </si>
  <si>
    <t>YAMANASHI MINAMIARUPUSUSHI HIRAOKA 1680-1</t>
  </si>
  <si>
    <t>★THE NORTH FACE★日本未入荷 韓国 ジャケット NEW ARON JACKET</t>
  </si>
  <si>
    <t>GSX_BM_30K</t>
  </si>
  <si>
    <t>大倉 孝之</t>
  </si>
  <si>
    <t>238-0043</t>
  </si>
  <si>
    <t>神奈川県 横須賀市坂本町 3-20-165</t>
  </si>
  <si>
    <t>JUNGLE GREEN / 095(M)</t>
  </si>
  <si>
    <t>OOKURA TAKASHI</t>
  </si>
  <si>
    <t>KANAGAWA YOKOSUKA SHI SAKAMOTOCHO 3-20-165</t>
  </si>
  <si>
    <t>★ROLAROLA X MY MELODY★送料込★韓国★I'M SO UPSET GRIP TOK</t>
  </si>
  <si>
    <t>うえあい</t>
  </si>
  <si>
    <t>上岡 愛沙</t>
  </si>
  <si>
    <t>537-0025</t>
  </si>
  <si>
    <t>大阪府 大阪市東成区中道 2-3-2エステムプラザ401号</t>
  </si>
  <si>
    <t>UEOKA AI</t>
  </si>
  <si>
    <t>OSAKA HIGASHINARI-KU OSAKA-SHI NAKAMICHI ESUTEMUPURAZA401</t>
  </si>
  <si>
    <t>〓1/3 1/5発送</t>
  </si>
  <si>
    <t>ETS_BM_CBZ</t>
  </si>
  <si>
    <t>中村 恵津子</t>
  </si>
  <si>
    <t>546-0032</t>
  </si>
  <si>
    <t>大阪府 大阪市東住吉区東田辺 1-18-5</t>
  </si>
  <si>
    <t>IVORY / 100(L)</t>
  </si>
  <si>
    <t>NAKAMURA ETSHUKO</t>
  </si>
  <si>
    <t>OSAKA OSAKA SHI HIGASHISUMIYOSHI KU HIGASHITANABE 1-18-5</t>
  </si>
  <si>
    <t>★oh lolly day★目標達成カレンダー A DAILY CHECKING HABIT</t>
  </si>
  <si>
    <t>★2点 〓1/3 棚</t>
  </si>
  <si>
    <t>TOM_BM_124</t>
  </si>
  <si>
    <t>冨保 翔</t>
  </si>
  <si>
    <t>669-1413</t>
  </si>
  <si>
    <t>兵庫県 三田市 下槻瀬753-25</t>
  </si>
  <si>
    <t>★2点 〓1/3 1/5 発送</t>
  </si>
  <si>
    <t>WHITE GOLD</t>
  </si>
  <si>
    <t>★2点　有 棚 1/5 発送</t>
  </si>
  <si>
    <t>MED_BM_N4X</t>
  </si>
  <si>
    <t>宮�ｱ アリシア</t>
  </si>
  <si>
    <t>113-0033</t>
  </si>
  <si>
    <t>東京都 文京区本郷三丁目 43-8湯島武蔵野マンション212号室</t>
  </si>
  <si>
    <t>MIYAZAKI ARISHIA</t>
  </si>
  <si>
    <t>TOKYO BUNKYO KU HONGO SANCHOME 43-8 yushima musasino manshyon</t>
  </si>
  <si>
    <t>〓12/31 1/6 発送</t>
  </si>
  <si>
    <t>★THE NORTH FACE★送料込み★人気 CURTIN FLEECE PANTS NP6KM52</t>
  </si>
  <si>
    <t>はまよぴーや</t>
  </si>
  <si>
    <t>濱本 陽水</t>
  </si>
  <si>
    <t>300-2656</t>
  </si>
  <si>
    <t>茨城県 つくば市真瀬 1523-81</t>
  </si>
  <si>
    <t>BLACK / 075(S)</t>
  </si>
  <si>
    <t>HAMAMOTO YOUSUI</t>
  </si>
  <si>
    <t>IBARAKI TSUKUBA SHI MASE 1523-81</t>
  </si>
  <si>
    <t>川添瞳</t>
  </si>
  <si>
    <t>川添 瞳</t>
  </si>
  <si>
    <t>569-0041</t>
  </si>
  <si>
    <t>大阪府 高槻市北大樋町 36-11</t>
  </si>
  <si>
    <t>KAWAZOE HITOMI</t>
  </si>
  <si>
    <t>OSAKA TAKATSUKI SHI KITAOHICHO 36-11</t>
  </si>
  <si>
    <t>ciel ciel ciel</t>
  </si>
  <si>
    <t>隠居 士央音</t>
  </si>
  <si>
    <t>919-0621</t>
  </si>
  <si>
    <t>福井県 あわら市市姫 5-15-19</t>
  </si>
  <si>
    <t>INKYO SHION</t>
  </si>
  <si>
    <t>FUKUI AWARA SHI ICHIHIME 5-15-19</t>
  </si>
  <si>
    <t>〓12/31 1/5 発送</t>
  </si>
  <si>
    <t>VたかV</t>
  </si>
  <si>
    <t>金澤 匠矢</t>
  </si>
  <si>
    <t>349-1121</t>
  </si>
  <si>
    <t>埼玉県 久喜市伊坂 323番地4 154街区2</t>
  </si>
  <si>
    <t>White Melange / XL(裏起毛あり)</t>
  </si>
  <si>
    <t>KANAZAWA TAKUYA</t>
  </si>
  <si>
    <t>SAITAMA KUKI SHI ISAKA</t>
  </si>
  <si>
    <t>★THE NORTH FACE★大人気 韓国 ロゴ バッグ HERITAGE CARGO BAG</t>
  </si>
  <si>
    <t>An Ramos</t>
  </si>
  <si>
    <t>Dela Cruz Mary Lloyd</t>
  </si>
  <si>
    <t>226-0021</t>
  </si>
  <si>
    <t>神奈川県 横浜市緑区北八朔町 ２０５９−１緑台ヴィレッジ２−２０２</t>
  </si>
  <si>
    <t>〓12/31 X &amp;gt; 〓1/3</t>
  </si>
  <si>
    <t>acomaro0610</t>
  </si>
  <si>
    <t>吉村 明子</t>
  </si>
  <si>
    <t>562-0023</t>
  </si>
  <si>
    <t>大阪府 箕面市粟生間谷西 2-4-10-305</t>
  </si>
  <si>
    <t>YOSHIMURA AKIKO</t>
  </si>
  <si>
    <t>OSAKA MINO SHI AOMADANINISHI 2-4-10-305</t>
  </si>
  <si>
    <t>〓12/31 1/6発送</t>
  </si>
  <si>
    <t>SKY_BM_XJS</t>
  </si>
  <si>
    <t>西原 大樹</t>
  </si>
  <si>
    <t>690-0872</t>
  </si>
  <si>
    <t>島根県 松江市奥谷町 62-3</t>
  </si>
  <si>
    <t>JUNGLE GREEN / 100(L)</t>
  </si>
  <si>
    <t>NISHIHARA HIROKI</t>
  </si>
  <si>
    <t>SHIMANE MATSUE SHI OKUDANICHO 62-3</t>
  </si>
  <si>
    <t>★THE NORTH FACE★M'S KINGS PEAK TRAINING ZIP UP NJ5JM03</t>
  </si>
  <si>
    <t>ターピーちゃん</t>
  </si>
  <si>
    <t>原 隆彦</t>
  </si>
  <si>
    <t>800-0201</t>
  </si>
  <si>
    <t>福岡県 北九州市小倉南区上吉田 3丁目23-15-806</t>
  </si>
  <si>
    <t>〓12/31</t>
  </si>
  <si>
    <t>★ROMANTIC CROWN★送料込★韓国★人気 ベスト SIDE BUTTON VEST</t>
  </si>
  <si>
    <t>ジスジュン</t>
  </si>
  <si>
    <t>西村 拓海</t>
  </si>
  <si>
    <t>831-0016</t>
  </si>
  <si>
    <t>福岡県 大川市酒見 286-2 カンナハイツ602号室</t>
  </si>
  <si>
    <t>NISHIMURA TAKUMI</t>
  </si>
  <si>
    <t>FUKUOKA OKAWA SHI SAKEMI 286-2 KANNAHAITSU 602GOUSHITSU</t>
  </si>
  <si>
    <t>★２点 12/31</t>
  </si>
  <si>
    <t>ROS_BM_LO1</t>
  </si>
  <si>
    <t>木村 実奈</t>
  </si>
  <si>
    <t>702-8002</t>
  </si>
  <si>
    <t>岡山県 岡山市中区桑野 502番地53 クラールグレイス A203</t>
  </si>
  <si>
    <t>KIMURA MINA</t>
  </si>
  <si>
    <t>OKAYAMA OKAYAMA SHI NAKA KU KUWANO</t>
  </si>
  <si>
    <t>★２点　BEIGE L,M 〓12/31 　M棚 1/6 発送</t>
  </si>
  <si>
    <t>TOMO4891</t>
  </si>
  <si>
    <t>加藤 友章</t>
  </si>
  <si>
    <t>430-0846</t>
  </si>
  <si>
    <t>静岡県 浜松市南区白羽町 342-2</t>
  </si>
  <si>
    <t>IVORY / 090(S)</t>
  </si>
  <si>
    <t>KATOU TOMOAKI</t>
  </si>
  <si>
    <t>SHIZUOKA HAMAMATSU SHI MINAMI KU SHIROWACHO 342-2</t>
  </si>
  <si>
    <t>0 〓 到着待ち 要注意！！ 済</t>
  </si>
  <si>
    <t>★THE NORTH FACE★新作★CORDURA BALLISTIC HIP PACK NN2HM40</t>
  </si>
  <si>
    <t>PAC_BM_XEN</t>
  </si>
  <si>
    <t>藤曲 守</t>
  </si>
  <si>
    <t>410-1304</t>
  </si>
  <si>
    <t>静岡県 駿東郡小山町藤曲 179-6</t>
  </si>
  <si>
    <t>FUJIMAGARI MAMORU</t>
  </si>
  <si>
    <t>SHIZUOKA SUNTO GUN OYAMA CHO FUJIMAGARI 179-6</t>
  </si>
  <si>
    <t>★ROMANTIC CROWN★送料込み★韓国★大人気 STITCH DENIM JACKET</t>
  </si>
  <si>
    <t>サイトウ-</t>
  </si>
  <si>
    <t>齊藤 あゆみ</t>
  </si>
  <si>
    <t>018-4611</t>
  </si>
  <si>
    <t>秋田県 北秋田市阿仁水無字湯口内 209-1</t>
  </si>
  <si>
    <t>BLUE / M</t>
  </si>
  <si>
    <t>SAITOU AYUMI</t>
  </si>
  <si>
    <t>AKITA KITAAKITASHI ANIMIZUNASHI-AZA-YUKUCHINAI 209-1</t>
  </si>
  <si>
    <t>★EVENIE★BTS V・SEVENTEEN エスクプス愛用 パジャマ(5034navy)</t>
  </si>
  <si>
    <t>A1768</t>
  </si>
  <si>
    <t>若山 美月</t>
  </si>
  <si>
    <t>211-0037</t>
  </si>
  <si>
    <t>神奈川県 川崎市中原区井田三舞町 6-1パークハウス元住吉404</t>
  </si>
  <si>
    <t>x@ Lサイズ 〓1/3 1/6 発送</t>
  </si>
  <si>
    <t>SHO_BM_X84</t>
  </si>
  <si>
    <t>勇田 詩夕</t>
  </si>
  <si>
    <t>573-0122</t>
  </si>
  <si>
    <t>大阪府 枚方市津田東町 1-8-2</t>
  </si>
  <si>
    <t>YUUTA SHUU</t>
  </si>
  <si>
    <t>OSAKA   1-8-2</t>
  </si>
  <si>
    <t>★THE NORTH FACE★送料込み★人気 K'S T-BALL AIR COAT NJ3NM74</t>
  </si>
  <si>
    <t>エリカ.s</t>
  </si>
  <si>
    <t>菅原 恵里佳</t>
  </si>
  <si>
    <t>042-0933</t>
  </si>
  <si>
    <t>北海道 函館市湯浜 5-16-2</t>
  </si>
  <si>
    <t>BLACK / 160</t>
  </si>
  <si>
    <t>SUGAWARA ERIKA</t>
  </si>
  <si>
    <t>HOKKAIDO   5-16-2</t>
  </si>
  <si>
    <t>ITO_BM_1FR</t>
  </si>
  <si>
    <t>伊藤 真輝</t>
  </si>
  <si>
    <t>710-1313</t>
  </si>
  <si>
    <t>岡山県 倉敷市真備町川辺 677-7</t>
  </si>
  <si>
    <t>BURGUNDY / 2XL</t>
  </si>
  <si>
    <t>ITOU MASAKI</t>
  </si>
  <si>
    <t>OKAYAMA KURASHIKI SHI MABICHO KAWABE 677-7</t>
  </si>
  <si>
    <t>0(1/7) 〓12/31 1/6 発送</t>
  </si>
  <si>
    <t>?ちーにゃん?</t>
  </si>
  <si>
    <t>和田 由美</t>
  </si>
  <si>
    <t>349-1153</t>
  </si>
  <si>
    <t>埼玉県 加須市新川通 758-1</t>
  </si>
  <si>
    <t>WADA YUMI</t>
  </si>
  <si>
    <t>SAITAMA KAZO-SHI SHINKAWADORI 758-1</t>
  </si>
  <si>
    <t>sachi95</t>
  </si>
  <si>
    <t>比嘉 幸恵</t>
  </si>
  <si>
    <t>904-0021</t>
  </si>
  <si>
    <t>沖縄県 沖縄市胡屋 7-2-3 #604</t>
  </si>
  <si>
    <t>HIGA SACHIE</t>
  </si>
  <si>
    <t>OKINAWA OKINAWA SHI GOYA 7-2-3 #604</t>
  </si>
  <si>
    <t>★ROMANTIC CROWN★送料込★韓国★LIFE IS ROMANTIC HOOD ZIP UP</t>
  </si>
  <si>
    <t>naonao-orz</t>
  </si>
  <si>
    <t>関塚 直人</t>
  </si>
  <si>
    <t>323-1104</t>
  </si>
  <si>
    <t>栃木県 栃木市藤岡町藤岡 5950-6</t>
  </si>
  <si>
    <t>SEKIZUKA NAOTO</t>
  </si>
  <si>
    <t>TOCHIGI TOCHIGI SHI FUJIOKAMACHI FUJIOKA 5950-6</t>
  </si>
  <si>
    <t>ME-_BM_SY0</t>
  </si>
  <si>
    <t>和手 優衣</t>
  </si>
  <si>
    <t>221-0802</t>
  </si>
  <si>
    <t>神奈川県 横浜市神奈川区六角橋5-5-9 アルカディア201</t>
  </si>
  <si>
    <t>sky blue(Jelly hard case) / i Phone 13PRO MAX</t>
  </si>
  <si>
    <t>WATE YUI</t>
  </si>
  <si>
    <t>KANAGAWA YOKOHAMA SHI KANAGAWA KU ROKKAKUBASHI 5-5-9 arukadia 201</t>
  </si>
  <si>
    <t>★ROMANTIC CROWN★送料込み★正規品★人気★SHASTA DAISY HOOD</t>
  </si>
  <si>
    <t>ビョラ</t>
  </si>
  <si>
    <t>今村 耕平</t>
  </si>
  <si>
    <t>816-0932</t>
  </si>
  <si>
    <t>福岡県 大野城市瓦田 1-14-13-207</t>
  </si>
  <si>
    <t>LIGHT GREY / L</t>
  </si>
  <si>
    <t>IMAMURA KOHEI</t>
  </si>
  <si>
    <t>FUKUOKA ONOJO SHI KAWARADA 1-14-13-207</t>
  </si>
  <si>
    <t>NO NAPPING 12/31</t>
  </si>
  <si>
    <t>★ROMANTIC CROWN★送料込み★正規品★人気 COTTON ZIP UP DRESS</t>
  </si>
  <si>
    <t>ゆきりーな！</t>
  </si>
  <si>
    <t>木村 ゆきの</t>
  </si>
  <si>
    <t>105-0014</t>
  </si>
  <si>
    <t>東京都 港区芝３-15-4 シャトル芝公園605</t>
  </si>
  <si>
    <t>KIMURA YUKINO</t>
  </si>
  <si>
    <t>TOKYO MINATO KU SHIBA 3-15-4 shuttle shiba koen605</t>
  </si>
  <si>
    <t>TinkerBell</t>
  </si>
  <si>
    <t>澤 絵理奈</t>
  </si>
  <si>
    <t>143-0025</t>
  </si>
  <si>
    <t>東京都 大田区南馬込 1-39-5-205</t>
  </si>
  <si>
    <t>sky blue(Jelly hard case) / i Phone 7/8/SE2</t>
  </si>
  <si>
    <t>SAWA ERINA</t>
  </si>
  <si>
    <t>TOKYO OTA KU MINAMIMAGOME 1-39-5-205</t>
  </si>
  <si>
    <t>〓12/30 1/6 発送</t>
  </si>
  <si>
    <t>あーみーじん</t>
  </si>
  <si>
    <t>高木 瞳</t>
  </si>
  <si>
    <t>286-0048</t>
  </si>
  <si>
    <t>千葉県 成田市公津の杜 4-1-2 b棟322</t>
  </si>
  <si>
    <t>Cream / M</t>
  </si>
  <si>
    <t>TAKAGI HITOMI</t>
  </si>
  <si>
    <t>CHIBA NARITASHI KOUZUNOMORI 4-1-2 B TOU 322</t>
  </si>
  <si>
    <t>K-K_BM_PYJ</t>
  </si>
  <si>
    <t>近藤 佐利</t>
  </si>
  <si>
    <t>526-0244</t>
  </si>
  <si>
    <t>滋賀県 長浜市内保町 294-1</t>
  </si>
  <si>
    <t>WHITE / 265</t>
  </si>
  <si>
    <t>SHIGA</t>
  </si>
  <si>
    <t>1/3発送 (箱確認中)</t>
  </si>
  <si>
    <t>Bake_Bake</t>
  </si>
  <si>
    <t>斎木 直美</t>
  </si>
  <si>
    <t>722-0321</t>
  </si>
  <si>
    <t>広島県 尾道市 御調町本641番地1</t>
  </si>
  <si>
    <t>KHAKI / S</t>
  </si>
  <si>
    <t>〓12/30X@ Mサイズ！1/6</t>
  </si>
  <si>
    <t>★ROMANTIC CROWN★送料込み★韓国 人気 ALASKA FISHTAIL PARKA</t>
  </si>
  <si>
    <t>ましゃ18号</t>
  </si>
  <si>
    <t>川井 正貴</t>
  </si>
  <si>
    <t>422-8021</t>
  </si>
  <si>
    <t>静岡県 静岡市駿河区小鹿 998-14サニーサイド３号室</t>
  </si>
  <si>
    <t>KHAKI / M</t>
  </si>
  <si>
    <t>KAWAI MASAKI</t>
  </si>
  <si>
    <t>SHIZUOKA SHIZUOKA SHI SURUGA KU OSHIKA 998-14 SANI-SAIDO 3GOUSHITSU</t>
  </si>
  <si>
    <t>AAA_BM_GGW</t>
  </si>
  <si>
    <t>太田 杏奈</t>
  </si>
  <si>
    <t>210-0025</t>
  </si>
  <si>
    <t>神奈川県 川崎市川崎区下並木 112 ライズシティ201</t>
  </si>
  <si>
    <t>OOTA ANNA</t>
  </si>
  <si>
    <t>KANAGAWA KAWASAKI SHI KAWASAKI KU SHIMONAMIKI 112 RAIZUSHITEI 201</t>
  </si>
  <si>
    <t>TAT_BM_J2G</t>
  </si>
  <si>
    <t>岸 涼雅</t>
  </si>
  <si>
    <t>411-0801</t>
  </si>
  <si>
    <t>静岡県 三島市谷田 310番地の2</t>
  </si>
  <si>
    <t>KISHI RYOUGA</t>
  </si>
  <si>
    <t>SHIZUOKA MISHIMA SHI YATA</t>
  </si>
  <si>
    <t>★SCULPTOR★送料込み★韓国★人気★Flocking Symbol Logo Tee</t>
  </si>
  <si>
    <t>1SV_BM_2H0</t>
  </si>
  <si>
    <t>福島 璃帆</t>
  </si>
  <si>
    <t>123-0872</t>
  </si>
  <si>
    <t>東京都 足立区江北 3-42-3</t>
  </si>
  <si>
    <t>White Melange / M</t>
  </si>
  <si>
    <t>FUKUSHIMA RIHO</t>
  </si>
  <si>
    <t>TOKYO ADACHI KU KOHOKU 3-42-3</t>
  </si>
  <si>
    <t>Y47_BM_9IA</t>
  </si>
  <si>
    <t>三宅 悠佐</t>
  </si>
  <si>
    <t>712-8006</t>
  </si>
  <si>
    <t>岡山県 倉敷市連島町鶴新田 566-3サンクレストB202</t>
  </si>
  <si>
    <t>MIYAKE YUUSUKE</t>
  </si>
  <si>
    <t>OKAYAMA KURASHIKI SHI TSURAJIMACHO TSURUSHINDEN 566-3SANKURESUTO B 202</t>
  </si>
  <si>
    <t>〓12/31(1/24)</t>
  </si>
  <si>
    <t>沖縄OK! 〓12/31</t>
  </si>
  <si>
    <t>ABC_BM_5IE</t>
  </si>
  <si>
    <t>松本 司</t>
  </si>
  <si>
    <t>657-0836</t>
  </si>
  <si>
    <t>兵庫県 神戸市灘区城内通 4-7-16アイビスパーク601号室</t>
  </si>
  <si>
    <t>black L khaki L</t>
  </si>
  <si>
    <t>MATSUMOTO TUKASA</t>
  </si>
  <si>
    <t>★２点 x@ BLACK / L KHAKI/M 〓1/6</t>
  </si>
  <si>
    <t>ぼなむ</t>
  </si>
  <si>
    <t>比嘉 花菜</t>
  </si>
  <si>
    <t>901-2125</t>
  </si>
  <si>
    <t>沖縄県 浦添市 仲西3-4-12</t>
  </si>
  <si>
    <t>HIGA KANA</t>
  </si>
  <si>
    <t>OKINAWA URASOESHI NAKANISHI 3-4-12</t>
  </si>
  <si>
    <t>スニョンン</t>
  </si>
  <si>
    <t>齋藤 萌加</t>
  </si>
  <si>
    <t>372-0011</t>
  </si>
  <si>
    <t>群馬県 伊勢崎市 三和町2312-4</t>
  </si>
  <si>
    <t>SAITO MOEKA</t>
  </si>
  <si>
    <t>GUNMA ISESAKI-SHI SANWA-CHO 2312-4</t>
  </si>
  <si>
    <t>★A PIECE OF CAKE★送料込み★韓国★人気 Bear Patch Hoodie</t>
  </si>
  <si>
    <t>rilrianuna</t>
  </si>
  <si>
    <t>徳村 梨々杏</t>
  </si>
  <si>
    <t>811-1302</t>
  </si>
  <si>
    <t>福岡県 福岡市南区井尻 1-3-15-2 スマイラックス井尻2-202</t>
  </si>
  <si>
    <t>Grey / M</t>
  </si>
  <si>
    <t>TOKUMURA RIRIA</t>
  </si>
  <si>
    <t>FUKUOKA FUKUOKA SHI MINAMI KU IJIRI 1-3-15-2 SMILAX IJIRI 2-202</t>
  </si>
  <si>
    <t>〓12/29　1/6発送</t>
  </si>
  <si>
    <t>ssssssu</t>
  </si>
  <si>
    <t>前田 彩花</t>
  </si>
  <si>
    <t>910-0374</t>
  </si>
  <si>
    <t>福井県 坂井市 丸岡町北横地5-27-10</t>
  </si>
  <si>
    <t>BEIGE / 090(S)</t>
  </si>
  <si>
    <t>プレゼント用のラッピングお願いします</t>
  </si>
  <si>
    <t>FUKUI</t>
  </si>
  <si>
    <t>〓12/29 X &amp;gt; 12/30 〓〓 &amp;gt; 1/4 1/6発送</t>
  </si>
  <si>
    <t>★BTS J-HOPE愛用★Nukit★送料込み★韓国★moon hard phonecase</t>
  </si>
  <si>
    <t>kazkina</t>
  </si>
  <si>
    <t>小澤 一代</t>
  </si>
  <si>
    <t>410-1121</t>
  </si>
  <si>
    <t>静岡県 裾野市茶畑 930-3</t>
  </si>
  <si>
    <t>ONE COLOR / i-Phone 12 mini</t>
  </si>
  <si>
    <t>OZAWA KAZUYO</t>
  </si>
  <si>
    <t>SHIZUOKA SUSONO SHI CHABATAKE 930-3</t>
  </si>
  <si>
    <t>12 mini 〓12/29</t>
  </si>
  <si>
    <t>SHO_BM_03E</t>
  </si>
  <si>
    <t>福田 祥吾</t>
  </si>
  <si>
    <t>880-0844</t>
  </si>
  <si>
    <t>宮崎県 宮崎市柳丸町 107番地　エイルヴィラリベルシティ柳丸1002号</t>
  </si>
  <si>
    <t>Brown / L</t>
  </si>
  <si>
    <t>FUKUDA SHOUGO</t>
  </si>
  <si>
    <t>MIYAZAKI MIYAZAKI SHI YANAGIMARUCHO 107 Eiruvirariberusity yanagimaru 1002</t>
  </si>
  <si>
    <t>〓12/29</t>
  </si>
  <si>
    <t>うみ3968</t>
  </si>
  <si>
    <t>津田 宏子</t>
  </si>
  <si>
    <t>586-0077</t>
  </si>
  <si>
    <t>大阪府 河内長野市 南花台4-2-19</t>
  </si>
  <si>
    <t>ONE COLOR / i-Phone 7/8/SE2</t>
  </si>
  <si>
    <t>TSUDA HIROKO</t>
  </si>
  <si>
    <t>OSAKA KAWACHINAGANO-SI NANKADAI 4-2-19</t>
  </si>
  <si>
    <t>SE2! 〓12/30</t>
  </si>
  <si>
    <t>★THE NORTH FACE★送料込み★M'S HEALTH TECH JACKET NJ5JM00</t>
  </si>
  <si>
    <t>kim-i</t>
  </si>
  <si>
    <t>金 一亨</t>
  </si>
  <si>
    <t>192-0355</t>
  </si>
  <si>
    <t>東京都 八王子市　堀之内 ２５６−１２５東山２２−１０</t>
  </si>
  <si>
    <t>KIM ILHYOUNG</t>
  </si>
  <si>
    <t>TOKYO HACHIOJI SHI HORINOCHI</t>
  </si>
  <si>
    <t>〓12/28 X &amp;gt; 12/29</t>
  </si>
  <si>
    <t>Higmin</t>
  </si>
  <si>
    <t>日暮 万里奈</t>
  </si>
  <si>
    <t>160-0002</t>
  </si>
  <si>
    <t>東京都 新宿区四谷坂町 11-6-604</t>
  </si>
  <si>
    <t>EBONY / 090(M)</t>
  </si>
  <si>
    <t>HIGURASHI MARINA</t>
  </si>
  <si>
    <t>TOKYO SHINJUKU KU YOTSUYASAKAMACHI 11-6-604</t>
  </si>
  <si>
    <t>ok-minami</t>
  </si>
  <si>
    <t>岡島 未実</t>
  </si>
  <si>
    <t>447-0815</t>
  </si>
  <si>
    <t>愛知県 碧南市棚尾本町 2-28-2</t>
  </si>
  <si>
    <t>Cream / S</t>
  </si>
  <si>
    <t>OKAJIMA MINAMI</t>
  </si>
  <si>
    <t>AICHI HEKINAN SHI TANAOHOMMACHI 2-28-2</t>
  </si>
  <si>
    <t>HAR_BM_RWX</t>
  </si>
  <si>
    <t>加藤 小春</t>
  </si>
  <si>
    <t>420-0009</t>
  </si>
  <si>
    <t>静岡県 静岡市葵区神明町 38番地8号シャンボール神明302号室</t>
  </si>
  <si>
    <t>KATOU KOHARU</t>
  </si>
  <si>
    <t>SHIZUOKA sizuokasiaoikusinmeityou  38-8 syanbo-rusinmei302</t>
  </si>
  <si>
    <t>ほらはむ</t>
  </si>
  <si>
    <t>北村 翼</t>
  </si>
  <si>
    <t>520-0105</t>
  </si>
  <si>
    <t>滋賀県 大津市 下阪本6丁目25-17-111</t>
  </si>
  <si>
    <t>Kitamura Tsubasa</t>
  </si>
  <si>
    <t>SHIGA Otsushi Shimosakamoto 6choume 25-17-111</t>
  </si>
  <si>
    <t>(1/27)</t>
  </si>
  <si>
    <t>nnn_r</t>
  </si>
  <si>
    <t>道重 頼奈</t>
  </si>
  <si>
    <t>大阪府 阪南市箱作 3519-1グリーンリーヴス6号室</t>
  </si>
  <si>
    <t>MICHISHIGE RANA</t>
  </si>
  <si>
    <t>OSAKA HANNAN SHI HAKOTSUKURI 3519-1GURINRIBUSU6GOUSHITU</t>
  </si>
  <si>
    <t>NHAK</t>
  </si>
  <si>
    <t>長浜 あき</t>
  </si>
  <si>
    <t>890-0061</t>
  </si>
  <si>
    <t>鹿児島県 鹿児島市天保山町 23-1-719</t>
  </si>
  <si>
    <t>NAGAHAMA AKI</t>
  </si>
  <si>
    <t>KAGOSHIMA KAGOSHIMA SHI TEMPOZANCHO 23-1-719</t>
  </si>
  <si>
    <t>★Snow Man着用★NERDY★送料込み★韓国★Logo Tape Sweat Set</t>
  </si>
  <si>
    <t>KOU_BM_OIF</t>
  </si>
  <si>
    <t>巨海 有理</t>
  </si>
  <si>
    <t>178-0064</t>
  </si>
  <si>
    <t>東京都 練馬区南大泉 4-37-14</t>
  </si>
  <si>
    <t>Pink / XS</t>
  </si>
  <si>
    <t>KOUMI YUURI</t>
  </si>
  <si>
    <t>TOKYO NERIMA KU MINAMIOIZUMI 4-37-14</t>
  </si>
  <si>
    <t>〓12/27 〓〓〓</t>
  </si>
  <si>
    <t>★WKNDRS★日本未入荷 韓国 大人気 LONG SLEEVE TURTLE NECK</t>
  </si>
  <si>
    <t>こーにー氏</t>
  </si>
  <si>
    <t>小西 央唐</t>
  </si>
  <si>
    <t>811-2315</t>
  </si>
  <si>
    <t>福岡県 糟屋郡粕屋町甲仲原 2丁目24-8</t>
  </si>
  <si>
    <t>KONISHI CHIKARA</t>
  </si>
  <si>
    <t>FUKUOKA KASUYA GUN KASUYA MACHI KONAKABARU</t>
  </si>
  <si>
    <t>〓12/27x@</t>
  </si>
  <si>
    <t>RUI_BM_0CX</t>
  </si>
  <si>
    <t>吉津 塁</t>
  </si>
  <si>
    <t>968-0441</t>
  </si>
  <si>
    <t>福島県 南会津郡只見町大字黒谷字六百苅 1237-1</t>
  </si>
  <si>
    <t>KITSU RUI</t>
  </si>
  <si>
    <t>FUKUSHIMA MINAMIAIZU GUN TADAMI MACHI KUROTANI 1237-1</t>
  </si>
  <si>
    <t>0(1/13) 〓12/29</t>
  </si>
  <si>
    <t>ムツンゴン</t>
  </si>
  <si>
    <t>石井 睦稀</t>
  </si>
  <si>
    <t>348-0042</t>
  </si>
  <si>
    <t>埼玉県 羽生市小須賀 878-1 利根ヒルズこすか102号室</t>
  </si>
  <si>
    <t>Gray / トップス2XL+パンツ2XL</t>
  </si>
  <si>
    <t>isii mutsuki</t>
  </si>
  <si>
    <t>SAITAMA HANYU SHI KOSUKA 878-1 TONEHIRUZUKOSUKA102GOUSITSU</t>
  </si>
  <si>
    <t>〓〓〓〓〓〓〓</t>
  </si>
  <si>
    <t>★NEW ERA★送料込み★正規品★韓国★キャップ 940 MLB BASIC</t>
  </si>
  <si>
    <t>りとるぽて</t>
  </si>
  <si>
    <t>岩崎 諒太</t>
  </si>
  <si>
    <t>661-0012</t>
  </si>
  <si>
    <t>兵庫県 尼崎市南塚口町 2-36-15パインコート406</t>
  </si>
  <si>
    <t>WOODLAND</t>
  </si>
  <si>
    <t>IWASAKI RYOUTA</t>
  </si>
  <si>
    <t>HYOGO AMAGASAKI SHI MINANITUKAGUTI 2-36-15PAINKOTO406</t>
  </si>
  <si>
    <t>〓12/27X&amp;gt;〓12/31</t>
  </si>
  <si>
    <t>EMI_BM_JF1</t>
  </si>
  <si>
    <t>太田 えみり</t>
  </si>
  <si>
    <t>352-0033</t>
  </si>
  <si>
    <t>埼玉県 新座市石神 5-3-27</t>
  </si>
  <si>
    <t>OTA EMIRI</t>
  </si>
  <si>
    <t>SAITAMA NIIZA SHI ISHIGAMI 5-3-27</t>
  </si>
  <si>
    <t>〓12/27 (1/3) 不良 1/6 発送</t>
  </si>
  <si>
    <t>manato0807</t>
  </si>
  <si>
    <t>伊藤 愛斗</t>
  </si>
  <si>
    <t>063-0037</t>
  </si>
  <si>
    <t>北海道 札幌市西区西野七条三丁目 1-5ウイズ山田 103号室</t>
  </si>
  <si>
    <t>ITOU MANATO</t>
  </si>
  <si>
    <t>HOKKAIDO SAPPORO SHI NISHI KU NISHINO 7-JOSANTYOUME 1-5with yamada-103</t>
  </si>
  <si>
    <t>(1/7)〓〓〓〓〓</t>
  </si>
  <si>
    <t>★PERSTEP★人気 セット Finder Hoodie&amp;Pants JUHD4441+JULP4442</t>
  </si>
  <si>
    <t>SHS_BM_DMK</t>
  </si>
  <si>
    <t>チェ スンヒョック</t>
  </si>
  <si>
    <t>134-0088</t>
  </si>
  <si>
    <t>東京都 Nishikasai</t>
  </si>
  <si>
    <t>Edogawa-Ku 6-3-6 Sharumanpia 902</t>
  </si>
  <si>
    <t>GRAY / トップスXL+パンツXL</t>
  </si>
  <si>
    <t>Choi Seunghyuk</t>
  </si>
  <si>
    <t>TOKYO Edogawa-Ku Nishikasai 6-3-6 Sharumanpia 902</t>
  </si>
  <si>
    <t>☆１点0 (12/31)GRAY / XL+XL〓〓〓〓〓</t>
  </si>
  <si>
    <t>★A PIECE OF CAKE★送料込み★大人気★Flower Pattern Cardigan</t>
  </si>
  <si>
    <t>kento0107</t>
  </si>
  <si>
    <t>中崎 健仁</t>
  </si>
  <si>
    <t>802-0972</t>
  </si>
  <si>
    <t>福岡県 北九州市小倉南区守恒 2-10-3 ヒルズ守恒 201</t>
  </si>
  <si>
    <t>Ash Blue / M</t>
  </si>
  <si>
    <t>NAKAZAKI KENTO</t>
  </si>
  <si>
    <t>FUKUOKA KITAKYUSHU SHI KOKURAMINAMI KU MORITSUNE 2-10-3 hills moritsune 201</t>
  </si>
  <si>
    <t>〓12/13(1/4) 1/6発送</t>
  </si>
  <si>
    <t>상품ID</t>
    <phoneticPr fontId="2" type="noConversion"/>
  </si>
  <si>
    <t>상품명</t>
    <phoneticPr fontId="2" type="noConversion"/>
  </si>
  <si>
    <t>가격</t>
    <phoneticPr fontId="2" type="noConversion"/>
  </si>
  <si>
    <t>수량</t>
    <phoneticPr fontId="2" type="noConversion"/>
  </si>
  <si>
    <t>거래ID</t>
    <phoneticPr fontId="2" type="noConversion"/>
  </si>
  <si>
    <t>구매자ID</t>
    <phoneticPr fontId="2" type="noConversion"/>
  </si>
  <si>
    <r>
      <t>수신인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성명</t>
    </r>
    <r>
      <rPr>
        <sz val="10"/>
        <color rgb="FF000000"/>
        <rFont val="Arial"/>
        <family val="3"/>
        <charset val="129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일본어</t>
    </r>
    <r>
      <rPr>
        <sz val="10"/>
        <color rgb="FF000000"/>
        <rFont val="Arial"/>
        <family val="3"/>
        <charset val="129"/>
        <scheme val="minor"/>
      </rPr>
      <t>)</t>
    </r>
    <phoneticPr fontId="2" type="noConversion"/>
  </si>
  <si>
    <t>우편번호</t>
    <phoneticPr fontId="2" type="noConversion"/>
  </si>
  <si>
    <t>주소</t>
    <phoneticPr fontId="2" type="noConversion"/>
  </si>
  <si>
    <t>전화번호</t>
    <phoneticPr fontId="2" type="noConversion"/>
  </si>
  <si>
    <t>배송방법</t>
    <phoneticPr fontId="2" type="noConversion"/>
  </si>
  <si>
    <t>색/사이즈</t>
    <phoneticPr fontId="2" type="noConversion"/>
  </si>
  <si>
    <t>연락사항</t>
    <phoneticPr fontId="2" type="noConversion"/>
  </si>
  <si>
    <t>이름(알파벳)</t>
    <phoneticPr fontId="2" type="noConversion"/>
  </si>
  <si>
    <t>주소(알파벳)</t>
    <phoneticPr fontId="2" type="noConversion"/>
  </si>
  <si>
    <t>주문메모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</si>
</sst>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0" fillId="2" borderId="0" xfId="0" applyFont="1" applyFill="1" applyAlignment="1"/>
    <xf numFmtId="0" fontId="3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527"/>
  <sheetViews>
    <sheetView tabSelected="1" workbookViewId="0">
      <selection activeCell="H6" sqref="H6"/>
    </sheetView>
  </sheetViews>
  <sheetFormatPr defaultColWidth="12.5703125" defaultRowHeight="15.75" customHeight="1" x14ac:dyDescent="0.2"/>
  <sheetData>
    <row r="1" spans="1:16" s="4" customFormat="1" ht="15.75" customHeight="1" x14ac:dyDescent="0.2">
      <c r="A1" s="5" t="s">
        <v>3599</v>
      </c>
      <c r="B1" s="5" t="s">
        <v>3600</v>
      </c>
      <c r="C1" s="5" t="s">
        <v>3601</v>
      </c>
      <c r="D1" s="5" t="s">
        <v>3602</v>
      </c>
      <c r="E1" s="5" t="s">
        <v>3603</v>
      </c>
      <c r="F1" s="5" t="s">
        <v>3604</v>
      </c>
      <c r="G1" s="5" t="s">
        <v>3605</v>
      </c>
      <c r="H1" s="5" t="s">
        <v>3606</v>
      </c>
      <c r="I1" s="5" t="s">
        <v>3607</v>
      </c>
      <c r="J1" s="5" t="s">
        <v>3608</v>
      </c>
      <c r="K1" s="5" t="s">
        <v>3609</v>
      </c>
      <c r="L1" s="5" t="s">
        <v>3610</v>
      </c>
      <c r="M1" s="5" t="s">
        <v>3611</v>
      </c>
      <c r="N1" s="5" t="s">
        <v>3612</v>
      </c>
      <c r="O1" s="5" t="s">
        <v>3613</v>
      </c>
      <c r="P1" s="5" t="s">
        <v>3614</v>
      </c>
    </row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s="1">
        <v>77308502</v>
      </c>
      <c r="B3" s="1" t="s">
        <v>16</v>
      </c>
      <c r="C3" s="1">
        <v>23190</v>
      </c>
      <c r="D3" s="1">
        <v>1</v>
      </c>
      <c r="E3" s="1">
        <v>24952622</v>
      </c>
      <c r="F3" s="1" t="s">
        <v>17</v>
      </c>
      <c r="G3" s="1" t="s">
        <v>18</v>
      </c>
      <c r="H3" s="1" t="s">
        <v>19</v>
      </c>
      <c r="I3" s="1" t="s">
        <v>20</v>
      </c>
      <c r="J3" s="2" t="str">
        <f>"070-1783-4312"</f>
        <v>070-1783-4312</v>
      </c>
      <c r="K3" s="1" t="s">
        <v>21</v>
      </c>
      <c r="L3" s="1" t="s">
        <v>22</v>
      </c>
      <c r="N3" s="1" t="s">
        <v>23</v>
      </c>
      <c r="O3" s="1" t="s">
        <v>24</v>
      </c>
    </row>
    <row r="4" spans="1:16" x14ac:dyDescent="0.2">
      <c r="A4" s="1">
        <v>73370599</v>
      </c>
      <c r="B4" s="1" t="s">
        <v>25</v>
      </c>
      <c r="C4" s="1">
        <v>10570</v>
      </c>
      <c r="D4" s="1">
        <v>1</v>
      </c>
      <c r="E4" s="1">
        <v>24947773</v>
      </c>
      <c r="F4" s="1" t="s">
        <v>26</v>
      </c>
      <c r="G4" s="1" t="s">
        <v>27</v>
      </c>
      <c r="H4" s="1" t="s">
        <v>28</v>
      </c>
      <c r="I4" s="1" t="s">
        <v>29</v>
      </c>
      <c r="J4" s="2" t="str">
        <f>"080-2942-1590"</f>
        <v>080-2942-1590</v>
      </c>
      <c r="K4" s="1" t="s">
        <v>21</v>
      </c>
      <c r="L4" s="1" t="s">
        <v>30</v>
      </c>
      <c r="N4" s="1" t="s">
        <v>31</v>
      </c>
      <c r="O4" s="1" t="s">
        <v>32</v>
      </c>
    </row>
    <row r="5" spans="1:16" x14ac:dyDescent="0.2">
      <c r="A5" s="1">
        <v>59006541</v>
      </c>
      <c r="B5" s="1" t="s">
        <v>33</v>
      </c>
      <c r="C5" s="1">
        <v>5530</v>
      </c>
      <c r="D5" s="1">
        <v>1</v>
      </c>
      <c r="E5" s="1">
        <v>24952498</v>
      </c>
      <c r="F5" s="1" t="s">
        <v>34</v>
      </c>
      <c r="G5" s="1" t="s">
        <v>35</v>
      </c>
      <c r="H5" s="1" t="s">
        <v>36</v>
      </c>
      <c r="I5" s="1" t="s">
        <v>37</v>
      </c>
      <c r="J5" s="2" t="str">
        <f>"090-8979-3070"</f>
        <v>090-8979-3070</v>
      </c>
      <c r="K5" s="1" t="s">
        <v>38</v>
      </c>
      <c r="L5" s="1" t="s">
        <v>39</v>
      </c>
      <c r="N5" s="1" t="s">
        <v>40</v>
      </c>
      <c r="O5" s="1" t="s">
        <v>41</v>
      </c>
    </row>
    <row r="6" spans="1:16" x14ac:dyDescent="0.2">
      <c r="A6" s="1">
        <v>72295110</v>
      </c>
      <c r="B6" s="1" t="s">
        <v>42</v>
      </c>
      <c r="C6" s="1">
        <v>3870</v>
      </c>
      <c r="D6" s="1">
        <v>1</v>
      </c>
      <c r="E6" s="1">
        <v>24948879</v>
      </c>
      <c r="F6" s="1" t="s">
        <v>43</v>
      </c>
      <c r="G6" s="1" t="s">
        <v>44</v>
      </c>
      <c r="H6" s="1" t="s">
        <v>45</v>
      </c>
      <c r="I6" s="1" t="s">
        <v>46</v>
      </c>
      <c r="J6" s="2" t="str">
        <f>"080-1206-7726"</f>
        <v>080-1206-7726</v>
      </c>
      <c r="K6" s="1" t="s">
        <v>38</v>
      </c>
      <c r="L6" s="1" t="s">
        <v>47</v>
      </c>
      <c r="N6" s="1" t="s">
        <v>48</v>
      </c>
      <c r="O6" s="1" t="s">
        <v>49</v>
      </c>
    </row>
    <row r="7" spans="1:16" x14ac:dyDescent="0.2">
      <c r="A7" s="1">
        <v>41677703</v>
      </c>
      <c r="B7" s="1" t="s">
        <v>50</v>
      </c>
      <c r="C7" s="1">
        <v>5350</v>
      </c>
      <c r="D7" s="1">
        <v>1</v>
      </c>
      <c r="E7" s="1">
        <v>24952488</v>
      </c>
      <c r="F7" s="1" t="s">
        <v>51</v>
      </c>
      <c r="G7" s="1" t="s">
        <v>52</v>
      </c>
      <c r="H7" s="1" t="s">
        <v>53</v>
      </c>
      <c r="I7" s="1" t="s">
        <v>54</v>
      </c>
      <c r="J7" s="2" t="str">
        <f>"090-7566-6166"</f>
        <v>090-7566-6166</v>
      </c>
      <c r="K7" s="1" t="s">
        <v>38</v>
      </c>
      <c r="L7" s="1" t="s">
        <v>55</v>
      </c>
      <c r="N7" s="1" t="s">
        <v>56</v>
      </c>
      <c r="O7" s="1" t="s">
        <v>57</v>
      </c>
      <c r="P7" s="1" t="s">
        <v>58</v>
      </c>
    </row>
    <row r="8" spans="1:16" x14ac:dyDescent="0.2">
      <c r="A8" s="1">
        <v>54239441</v>
      </c>
      <c r="B8" s="1" t="s">
        <v>59</v>
      </c>
      <c r="C8" s="1">
        <v>20980</v>
      </c>
      <c r="D8" s="1">
        <v>1</v>
      </c>
      <c r="E8" s="1">
        <v>24952484</v>
      </c>
      <c r="F8" s="1" t="s">
        <v>60</v>
      </c>
      <c r="G8" s="1" t="s">
        <v>61</v>
      </c>
      <c r="H8" s="1" t="s">
        <v>62</v>
      </c>
      <c r="I8" s="1" t="s">
        <v>63</v>
      </c>
      <c r="J8" s="2" t="str">
        <f>"090-1224-7608"</f>
        <v>090-1224-7608</v>
      </c>
      <c r="K8" s="1" t="s">
        <v>21</v>
      </c>
      <c r="L8" s="1" t="s">
        <v>64</v>
      </c>
      <c r="N8" s="1" t="s">
        <v>65</v>
      </c>
      <c r="O8" s="1" t="s">
        <v>66</v>
      </c>
    </row>
    <row r="9" spans="1:16" x14ac:dyDescent="0.2">
      <c r="A9" s="1">
        <v>76068629</v>
      </c>
      <c r="B9" s="1" t="s">
        <v>67</v>
      </c>
      <c r="C9" s="1">
        <v>13890</v>
      </c>
      <c r="D9" s="1">
        <v>1</v>
      </c>
      <c r="E9" s="1">
        <v>24941561</v>
      </c>
      <c r="F9" s="1" t="s">
        <v>68</v>
      </c>
      <c r="G9" s="1" t="s">
        <v>69</v>
      </c>
      <c r="H9" s="1" t="s">
        <v>70</v>
      </c>
      <c r="I9" s="1" t="s">
        <v>71</v>
      </c>
      <c r="J9" s="2" t="str">
        <f>"080-2550-8040"</f>
        <v>080-2550-8040</v>
      </c>
      <c r="K9" s="1" t="s">
        <v>38</v>
      </c>
      <c r="L9" s="1" t="s">
        <v>72</v>
      </c>
      <c r="N9" s="1" t="s">
        <v>73</v>
      </c>
      <c r="O9" s="1" t="s">
        <v>74</v>
      </c>
    </row>
    <row r="10" spans="1:16" x14ac:dyDescent="0.2">
      <c r="A10" s="1">
        <v>59021756</v>
      </c>
      <c r="B10" s="1" t="s">
        <v>75</v>
      </c>
      <c r="C10" s="1">
        <v>5970</v>
      </c>
      <c r="D10" s="1">
        <v>1</v>
      </c>
      <c r="E10" s="1">
        <v>24946399</v>
      </c>
      <c r="F10" s="1" t="s">
        <v>76</v>
      </c>
      <c r="G10" s="1" t="s">
        <v>77</v>
      </c>
      <c r="H10" s="1" t="s">
        <v>78</v>
      </c>
      <c r="I10" s="1" t="s">
        <v>79</v>
      </c>
      <c r="J10" s="2" t="str">
        <f>"070-1877-5940"</f>
        <v>070-1877-5940</v>
      </c>
      <c r="K10" s="1" t="s">
        <v>38</v>
      </c>
      <c r="L10" s="1" t="s">
        <v>80</v>
      </c>
      <c r="N10" s="1" t="s">
        <v>81</v>
      </c>
      <c r="O10" s="1" t="s">
        <v>82</v>
      </c>
    </row>
    <row r="11" spans="1:16" x14ac:dyDescent="0.2">
      <c r="A11" s="1">
        <v>72614695</v>
      </c>
      <c r="B11" s="1" t="s">
        <v>83</v>
      </c>
      <c r="C11" s="1">
        <v>30320</v>
      </c>
      <c r="D11" s="1">
        <v>1</v>
      </c>
      <c r="E11" s="1">
        <v>24952098</v>
      </c>
      <c r="F11" s="1" t="s">
        <v>84</v>
      </c>
      <c r="G11" s="1" t="s">
        <v>85</v>
      </c>
      <c r="H11" s="1" t="s">
        <v>86</v>
      </c>
      <c r="I11" s="1" t="s">
        <v>87</v>
      </c>
      <c r="J11" s="2" t="str">
        <f>"080-4844-7066"</f>
        <v>080-4844-7066</v>
      </c>
      <c r="K11" s="1" t="s">
        <v>21</v>
      </c>
      <c r="L11" s="1" t="s">
        <v>88</v>
      </c>
      <c r="N11" s="1" t="s">
        <v>89</v>
      </c>
      <c r="O11" s="1" t="s">
        <v>90</v>
      </c>
    </row>
    <row r="12" spans="1:16" x14ac:dyDescent="0.2">
      <c r="A12" s="1">
        <v>70610494</v>
      </c>
      <c r="B12" s="1" t="s">
        <v>91</v>
      </c>
      <c r="C12" s="1">
        <v>2300</v>
      </c>
      <c r="D12" s="1">
        <v>1</v>
      </c>
      <c r="E12" s="1">
        <v>24915131</v>
      </c>
      <c r="F12" s="1" t="s">
        <v>92</v>
      </c>
      <c r="G12" s="1" t="s">
        <v>93</v>
      </c>
      <c r="H12" s="1" t="s">
        <v>94</v>
      </c>
      <c r="I12" s="1" t="s">
        <v>95</v>
      </c>
      <c r="J12" s="2" t="str">
        <f>"080-4137-0314"</f>
        <v>080-4137-0314</v>
      </c>
      <c r="K12" s="1" t="s">
        <v>38</v>
      </c>
      <c r="L12" s="1" t="s">
        <v>96</v>
      </c>
      <c r="N12" s="1" t="s">
        <v>97</v>
      </c>
      <c r="O12" s="1" t="s">
        <v>98</v>
      </c>
    </row>
    <row r="13" spans="1:16" x14ac:dyDescent="0.2">
      <c r="A13" s="1">
        <v>73946137</v>
      </c>
      <c r="B13" s="1" t="s">
        <v>99</v>
      </c>
      <c r="C13" s="1">
        <v>5830</v>
      </c>
      <c r="D13" s="1">
        <v>1</v>
      </c>
      <c r="E13" s="1">
        <v>24951990</v>
      </c>
      <c r="F13" s="1" t="s">
        <v>100</v>
      </c>
      <c r="G13" s="1" t="s">
        <v>101</v>
      </c>
      <c r="H13" s="1" t="s">
        <v>102</v>
      </c>
      <c r="I13" s="1" t="s">
        <v>103</v>
      </c>
      <c r="J13" s="2" t="str">
        <f>"080-1676-4229"</f>
        <v>080-1676-4229</v>
      </c>
      <c r="K13" s="1" t="s">
        <v>38</v>
      </c>
      <c r="L13" s="1" t="s">
        <v>104</v>
      </c>
      <c r="N13" s="1" t="s">
        <v>105</v>
      </c>
      <c r="O13" s="1" t="s">
        <v>106</v>
      </c>
    </row>
    <row r="14" spans="1:16" x14ac:dyDescent="0.2">
      <c r="A14" s="1">
        <v>72614695</v>
      </c>
      <c r="B14" s="1" t="s">
        <v>83</v>
      </c>
      <c r="C14" s="1">
        <v>30320</v>
      </c>
      <c r="D14" s="1">
        <v>1</v>
      </c>
      <c r="E14" s="1">
        <v>24951984</v>
      </c>
      <c r="F14" s="1" t="s">
        <v>107</v>
      </c>
      <c r="G14" s="1" t="s">
        <v>108</v>
      </c>
      <c r="H14" s="1" t="s">
        <v>109</v>
      </c>
      <c r="I14" s="1" t="s">
        <v>110</v>
      </c>
      <c r="J14" s="2" t="str">
        <f>"080-5683-6147"</f>
        <v>080-5683-6147</v>
      </c>
      <c r="K14" s="1" t="s">
        <v>21</v>
      </c>
      <c r="L14" s="1" t="s">
        <v>111</v>
      </c>
      <c r="N14" s="1" t="s">
        <v>112</v>
      </c>
      <c r="O14" s="1" t="s">
        <v>113</v>
      </c>
    </row>
    <row r="15" spans="1:16" x14ac:dyDescent="0.2">
      <c r="A15" s="1">
        <v>72614695</v>
      </c>
      <c r="B15" s="1" t="s">
        <v>83</v>
      </c>
      <c r="C15" s="1">
        <v>30320</v>
      </c>
      <c r="D15" s="1">
        <v>1</v>
      </c>
      <c r="E15" s="1">
        <v>24951953</v>
      </c>
      <c r="F15" s="1" t="s">
        <v>114</v>
      </c>
      <c r="G15" s="1" t="s">
        <v>115</v>
      </c>
      <c r="H15" s="1" t="s">
        <v>116</v>
      </c>
      <c r="I15" s="1" t="s">
        <v>117</v>
      </c>
      <c r="J15" s="2" t="str">
        <f>"090-4615-7049"</f>
        <v>090-4615-7049</v>
      </c>
      <c r="K15" s="1" t="s">
        <v>21</v>
      </c>
      <c r="L15" s="1" t="s">
        <v>118</v>
      </c>
      <c r="O15" s="1" t="s">
        <v>119</v>
      </c>
    </row>
    <row r="16" spans="1:16" x14ac:dyDescent="0.2">
      <c r="A16" s="1">
        <v>71952350</v>
      </c>
      <c r="B16" s="1" t="s">
        <v>120</v>
      </c>
      <c r="C16" s="1">
        <v>15460</v>
      </c>
      <c r="D16" s="1">
        <v>1</v>
      </c>
      <c r="E16" s="1">
        <v>24951927</v>
      </c>
      <c r="F16" s="1" t="s">
        <v>121</v>
      </c>
      <c r="G16" s="1" t="s">
        <v>122</v>
      </c>
      <c r="H16" s="1" t="s">
        <v>123</v>
      </c>
      <c r="I16" s="1" t="s">
        <v>124</v>
      </c>
      <c r="J16" s="2" t="str">
        <f>"0795-59-5659"</f>
        <v>0795-59-5659</v>
      </c>
      <c r="K16" s="1" t="s">
        <v>21</v>
      </c>
      <c r="L16" s="1" t="s">
        <v>125</v>
      </c>
      <c r="O16" s="1" t="s">
        <v>126</v>
      </c>
    </row>
    <row r="17" spans="1:16" x14ac:dyDescent="0.2">
      <c r="A17" s="1">
        <v>61439005</v>
      </c>
      <c r="B17" s="1" t="s">
        <v>127</v>
      </c>
      <c r="C17" s="1">
        <v>3210</v>
      </c>
      <c r="D17" s="1">
        <v>1</v>
      </c>
      <c r="E17" s="1">
        <v>24951803</v>
      </c>
      <c r="F17" s="1" t="s">
        <v>128</v>
      </c>
      <c r="G17" s="1" t="s">
        <v>129</v>
      </c>
      <c r="H17" s="1" t="s">
        <v>130</v>
      </c>
      <c r="I17" s="1" t="s">
        <v>131</v>
      </c>
      <c r="J17" s="2" t="str">
        <f>"090-6098-3336"</f>
        <v>090-6098-3336</v>
      </c>
      <c r="K17" s="1" t="s">
        <v>38</v>
      </c>
      <c r="L17" s="1" t="s">
        <v>132</v>
      </c>
      <c r="N17" s="1" t="s">
        <v>133</v>
      </c>
      <c r="O17" s="1" t="s">
        <v>134</v>
      </c>
    </row>
    <row r="18" spans="1:16" x14ac:dyDescent="0.2">
      <c r="A18" s="1">
        <v>74522925</v>
      </c>
      <c r="B18" s="1" t="s">
        <v>135</v>
      </c>
      <c r="C18" s="1">
        <v>5230</v>
      </c>
      <c r="D18" s="1">
        <v>1</v>
      </c>
      <c r="E18" s="1">
        <v>24951711</v>
      </c>
      <c r="F18" s="1" t="s">
        <v>136</v>
      </c>
      <c r="G18" s="1" t="s">
        <v>137</v>
      </c>
      <c r="H18" s="1" t="s">
        <v>138</v>
      </c>
      <c r="I18" s="1" t="s">
        <v>139</v>
      </c>
      <c r="J18" s="2" t="str">
        <f>"090-7842-1254"</f>
        <v>090-7842-1254</v>
      </c>
      <c r="K18" s="1" t="s">
        <v>38</v>
      </c>
      <c r="L18" s="1" t="s">
        <v>140</v>
      </c>
      <c r="N18" s="1" t="s">
        <v>141</v>
      </c>
      <c r="O18" s="1" t="s">
        <v>142</v>
      </c>
    </row>
    <row r="19" spans="1:16" x14ac:dyDescent="0.2">
      <c r="A19" s="1">
        <v>75258267</v>
      </c>
      <c r="B19" s="1" t="s">
        <v>143</v>
      </c>
      <c r="C19" s="1">
        <v>3530</v>
      </c>
      <c r="D19" s="1">
        <v>2</v>
      </c>
      <c r="E19" s="1">
        <v>24951684</v>
      </c>
      <c r="F19" s="1" t="s">
        <v>144</v>
      </c>
      <c r="G19" s="1" t="s">
        <v>145</v>
      </c>
      <c r="H19" s="1" t="s">
        <v>146</v>
      </c>
      <c r="I19" s="1" t="s">
        <v>147</v>
      </c>
      <c r="J19" s="2" t="str">
        <f>"090-6377-8047"</f>
        <v>090-6377-8047</v>
      </c>
      <c r="K19" s="1" t="s">
        <v>21</v>
      </c>
      <c r="L19" s="1" t="s">
        <v>55</v>
      </c>
      <c r="M19" s="1" t="s">
        <v>148</v>
      </c>
      <c r="N19" s="1" t="s">
        <v>149</v>
      </c>
      <c r="O19" s="1" t="s">
        <v>150</v>
      </c>
    </row>
    <row r="20" spans="1:16" x14ac:dyDescent="0.2">
      <c r="A20" s="1">
        <v>70610494</v>
      </c>
      <c r="B20" s="1" t="s">
        <v>91</v>
      </c>
      <c r="C20" s="1">
        <v>2300</v>
      </c>
      <c r="D20" s="1">
        <v>1</v>
      </c>
      <c r="E20" s="1">
        <v>24951010</v>
      </c>
      <c r="F20" s="1" t="s">
        <v>151</v>
      </c>
      <c r="G20" s="1" t="s">
        <v>152</v>
      </c>
      <c r="H20" s="1" t="s">
        <v>153</v>
      </c>
      <c r="I20" s="1" t="s">
        <v>154</v>
      </c>
      <c r="J20" s="2" t="str">
        <f>"070-7615-3000"</f>
        <v>070-7615-3000</v>
      </c>
      <c r="K20" s="1" t="s">
        <v>38</v>
      </c>
      <c r="L20" s="1" t="s">
        <v>96</v>
      </c>
      <c r="N20" s="1" t="s">
        <v>155</v>
      </c>
      <c r="O20" s="1" t="s">
        <v>156</v>
      </c>
    </row>
    <row r="21" spans="1:16" x14ac:dyDescent="0.2">
      <c r="A21" s="1">
        <v>71952240</v>
      </c>
      <c r="B21" s="1" t="s">
        <v>120</v>
      </c>
      <c r="C21" s="1">
        <v>15460</v>
      </c>
      <c r="D21" s="1">
        <v>1</v>
      </c>
      <c r="E21" s="1">
        <v>24951495</v>
      </c>
      <c r="F21" s="1" t="s">
        <v>157</v>
      </c>
      <c r="G21" s="1" t="s">
        <v>158</v>
      </c>
      <c r="H21" s="1" t="s">
        <v>159</v>
      </c>
      <c r="I21" s="1" t="s">
        <v>160</v>
      </c>
      <c r="J21" s="2" t="str">
        <f>"090-5755-1354"</f>
        <v>090-5755-1354</v>
      </c>
      <c r="K21" s="1" t="s">
        <v>21</v>
      </c>
      <c r="L21" s="1" t="s">
        <v>161</v>
      </c>
      <c r="N21" s="1" t="s">
        <v>162</v>
      </c>
      <c r="O21" s="1" t="s">
        <v>163</v>
      </c>
    </row>
    <row r="22" spans="1:16" x14ac:dyDescent="0.2">
      <c r="A22" s="1">
        <v>74976319</v>
      </c>
      <c r="B22" s="1" t="s">
        <v>164</v>
      </c>
      <c r="C22" s="1">
        <v>17490</v>
      </c>
      <c r="D22" s="1">
        <v>1</v>
      </c>
      <c r="E22" s="1">
        <v>24939128</v>
      </c>
      <c r="F22" s="1" t="s">
        <v>165</v>
      </c>
      <c r="G22" s="1" t="s">
        <v>166</v>
      </c>
      <c r="H22" s="1" t="s">
        <v>167</v>
      </c>
      <c r="I22" s="1" t="s">
        <v>168</v>
      </c>
      <c r="J22" s="2" t="str">
        <f>"090-2054-9785"</f>
        <v>090-2054-9785</v>
      </c>
      <c r="K22" s="1" t="s">
        <v>21</v>
      </c>
      <c r="L22" s="1" t="s">
        <v>169</v>
      </c>
      <c r="N22" s="1" t="s">
        <v>170</v>
      </c>
      <c r="O22" s="1" t="s">
        <v>171</v>
      </c>
    </row>
    <row r="23" spans="1:16" x14ac:dyDescent="0.2">
      <c r="A23" s="1">
        <v>63423274</v>
      </c>
      <c r="B23" s="1" t="s">
        <v>172</v>
      </c>
      <c r="C23" s="1">
        <v>3840</v>
      </c>
      <c r="D23" s="1">
        <v>1</v>
      </c>
      <c r="E23" s="1">
        <v>24948950</v>
      </c>
      <c r="F23" s="1" t="s">
        <v>173</v>
      </c>
      <c r="G23" s="1" t="s">
        <v>174</v>
      </c>
      <c r="H23" s="1" t="s">
        <v>175</v>
      </c>
      <c r="I23" s="1" t="s">
        <v>176</v>
      </c>
      <c r="J23" s="2" t="str">
        <f>"070-1612-3120"</f>
        <v>070-1612-3120</v>
      </c>
      <c r="K23" s="1" t="s">
        <v>38</v>
      </c>
      <c r="L23" s="1" t="s">
        <v>177</v>
      </c>
      <c r="N23" s="1" t="s">
        <v>178</v>
      </c>
      <c r="O23" s="1" t="s">
        <v>179</v>
      </c>
    </row>
    <row r="24" spans="1:16" x14ac:dyDescent="0.2">
      <c r="A24" s="1">
        <v>66804340</v>
      </c>
      <c r="B24" s="1" t="s">
        <v>180</v>
      </c>
      <c r="C24" s="1">
        <v>4850</v>
      </c>
      <c r="D24" s="1">
        <v>1</v>
      </c>
      <c r="E24" s="1">
        <v>24912100</v>
      </c>
      <c r="F24" s="1" t="s">
        <v>181</v>
      </c>
      <c r="G24" s="1" t="s">
        <v>182</v>
      </c>
      <c r="H24" s="1" t="s">
        <v>183</v>
      </c>
      <c r="I24" s="1" t="s">
        <v>184</v>
      </c>
      <c r="J24" s="2" t="str">
        <f>"080-4709-0710"</f>
        <v>080-4709-0710</v>
      </c>
      <c r="K24" s="1" t="s">
        <v>38</v>
      </c>
      <c r="L24" s="1" t="s">
        <v>185</v>
      </c>
      <c r="N24" s="1" t="s">
        <v>186</v>
      </c>
      <c r="O24" s="1" t="s">
        <v>187</v>
      </c>
      <c r="P24" s="1" t="s">
        <v>188</v>
      </c>
    </row>
    <row r="25" spans="1:16" x14ac:dyDescent="0.2">
      <c r="A25" s="1">
        <v>61430494</v>
      </c>
      <c r="B25" s="1" t="s">
        <v>189</v>
      </c>
      <c r="C25" s="1">
        <v>3308</v>
      </c>
      <c r="D25" s="1">
        <v>1</v>
      </c>
      <c r="E25" s="1">
        <v>24951104</v>
      </c>
      <c r="F25" s="1" t="s">
        <v>190</v>
      </c>
      <c r="G25" s="1" t="s">
        <v>191</v>
      </c>
      <c r="H25" s="1" t="s">
        <v>192</v>
      </c>
      <c r="I25" s="1" t="s">
        <v>193</v>
      </c>
      <c r="J25" s="2" t="str">
        <f>"0942-22-3198"</f>
        <v>0942-22-3198</v>
      </c>
      <c r="K25" s="1" t="s">
        <v>38</v>
      </c>
      <c r="L25" s="1" t="s">
        <v>55</v>
      </c>
      <c r="O25" s="1" t="s">
        <v>194</v>
      </c>
    </row>
    <row r="26" spans="1:16" x14ac:dyDescent="0.2">
      <c r="A26" s="1">
        <v>74890885</v>
      </c>
      <c r="B26" s="1" t="s">
        <v>195</v>
      </c>
      <c r="C26" s="1">
        <v>5230</v>
      </c>
      <c r="D26" s="1">
        <v>1</v>
      </c>
      <c r="E26" s="1">
        <v>24951091</v>
      </c>
      <c r="F26" s="1" t="s">
        <v>196</v>
      </c>
      <c r="G26" s="1" t="s">
        <v>197</v>
      </c>
      <c r="H26" s="1" t="s">
        <v>198</v>
      </c>
      <c r="I26" s="1" t="s">
        <v>199</v>
      </c>
      <c r="J26" s="2" t="str">
        <f>"080-5836-9335"</f>
        <v>080-5836-9335</v>
      </c>
      <c r="K26" s="1" t="s">
        <v>38</v>
      </c>
      <c r="L26" s="1" t="s">
        <v>200</v>
      </c>
      <c r="N26" s="1" t="s">
        <v>201</v>
      </c>
      <c r="O26" s="1" t="s">
        <v>202</v>
      </c>
    </row>
    <row r="27" spans="1:16" x14ac:dyDescent="0.2">
      <c r="A27" s="1">
        <v>70610494</v>
      </c>
      <c r="B27" s="1" t="s">
        <v>91</v>
      </c>
      <c r="C27" s="1">
        <v>2300</v>
      </c>
      <c r="D27" s="1">
        <v>1</v>
      </c>
      <c r="E27" s="1">
        <v>24950987</v>
      </c>
      <c r="F27" s="1" t="s">
        <v>203</v>
      </c>
      <c r="G27" s="1" t="s">
        <v>204</v>
      </c>
      <c r="H27" s="1" t="s">
        <v>205</v>
      </c>
      <c r="I27" s="1" t="s">
        <v>206</v>
      </c>
      <c r="J27" s="2" t="str">
        <f>"080-6380-9025"</f>
        <v>080-6380-9025</v>
      </c>
      <c r="K27" s="1" t="s">
        <v>38</v>
      </c>
      <c r="L27" s="1" t="s">
        <v>96</v>
      </c>
      <c r="N27" s="1" t="s">
        <v>207</v>
      </c>
      <c r="O27" s="1" t="s">
        <v>208</v>
      </c>
    </row>
    <row r="28" spans="1:16" x14ac:dyDescent="0.2">
      <c r="A28" s="1">
        <v>74015048</v>
      </c>
      <c r="B28" s="1" t="s">
        <v>209</v>
      </c>
      <c r="C28" s="1">
        <v>6540</v>
      </c>
      <c r="D28" s="1">
        <v>1</v>
      </c>
      <c r="E28" s="1">
        <v>24950487</v>
      </c>
      <c r="F28" s="1" t="s">
        <v>210</v>
      </c>
      <c r="G28" s="1" t="s">
        <v>211</v>
      </c>
      <c r="H28" s="1" t="s">
        <v>212</v>
      </c>
      <c r="I28" s="1" t="s">
        <v>213</v>
      </c>
      <c r="J28" s="2" t="str">
        <f>"090-1882-6342"</f>
        <v>090-1882-6342</v>
      </c>
      <c r="K28" s="1" t="s">
        <v>38</v>
      </c>
      <c r="L28" s="1" t="s">
        <v>214</v>
      </c>
      <c r="N28" s="1" t="s">
        <v>215</v>
      </c>
      <c r="O28" s="1" t="s">
        <v>216</v>
      </c>
    </row>
    <row r="29" spans="1:16" x14ac:dyDescent="0.2">
      <c r="A29" s="1">
        <v>74887179</v>
      </c>
      <c r="B29" s="1" t="s">
        <v>217</v>
      </c>
      <c r="C29" s="1">
        <v>4330</v>
      </c>
      <c r="D29" s="1">
        <v>1</v>
      </c>
      <c r="E29" s="1">
        <v>24950328</v>
      </c>
      <c r="F29" s="1" t="s">
        <v>218</v>
      </c>
      <c r="G29" s="1" t="s">
        <v>219</v>
      </c>
      <c r="H29" s="1" t="s">
        <v>220</v>
      </c>
      <c r="I29" s="1" t="s">
        <v>221</v>
      </c>
      <c r="J29" s="2" t="str">
        <f>"0126-20-0345"</f>
        <v>0126-20-0345</v>
      </c>
      <c r="K29" s="1" t="s">
        <v>38</v>
      </c>
      <c r="L29" s="1" t="s">
        <v>80</v>
      </c>
      <c r="N29" s="1" t="s">
        <v>222</v>
      </c>
      <c r="O29" s="1" t="s">
        <v>223</v>
      </c>
    </row>
    <row r="30" spans="1:16" x14ac:dyDescent="0.2">
      <c r="A30" s="1">
        <v>50437155</v>
      </c>
      <c r="B30" s="1" t="s">
        <v>224</v>
      </c>
      <c r="C30" s="1">
        <v>10010</v>
      </c>
      <c r="D30" s="1">
        <v>1</v>
      </c>
      <c r="E30" s="1">
        <v>24950295</v>
      </c>
      <c r="F30" s="1" t="s">
        <v>225</v>
      </c>
      <c r="G30" s="1" t="s">
        <v>226</v>
      </c>
      <c r="H30" s="1" t="s">
        <v>227</v>
      </c>
      <c r="I30" s="1" t="s">
        <v>228</v>
      </c>
      <c r="J30" s="2" t="str">
        <f>"080-3316-4182"</f>
        <v>080-3316-4182</v>
      </c>
      <c r="K30" s="1" t="s">
        <v>38</v>
      </c>
      <c r="L30" s="1" t="s">
        <v>47</v>
      </c>
      <c r="N30" s="1" t="s">
        <v>229</v>
      </c>
      <c r="O30" s="1" t="s">
        <v>230</v>
      </c>
    </row>
    <row r="31" spans="1:16" x14ac:dyDescent="0.2">
      <c r="A31" s="1">
        <v>73946137</v>
      </c>
      <c r="B31" s="1" t="s">
        <v>99</v>
      </c>
      <c r="C31" s="1">
        <v>5830</v>
      </c>
      <c r="D31" s="1">
        <v>1</v>
      </c>
      <c r="E31" s="1">
        <v>24950283</v>
      </c>
      <c r="F31" s="1" t="s">
        <v>231</v>
      </c>
      <c r="G31" s="1" t="s">
        <v>232</v>
      </c>
      <c r="H31" s="1" t="s">
        <v>233</v>
      </c>
      <c r="I31" s="1" t="s">
        <v>234</v>
      </c>
      <c r="J31" s="2" t="str">
        <f>"090-2901-6742"</f>
        <v>090-2901-6742</v>
      </c>
      <c r="K31" s="1" t="s">
        <v>38</v>
      </c>
      <c r="L31" s="1" t="s">
        <v>235</v>
      </c>
      <c r="N31" s="1" t="s">
        <v>236</v>
      </c>
      <c r="O31" s="1" t="s">
        <v>237</v>
      </c>
      <c r="P31" s="1" t="s">
        <v>238</v>
      </c>
    </row>
    <row r="32" spans="1:16" x14ac:dyDescent="0.2">
      <c r="A32" s="1">
        <v>73453844</v>
      </c>
      <c r="B32" s="1" t="s">
        <v>239</v>
      </c>
      <c r="C32" s="1">
        <v>31840</v>
      </c>
      <c r="D32" s="1">
        <v>1</v>
      </c>
      <c r="E32" s="1">
        <v>24950114</v>
      </c>
      <c r="F32" s="1" t="s">
        <v>240</v>
      </c>
      <c r="G32" s="1" t="s">
        <v>241</v>
      </c>
      <c r="H32" s="1" t="s">
        <v>242</v>
      </c>
      <c r="I32" s="1" t="s">
        <v>243</v>
      </c>
      <c r="J32" s="2" t="str">
        <f>"090-1128-6500"</f>
        <v>090-1128-6500</v>
      </c>
      <c r="K32" s="1" t="s">
        <v>38</v>
      </c>
      <c r="L32" s="1" t="s">
        <v>244</v>
      </c>
      <c r="N32" s="1" t="s">
        <v>245</v>
      </c>
      <c r="O32" s="1" t="s">
        <v>246</v>
      </c>
      <c r="P32" s="1" t="s">
        <v>247</v>
      </c>
    </row>
    <row r="33" spans="1:16" x14ac:dyDescent="0.2">
      <c r="A33" s="1">
        <v>72909158</v>
      </c>
      <c r="B33" s="1" t="s">
        <v>248</v>
      </c>
      <c r="C33" s="1">
        <v>5230</v>
      </c>
      <c r="D33" s="1">
        <v>1</v>
      </c>
      <c r="E33" s="1">
        <v>24943330</v>
      </c>
      <c r="F33" s="1" t="s">
        <v>249</v>
      </c>
      <c r="G33" s="1" t="s">
        <v>250</v>
      </c>
      <c r="H33" s="1" t="s">
        <v>251</v>
      </c>
      <c r="I33" s="1" t="s">
        <v>252</v>
      </c>
      <c r="J33" s="2" t="str">
        <f>"070-3246-9319"</f>
        <v>070-3246-9319</v>
      </c>
      <c r="K33" s="1" t="s">
        <v>38</v>
      </c>
      <c r="L33" s="1" t="s">
        <v>253</v>
      </c>
      <c r="N33" s="1" t="s">
        <v>254</v>
      </c>
      <c r="O33" s="1" t="s">
        <v>255</v>
      </c>
      <c r="P33" s="1" t="s">
        <v>188</v>
      </c>
    </row>
    <row r="34" spans="1:16" x14ac:dyDescent="0.2">
      <c r="A34" s="1">
        <v>63526418</v>
      </c>
      <c r="B34" s="1" t="s">
        <v>256</v>
      </c>
      <c r="C34" s="1">
        <v>5880</v>
      </c>
      <c r="D34" s="1">
        <v>1</v>
      </c>
      <c r="E34" s="1">
        <v>24949778</v>
      </c>
      <c r="F34" s="1" t="s">
        <v>257</v>
      </c>
      <c r="G34" s="1" t="s">
        <v>258</v>
      </c>
      <c r="H34" s="1" t="s">
        <v>259</v>
      </c>
      <c r="I34" s="1" t="s">
        <v>260</v>
      </c>
      <c r="J34" s="2" t="str">
        <f t="shared" ref="J34:J35" si="0">"090-1497-4142"</f>
        <v>090-1497-4142</v>
      </c>
      <c r="K34" s="1" t="s">
        <v>38</v>
      </c>
      <c r="L34" s="1" t="s">
        <v>55</v>
      </c>
      <c r="N34" s="1" t="s">
        <v>261</v>
      </c>
      <c r="O34" s="1" t="s">
        <v>262</v>
      </c>
      <c r="P34" s="1" t="s">
        <v>188</v>
      </c>
    </row>
    <row r="35" spans="1:16" x14ac:dyDescent="0.2">
      <c r="A35" s="1">
        <v>72287804</v>
      </c>
      <c r="B35" s="1" t="s">
        <v>263</v>
      </c>
      <c r="C35" s="1">
        <v>3920</v>
      </c>
      <c r="D35" s="1">
        <v>1</v>
      </c>
      <c r="E35" s="1">
        <v>24949777</v>
      </c>
      <c r="F35" s="1" t="s">
        <v>257</v>
      </c>
      <c r="G35" s="1" t="s">
        <v>258</v>
      </c>
      <c r="H35" s="1" t="s">
        <v>259</v>
      </c>
      <c r="I35" s="1" t="s">
        <v>260</v>
      </c>
      <c r="J35" s="2" t="str">
        <f t="shared" si="0"/>
        <v>090-1497-4142</v>
      </c>
      <c r="K35" s="1" t="s">
        <v>38</v>
      </c>
      <c r="L35" s="1" t="s">
        <v>55</v>
      </c>
      <c r="N35" s="1" t="s">
        <v>261</v>
      </c>
      <c r="O35" s="1" t="s">
        <v>262</v>
      </c>
      <c r="P35" s="1" t="s">
        <v>247</v>
      </c>
    </row>
    <row r="36" spans="1:16" x14ac:dyDescent="0.2">
      <c r="A36" s="1">
        <v>61445900</v>
      </c>
      <c r="B36" s="1" t="s">
        <v>264</v>
      </c>
      <c r="C36" s="1">
        <v>5980</v>
      </c>
      <c r="D36" s="1">
        <v>1</v>
      </c>
      <c r="E36" s="1">
        <v>24949752</v>
      </c>
      <c r="F36" s="1" t="s">
        <v>265</v>
      </c>
      <c r="G36" s="1" t="s">
        <v>266</v>
      </c>
      <c r="H36" s="1" t="s">
        <v>267</v>
      </c>
      <c r="I36" s="1" t="s">
        <v>268</v>
      </c>
      <c r="J36" s="2" t="str">
        <f>"090-1868-8612"</f>
        <v>090-1868-8612</v>
      </c>
      <c r="K36" s="1" t="s">
        <v>38</v>
      </c>
      <c r="L36" s="1" t="s">
        <v>269</v>
      </c>
      <c r="N36" s="1" t="s">
        <v>270</v>
      </c>
      <c r="O36" s="1" t="s">
        <v>271</v>
      </c>
      <c r="P36" s="1" t="s">
        <v>247</v>
      </c>
    </row>
    <row r="37" spans="1:16" x14ac:dyDescent="0.2">
      <c r="A37" s="1">
        <v>68996338</v>
      </c>
      <c r="B37" s="1" t="s">
        <v>272</v>
      </c>
      <c r="C37" s="1">
        <v>7880</v>
      </c>
      <c r="D37" s="1">
        <v>1</v>
      </c>
      <c r="E37" s="1">
        <v>24948064</v>
      </c>
      <c r="F37" s="1" t="s">
        <v>273</v>
      </c>
      <c r="G37" s="1" t="s">
        <v>274</v>
      </c>
      <c r="H37" s="1" t="s">
        <v>275</v>
      </c>
      <c r="I37" s="1" t="s">
        <v>276</v>
      </c>
      <c r="J37" s="2" t="str">
        <f>"090-9357-4609"</f>
        <v>090-9357-4609</v>
      </c>
      <c r="K37" s="1" t="s">
        <v>38</v>
      </c>
      <c r="L37" s="1" t="s">
        <v>277</v>
      </c>
      <c r="N37" s="1" t="s">
        <v>278</v>
      </c>
      <c r="O37" s="1" t="s">
        <v>279</v>
      </c>
      <c r="P37" s="1" t="s">
        <v>188</v>
      </c>
    </row>
    <row r="38" spans="1:16" x14ac:dyDescent="0.2">
      <c r="A38" s="1">
        <v>71807762</v>
      </c>
      <c r="B38" s="1" t="s">
        <v>280</v>
      </c>
      <c r="C38" s="1">
        <v>4020</v>
      </c>
      <c r="D38" s="1">
        <v>1</v>
      </c>
      <c r="E38" s="1">
        <v>24949531</v>
      </c>
      <c r="F38" s="1" t="s">
        <v>281</v>
      </c>
      <c r="G38" s="1" t="s">
        <v>282</v>
      </c>
      <c r="H38" s="1" t="s">
        <v>283</v>
      </c>
      <c r="I38" s="1" t="s">
        <v>284</v>
      </c>
      <c r="J38" s="2" t="str">
        <f>"070-4339-3616"</f>
        <v>070-4339-3616</v>
      </c>
      <c r="K38" s="1" t="s">
        <v>38</v>
      </c>
      <c r="L38" s="1" t="s">
        <v>285</v>
      </c>
      <c r="N38" s="1" t="s">
        <v>286</v>
      </c>
      <c r="O38" s="1" t="s">
        <v>287</v>
      </c>
      <c r="P38" s="1" t="s">
        <v>188</v>
      </c>
    </row>
    <row r="39" spans="1:16" x14ac:dyDescent="0.2">
      <c r="A39" s="1">
        <v>48516803</v>
      </c>
      <c r="B39" s="1" t="s">
        <v>288</v>
      </c>
      <c r="C39" s="1">
        <v>3287</v>
      </c>
      <c r="D39" s="1">
        <v>1</v>
      </c>
      <c r="E39" s="1">
        <v>24949508</v>
      </c>
      <c r="F39" s="1" t="s">
        <v>289</v>
      </c>
      <c r="G39" s="1" t="s">
        <v>290</v>
      </c>
      <c r="H39" s="1" t="s">
        <v>291</v>
      </c>
      <c r="I39" s="1" t="s">
        <v>292</v>
      </c>
      <c r="J39" s="2" t="str">
        <f>"080-2567-5573"</f>
        <v>080-2567-5573</v>
      </c>
      <c r="K39" s="1" t="s">
        <v>38</v>
      </c>
      <c r="L39" s="1" t="s">
        <v>55</v>
      </c>
      <c r="N39" s="1" t="s">
        <v>293</v>
      </c>
      <c r="O39" s="1" t="s">
        <v>294</v>
      </c>
      <c r="P39" s="1" t="s">
        <v>247</v>
      </c>
    </row>
    <row r="40" spans="1:16" x14ac:dyDescent="0.2">
      <c r="A40" s="1">
        <v>72755326</v>
      </c>
      <c r="B40" s="1" t="s">
        <v>295</v>
      </c>
      <c r="C40" s="1">
        <v>9280</v>
      </c>
      <c r="D40" s="1">
        <v>1</v>
      </c>
      <c r="E40" s="1">
        <v>24949267</v>
      </c>
      <c r="F40" s="1" t="s">
        <v>296</v>
      </c>
      <c r="G40" s="1" t="s">
        <v>297</v>
      </c>
      <c r="H40" s="1" t="s">
        <v>298</v>
      </c>
      <c r="I40" s="1" t="s">
        <v>299</v>
      </c>
      <c r="J40" s="2" t="str">
        <f>"080-1528-9422"</f>
        <v>080-1528-9422</v>
      </c>
      <c r="K40" s="1" t="s">
        <v>21</v>
      </c>
      <c r="L40" s="1" t="s">
        <v>300</v>
      </c>
      <c r="N40" s="1" t="s">
        <v>301</v>
      </c>
      <c r="O40" s="1" t="s">
        <v>302</v>
      </c>
      <c r="P40" s="1" t="s">
        <v>247</v>
      </c>
    </row>
    <row r="41" spans="1:16" x14ac:dyDescent="0.2">
      <c r="A41" s="1">
        <v>48516803</v>
      </c>
      <c r="B41" s="1" t="s">
        <v>288</v>
      </c>
      <c r="C41" s="1">
        <v>3287</v>
      </c>
      <c r="D41" s="1">
        <v>1</v>
      </c>
      <c r="E41" s="1">
        <v>24949220</v>
      </c>
      <c r="F41" s="1" t="s">
        <v>303</v>
      </c>
      <c r="G41" s="1" t="s">
        <v>304</v>
      </c>
      <c r="H41" s="1" t="s">
        <v>305</v>
      </c>
      <c r="I41" s="1" t="s">
        <v>306</v>
      </c>
      <c r="J41" s="2" t="str">
        <f>"080-1529-4690"</f>
        <v>080-1529-4690</v>
      </c>
      <c r="K41" s="1" t="s">
        <v>38</v>
      </c>
      <c r="L41" s="1" t="s">
        <v>55</v>
      </c>
      <c r="N41" s="1" t="s">
        <v>307</v>
      </c>
      <c r="O41" s="1" t="s">
        <v>308</v>
      </c>
      <c r="P41" s="1" t="s">
        <v>247</v>
      </c>
    </row>
    <row r="42" spans="1:16" x14ac:dyDescent="0.2">
      <c r="A42" s="1">
        <v>43070687</v>
      </c>
      <c r="B42" s="1" t="s">
        <v>309</v>
      </c>
      <c r="C42" s="1">
        <v>4330</v>
      </c>
      <c r="D42" s="1">
        <v>1</v>
      </c>
      <c r="E42" s="1">
        <v>24949104</v>
      </c>
      <c r="F42" s="1" t="s">
        <v>310</v>
      </c>
      <c r="G42" s="1" t="s">
        <v>311</v>
      </c>
      <c r="H42" s="1" t="s">
        <v>312</v>
      </c>
      <c r="I42" s="1" t="s">
        <v>313</v>
      </c>
      <c r="J42" s="2" t="str">
        <f>"090-4253-7749"</f>
        <v>090-4253-7749</v>
      </c>
      <c r="K42" s="1" t="s">
        <v>21</v>
      </c>
      <c r="L42" s="1" t="s">
        <v>314</v>
      </c>
      <c r="N42" s="1" t="s">
        <v>315</v>
      </c>
      <c r="O42" s="1" t="s">
        <v>316</v>
      </c>
      <c r="P42" s="1" t="s">
        <v>247</v>
      </c>
    </row>
    <row r="43" spans="1:16" x14ac:dyDescent="0.2">
      <c r="A43" s="1">
        <v>64108876</v>
      </c>
      <c r="B43" s="1" t="s">
        <v>317</v>
      </c>
      <c r="C43" s="1">
        <v>7230</v>
      </c>
      <c r="D43" s="1">
        <v>1</v>
      </c>
      <c r="E43" s="1">
        <v>24949048</v>
      </c>
      <c r="F43" s="1" t="s">
        <v>318</v>
      </c>
      <c r="G43" s="1" t="s">
        <v>319</v>
      </c>
      <c r="H43" s="1" t="s">
        <v>320</v>
      </c>
      <c r="I43" s="1" t="s">
        <v>321</v>
      </c>
      <c r="J43" s="2" t="str">
        <f>"080-6412-3625"</f>
        <v>080-6412-3625</v>
      </c>
      <c r="K43" s="1" t="s">
        <v>38</v>
      </c>
      <c r="L43" s="1" t="s">
        <v>322</v>
      </c>
      <c r="N43" s="1" t="s">
        <v>323</v>
      </c>
      <c r="O43" s="1" t="s">
        <v>324</v>
      </c>
      <c r="P43" s="1" t="s">
        <v>188</v>
      </c>
    </row>
    <row r="44" spans="1:16" x14ac:dyDescent="0.2">
      <c r="A44" s="1">
        <v>53136666</v>
      </c>
      <c r="B44" s="1" t="s">
        <v>325</v>
      </c>
      <c r="C44" s="1">
        <v>2970</v>
      </c>
      <c r="D44" s="1">
        <v>1</v>
      </c>
      <c r="E44" s="1">
        <v>24949005</v>
      </c>
      <c r="F44" s="1" t="s">
        <v>326</v>
      </c>
      <c r="G44" s="1" t="s">
        <v>327</v>
      </c>
      <c r="H44" s="1" t="s">
        <v>328</v>
      </c>
      <c r="I44" s="1" t="s">
        <v>329</v>
      </c>
      <c r="J44" s="2" t="str">
        <f>"080-4645-2014"</f>
        <v>080-4645-2014</v>
      </c>
      <c r="K44" s="1" t="s">
        <v>38</v>
      </c>
      <c r="L44" s="1" t="s">
        <v>330</v>
      </c>
      <c r="N44" s="1" t="s">
        <v>331</v>
      </c>
      <c r="O44" s="1" t="s">
        <v>332</v>
      </c>
    </row>
    <row r="45" spans="1:16" x14ac:dyDescent="0.2">
      <c r="A45" s="1">
        <v>58438134</v>
      </c>
      <c r="B45" s="1" t="s">
        <v>333</v>
      </c>
      <c r="C45" s="1">
        <v>3300</v>
      </c>
      <c r="D45" s="1">
        <v>1</v>
      </c>
      <c r="E45" s="1">
        <v>24948930</v>
      </c>
      <c r="F45" s="1" t="s">
        <v>334</v>
      </c>
      <c r="G45" s="1" t="s">
        <v>335</v>
      </c>
      <c r="H45" s="1" t="s">
        <v>336</v>
      </c>
      <c r="I45" s="1" t="s">
        <v>337</v>
      </c>
      <c r="J45" s="2" t="str">
        <f t="shared" ref="J45:J46" si="1">"078-843-6396"</f>
        <v>078-843-6396</v>
      </c>
      <c r="K45" s="1" t="s">
        <v>38</v>
      </c>
      <c r="L45" s="1" t="s">
        <v>55</v>
      </c>
      <c r="N45" s="1" t="s">
        <v>338</v>
      </c>
      <c r="O45" s="1" t="s">
        <v>339</v>
      </c>
      <c r="P45" s="3">
        <v>44567</v>
      </c>
    </row>
    <row r="46" spans="1:16" x14ac:dyDescent="0.2">
      <c r="A46" s="1">
        <v>57118876</v>
      </c>
      <c r="B46" s="1" t="s">
        <v>340</v>
      </c>
      <c r="C46" s="1">
        <v>3300</v>
      </c>
      <c r="D46" s="1">
        <v>1</v>
      </c>
      <c r="E46" s="1">
        <v>24948893</v>
      </c>
      <c r="F46" s="1" t="s">
        <v>334</v>
      </c>
      <c r="G46" s="1" t="s">
        <v>335</v>
      </c>
      <c r="H46" s="1" t="s">
        <v>336</v>
      </c>
      <c r="I46" s="1" t="s">
        <v>337</v>
      </c>
      <c r="J46" s="2" t="str">
        <f t="shared" si="1"/>
        <v>078-843-6396</v>
      </c>
      <c r="K46" s="1" t="s">
        <v>38</v>
      </c>
      <c r="L46" s="1" t="s">
        <v>341</v>
      </c>
      <c r="N46" s="1" t="s">
        <v>338</v>
      </c>
      <c r="O46" s="1" t="s">
        <v>339</v>
      </c>
      <c r="P46" s="1" t="s">
        <v>342</v>
      </c>
    </row>
    <row r="47" spans="1:16" x14ac:dyDescent="0.2">
      <c r="A47" s="1">
        <v>73210058</v>
      </c>
      <c r="B47" s="1" t="s">
        <v>343</v>
      </c>
      <c r="C47" s="1">
        <v>5530</v>
      </c>
      <c r="D47" s="1">
        <v>1</v>
      </c>
      <c r="E47" s="1">
        <v>24948714</v>
      </c>
      <c r="F47" s="1" t="s">
        <v>344</v>
      </c>
      <c r="G47" s="1" t="s">
        <v>345</v>
      </c>
      <c r="H47" s="1" t="s">
        <v>346</v>
      </c>
      <c r="I47" s="1" t="s">
        <v>347</v>
      </c>
      <c r="J47" s="2" t="str">
        <f>"090-5247-4146"</f>
        <v>090-5247-4146</v>
      </c>
      <c r="K47" s="1" t="s">
        <v>38</v>
      </c>
      <c r="L47" s="1" t="s">
        <v>348</v>
      </c>
      <c r="N47" s="1" t="s">
        <v>349</v>
      </c>
      <c r="O47" s="1" t="s">
        <v>350</v>
      </c>
      <c r="P47" s="1" t="s">
        <v>188</v>
      </c>
    </row>
    <row r="48" spans="1:16" x14ac:dyDescent="0.2">
      <c r="A48" s="1">
        <v>73912880</v>
      </c>
      <c r="B48" s="1" t="s">
        <v>351</v>
      </c>
      <c r="C48" s="1">
        <v>18750</v>
      </c>
      <c r="D48" s="1">
        <v>1</v>
      </c>
      <c r="E48" s="1">
        <v>24948573</v>
      </c>
      <c r="F48" s="1" t="s">
        <v>352</v>
      </c>
      <c r="G48" s="1" t="s">
        <v>353</v>
      </c>
      <c r="H48" s="1" t="s">
        <v>354</v>
      </c>
      <c r="I48" s="1" t="s">
        <v>355</v>
      </c>
      <c r="J48" s="2" t="str">
        <f>"080-5312-8957"</f>
        <v>080-5312-8957</v>
      </c>
      <c r="K48" s="1" t="s">
        <v>21</v>
      </c>
      <c r="L48" s="1" t="s">
        <v>356</v>
      </c>
      <c r="N48" s="1" t="s">
        <v>357</v>
      </c>
      <c r="O48" s="1" t="s">
        <v>358</v>
      </c>
      <c r="P48" s="1" t="s">
        <v>188</v>
      </c>
    </row>
    <row r="49" spans="1:16" x14ac:dyDescent="0.2">
      <c r="A49" s="1">
        <v>39970845</v>
      </c>
      <c r="B49" s="1" t="s">
        <v>359</v>
      </c>
      <c r="C49" s="1">
        <v>10480</v>
      </c>
      <c r="D49" s="1">
        <v>1</v>
      </c>
      <c r="E49" s="1">
        <v>24936418</v>
      </c>
      <c r="F49" s="1" t="s">
        <v>360</v>
      </c>
      <c r="G49" s="1" t="s">
        <v>361</v>
      </c>
      <c r="H49" s="1" t="s">
        <v>362</v>
      </c>
      <c r="I49" s="1" t="s">
        <v>363</v>
      </c>
      <c r="J49" s="2" t="str">
        <f>"080-6911-5927"</f>
        <v>080-6911-5927</v>
      </c>
      <c r="K49" s="1" t="s">
        <v>21</v>
      </c>
      <c r="L49" s="1" t="s">
        <v>364</v>
      </c>
      <c r="N49" s="1" t="s">
        <v>365</v>
      </c>
      <c r="O49" s="1" t="s">
        <v>366</v>
      </c>
      <c r="P49" s="1" t="s">
        <v>188</v>
      </c>
    </row>
    <row r="50" spans="1:16" x14ac:dyDescent="0.2">
      <c r="A50" s="1">
        <v>63012394</v>
      </c>
      <c r="B50" s="1" t="s">
        <v>367</v>
      </c>
      <c r="C50" s="1">
        <v>15360</v>
      </c>
      <c r="D50" s="1">
        <v>1</v>
      </c>
      <c r="E50" s="1">
        <v>24948523</v>
      </c>
      <c r="F50" s="1" t="s">
        <v>368</v>
      </c>
      <c r="G50" s="1" t="s">
        <v>369</v>
      </c>
      <c r="H50" s="1" t="s">
        <v>370</v>
      </c>
      <c r="I50" s="1" t="s">
        <v>371</v>
      </c>
      <c r="J50" s="2" t="str">
        <f>"090-4366-0612"</f>
        <v>090-4366-0612</v>
      </c>
      <c r="K50" s="1" t="s">
        <v>38</v>
      </c>
      <c r="L50" s="1" t="s">
        <v>244</v>
      </c>
      <c r="N50" s="1" t="s">
        <v>372</v>
      </c>
      <c r="O50" s="1" t="s">
        <v>373</v>
      </c>
    </row>
    <row r="51" spans="1:16" x14ac:dyDescent="0.2">
      <c r="A51" s="1">
        <v>55611274</v>
      </c>
      <c r="B51" s="1" t="s">
        <v>374</v>
      </c>
      <c r="C51" s="1">
        <v>3339</v>
      </c>
      <c r="D51" s="1">
        <v>1</v>
      </c>
      <c r="E51" s="1">
        <v>24948455</v>
      </c>
      <c r="F51" s="1" t="s">
        <v>375</v>
      </c>
      <c r="G51" s="1" t="s">
        <v>376</v>
      </c>
      <c r="H51" s="1" t="s">
        <v>377</v>
      </c>
      <c r="I51" s="1" t="s">
        <v>378</v>
      </c>
      <c r="J51" s="2" t="str">
        <f>"080-2268-4499"</f>
        <v>080-2268-4499</v>
      </c>
      <c r="K51" s="1" t="s">
        <v>38</v>
      </c>
      <c r="L51" s="1" t="s">
        <v>55</v>
      </c>
      <c r="N51" s="1" t="s">
        <v>379</v>
      </c>
      <c r="O51" s="1" t="s">
        <v>380</v>
      </c>
      <c r="P51" s="1" t="s">
        <v>247</v>
      </c>
    </row>
    <row r="52" spans="1:16" x14ac:dyDescent="0.2">
      <c r="A52" s="1">
        <v>61430987</v>
      </c>
      <c r="B52" s="1" t="s">
        <v>381</v>
      </c>
      <c r="C52" s="1">
        <v>3314</v>
      </c>
      <c r="D52" s="1">
        <v>1</v>
      </c>
      <c r="E52" s="1">
        <v>24948312</v>
      </c>
      <c r="F52" s="1" t="s">
        <v>382</v>
      </c>
      <c r="G52" s="1" t="s">
        <v>383</v>
      </c>
      <c r="H52" s="1" t="s">
        <v>384</v>
      </c>
      <c r="I52" s="1" t="s">
        <v>385</v>
      </c>
      <c r="J52" s="2" t="str">
        <f>"080-4472-2173"</f>
        <v>080-4472-2173</v>
      </c>
      <c r="K52" s="1" t="s">
        <v>38</v>
      </c>
      <c r="L52" s="1" t="s">
        <v>55</v>
      </c>
      <c r="N52" s="1" t="s">
        <v>386</v>
      </c>
      <c r="O52" s="1" t="s">
        <v>387</v>
      </c>
      <c r="P52" s="3">
        <v>44567</v>
      </c>
    </row>
    <row r="53" spans="1:16" x14ac:dyDescent="0.2">
      <c r="A53" s="1">
        <v>66804340</v>
      </c>
      <c r="B53" s="1" t="s">
        <v>180</v>
      </c>
      <c r="C53" s="1">
        <v>4850</v>
      </c>
      <c r="D53" s="1">
        <v>1</v>
      </c>
      <c r="E53" s="1">
        <v>24948077</v>
      </c>
      <c r="F53" s="1" t="s">
        <v>388</v>
      </c>
      <c r="G53" s="1" t="s">
        <v>389</v>
      </c>
      <c r="H53" s="1" t="s">
        <v>390</v>
      </c>
      <c r="I53" s="1" t="s">
        <v>391</v>
      </c>
      <c r="J53" s="2" t="str">
        <f>"080-2376-8831"</f>
        <v>080-2376-8831</v>
      </c>
      <c r="K53" s="1" t="s">
        <v>38</v>
      </c>
      <c r="L53" s="1" t="s">
        <v>392</v>
      </c>
      <c r="O53" s="1" t="s">
        <v>393</v>
      </c>
      <c r="P53" s="1" t="s">
        <v>188</v>
      </c>
    </row>
    <row r="54" spans="1:16" x14ac:dyDescent="0.2">
      <c r="A54" s="1">
        <v>73509541</v>
      </c>
      <c r="B54" s="1" t="s">
        <v>394</v>
      </c>
      <c r="C54" s="1">
        <v>4780</v>
      </c>
      <c r="D54" s="1">
        <v>1</v>
      </c>
      <c r="E54" s="1">
        <v>24947856</v>
      </c>
      <c r="F54" s="1" t="s">
        <v>395</v>
      </c>
      <c r="G54" s="1" t="s">
        <v>396</v>
      </c>
      <c r="H54" s="1" t="s">
        <v>397</v>
      </c>
      <c r="I54" s="1" t="s">
        <v>398</v>
      </c>
      <c r="J54" s="2" t="str">
        <f>"090-2318-2281"</f>
        <v>090-2318-2281</v>
      </c>
      <c r="K54" s="1" t="s">
        <v>38</v>
      </c>
      <c r="L54" s="1" t="s">
        <v>399</v>
      </c>
      <c r="N54" s="1" t="s">
        <v>400</v>
      </c>
      <c r="O54" s="1" t="s">
        <v>401</v>
      </c>
      <c r="P54" s="1" t="s">
        <v>188</v>
      </c>
    </row>
    <row r="55" spans="1:16" x14ac:dyDescent="0.2">
      <c r="A55" s="1">
        <v>58241526</v>
      </c>
      <c r="B55" s="1" t="s">
        <v>402</v>
      </c>
      <c r="C55" s="1">
        <v>5830</v>
      </c>
      <c r="D55" s="1">
        <v>1</v>
      </c>
      <c r="E55" s="1">
        <v>24947046</v>
      </c>
      <c r="F55" s="1" t="s">
        <v>403</v>
      </c>
      <c r="G55" s="1" t="s">
        <v>404</v>
      </c>
      <c r="H55" s="1" t="s">
        <v>405</v>
      </c>
      <c r="I55" s="1" t="s">
        <v>406</v>
      </c>
      <c r="J55" s="2" t="str">
        <f>"070-1653-0207"</f>
        <v>070-1653-0207</v>
      </c>
      <c r="K55" s="1" t="s">
        <v>38</v>
      </c>
      <c r="L55" s="1" t="s">
        <v>407</v>
      </c>
      <c r="N55" s="1" t="s">
        <v>408</v>
      </c>
      <c r="O55" s="1" t="s">
        <v>409</v>
      </c>
      <c r="P55" s="1" t="s">
        <v>410</v>
      </c>
    </row>
    <row r="56" spans="1:16" x14ac:dyDescent="0.2">
      <c r="A56" s="1">
        <v>66804340</v>
      </c>
      <c r="B56" s="1" t="s">
        <v>180</v>
      </c>
      <c r="C56" s="1">
        <v>4850</v>
      </c>
      <c r="D56" s="1">
        <v>1</v>
      </c>
      <c r="E56" s="1">
        <v>24942419</v>
      </c>
      <c r="F56" s="1" t="s">
        <v>411</v>
      </c>
      <c r="G56" s="1" t="s">
        <v>412</v>
      </c>
      <c r="H56" s="1" t="s">
        <v>413</v>
      </c>
      <c r="I56" s="1" t="s">
        <v>414</v>
      </c>
      <c r="J56" s="2" t="str">
        <f>"070-2438-9744"</f>
        <v>070-2438-9744</v>
      </c>
      <c r="K56" s="1" t="s">
        <v>38</v>
      </c>
      <c r="L56" s="1" t="s">
        <v>415</v>
      </c>
      <c r="N56" s="1" t="s">
        <v>416</v>
      </c>
      <c r="O56" s="1" t="s">
        <v>417</v>
      </c>
      <c r="P56" s="1" t="s">
        <v>188</v>
      </c>
    </row>
    <row r="57" spans="1:16" x14ac:dyDescent="0.2">
      <c r="A57" s="1">
        <v>52934209</v>
      </c>
      <c r="B57" s="1" t="s">
        <v>418</v>
      </c>
      <c r="C57" s="1">
        <v>1350</v>
      </c>
      <c r="D57" s="1">
        <v>1</v>
      </c>
      <c r="E57" s="1">
        <v>24946606</v>
      </c>
      <c r="F57" s="1" t="s">
        <v>419</v>
      </c>
      <c r="G57" s="1" t="s">
        <v>420</v>
      </c>
      <c r="H57" s="1" t="s">
        <v>421</v>
      </c>
      <c r="I57" s="1" t="s">
        <v>422</v>
      </c>
      <c r="J57" s="2" t="str">
        <f>"080-3370-3014"</f>
        <v>080-3370-3014</v>
      </c>
      <c r="K57" s="1" t="s">
        <v>38</v>
      </c>
      <c r="N57" s="1" t="s">
        <v>423</v>
      </c>
      <c r="O57" s="1" t="s">
        <v>424</v>
      </c>
      <c r="P57" s="1" t="s">
        <v>425</v>
      </c>
    </row>
    <row r="58" spans="1:16" x14ac:dyDescent="0.2">
      <c r="A58" s="1">
        <v>63588726</v>
      </c>
      <c r="B58" s="1" t="s">
        <v>426</v>
      </c>
      <c r="C58" s="1">
        <v>12890</v>
      </c>
      <c r="D58" s="1">
        <v>1</v>
      </c>
      <c r="E58" s="1">
        <v>24943676</v>
      </c>
      <c r="F58" s="1" t="s">
        <v>427</v>
      </c>
      <c r="G58" s="1" t="s">
        <v>428</v>
      </c>
      <c r="H58" s="1" t="s">
        <v>429</v>
      </c>
      <c r="I58" s="1" t="s">
        <v>430</v>
      </c>
      <c r="J58" s="2" t="str">
        <f>"090-6522-7119"</f>
        <v>090-6522-7119</v>
      </c>
      <c r="K58" s="1" t="s">
        <v>38</v>
      </c>
      <c r="L58" s="1" t="s">
        <v>431</v>
      </c>
      <c r="N58" s="1" t="s">
        <v>432</v>
      </c>
      <c r="O58" s="1" t="s">
        <v>433</v>
      </c>
      <c r="P58" s="1" t="s">
        <v>247</v>
      </c>
    </row>
    <row r="59" spans="1:16" x14ac:dyDescent="0.2">
      <c r="A59" s="1">
        <v>46226933</v>
      </c>
      <c r="B59" s="1" t="s">
        <v>434</v>
      </c>
      <c r="C59" s="1">
        <v>8880</v>
      </c>
      <c r="D59" s="1">
        <v>1</v>
      </c>
      <c r="E59" s="1">
        <v>24942779</v>
      </c>
      <c r="F59" s="1" t="s">
        <v>435</v>
      </c>
      <c r="G59" s="1" t="s">
        <v>436</v>
      </c>
      <c r="H59" s="1" t="s">
        <v>437</v>
      </c>
      <c r="I59" s="1" t="s">
        <v>438</v>
      </c>
      <c r="J59" s="2" t="str">
        <f>"080-8222-0037"</f>
        <v>080-8222-0037</v>
      </c>
      <c r="K59" s="1" t="s">
        <v>38</v>
      </c>
      <c r="L59" s="1" t="s">
        <v>314</v>
      </c>
      <c r="N59" s="1" t="s">
        <v>439</v>
      </c>
      <c r="O59" s="1" t="s">
        <v>440</v>
      </c>
      <c r="P59" s="1" t="s">
        <v>188</v>
      </c>
    </row>
    <row r="60" spans="1:16" x14ac:dyDescent="0.2">
      <c r="A60" s="1">
        <v>67280978</v>
      </c>
      <c r="B60" s="1" t="s">
        <v>441</v>
      </c>
      <c r="C60" s="1">
        <v>2960</v>
      </c>
      <c r="D60" s="1">
        <v>1</v>
      </c>
      <c r="E60" s="1">
        <v>24946067</v>
      </c>
      <c r="F60" s="1" t="s">
        <v>442</v>
      </c>
      <c r="G60" s="1" t="s">
        <v>443</v>
      </c>
      <c r="H60" s="1" t="s">
        <v>444</v>
      </c>
      <c r="I60" s="1" t="s">
        <v>445</v>
      </c>
      <c r="J60" s="2" t="str">
        <f>"090-8313-8287"</f>
        <v>090-8313-8287</v>
      </c>
      <c r="K60" s="1" t="s">
        <v>38</v>
      </c>
      <c r="L60" s="1" t="s">
        <v>446</v>
      </c>
      <c r="N60" s="1" t="s">
        <v>447</v>
      </c>
      <c r="O60" s="1" t="s">
        <v>448</v>
      </c>
      <c r="P60" s="1" t="s">
        <v>188</v>
      </c>
    </row>
    <row r="61" spans="1:16" x14ac:dyDescent="0.2">
      <c r="A61" s="1">
        <v>72614695</v>
      </c>
      <c r="B61" s="1" t="s">
        <v>83</v>
      </c>
      <c r="C61" s="1">
        <v>30320</v>
      </c>
      <c r="D61" s="1">
        <v>1</v>
      </c>
      <c r="E61" s="1">
        <v>24926392</v>
      </c>
      <c r="F61" s="1" t="s">
        <v>449</v>
      </c>
      <c r="G61" s="1" t="s">
        <v>450</v>
      </c>
      <c r="H61" s="1" t="s">
        <v>451</v>
      </c>
      <c r="I61" s="1" t="s">
        <v>452</v>
      </c>
      <c r="J61" s="2" t="str">
        <f>"080-5754-8045"</f>
        <v>080-5754-8045</v>
      </c>
      <c r="K61" s="1" t="s">
        <v>21</v>
      </c>
      <c r="L61" s="1" t="s">
        <v>118</v>
      </c>
      <c r="N61" s="1" t="s">
        <v>453</v>
      </c>
      <c r="O61" s="1" t="s">
        <v>454</v>
      </c>
      <c r="P61" s="1" t="s">
        <v>247</v>
      </c>
    </row>
    <row r="62" spans="1:16" x14ac:dyDescent="0.2">
      <c r="A62" s="1">
        <v>59451635</v>
      </c>
      <c r="B62" s="1" t="s">
        <v>455</v>
      </c>
      <c r="C62" s="1">
        <v>5080</v>
      </c>
      <c r="D62" s="1">
        <v>1</v>
      </c>
      <c r="E62" s="1">
        <v>24946016</v>
      </c>
      <c r="F62" s="1" t="s">
        <v>456</v>
      </c>
      <c r="G62" s="1" t="s">
        <v>457</v>
      </c>
      <c r="H62" s="1" t="s">
        <v>458</v>
      </c>
      <c r="I62" s="1" t="s">
        <v>459</v>
      </c>
      <c r="J62" s="2" t="str">
        <f>"070-7542-2393"</f>
        <v>070-7542-2393</v>
      </c>
      <c r="K62" s="1" t="s">
        <v>38</v>
      </c>
      <c r="L62" s="1" t="s">
        <v>269</v>
      </c>
      <c r="N62" s="1" t="s">
        <v>460</v>
      </c>
      <c r="O62" s="1" t="s">
        <v>461</v>
      </c>
      <c r="P62" s="1" t="s">
        <v>188</v>
      </c>
    </row>
    <row r="63" spans="1:16" x14ac:dyDescent="0.2">
      <c r="A63" s="1">
        <v>77415711</v>
      </c>
      <c r="B63" s="1" t="s">
        <v>462</v>
      </c>
      <c r="C63" s="1">
        <v>16880</v>
      </c>
      <c r="D63" s="1">
        <v>2</v>
      </c>
      <c r="E63" s="1">
        <v>24945911</v>
      </c>
      <c r="F63" s="1" t="s">
        <v>463</v>
      </c>
      <c r="G63" s="1" t="s">
        <v>464</v>
      </c>
      <c r="H63" s="1" t="s">
        <v>465</v>
      </c>
      <c r="I63" s="1" t="s">
        <v>466</v>
      </c>
      <c r="J63" s="2" t="str">
        <f t="shared" ref="J63:J64" si="2">"080-6217-1739"</f>
        <v>080-6217-1739</v>
      </c>
      <c r="K63" s="1" t="s">
        <v>21</v>
      </c>
      <c r="L63" s="1" t="s">
        <v>467</v>
      </c>
      <c r="M63" s="1" t="s">
        <v>468</v>
      </c>
      <c r="N63" s="1" t="s">
        <v>469</v>
      </c>
      <c r="O63" s="1" t="s">
        <v>470</v>
      </c>
    </row>
    <row r="64" spans="1:16" x14ac:dyDescent="0.2">
      <c r="A64" s="1">
        <v>76352641</v>
      </c>
      <c r="B64" s="1" t="s">
        <v>471</v>
      </c>
      <c r="C64" s="1">
        <v>18880</v>
      </c>
      <c r="D64" s="1">
        <v>1</v>
      </c>
      <c r="E64" s="1">
        <v>24945904</v>
      </c>
      <c r="F64" s="1" t="s">
        <v>463</v>
      </c>
      <c r="G64" s="1" t="s">
        <v>464</v>
      </c>
      <c r="H64" s="1" t="s">
        <v>465</v>
      </c>
      <c r="I64" s="1" t="s">
        <v>466</v>
      </c>
      <c r="J64" s="2" t="str">
        <f t="shared" si="2"/>
        <v>080-6217-1739</v>
      </c>
      <c r="K64" s="1" t="s">
        <v>21</v>
      </c>
      <c r="L64" s="1" t="s">
        <v>472</v>
      </c>
      <c r="N64" s="1" t="s">
        <v>469</v>
      </c>
      <c r="O64" s="1" t="s">
        <v>470</v>
      </c>
      <c r="P64" s="1" t="s">
        <v>188</v>
      </c>
    </row>
    <row r="65" spans="1:16" x14ac:dyDescent="0.2">
      <c r="A65" s="1">
        <v>57315366</v>
      </c>
      <c r="B65" s="1" t="s">
        <v>473</v>
      </c>
      <c r="C65" s="1">
        <v>3770</v>
      </c>
      <c r="D65" s="1">
        <v>1</v>
      </c>
      <c r="E65" s="1">
        <v>24945661</v>
      </c>
      <c r="F65" s="1" t="s">
        <v>474</v>
      </c>
      <c r="G65" s="1" t="s">
        <v>475</v>
      </c>
      <c r="H65" s="1" t="s">
        <v>476</v>
      </c>
      <c r="I65" s="1" t="s">
        <v>477</v>
      </c>
      <c r="J65" s="2" t="str">
        <f>"080-3722-7785"</f>
        <v>080-3722-7785</v>
      </c>
      <c r="K65" s="1" t="s">
        <v>38</v>
      </c>
      <c r="L65" s="1" t="s">
        <v>55</v>
      </c>
      <c r="N65" s="1" t="s">
        <v>478</v>
      </c>
      <c r="O65" s="1" t="s">
        <v>479</v>
      </c>
      <c r="P65" s="3">
        <v>44567</v>
      </c>
    </row>
    <row r="66" spans="1:16" x14ac:dyDescent="0.2">
      <c r="A66" s="1">
        <v>43070687</v>
      </c>
      <c r="B66" s="1" t="s">
        <v>309</v>
      </c>
      <c r="C66" s="1">
        <v>4330</v>
      </c>
      <c r="D66" s="1">
        <v>1</v>
      </c>
      <c r="E66" s="1">
        <v>24945277</v>
      </c>
      <c r="F66" s="1" t="s">
        <v>480</v>
      </c>
      <c r="G66" s="1" t="s">
        <v>481</v>
      </c>
      <c r="H66" s="1" t="s">
        <v>482</v>
      </c>
      <c r="I66" s="1" t="s">
        <v>483</v>
      </c>
      <c r="J66" s="2" t="str">
        <f>"080-6488-6384"</f>
        <v>080-6488-6384</v>
      </c>
      <c r="K66" s="1" t="s">
        <v>21</v>
      </c>
      <c r="L66" s="1" t="s">
        <v>80</v>
      </c>
      <c r="N66" s="1" t="s">
        <v>484</v>
      </c>
      <c r="O66" s="1" t="s">
        <v>485</v>
      </c>
      <c r="P66" s="1" t="s">
        <v>247</v>
      </c>
    </row>
    <row r="67" spans="1:16" x14ac:dyDescent="0.2">
      <c r="A67" s="1">
        <v>57995089</v>
      </c>
      <c r="B67" s="1" t="s">
        <v>486</v>
      </c>
      <c r="C67" s="1">
        <v>3530</v>
      </c>
      <c r="D67" s="1">
        <v>1</v>
      </c>
      <c r="E67" s="1">
        <v>24945459</v>
      </c>
      <c r="F67" s="1" t="s">
        <v>487</v>
      </c>
      <c r="G67" s="1" t="s">
        <v>488</v>
      </c>
      <c r="H67" s="1" t="s">
        <v>489</v>
      </c>
      <c r="I67" s="1" t="s">
        <v>490</v>
      </c>
      <c r="J67" s="2" t="str">
        <f>"03-6321-8142"</f>
        <v>03-6321-8142</v>
      </c>
      <c r="K67" s="1" t="s">
        <v>38</v>
      </c>
      <c r="L67" s="1" t="s">
        <v>55</v>
      </c>
      <c r="N67" s="1" t="s">
        <v>491</v>
      </c>
      <c r="O67" s="1" t="s">
        <v>492</v>
      </c>
    </row>
    <row r="68" spans="1:16" x14ac:dyDescent="0.2">
      <c r="A68" s="1">
        <v>78081978</v>
      </c>
      <c r="B68" s="1" t="s">
        <v>493</v>
      </c>
      <c r="C68" s="1">
        <v>6450</v>
      </c>
      <c r="D68" s="1">
        <v>1</v>
      </c>
      <c r="E68" s="1">
        <v>24945391</v>
      </c>
      <c r="F68" s="1" t="s">
        <v>494</v>
      </c>
      <c r="G68" s="1" t="s">
        <v>495</v>
      </c>
      <c r="H68" s="1" t="s">
        <v>496</v>
      </c>
      <c r="I68" s="1" t="s">
        <v>497</v>
      </c>
      <c r="J68" s="2" t="str">
        <f>"090-9304-7304"</f>
        <v>090-9304-7304</v>
      </c>
      <c r="K68" s="1" t="s">
        <v>21</v>
      </c>
      <c r="L68" s="1" t="s">
        <v>177</v>
      </c>
      <c r="N68" s="1" t="s">
        <v>498</v>
      </c>
      <c r="O68" s="1" t="s">
        <v>499</v>
      </c>
    </row>
    <row r="69" spans="1:16" x14ac:dyDescent="0.2">
      <c r="A69" s="1">
        <v>76925311</v>
      </c>
      <c r="B69" s="1" t="s">
        <v>500</v>
      </c>
      <c r="C69" s="1">
        <v>3520</v>
      </c>
      <c r="D69" s="1">
        <v>1</v>
      </c>
      <c r="E69" s="1">
        <v>24945330</v>
      </c>
      <c r="F69" s="1" t="s">
        <v>501</v>
      </c>
      <c r="G69" s="1" t="s">
        <v>502</v>
      </c>
      <c r="H69" s="1" t="s">
        <v>503</v>
      </c>
      <c r="I69" s="1" t="s">
        <v>504</v>
      </c>
      <c r="J69" s="2" t="str">
        <f>"070-4215-8511"</f>
        <v>070-4215-8511</v>
      </c>
      <c r="K69" s="1" t="s">
        <v>38</v>
      </c>
      <c r="L69" s="1" t="s">
        <v>39</v>
      </c>
      <c r="N69" s="1" t="s">
        <v>505</v>
      </c>
      <c r="O69" s="1" t="s">
        <v>506</v>
      </c>
      <c r="P69" s="1" t="s">
        <v>188</v>
      </c>
    </row>
    <row r="70" spans="1:16" x14ac:dyDescent="0.2">
      <c r="A70" s="1">
        <v>48516803</v>
      </c>
      <c r="B70" s="1" t="s">
        <v>288</v>
      </c>
      <c r="C70" s="1">
        <v>3287</v>
      </c>
      <c r="D70" s="1">
        <v>1</v>
      </c>
      <c r="E70" s="1">
        <v>24945305</v>
      </c>
      <c r="F70" s="1" t="s">
        <v>507</v>
      </c>
      <c r="G70" s="1" t="s">
        <v>508</v>
      </c>
      <c r="H70" s="1" t="s">
        <v>509</v>
      </c>
      <c r="I70" s="1" t="s">
        <v>510</v>
      </c>
      <c r="J70" s="2" t="str">
        <f>"090-6602-9753"</f>
        <v>090-6602-9753</v>
      </c>
      <c r="K70" s="1" t="s">
        <v>38</v>
      </c>
      <c r="L70" s="1" t="s">
        <v>55</v>
      </c>
      <c r="N70" s="1" t="s">
        <v>511</v>
      </c>
      <c r="O70" s="1" t="s">
        <v>512</v>
      </c>
      <c r="P70" s="1" t="s">
        <v>247</v>
      </c>
    </row>
    <row r="71" spans="1:16" x14ac:dyDescent="0.2">
      <c r="A71" s="1">
        <v>77513168</v>
      </c>
      <c r="B71" s="1" t="s">
        <v>513</v>
      </c>
      <c r="C71" s="1">
        <v>38780</v>
      </c>
      <c r="D71" s="1">
        <v>1</v>
      </c>
      <c r="E71" s="1">
        <v>24945216</v>
      </c>
      <c r="F71" s="1" t="s">
        <v>514</v>
      </c>
      <c r="G71" s="1" t="s">
        <v>515</v>
      </c>
      <c r="H71" s="1" t="s">
        <v>516</v>
      </c>
      <c r="I71" s="1" t="s">
        <v>517</v>
      </c>
      <c r="J71" s="2" t="str">
        <f>"080-8705-4916"</f>
        <v>080-8705-4916</v>
      </c>
      <c r="K71" s="1" t="s">
        <v>21</v>
      </c>
      <c r="L71" s="1" t="s">
        <v>518</v>
      </c>
      <c r="N71" s="1" t="s">
        <v>519</v>
      </c>
      <c r="O71" s="1" t="s">
        <v>520</v>
      </c>
    </row>
    <row r="72" spans="1:16" x14ac:dyDescent="0.2">
      <c r="A72" s="1">
        <v>64172487</v>
      </c>
      <c r="B72" s="1" t="s">
        <v>521</v>
      </c>
      <c r="C72" s="1">
        <v>3580</v>
      </c>
      <c r="D72" s="1">
        <v>1</v>
      </c>
      <c r="E72" s="1">
        <v>24945193</v>
      </c>
      <c r="F72" s="1" t="s">
        <v>522</v>
      </c>
      <c r="G72" s="1" t="s">
        <v>523</v>
      </c>
      <c r="H72" s="1" t="s">
        <v>524</v>
      </c>
      <c r="I72" s="1" t="s">
        <v>525</v>
      </c>
      <c r="J72" s="2" t="str">
        <f>"080-2442-1452"</f>
        <v>080-2442-1452</v>
      </c>
      <c r="K72" s="1" t="s">
        <v>38</v>
      </c>
      <c r="L72" s="1" t="s">
        <v>39</v>
      </c>
      <c r="N72" s="1" t="s">
        <v>526</v>
      </c>
      <c r="O72" s="1" t="s">
        <v>527</v>
      </c>
      <c r="P72" s="1" t="s">
        <v>528</v>
      </c>
    </row>
    <row r="73" spans="1:16" x14ac:dyDescent="0.2">
      <c r="A73" s="1">
        <v>61430494</v>
      </c>
      <c r="B73" s="1" t="s">
        <v>189</v>
      </c>
      <c r="C73" s="1">
        <v>3308</v>
      </c>
      <c r="D73" s="1">
        <v>1</v>
      </c>
      <c r="E73" s="1">
        <v>24910437</v>
      </c>
      <c r="F73" s="1" t="s">
        <v>529</v>
      </c>
      <c r="G73" s="1" t="s">
        <v>530</v>
      </c>
      <c r="H73" s="1" t="s">
        <v>531</v>
      </c>
      <c r="I73" s="1" t="s">
        <v>532</v>
      </c>
      <c r="J73" s="2" t="str">
        <f>"080-6881-4234"</f>
        <v>080-6881-4234</v>
      </c>
      <c r="K73" s="1" t="s">
        <v>38</v>
      </c>
      <c r="L73" s="1" t="s">
        <v>55</v>
      </c>
      <c r="N73" s="1" t="s">
        <v>533</v>
      </c>
      <c r="O73" s="1" t="s">
        <v>534</v>
      </c>
      <c r="P73" s="1" t="s">
        <v>247</v>
      </c>
    </row>
    <row r="74" spans="1:16" x14ac:dyDescent="0.2">
      <c r="A74" s="1">
        <v>72760307</v>
      </c>
      <c r="B74" s="1" t="s">
        <v>535</v>
      </c>
      <c r="C74" s="1">
        <v>7820</v>
      </c>
      <c r="D74" s="1">
        <v>1</v>
      </c>
      <c r="E74" s="1">
        <v>24945110</v>
      </c>
      <c r="F74" s="1" t="s">
        <v>536</v>
      </c>
      <c r="G74" s="1" t="s">
        <v>537</v>
      </c>
      <c r="H74" s="1" t="s">
        <v>538</v>
      </c>
      <c r="I74" s="1" t="s">
        <v>539</v>
      </c>
      <c r="J74" s="2" t="str">
        <f>"090-1241-0375"</f>
        <v>090-1241-0375</v>
      </c>
      <c r="K74" s="1" t="s">
        <v>21</v>
      </c>
      <c r="L74" s="1" t="s">
        <v>540</v>
      </c>
      <c r="N74" s="1" t="s">
        <v>541</v>
      </c>
      <c r="O74" s="1" t="s">
        <v>126</v>
      </c>
      <c r="P74" s="1" t="s">
        <v>247</v>
      </c>
    </row>
    <row r="75" spans="1:16" x14ac:dyDescent="0.2">
      <c r="A75" s="1">
        <v>72561186</v>
      </c>
      <c r="B75" s="1" t="s">
        <v>542</v>
      </c>
      <c r="C75" s="1">
        <v>6370</v>
      </c>
      <c r="D75" s="1">
        <v>1</v>
      </c>
      <c r="E75" s="1">
        <v>24945099</v>
      </c>
      <c r="F75" s="1" t="s">
        <v>543</v>
      </c>
      <c r="G75" s="1" t="s">
        <v>544</v>
      </c>
      <c r="H75" s="1" t="s">
        <v>545</v>
      </c>
      <c r="I75" s="1" t="s">
        <v>546</v>
      </c>
      <c r="J75" s="2" t="str">
        <f>"090-5643-3226"</f>
        <v>090-5643-3226</v>
      </c>
      <c r="K75" s="1" t="s">
        <v>38</v>
      </c>
      <c r="L75" s="1" t="s">
        <v>547</v>
      </c>
      <c r="O75" s="1" t="s">
        <v>126</v>
      </c>
    </row>
    <row r="76" spans="1:16" x14ac:dyDescent="0.2">
      <c r="A76" s="1">
        <v>72614695</v>
      </c>
      <c r="B76" s="1" t="s">
        <v>83</v>
      </c>
      <c r="C76" s="1">
        <v>30320</v>
      </c>
      <c r="D76" s="1">
        <v>1</v>
      </c>
      <c r="E76" s="1">
        <v>24944530</v>
      </c>
      <c r="F76" s="1" t="s">
        <v>548</v>
      </c>
      <c r="G76" s="1" t="s">
        <v>549</v>
      </c>
      <c r="H76" s="1" t="s">
        <v>550</v>
      </c>
      <c r="I76" s="1" t="s">
        <v>551</v>
      </c>
      <c r="J76" s="2" t="str">
        <f>"080-3052-7378"</f>
        <v>080-3052-7378</v>
      </c>
      <c r="K76" s="1" t="s">
        <v>21</v>
      </c>
      <c r="L76" s="1" t="s">
        <v>552</v>
      </c>
      <c r="N76" s="1" t="s">
        <v>553</v>
      </c>
      <c r="O76" s="1" t="s">
        <v>554</v>
      </c>
      <c r="P76" s="1" t="s">
        <v>555</v>
      </c>
    </row>
    <row r="77" spans="1:16" x14ac:dyDescent="0.2">
      <c r="A77" s="1">
        <v>63583906</v>
      </c>
      <c r="B77" s="1" t="s">
        <v>556</v>
      </c>
      <c r="C77" s="1">
        <v>5650</v>
      </c>
      <c r="D77" s="1">
        <v>1</v>
      </c>
      <c r="E77" s="1">
        <v>24942930</v>
      </c>
      <c r="F77" s="1" t="s">
        <v>557</v>
      </c>
      <c r="G77" s="1" t="s">
        <v>558</v>
      </c>
      <c r="H77" s="1" t="s">
        <v>559</v>
      </c>
      <c r="I77" s="1" t="s">
        <v>560</v>
      </c>
      <c r="J77" s="2" t="str">
        <f>"090-5851-4298"</f>
        <v>090-5851-4298</v>
      </c>
      <c r="K77" s="1" t="s">
        <v>38</v>
      </c>
      <c r="L77" s="1" t="s">
        <v>561</v>
      </c>
      <c r="N77" s="1" t="s">
        <v>562</v>
      </c>
      <c r="O77" s="1" t="s">
        <v>563</v>
      </c>
      <c r="P77" s="1" t="s">
        <v>247</v>
      </c>
    </row>
    <row r="78" spans="1:16" x14ac:dyDescent="0.2">
      <c r="A78" s="1">
        <v>61586730</v>
      </c>
      <c r="B78" s="1" t="s">
        <v>564</v>
      </c>
      <c r="C78" s="1">
        <v>3800</v>
      </c>
      <c r="D78" s="1">
        <v>1</v>
      </c>
      <c r="E78" s="1">
        <v>24944592</v>
      </c>
      <c r="F78" s="1" t="s">
        <v>565</v>
      </c>
      <c r="G78" s="1" t="s">
        <v>566</v>
      </c>
      <c r="H78" s="1" t="s">
        <v>567</v>
      </c>
      <c r="I78" s="1" t="s">
        <v>568</v>
      </c>
      <c r="J78" s="2" t="str">
        <f t="shared" ref="J78:J79" si="3">"080-2037-4736"</f>
        <v>080-2037-4736</v>
      </c>
      <c r="K78" s="1" t="s">
        <v>38</v>
      </c>
      <c r="L78" s="1" t="s">
        <v>569</v>
      </c>
      <c r="N78" s="1" t="s">
        <v>570</v>
      </c>
      <c r="O78" s="1" t="s">
        <v>571</v>
      </c>
      <c r="P78" s="1" t="s">
        <v>247</v>
      </c>
    </row>
    <row r="79" spans="1:16" x14ac:dyDescent="0.2">
      <c r="A79" s="1">
        <v>57553454</v>
      </c>
      <c r="B79" s="1" t="s">
        <v>572</v>
      </c>
      <c r="C79" s="1">
        <v>4090</v>
      </c>
      <c r="D79" s="1">
        <v>1</v>
      </c>
      <c r="E79" s="1">
        <v>24944577</v>
      </c>
      <c r="F79" s="1" t="s">
        <v>565</v>
      </c>
      <c r="G79" s="1" t="s">
        <v>566</v>
      </c>
      <c r="H79" s="1" t="s">
        <v>567</v>
      </c>
      <c r="I79" s="1" t="s">
        <v>568</v>
      </c>
      <c r="J79" s="2" t="str">
        <f t="shared" si="3"/>
        <v>080-2037-4736</v>
      </c>
      <c r="K79" s="1" t="s">
        <v>38</v>
      </c>
      <c r="L79" s="1" t="s">
        <v>547</v>
      </c>
      <c r="N79" s="1" t="s">
        <v>570</v>
      </c>
      <c r="O79" s="1" t="s">
        <v>571</v>
      </c>
      <c r="P79" s="1" t="s">
        <v>247</v>
      </c>
    </row>
    <row r="80" spans="1:16" x14ac:dyDescent="0.2">
      <c r="A80" s="1">
        <v>74924141</v>
      </c>
      <c r="B80" s="1" t="s">
        <v>573</v>
      </c>
      <c r="C80" s="1">
        <v>6900</v>
      </c>
      <c r="D80" s="1">
        <v>1</v>
      </c>
      <c r="E80" s="1">
        <v>24944576</v>
      </c>
      <c r="F80" s="1" t="s">
        <v>574</v>
      </c>
      <c r="G80" s="1" t="s">
        <v>575</v>
      </c>
      <c r="H80" s="1" t="s">
        <v>576</v>
      </c>
      <c r="I80" s="1" t="s">
        <v>577</v>
      </c>
      <c r="J80" s="2" t="str">
        <f>"070-4177-9673"</f>
        <v>070-4177-9673</v>
      </c>
      <c r="K80" s="1" t="s">
        <v>38</v>
      </c>
      <c r="L80" s="1" t="s">
        <v>578</v>
      </c>
      <c r="N80" s="1" t="s">
        <v>579</v>
      </c>
      <c r="O80" s="1" t="s">
        <v>580</v>
      </c>
      <c r="P80" s="1" t="s">
        <v>581</v>
      </c>
    </row>
    <row r="81" spans="1:16" x14ac:dyDescent="0.2">
      <c r="A81" s="1">
        <v>73026240</v>
      </c>
      <c r="B81" s="1" t="s">
        <v>582</v>
      </c>
      <c r="C81" s="1">
        <v>10320</v>
      </c>
      <c r="D81" s="1">
        <v>1</v>
      </c>
      <c r="E81" s="1">
        <v>24934565</v>
      </c>
      <c r="F81" s="1" t="s">
        <v>583</v>
      </c>
      <c r="G81" s="1" t="s">
        <v>584</v>
      </c>
      <c r="H81" s="1" t="s">
        <v>585</v>
      </c>
      <c r="I81" s="1" t="s">
        <v>586</v>
      </c>
      <c r="J81" s="2" t="str">
        <f>"090-1290-0281"</f>
        <v>090-1290-0281</v>
      </c>
      <c r="K81" s="1" t="s">
        <v>38</v>
      </c>
      <c r="L81" s="1" t="s">
        <v>587</v>
      </c>
      <c r="N81" s="1" t="s">
        <v>588</v>
      </c>
      <c r="O81" s="1" t="s">
        <v>589</v>
      </c>
      <c r="P81" s="1" t="s">
        <v>590</v>
      </c>
    </row>
    <row r="82" spans="1:16" x14ac:dyDescent="0.2">
      <c r="A82" s="1">
        <v>72614695</v>
      </c>
      <c r="B82" s="1" t="s">
        <v>83</v>
      </c>
      <c r="C82" s="1">
        <v>30320</v>
      </c>
      <c r="D82" s="1">
        <v>1</v>
      </c>
      <c r="E82" s="1">
        <v>24943640</v>
      </c>
      <c r="F82" s="1" t="s">
        <v>591</v>
      </c>
      <c r="G82" s="1" t="s">
        <v>592</v>
      </c>
      <c r="H82" s="1" t="s">
        <v>593</v>
      </c>
      <c r="I82" s="1" t="s">
        <v>594</v>
      </c>
      <c r="J82" s="2" t="str">
        <f>"070-4037-6710"</f>
        <v>070-4037-6710</v>
      </c>
      <c r="K82" s="1" t="s">
        <v>21</v>
      </c>
      <c r="L82" s="1" t="s">
        <v>552</v>
      </c>
      <c r="N82" s="1" t="s">
        <v>595</v>
      </c>
      <c r="O82" s="1" t="s">
        <v>596</v>
      </c>
      <c r="P82" s="1" t="s">
        <v>555</v>
      </c>
    </row>
    <row r="83" spans="1:16" x14ac:dyDescent="0.2">
      <c r="A83" s="1">
        <v>55435653</v>
      </c>
      <c r="B83" s="1" t="s">
        <v>597</v>
      </c>
      <c r="C83" s="1">
        <v>3287</v>
      </c>
      <c r="D83" s="1">
        <v>1</v>
      </c>
      <c r="E83" s="1">
        <v>24910419</v>
      </c>
      <c r="F83" s="1" t="s">
        <v>598</v>
      </c>
      <c r="G83" s="1" t="s">
        <v>599</v>
      </c>
      <c r="H83" s="1" t="s">
        <v>600</v>
      </c>
      <c r="I83" s="1" t="s">
        <v>601</v>
      </c>
      <c r="J83" s="2" t="str">
        <f>"080-8727-7582"</f>
        <v>080-8727-7582</v>
      </c>
      <c r="K83" s="1" t="s">
        <v>38</v>
      </c>
      <c r="L83" s="1" t="s">
        <v>55</v>
      </c>
      <c r="N83" s="1" t="s">
        <v>602</v>
      </c>
      <c r="O83" s="1" t="s">
        <v>603</v>
      </c>
      <c r="P83" s="1" t="s">
        <v>247</v>
      </c>
    </row>
    <row r="84" spans="1:16" x14ac:dyDescent="0.2">
      <c r="A84" s="1">
        <v>72295110</v>
      </c>
      <c r="B84" s="1" t="s">
        <v>42</v>
      </c>
      <c r="C84" s="1">
        <v>3870</v>
      </c>
      <c r="D84" s="1">
        <v>1</v>
      </c>
      <c r="E84" s="1">
        <v>24944367</v>
      </c>
      <c r="F84" s="1" t="s">
        <v>604</v>
      </c>
      <c r="G84" s="1" t="s">
        <v>605</v>
      </c>
      <c r="H84" s="1" t="s">
        <v>606</v>
      </c>
      <c r="I84" s="1" t="s">
        <v>607</v>
      </c>
      <c r="J84" s="2" t="str">
        <f>"090-1532-8805"</f>
        <v>090-1532-8805</v>
      </c>
      <c r="K84" s="1" t="s">
        <v>38</v>
      </c>
      <c r="L84" s="1" t="s">
        <v>55</v>
      </c>
      <c r="N84" s="1" t="s">
        <v>608</v>
      </c>
      <c r="O84" s="1" t="s">
        <v>609</v>
      </c>
      <c r="P84" s="1" t="s">
        <v>247</v>
      </c>
    </row>
    <row r="85" spans="1:16" x14ac:dyDescent="0.2">
      <c r="A85" s="1">
        <v>77824567</v>
      </c>
      <c r="B85" s="1" t="s">
        <v>610</v>
      </c>
      <c r="C85" s="1">
        <v>31940</v>
      </c>
      <c r="D85" s="1">
        <v>1</v>
      </c>
      <c r="E85" s="1">
        <v>24944015</v>
      </c>
      <c r="F85" s="1" t="s">
        <v>611</v>
      </c>
      <c r="G85" s="1" t="s">
        <v>612</v>
      </c>
      <c r="H85" s="1" t="s">
        <v>613</v>
      </c>
      <c r="I85" s="1" t="s">
        <v>614</v>
      </c>
      <c r="J85" s="2" t="str">
        <f>"090-3845-5703"</f>
        <v>090-3845-5703</v>
      </c>
      <c r="K85" s="1" t="s">
        <v>38</v>
      </c>
      <c r="L85" s="1" t="s">
        <v>615</v>
      </c>
      <c r="N85" s="1" t="s">
        <v>616</v>
      </c>
      <c r="O85" s="1" t="s">
        <v>617</v>
      </c>
      <c r="P85" s="1" t="s">
        <v>188</v>
      </c>
    </row>
    <row r="86" spans="1:16" x14ac:dyDescent="0.2">
      <c r="A86" s="1">
        <v>72614695</v>
      </c>
      <c r="B86" s="1" t="s">
        <v>83</v>
      </c>
      <c r="C86" s="1">
        <v>30320</v>
      </c>
      <c r="D86" s="1">
        <v>1</v>
      </c>
      <c r="E86" s="1">
        <v>24944010</v>
      </c>
      <c r="F86" s="1" t="s">
        <v>618</v>
      </c>
      <c r="G86" s="1" t="s">
        <v>619</v>
      </c>
      <c r="H86" s="1" t="s">
        <v>620</v>
      </c>
      <c r="I86" s="1" t="s">
        <v>621</v>
      </c>
      <c r="J86" s="2" t="str">
        <f>"090-5916-7051"</f>
        <v>090-5916-7051</v>
      </c>
      <c r="K86" s="1" t="s">
        <v>21</v>
      </c>
      <c r="L86" s="1" t="s">
        <v>118</v>
      </c>
      <c r="N86" s="1" t="s">
        <v>622</v>
      </c>
      <c r="O86" s="1" t="s">
        <v>623</v>
      </c>
      <c r="P86" s="1" t="s">
        <v>247</v>
      </c>
    </row>
    <row r="87" spans="1:16" x14ac:dyDescent="0.2">
      <c r="A87" s="1">
        <v>59014266</v>
      </c>
      <c r="B87" s="1" t="s">
        <v>624</v>
      </c>
      <c r="C87" s="1">
        <v>5970</v>
      </c>
      <c r="D87" s="1">
        <v>1</v>
      </c>
      <c r="E87" s="1">
        <v>24902587</v>
      </c>
      <c r="F87" s="1" t="s">
        <v>625</v>
      </c>
      <c r="G87" s="1" t="s">
        <v>626</v>
      </c>
      <c r="H87" s="1" t="s">
        <v>627</v>
      </c>
      <c r="I87" s="1" t="s">
        <v>628</v>
      </c>
      <c r="J87" s="2" t="str">
        <f>"080-9283-9546"</f>
        <v>080-9283-9546</v>
      </c>
      <c r="K87" s="1" t="s">
        <v>38</v>
      </c>
      <c r="L87" s="1" t="s">
        <v>177</v>
      </c>
      <c r="N87" s="1" t="s">
        <v>629</v>
      </c>
      <c r="O87" s="1" t="s">
        <v>630</v>
      </c>
      <c r="P87" s="1" t="s">
        <v>631</v>
      </c>
    </row>
    <row r="88" spans="1:16" x14ac:dyDescent="0.2">
      <c r="A88" s="1">
        <v>58752660</v>
      </c>
      <c r="B88" s="1" t="s">
        <v>632</v>
      </c>
      <c r="C88" s="1">
        <v>8530</v>
      </c>
      <c r="D88" s="1">
        <v>1</v>
      </c>
      <c r="E88" s="1">
        <v>24943954</v>
      </c>
      <c r="F88" s="1" t="s">
        <v>633</v>
      </c>
      <c r="G88" s="1" t="s">
        <v>634</v>
      </c>
      <c r="H88" s="1" t="s">
        <v>635</v>
      </c>
      <c r="I88" s="1" t="s">
        <v>636</v>
      </c>
      <c r="J88" s="2" t="str">
        <f>"080-6145-7031"</f>
        <v>080-6145-7031</v>
      </c>
      <c r="K88" s="1" t="s">
        <v>38</v>
      </c>
      <c r="L88" s="1" t="s">
        <v>637</v>
      </c>
      <c r="N88" s="1" t="s">
        <v>638</v>
      </c>
      <c r="O88" s="1" t="s">
        <v>639</v>
      </c>
    </row>
    <row r="89" spans="1:16" x14ac:dyDescent="0.2">
      <c r="A89" s="1">
        <v>72295110</v>
      </c>
      <c r="B89" s="1" t="s">
        <v>42</v>
      </c>
      <c r="C89" s="1">
        <v>3870</v>
      </c>
      <c r="D89" s="1">
        <v>1</v>
      </c>
      <c r="E89" s="1">
        <v>24944006</v>
      </c>
      <c r="F89" s="1" t="s">
        <v>640</v>
      </c>
      <c r="G89" s="1" t="s">
        <v>641</v>
      </c>
      <c r="H89" s="1" t="s">
        <v>642</v>
      </c>
      <c r="I89" s="1" t="s">
        <v>643</v>
      </c>
      <c r="J89" s="2" t="str">
        <f>"090-5473-0078"</f>
        <v>090-5473-0078</v>
      </c>
      <c r="K89" s="1" t="s">
        <v>38</v>
      </c>
      <c r="L89" s="1" t="s">
        <v>47</v>
      </c>
      <c r="N89" s="1" t="s">
        <v>644</v>
      </c>
      <c r="O89" s="1" t="s">
        <v>645</v>
      </c>
      <c r="P89" s="1" t="s">
        <v>247</v>
      </c>
    </row>
    <row r="90" spans="1:16" x14ac:dyDescent="0.2">
      <c r="A90" s="1">
        <v>51653094</v>
      </c>
      <c r="B90" s="1" t="s">
        <v>646</v>
      </c>
      <c r="C90" s="1">
        <v>7190</v>
      </c>
      <c r="D90" s="1">
        <v>1</v>
      </c>
      <c r="E90" s="1">
        <v>24943414</v>
      </c>
      <c r="F90" s="1" t="s">
        <v>647</v>
      </c>
      <c r="G90" s="1" t="s">
        <v>648</v>
      </c>
      <c r="H90" s="1" t="s">
        <v>649</v>
      </c>
      <c r="I90" s="1" t="s">
        <v>650</v>
      </c>
      <c r="J90" s="2" t="str">
        <f>"090-4768-4444"</f>
        <v>090-4768-4444</v>
      </c>
      <c r="K90" s="1" t="s">
        <v>38</v>
      </c>
      <c r="L90" s="1" t="s">
        <v>651</v>
      </c>
      <c r="N90" s="1" t="s">
        <v>652</v>
      </c>
      <c r="O90" s="1" t="s">
        <v>653</v>
      </c>
      <c r="P90" s="1" t="s">
        <v>188</v>
      </c>
    </row>
    <row r="91" spans="1:16" x14ac:dyDescent="0.2">
      <c r="A91" s="1">
        <v>72614695</v>
      </c>
      <c r="B91" s="1" t="s">
        <v>83</v>
      </c>
      <c r="C91" s="1">
        <v>30320</v>
      </c>
      <c r="D91" s="1">
        <v>1</v>
      </c>
      <c r="E91" s="1">
        <v>24943551</v>
      </c>
      <c r="F91" s="1" t="s">
        <v>654</v>
      </c>
      <c r="G91" s="1" t="s">
        <v>655</v>
      </c>
      <c r="H91" s="1" t="s">
        <v>656</v>
      </c>
      <c r="I91" s="1" t="s">
        <v>657</v>
      </c>
      <c r="J91" s="2" t="str">
        <f>"090-4949-0743"</f>
        <v>090-4949-0743</v>
      </c>
      <c r="K91" s="1" t="s">
        <v>21</v>
      </c>
      <c r="L91" s="1" t="s">
        <v>552</v>
      </c>
      <c r="N91" s="1" t="s">
        <v>658</v>
      </c>
      <c r="O91" s="1" t="s">
        <v>659</v>
      </c>
      <c r="P91" s="1" t="s">
        <v>555</v>
      </c>
    </row>
    <row r="92" spans="1:16" x14ac:dyDescent="0.2">
      <c r="A92" s="1">
        <v>77898825</v>
      </c>
      <c r="B92" s="1" t="s">
        <v>660</v>
      </c>
      <c r="C92" s="1">
        <v>9140</v>
      </c>
      <c r="D92" s="1">
        <v>1</v>
      </c>
      <c r="E92" s="1">
        <v>24943389</v>
      </c>
      <c r="F92" s="1" t="s">
        <v>661</v>
      </c>
      <c r="G92" s="1" t="s">
        <v>662</v>
      </c>
      <c r="H92" s="1" t="s">
        <v>663</v>
      </c>
      <c r="I92" s="1" t="s">
        <v>664</v>
      </c>
      <c r="J92" s="2" t="str">
        <f>"090-6409-2174"</f>
        <v>090-6409-2174</v>
      </c>
      <c r="K92" s="1" t="s">
        <v>38</v>
      </c>
      <c r="L92" s="1" t="s">
        <v>665</v>
      </c>
      <c r="N92" s="1" t="s">
        <v>666</v>
      </c>
      <c r="O92" s="1" t="s">
        <v>667</v>
      </c>
      <c r="P92" s="1" t="s">
        <v>188</v>
      </c>
    </row>
    <row r="93" spans="1:16" x14ac:dyDescent="0.2">
      <c r="A93" s="1">
        <v>72295110</v>
      </c>
      <c r="B93" s="1" t="s">
        <v>42</v>
      </c>
      <c r="C93" s="1">
        <v>3870</v>
      </c>
      <c r="D93" s="1">
        <v>2</v>
      </c>
      <c r="E93" s="1">
        <v>24928737</v>
      </c>
      <c r="F93" s="1" t="s">
        <v>668</v>
      </c>
      <c r="G93" s="1" t="s">
        <v>669</v>
      </c>
      <c r="H93" s="1" t="s">
        <v>670</v>
      </c>
      <c r="I93" s="1" t="s">
        <v>671</v>
      </c>
      <c r="J93" s="2" t="str">
        <f>"090-5027-7349"</f>
        <v>090-5027-7349</v>
      </c>
      <c r="K93" s="1" t="s">
        <v>38</v>
      </c>
      <c r="L93" s="1" t="s">
        <v>55</v>
      </c>
      <c r="M93" s="1" t="s">
        <v>672</v>
      </c>
      <c r="N93" s="1" t="s">
        <v>673</v>
      </c>
      <c r="O93" s="1" t="s">
        <v>674</v>
      </c>
      <c r="P93" s="1" t="s">
        <v>247</v>
      </c>
    </row>
    <row r="94" spans="1:16" x14ac:dyDescent="0.2">
      <c r="A94" s="1">
        <v>72287678</v>
      </c>
      <c r="B94" s="1" t="s">
        <v>263</v>
      </c>
      <c r="C94" s="1">
        <v>3920</v>
      </c>
      <c r="D94" s="1">
        <v>1</v>
      </c>
      <c r="E94" s="1">
        <v>24942885</v>
      </c>
      <c r="F94" s="1" t="s">
        <v>675</v>
      </c>
      <c r="G94" s="1" t="s">
        <v>676</v>
      </c>
      <c r="H94" s="1" t="s">
        <v>677</v>
      </c>
      <c r="I94" s="1" t="s">
        <v>678</v>
      </c>
      <c r="J94" s="2" t="str">
        <f>"080-5305-7123"</f>
        <v>080-5305-7123</v>
      </c>
      <c r="K94" s="1" t="s">
        <v>38</v>
      </c>
      <c r="L94" s="1" t="s">
        <v>47</v>
      </c>
      <c r="N94" s="1" t="s">
        <v>679</v>
      </c>
      <c r="O94" s="1" t="s">
        <v>680</v>
      </c>
      <c r="P94" s="1" t="s">
        <v>247</v>
      </c>
    </row>
    <row r="95" spans="1:16" x14ac:dyDescent="0.2">
      <c r="A95" s="1">
        <v>72614695</v>
      </c>
      <c r="B95" s="1" t="s">
        <v>83</v>
      </c>
      <c r="C95" s="1">
        <v>30320</v>
      </c>
      <c r="D95" s="1">
        <v>1</v>
      </c>
      <c r="E95" s="1">
        <v>24942851</v>
      </c>
      <c r="F95" s="1" t="s">
        <v>681</v>
      </c>
      <c r="G95" s="1" t="s">
        <v>682</v>
      </c>
      <c r="H95" s="1" t="s">
        <v>683</v>
      </c>
      <c r="I95" s="1" t="s">
        <v>684</v>
      </c>
      <c r="J95" s="2" t="str">
        <f>"078-452-7839"</f>
        <v>078-452-7839</v>
      </c>
      <c r="K95" s="1" t="s">
        <v>21</v>
      </c>
      <c r="L95" s="1" t="s">
        <v>118</v>
      </c>
      <c r="N95" s="1" t="s">
        <v>685</v>
      </c>
      <c r="O95" s="1" t="s">
        <v>686</v>
      </c>
      <c r="P95" s="1" t="s">
        <v>247</v>
      </c>
    </row>
    <row r="96" spans="1:16" x14ac:dyDescent="0.2">
      <c r="A96" s="1">
        <v>75115245</v>
      </c>
      <c r="B96" s="1" t="s">
        <v>687</v>
      </c>
      <c r="C96" s="1">
        <v>8500</v>
      </c>
      <c r="D96" s="1">
        <v>1</v>
      </c>
      <c r="E96" s="1">
        <v>24933167</v>
      </c>
      <c r="F96" s="1" t="s">
        <v>688</v>
      </c>
      <c r="G96" s="1" t="s">
        <v>689</v>
      </c>
      <c r="H96" s="1" t="s">
        <v>690</v>
      </c>
      <c r="I96" s="1" t="s">
        <v>691</v>
      </c>
      <c r="J96" s="2" t="str">
        <f>"070-3600-1110"</f>
        <v>070-3600-1110</v>
      </c>
      <c r="K96" s="1" t="s">
        <v>21</v>
      </c>
      <c r="L96" s="1" t="s">
        <v>692</v>
      </c>
      <c r="N96" s="1" t="s">
        <v>693</v>
      </c>
      <c r="O96" s="1" t="s">
        <v>694</v>
      </c>
      <c r="P96" s="1" t="s">
        <v>695</v>
      </c>
    </row>
    <row r="97" spans="1:16" x14ac:dyDescent="0.2">
      <c r="A97" s="1">
        <v>72760307</v>
      </c>
      <c r="B97" s="1" t="s">
        <v>535</v>
      </c>
      <c r="C97" s="1">
        <v>7820</v>
      </c>
      <c r="D97" s="1">
        <v>1</v>
      </c>
      <c r="E97" s="1">
        <v>24942548</v>
      </c>
      <c r="F97" s="1" t="s">
        <v>696</v>
      </c>
      <c r="G97" s="1" t="s">
        <v>697</v>
      </c>
      <c r="H97" s="1" t="s">
        <v>698</v>
      </c>
      <c r="I97" s="1" t="s">
        <v>699</v>
      </c>
      <c r="J97" s="2" t="str">
        <f>"090-4892-6352"</f>
        <v>090-4892-6352</v>
      </c>
      <c r="K97" s="1" t="s">
        <v>21</v>
      </c>
      <c r="L97" s="1" t="s">
        <v>700</v>
      </c>
      <c r="N97" s="1" t="s">
        <v>701</v>
      </c>
      <c r="O97" s="1" t="s">
        <v>702</v>
      </c>
      <c r="P97" s="1" t="s">
        <v>247</v>
      </c>
    </row>
    <row r="98" spans="1:16" x14ac:dyDescent="0.2">
      <c r="A98" s="1">
        <v>63012394</v>
      </c>
      <c r="B98" s="1" t="s">
        <v>367</v>
      </c>
      <c r="C98" s="1">
        <v>15360</v>
      </c>
      <c r="D98" s="1">
        <v>1</v>
      </c>
      <c r="E98" s="1">
        <v>24942528</v>
      </c>
      <c r="F98" s="1" t="s">
        <v>703</v>
      </c>
      <c r="G98" s="1" t="s">
        <v>704</v>
      </c>
      <c r="H98" s="1" t="s">
        <v>705</v>
      </c>
      <c r="I98" s="1" t="s">
        <v>706</v>
      </c>
      <c r="J98" s="2" t="str">
        <f>"080-1674-5832"</f>
        <v>080-1674-5832</v>
      </c>
      <c r="K98" s="1" t="s">
        <v>38</v>
      </c>
      <c r="L98" s="1" t="s">
        <v>88</v>
      </c>
      <c r="N98" s="1" t="s">
        <v>707</v>
      </c>
      <c r="O98" s="1" t="s">
        <v>708</v>
      </c>
    </row>
    <row r="99" spans="1:16" x14ac:dyDescent="0.2">
      <c r="A99" s="1">
        <v>76041748</v>
      </c>
      <c r="B99" s="1" t="s">
        <v>709</v>
      </c>
      <c r="C99" s="1">
        <v>4680</v>
      </c>
      <c r="D99" s="1">
        <v>1</v>
      </c>
      <c r="E99" s="1">
        <v>24934366</v>
      </c>
      <c r="F99" s="1" t="s">
        <v>710</v>
      </c>
      <c r="G99" s="1" t="s">
        <v>711</v>
      </c>
      <c r="H99" s="1" t="s">
        <v>712</v>
      </c>
      <c r="I99" s="1" t="s">
        <v>713</v>
      </c>
      <c r="J99" s="2" t="str">
        <f t="shared" ref="J99:J100" si="4">"080-4525-8920"</f>
        <v>080-4525-8920</v>
      </c>
      <c r="K99" s="1" t="s">
        <v>38</v>
      </c>
      <c r="L99" s="1" t="s">
        <v>714</v>
      </c>
      <c r="N99" s="1" t="s">
        <v>715</v>
      </c>
      <c r="O99" s="1" t="s">
        <v>716</v>
      </c>
      <c r="P99" s="1" t="s">
        <v>188</v>
      </c>
    </row>
    <row r="100" spans="1:16" x14ac:dyDescent="0.2">
      <c r="A100" s="1">
        <v>76041821</v>
      </c>
      <c r="B100" s="1" t="s">
        <v>709</v>
      </c>
      <c r="C100" s="1">
        <v>4680</v>
      </c>
      <c r="D100" s="1">
        <v>1</v>
      </c>
      <c r="E100" s="1">
        <v>24934365</v>
      </c>
      <c r="F100" s="1" t="s">
        <v>710</v>
      </c>
      <c r="G100" s="1" t="s">
        <v>711</v>
      </c>
      <c r="H100" s="1" t="s">
        <v>712</v>
      </c>
      <c r="I100" s="1" t="s">
        <v>713</v>
      </c>
      <c r="J100" s="2" t="str">
        <f t="shared" si="4"/>
        <v>080-4525-8920</v>
      </c>
      <c r="K100" s="1" t="s">
        <v>38</v>
      </c>
      <c r="L100" s="1" t="s">
        <v>717</v>
      </c>
      <c r="N100" s="1" t="s">
        <v>715</v>
      </c>
      <c r="O100" s="1" t="s">
        <v>716</v>
      </c>
      <c r="P100" s="1" t="s">
        <v>188</v>
      </c>
    </row>
    <row r="101" spans="1:16" x14ac:dyDescent="0.2">
      <c r="A101" s="1">
        <v>71952240</v>
      </c>
      <c r="B101" s="1" t="s">
        <v>120</v>
      </c>
      <c r="C101" s="1">
        <v>15460</v>
      </c>
      <c r="D101" s="1">
        <v>1</v>
      </c>
      <c r="E101" s="1">
        <v>24942411</v>
      </c>
      <c r="F101" s="1" t="s">
        <v>718</v>
      </c>
      <c r="G101" s="1" t="s">
        <v>719</v>
      </c>
      <c r="H101" s="1" t="s">
        <v>720</v>
      </c>
      <c r="I101" s="1" t="s">
        <v>721</v>
      </c>
      <c r="J101" s="2" t="str">
        <f>"048-588-3504"</f>
        <v>048-588-3504</v>
      </c>
      <c r="K101" s="1" t="s">
        <v>21</v>
      </c>
      <c r="L101" s="1" t="s">
        <v>722</v>
      </c>
      <c r="N101" s="1" t="s">
        <v>723</v>
      </c>
      <c r="O101" s="1" t="s">
        <v>724</v>
      </c>
      <c r="P101" s="1" t="s">
        <v>247</v>
      </c>
    </row>
    <row r="102" spans="1:16" x14ac:dyDescent="0.2">
      <c r="A102" s="1">
        <v>72614695</v>
      </c>
      <c r="B102" s="1" t="s">
        <v>83</v>
      </c>
      <c r="C102" s="1">
        <v>30320</v>
      </c>
      <c r="D102" s="1">
        <v>1</v>
      </c>
      <c r="E102" s="1">
        <v>24942148</v>
      </c>
      <c r="F102" s="1" t="s">
        <v>725</v>
      </c>
      <c r="G102" s="1" t="s">
        <v>726</v>
      </c>
      <c r="H102" s="1" t="s">
        <v>727</v>
      </c>
      <c r="I102" s="1" t="s">
        <v>728</v>
      </c>
      <c r="J102" s="2" t="str">
        <f>"080-1456-5899"</f>
        <v>080-1456-5899</v>
      </c>
      <c r="K102" s="1" t="s">
        <v>21</v>
      </c>
      <c r="L102" s="1" t="s">
        <v>552</v>
      </c>
      <c r="N102" s="1" t="s">
        <v>729</v>
      </c>
      <c r="O102" s="1" t="s">
        <v>730</v>
      </c>
      <c r="P102" s="1" t="s">
        <v>555</v>
      </c>
    </row>
    <row r="103" spans="1:16" x14ac:dyDescent="0.2">
      <c r="A103" s="1">
        <v>43070687</v>
      </c>
      <c r="B103" s="1" t="s">
        <v>309</v>
      </c>
      <c r="C103" s="1">
        <v>4330</v>
      </c>
      <c r="D103" s="1">
        <v>1</v>
      </c>
      <c r="E103" s="1">
        <v>24920127</v>
      </c>
      <c r="F103" s="1" t="s">
        <v>731</v>
      </c>
      <c r="G103" s="1" t="s">
        <v>732</v>
      </c>
      <c r="H103" s="1" t="s">
        <v>733</v>
      </c>
      <c r="I103" s="1" t="s">
        <v>734</v>
      </c>
      <c r="J103" s="2" t="str">
        <f>"080-1681-7519"</f>
        <v>080-1681-7519</v>
      </c>
      <c r="K103" s="1" t="s">
        <v>21</v>
      </c>
      <c r="L103" s="1" t="s">
        <v>735</v>
      </c>
      <c r="N103" s="1" t="s">
        <v>736</v>
      </c>
      <c r="O103" s="1" t="s">
        <v>737</v>
      </c>
      <c r="P103" s="1" t="s">
        <v>247</v>
      </c>
    </row>
    <row r="104" spans="1:16" x14ac:dyDescent="0.2">
      <c r="A104" s="1">
        <v>72614695</v>
      </c>
      <c r="B104" s="1" t="s">
        <v>83</v>
      </c>
      <c r="C104" s="1">
        <v>30320</v>
      </c>
      <c r="D104" s="1">
        <v>1</v>
      </c>
      <c r="E104" s="1">
        <v>24942121</v>
      </c>
      <c r="F104" s="1" t="s">
        <v>738</v>
      </c>
      <c r="G104" s="1" t="s">
        <v>739</v>
      </c>
      <c r="H104" s="1" t="s">
        <v>740</v>
      </c>
      <c r="I104" s="1" t="s">
        <v>741</v>
      </c>
      <c r="J104" s="2" t="str">
        <f>"070-3265-0828"</f>
        <v>070-3265-0828</v>
      </c>
      <c r="K104" s="1" t="s">
        <v>21</v>
      </c>
      <c r="L104" s="1" t="s">
        <v>118</v>
      </c>
      <c r="N104" s="1" t="s">
        <v>742</v>
      </c>
      <c r="O104" s="1" t="s">
        <v>743</v>
      </c>
      <c r="P104" s="1" t="s">
        <v>247</v>
      </c>
    </row>
    <row r="105" spans="1:16" x14ac:dyDescent="0.2">
      <c r="A105" s="1">
        <v>38551428</v>
      </c>
      <c r="B105" s="1" t="s">
        <v>744</v>
      </c>
      <c r="C105" s="1">
        <v>6990</v>
      </c>
      <c r="D105" s="1">
        <v>1</v>
      </c>
      <c r="E105" s="1">
        <v>24942103</v>
      </c>
      <c r="F105" s="1" t="s">
        <v>745</v>
      </c>
      <c r="G105" s="1" t="s">
        <v>746</v>
      </c>
      <c r="H105" s="1" t="s">
        <v>747</v>
      </c>
      <c r="I105" s="1" t="s">
        <v>748</v>
      </c>
      <c r="J105" s="2" t="str">
        <f>"090-5901-1700"</f>
        <v>090-5901-1700</v>
      </c>
      <c r="K105" s="1" t="s">
        <v>38</v>
      </c>
      <c r="L105" s="1" t="s">
        <v>749</v>
      </c>
      <c r="N105" s="1" t="s">
        <v>750</v>
      </c>
      <c r="O105" s="1" t="s">
        <v>751</v>
      </c>
      <c r="P105" s="1" t="s">
        <v>188</v>
      </c>
    </row>
    <row r="106" spans="1:16" x14ac:dyDescent="0.2">
      <c r="A106" s="1">
        <v>66804340</v>
      </c>
      <c r="B106" s="1" t="s">
        <v>180</v>
      </c>
      <c r="C106" s="1">
        <v>4850</v>
      </c>
      <c r="D106" s="1">
        <v>1</v>
      </c>
      <c r="E106" s="1">
        <v>24942038</v>
      </c>
      <c r="F106" s="1" t="s">
        <v>752</v>
      </c>
      <c r="G106" s="1" t="s">
        <v>753</v>
      </c>
      <c r="H106" s="1" t="s">
        <v>754</v>
      </c>
      <c r="I106" s="1" t="s">
        <v>755</v>
      </c>
      <c r="J106" s="2" t="str">
        <f>"070-3135-1540"</f>
        <v>070-3135-1540</v>
      </c>
      <c r="K106" s="1" t="s">
        <v>38</v>
      </c>
      <c r="L106" s="1" t="s">
        <v>756</v>
      </c>
      <c r="N106" s="1" t="s">
        <v>757</v>
      </c>
      <c r="O106" s="1" t="s">
        <v>758</v>
      </c>
      <c r="P106" s="1" t="s">
        <v>188</v>
      </c>
    </row>
    <row r="107" spans="1:16" x14ac:dyDescent="0.2">
      <c r="A107" s="1">
        <v>72614695</v>
      </c>
      <c r="B107" s="1" t="s">
        <v>83</v>
      </c>
      <c r="C107" s="1">
        <v>30320</v>
      </c>
      <c r="D107" s="1">
        <v>1</v>
      </c>
      <c r="E107" s="1">
        <v>24942007</v>
      </c>
      <c r="F107" s="1" t="s">
        <v>759</v>
      </c>
      <c r="G107" s="1" t="s">
        <v>760</v>
      </c>
      <c r="H107" s="1" t="s">
        <v>761</v>
      </c>
      <c r="I107" s="1" t="s">
        <v>762</v>
      </c>
      <c r="J107" s="2" t="str">
        <f>"03-3374-2374"</f>
        <v>03-3374-2374</v>
      </c>
      <c r="K107" s="1" t="s">
        <v>21</v>
      </c>
      <c r="L107" s="1" t="s">
        <v>552</v>
      </c>
      <c r="O107" s="1" t="s">
        <v>763</v>
      </c>
      <c r="P107" s="1" t="s">
        <v>555</v>
      </c>
    </row>
    <row r="108" spans="1:16" x14ac:dyDescent="0.2">
      <c r="A108" s="1">
        <v>74650608</v>
      </c>
      <c r="B108" s="1" t="s">
        <v>764</v>
      </c>
      <c r="C108" s="1">
        <v>9700</v>
      </c>
      <c r="D108" s="1">
        <v>1</v>
      </c>
      <c r="E108" s="1">
        <v>24941404</v>
      </c>
      <c r="F108" s="1" t="s">
        <v>765</v>
      </c>
      <c r="G108" s="1" t="s">
        <v>766</v>
      </c>
      <c r="H108" s="1" t="s">
        <v>767</v>
      </c>
      <c r="I108" s="1" t="s">
        <v>768</v>
      </c>
      <c r="J108" s="2" t="str">
        <f>"070-2662-5411"</f>
        <v>070-2662-5411</v>
      </c>
      <c r="K108" s="1" t="s">
        <v>38</v>
      </c>
      <c r="L108" s="1" t="s">
        <v>769</v>
      </c>
      <c r="N108" s="1" t="s">
        <v>770</v>
      </c>
      <c r="O108" s="1" t="s">
        <v>771</v>
      </c>
      <c r="P108" s="1" t="s">
        <v>188</v>
      </c>
    </row>
    <row r="109" spans="1:16" x14ac:dyDescent="0.2">
      <c r="A109" s="1">
        <v>55978033</v>
      </c>
      <c r="B109" s="1" t="s">
        <v>772</v>
      </c>
      <c r="C109" s="1">
        <v>3700</v>
      </c>
      <c r="D109" s="1">
        <v>1</v>
      </c>
      <c r="E109" s="1">
        <v>24941668</v>
      </c>
      <c r="F109" s="1" t="s">
        <v>773</v>
      </c>
      <c r="G109" s="1" t="s">
        <v>774</v>
      </c>
      <c r="H109" s="1" t="s">
        <v>775</v>
      </c>
      <c r="I109" s="1" t="s">
        <v>776</v>
      </c>
      <c r="J109" s="2" t="str">
        <f>"080-7816-4051"</f>
        <v>080-7816-4051</v>
      </c>
      <c r="K109" s="1" t="s">
        <v>38</v>
      </c>
      <c r="L109" s="1" t="s">
        <v>55</v>
      </c>
      <c r="N109" s="1" t="s">
        <v>777</v>
      </c>
      <c r="O109" s="1" t="s">
        <v>778</v>
      </c>
      <c r="P109" s="1" t="s">
        <v>779</v>
      </c>
    </row>
    <row r="110" spans="1:16" x14ac:dyDescent="0.2">
      <c r="A110" s="1">
        <v>59742724</v>
      </c>
      <c r="B110" s="1" t="s">
        <v>780</v>
      </c>
      <c r="C110" s="1">
        <v>5270</v>
      </c>
      <c r="D110" s="1">
        <v>1</v>
      </c>
      <c r="E110" s="1">
        <v>24933890</v>
      </c>
      <c r="F110" s="1" t="s">
        <v>781</v>
      </c>
      <c r="G110" s="1" t="s">
        <v>782</v>
      </c>
      <c r="H110" s="1" t="s">
        <v>783</v>
      </c>
      <c r="I110" s="1" t="s">
        <v>784</v>
      </c>
      <c r="J110" s="2" t="str">
        <f>"090-2920-4666"</f>
        <v>090-2920-4666</v>
      </c>
      <c r="K110" s="1" t="s">
        <v>38</v>
      </c>
      <c r="L110" s="1" t="s">
        <v>785</v>
      </c>
      <c r="N110" s="1" t="s">
        <v>786</v>
      </c>
      <c r="O110" s="1" t="s">
        <v>787</v>
      </c>
      <c r="P110" s="3">
        <v>44567</v>
      </c>
    </row>
    <row r="111" spans="1:16" x14ac:dyDescent="0.2">
      <c r="A111" s="1">
        <v>72288339</v>
      </c>
      <c r="B111" s="1" t="s">
        <v>788</v>
      </c>
      <c r="C111" s="1">
        <v>1440</v>
      </c>
      <c r="D111" s="1">
        <v>1</v>
      </c>
      <c r="E111" s="1">
        <v>24898069</v>
      </c>
      <c r="F111" s="1" t="s">
        <v>789</v>
      </c>
      <c r="G111" s="1" t="s">
        <v>790</v>
      </c>
      <c r="H111" s="1" t="s">
        <v>791</v>
      </c>
      <c r="I111" s="1" t="s">
        <v>792</v>
      </c>
      <c r="J111" s="2" t="str">
        <f>"011-787-1164"</f>
        <v>011-787-1164</v>
      </c>
      <c r="K111" s="1" t="s">
        <v>38</v>
      </c>
      <c r="L111" s="1" t="s">
        <v>55</v>
      </c>
      <c r="N111" s="1" t="s">
        <v>793</v>
      </c>
      <c r="O111" s="1" t="s">
        <v>794</v>
      </c>
      <c r="P111" s="1" t="s">
        <v>795</v>
      </c>
    </row>
    <row r="112" spans="1:16" x14ac:dyDescent="0.2">
      <c r="A112" s="1">
        <v>77985208</v>
      </c>
      <c r="B112" s="1" t="s">
        <v>796</v>
      </c>
      <c r="C112" s="1">
        <v>13080</v>
      </c>
      <c r="D112" s="1">
        <v>1</v>
      </c>
      <c r="E112" s="1">
        <v>24941141</v>
      </c>
      <c r="F112" s="1" t="s">
        <v>797</v>
      </c>
      <c r="G112" s="1" t="s">
        <v>798</v>
      </c>
      <c r="H112" s="1" t="s">
        <v>799</v>
      </c>
      <c r="I112" s="1" t="s">
        <v>800</v>
      </c>
      <c r="J112" s="2" t="str">
        <f>"090-6696-5659"</f>
        <v>090-6696-5659</v>
      </c>
      <c r="K112" s="1" t="s">
        <v>38</v>
      </c>
      <c r="L112" s="1" t="s">
        <v>801</v>
      </c>
      <c r="N112" s="1" t="s">
        <v>802</v>
      </c>
      <c r="O112" s="1" t="s">
        <v>803</v>
      </c>
      <c r="P112" s="1" t="s">
        <v>188</v>
      </c>
    </row>
    <row r="113" spans="1:16" x14ac:dyDescent="0.2">
      <c r="A113" s="1">
        <v>76073821</v>
      </c>
      <c r="B113" s="1" t="s">
        <v>804</v>
      </c>
      <c r="C113" s="1">
        <v>3100</v>
      </c>
      <c r="D113" s="1">
        <v>1</v>
      </c>
      <c r="E113" s="1">
        <v>24940806</v>
      </c>
      <c r="F113" s="1" t="s">
        <v>805</v>
      </c>
      <c r="G113" s="1" t="s">
        <v>806</v>
      </c>
      <c r="H113" s="1" t="s">
        <v>807</v>
      </c>
      <c r="I113" s="1" t="s">
        <v>808</v>
      </c>
      <c r="J113" s="2" t="str">
        <f>"090-3182-5645"</f>
        <v>090-3182-5645</v>
      </c>
      <c r="K113" s="1" t="s">
        <v>38</v>
      </c>
      <c r="L113" s="1" t="s">
        <v>55</v>
      </c>
      <c r="N113" s="1" t="s">
        <v>809</v>
      </c>
      <c r="O113" s="1" t="s">
        <v>810</v>
      </c>
      <c r="P113" s="1" t="s">
        <v>811</v>
      </c>
    </row>
    <row r="114" spans="1:16" x14ac:dyDescent="0.2">
      <c r="A114" s="1">
        <v>76762515</v>
      </c>
      <c r="B114" s="1" t="s">
        <v>812</v>
      </c>
      <c r="C114" s="1">
        <v>23250</v>
      </c>
      <c r="D114" s="1">
        <v>1</v>
      </c>
      <c r="E114" s="1">
        <v>24940737</v>
      </c>
      <c r="F114" s="1" t="s">
        <v>813</v>
      </c>
      <c r="G114" s="1" t="s">
        <v>814</v>
      </c>
      <c r="H114" s="1" t="s">
        <v>815</v>
      </c>
      <c r="I114" s="1" t="s">
        <v>816</v>
      </c>
      <c r="J114" s="2" t="str">
        <f>"090-6632-2640"</f>
        <v>090-6632-2640</v>
      </c>
      <c r="K114" s="1" t="s">
        <v>21</v>
      </c>
      <c r="L114" s="1" t="s">
        <v>817</v>
      </c>
      <c r="N114" s="1" t="s">
        <v>818</v>
      </c>
      <c r="O114" s="1" t="s">
        <v>819</v>
      </c>
      <c r="P114" s="1" t="s">
        <v>188</v>
      </c>
    </row>
    <row r="115" spans="1:16" x14ac:dyDescent="0.2">
      <c r="A115" s="1">
        <v>77420136</v>
      </c>
      <c r="B115" s="1" t="s">
        <v>820</v>
      </c>
      <c r="C115" s="1">
        <v>3200</v>
      </c>
      <c r="D115" s="1">
        <v>1</v>
      </c>
      <c r="E115" s="1">
        <v>24940562</v>
      </c>
      <c r="F115" s="1" t="s">
        <v>821</v>
      </c>
      <c r="G115" s="1" t="s">
        <v>822</v>
      </c>
      <c r="H115" s="1" t="s">
        <v>823</v>
      </c>
      <c r="I115" s="1" t="s">
        <v>824</v>
      </c>
      <c r="J115" s="2" t="str">
        <f>"080-5551-4716"</f>
        <v>080-5551-4716</v>
      </c>
      <c r="K115" s="1" t="s">
        <v>38</v>
      </c>
      <c r="L115" s="1" t="s">
        <v>55</v>
      </c>
      <c r="N115" s="1" t="s">
        <v>825</v>
      </c>
      <c r="O115" s="1" t="s">
        <v>826</v>
      </c>
      <c r="P115" s="1" t="s">
        <v>188</v>
      </c>
    </row>
    <row r="116" spans="1:16" x14ac:dyDescent="0.2">
      <c r="A116" s="1">
        <v>78020565</v>
      </c>
      <c r="B116" s="1" t="s">
        <v>827</v>
      </c>
      <c r="C116" s="1">
        <v>11800</v>
      </c>
      <c r="D116" s="1">
        <v>1</v>
      </c>
      <c r="E116" s="1">
        <v>24933685</v>
      </c>
      <c r="F116" s="1" t="s">
        <v>828</v>
      </c>
      <c r="G116" s="1" t="s">
        <v>829</v>
      </c>
      <c r="H116" s="1" t="s">
        <v>830</v>
      </c>
      <c r="I116" s="1" t="s">
        <v>831</v>
      </c>
      <c r="J116" s="2" t="str">
        <f>"080-3515-7467"</f>
        <v>080-3515-7467</v>
      </c>
      <c r="K116" s="1" t="s">
        <v>21</v>
      </c>
      <c r="L116" s="1" t="s">
        <v>832</v>
      </c>
      <c r="N116" s="1" t="s">
        <v>833</v>
      </c>
      <c r="O116" s="1" t="s">
        <v>834</v>
      </c>
      <c r="P116" s="1" t="s">
        <v>779</v>
      </c>
    </row>
    <row r="117" spans="1:16" x14ac:dyDescent="0.2">
      <c r="A117" s="1">
        <v>72614695</v>
      </c>
      <c r="B117" s="1" t="s">
        <v>83</v>
      </c>
      <c r="C117" s="1">
        <v>30320</v>
      </c>
      <c r="D117" s="1">
        <v>1</v>
      </c>
      <c r="E117" s="1">
        <v>24940192</v>
      </c>
      <c r="F117" s="1" t="s">
        <v>835</v>
      </c>
      <c r="G117" s="1" t="s">
        <v>836</v>
      </c>
      <c r="H117" s="1" t="s">
        <v>837</v>
      </c>
      <c r="I117" s="1" t="s">
        <v>838</v>
      </c>
      <c r="J117" s="2" t="str">
        <f>"070-3881-9910"</f>
        <v>070-3881-9910</v>
      </c>
      <c r="K117" s="1" t="s">
        <v>21</v>
      </c>
      <c r="L117" s="1" t="s">
        <v>552</v>
      </c>
      <c r="N117" s="1" t="s">
        <v>839</v>
      </c>
      <c r="O117" s="1" t="s">
        <v>840</v>
      </c>
      <c r="P117" s="1" t="s">
        <v>555</v>
      </c>
    </row>
    <row r="118" spans="1:16" x14ac:dyDescent="0.2">
      <c r="A118" s="1">
        <v>72755326</v>
      </c>
      <c r="B118" s="1" t="s">
        <v>295</v>
      </c>
      <c r="C118" s="1">
        <v>9280</v>
      </c>
      <c r="D118" s="1">
        <v>1</v>
      </c>
      <c r="E118" s="1">
        <v>24940245</v>
      </c>
      <c r="F118" s="1" t="s">
        <v>841</v>
      </c>
      <c r="G118" s="1" t="s">
        <v>842</v>
      </c>
      <c r="H118" s="1" t="s">
        <v>843</v>
      </c>
      <c r="I118" s="1" t="s">
        <v>844</v>
      </c>
      <c r="J118" s="2" t="str">
        <f>"080-9880-5234"</f>
        <v>080-9880-5234</v>
      </c>
      <c r="K118" s="1" t="s">
        <v>21</v>
      </c>
      <c r="L118" s="1" t="s">
        <v>845</v>
      </c>
      <c r="N118" s="1" t="s">
        <v>846</v>
      </c>
      <c r="O118" s="1" t="s">
        <v>847</v>
      </c>
      <c r="P118" s="1" t="s">
        <v>247</v>
      </c>
    </row>
    <row r="119" spans="1:16" x14ac:dyDescent="0.2">
      <c r="A119" s="1">
        <v>77659812</v>
      </c>
      <c r="B119" s="1" t="s">
        <v>848</v>
      </c>
      <c r="C119" s="1">
        <v>15910</v>
      </c>
      <c r="D119" s="1">
        <v>1</v>
      </c>
      <c r="E119" s="1">
        <v>24940130</v>
      </c>
      <c r="F119" s="1" t="s">
        <v>849</v>
      </c>
      <c r="G119" s="1" t="s">
        <v>850</v>
      </c>
      <c r="H119" s="1" t="s">
        <v>851</v>
      </c>
      <c r="I119" s="1" t="s">
        <v>852</v>
      </c>
      <c r="J119" s="2" t="str">
        <f>"052-705-2151"</f>
        <v>052-705-2151</v>
      </c>
      <c r="K119" s="1" t="s">
        <v>38</v>
      </c>
      <c r="L119" s="1" t="s">
        <v>853</v>
      </c>
      <c r="N119" s="1" t="s">
        <v>854</v>
      </c>
      <c r="O119" s="1" t="s">
        <v>855</v>
      </c>
      <c r="P119" s="1" t="s">
        <v>188</v>
      </c>
    </row>
    <row r="120" spans="1:16" x14ac:dyDescent="0.2">
      <c r="A120" s="1">
        <v>61430494</v>
      </c>
      <c r="B120" s="1" t="s">
        <v>189</v>
      </c>
      <c r="C120" s="1">
        <v>3308</v>
      </c>
      <c r="D120" s="1">
        <v>1</v>
      </c>
      <c r="E120" s="1">
        <v>24940088</v>
      </c>
      <c r="F120" s="1" t="s">
        <v>856</v>
      </c>
      <c r="G120" s="1" t="s">
        <v>857</v>
      </c>
      <c r="H120" s="1" t="s">
        <v>858</v>
      </c>
      <c r="I120" s="1" t="s">
        <v>859</v>
      </c>
      <c r="J120" s="2" t="str">
        <f>"0564-58-3921"</f>
        <v>0564-58-3921</v>
      </c>
      <c r="K120" s="1" t="s">
        <v>38</v>
      </c>
      <c r="L120" s="1" t="s">
        <v>55</v>
      </c>
      <c r="N120" s="1" t="s">
        <v>860</v>
      </c>
      <c r="O120" s="1" t="s">
        <v>861</v>
      </c>
      <c r="P120" s="1" t="s">
        <v>247</v>
      </c>
    </row>
    <row r="121" spans="1:16" x14ac:dyDescent="0.2">
      <c r="A121" s="1">
        <v>77983127</v>
      </c>
      <c r="B121" s="1" t="s">
        <v>862</v>
      </c>
      <c r="C121" s="1">
        <v>13720</v>
      </c>
      <c r="D121" s="1">
        <v>1</v>
      </c>
      <c r="E121" s="1">
        <v>24940074</v>
      </c>
      <c r="F121" s="1" t="s">
        <v>863</v>
      </c>
      <c r="G121" s="1" t="s">
        <v>864</v>
      </c>
      <c r="H121" s="1" t="s">
        <v>865</v>
      </c>
      <c r="I121" s="1" t="s">
        <v>866</v>
      </c>
      <c r="J121" s="2" t="str">
        <f>"080-5437-5828"</f>
        <v>080-5437-5828</v>
      </c>
      <c r="K121" s="1" t="s">
        <v>38</v>
      </c>
      <c r="L121" s="1" t="s">
        <v>547</v>
      </c>
      <c r="N121" s="1" t="s">
        <v>867</v>
      </c>
      <c r="O121" s="1" t="s">
        <v>868</v>
      </c>
      <c r="P121" s="1" t="s">
        <v>188</v>
      </c>
    </row>
    <row r="122" spans="1:16" x14ac:dyDescent="0.2">
      <c r="A122" s="1">
        <v>72614695</v>
      </c>
      <c r="B122" s="1" t="s">
        <v>83</v>
      </c>
      <c r="C122" s="1">
        <v>30320</v>
      </c>
      <c r="D122" s="1">
        <v>1</v>
      </c>
      <c r="E122" s="1">
        <v>24939788</v>
      </c>
      <c r="F122" s="1" t="s">
        <v>869</v>
      </c>
      <c r="G122" s="1" t="s">
        <v>870</v>
      </c>
      <c r="H122" s="1" t="s">
        <v>871</v>
      </c>
      <c r="I122" s="1" t="s">
        <v>872</v>
      </c>
      <c r="J122" s="2" t="str">
        <f>"090-8574-8694"</f>
        <v>090-8574-8694</v>
      </c>
      <c r="K122" s="1" t="s">
        <v>21</v>
      </c>
      <c r="L122" s="1" t="s">
        <v>769</v>
      </c>
      <c r="N122" s="1" t="s">
        <v>873</v>
      </c>
      <c r="O122" s="1" t="s">
        <v>874</v>
      </c>
      <c r="P122" s="1" t="s">
        <v>555</v>
      </c>
    </row>
    <row r="123" spans="1:16" x14ac:dyDescent="0.2">
      <c r="A123" s="1">
        <v>48516803</v>
      </c>
      <c r="B123" s="1" t="s">
        <v>288</v>
      </c>
      <c r="C123" s="1">
        <v>3287</v>
      </c>
      <c r="D123" s="1">
        <v>1</v>
      </c>
      <c r="E123" s="1">
        <v>24939833</v>
      </c>
      <c r="F123" s="1" t="s">
        <v>875</v>
      </c>
      <c r="G123" s="1" t="s">
        <v>876</v>
      </c>
      <c r="H123" s="1" t="s">
        <v>877</v>
      </c>
      <c r="I123" s="1" t="s">
        <v>878</v>
      </c>
      <c r="J123" s="2" t="str">
        <f t="shared" ref="J123:J124" si="5">"080-5094-7827"</f>
        <v>080-5094-7827</v>
      </c>
      <c r="K123" s="1" t="s">
        <v>38</v>
      </c>
      <c r="L123" s="1" t="s">
        <v>547</v>
      </c>
      <c r="N123" s="1" t="s">
        <v>879</v>
      </c>
      <c r="O123" s="1" t="s">
        <v>880</v>
      </c>
      <c r="P123" s="1" t="s">
        <v>881</v>
      </c>
    </row>
    <row r="124" spans="1:16" x14ac:dyDescent="0.2">
      <c r="A124" s="1">
        <v>56866551</v>
      </c>
      <c r="B124" s="1" t="s">
        <v>882</v>
      </c>
      <c r="C124" s="1">
        <v>3290</v>
      </c>
      <c r="D124" s="1">
        <v>1</v>
      </c>
      <c r="E124" s="1">
        <v>24939832</v>
      </c>
      <c r="F124" s="1" t="s">
        <v>875</v>
      </c>
      <c r="G124" s="1" t="s">
        <v>876</v>
      </c>
      <c r="H124" s="1" t="s">
        <v>877</v>
      </c>
      <c r="I124" s="1" t="s">
        <v>878</v>
      </c>
      <c r="J124" s="2" t="str">
        <f t="shared" si="5"/>
        <v>080-5094-7827</v>
      </c>
      <c r="K124" s="1" t="s">
        <v>38</v>
      </c>
      <c r="L124" s="1" t="s">
        <v>547</v>
      </c>
      <c r="N124" s="1" t="s">
        <v>879</v>
      </c>
      <c r="O124" s="1" t="s">
        <v>880</v>
      </c>
      <c r="P124" s="1" t="s">
        <v>883</v>
      </c>
    </row>
    <row r="125" spans="1:16" x14ac:dyDescent="0.2">
      <c r="A125" s="1">
        <v>70632998</v>
      </c>
      <c r="B125" s="1" t="s">
        <v>884</v>
      </c>
      <c r="C125" s="1">
        <v>4780</v>
      </c>
      <c r="D125" s="1">
        <v>1</v>
      </c>
      <c r="E125" s="1">
        <v>24939803</v>
      </c>
      <c r="F125" s="1" t="s">
        <v>885</v>
      </c>
      <c r="G125" s="1" t="s">
        <v>886</v>
      </c>
      <c r="H125" s="1" t="s">
        <v>887</v>
      </c>
      <c r="I125" s="1" t="s">
        <v>888</v>
      </c>
      <c r="J125" s="2" t="str">
        <f>"090-9105-7327"</f>
        <v>090-9105-7327</v>
      </c>
      <c r="K125" s="1" t="s">
        <v>38</v>
      </c>
      <c r="L125" s="1" t="s">
        <v>569</v>
      </c>
      <c r="N125" s="1" t="s">
        <v>889</v>
      </c>
      <c r="O125" s="1" t="s">
        <v>890</v>
      </c>
      <c r="P125" s="1" t="s">
        <v>891</v>
      </c>
    </row>
    <row r="126" spans="1:16" x14ac:dyDescent="0.2">
      <c r="A126" s="1">
        <v>72287804</v>
      </c>
      <c r="B126" s="1" t="s">
        <v>263</v>
      </c>
      <c r="C126" s="1">
        <v>3920</v>
      </c>
      <c r="D126" s="1">
        <v>1</v>
      </c>
      <c r="E126" s="1">
        <v>24939770</v>
      </c>
      <c r="F126" s="1" t="s">
        <v>892</v>
      </c>
      <c r="G126" s="1" t="s">
        <v>893</v>
      </c>
      <c r="H126" s="1" t="s">
        <v>894</v>
      </c>
      <c r="I126" s="1" t="s">
        <v>895</v>
      </c>
      <c r="J126" s="2" t="str">
        <f>"080-4425-3977"</f>
        <v>080-4425-3977</v>
      </c>
      <c r="K126" s="1" t="s">
        <v>38</v>
      </c>
      <c r="L126" s="1" t="s">
        <v>896</v>
      </c>
      <c r="N126" s="1" t="s">
        <v>897</v>
      </c>
      <c r="O126" s="1" t="s">
        <v>898</v>
      </c>
      <c r="P126" s="1" t="s">
        <v>247</v>
      </c>
    </row>
    <row r="127" spans="1:16" x14ac:dyDescent="0.2">
      <c r="A127" s="1">
        <v>64468285</v>
      </c>
      <c r="B127" s="1" t="s">
        <v>899</v>
      </c>
      <c r="C127" s="1">
        <v>6040</v>
      </c>
      <c r="D127" s="1">
        <v>1</v>
      </c>
      <c r="E127" s="1">
        <v>24939477</v>
      </c>
      <c r="F127" s="1" t="s">
        <v>900</v>
      </c>
      <c r="G127" s="1" t="s">
        <v>901</v>
      </c>
      <c r="H127" s="1" t="s">
        <v>902</v>
      </c>
      <c r="I127" s="1" t="s">
        <v>903</v>
      </c>
      <c r="J127" s="2" t="str">
        <f>"080-8733-4670"</f>
        <v>080-8733-4670</v>
      </c>
      <c r="K127" s="1" t="s">
        <v>21</v>
      </c>
      <c r="L127" s="1" t="s">
        <v>904</v>
      </c>
      <c r="N127" s="1" t="s">
        <v>905</v>
      </c>
      <c r="O127" s="1" t="s">
        <v>906</v>
      </c>
      <c r="P127" s="1" t="s">
        <v>188</v>
      </c>
    </row>
    <row r="128" spans="1:16" x14ac:dyDescent="0.2">
      <c r="A128" s="1">
        <v>74004287</v>
      </c>
      <c r="B128" s="1" t="s">
        <v>907</v>
      </c>
      <c r="C128" s="1">
        <v>9110</v>
      </c>
      <c r="D128" s="1">
        <v>1</v>
      </c>
      <c r="E128" s="1">
        <v>24939405</v>
      </c>
      <c r="F128" s="1" t="s">
        <v>908</v>
      </c>
      <c r="G128" s="1" t="s">
        <v>909</v>
      </c>
      <c r="H128" s="1" t="s">
        <v>910</v>
      </c>
      <c r="I128" s="1" t="s">
        <v>911</v>
      </c>
      <c r="J128" s="2" t="str">
        <f>"080-9487-0052"</f>
        <v>080-9487-0052</v>
      </c>
      <c r="K128" s="1" t="s">
        <v>38</v>
      </c>
      <c r="L128" s="1" t="s">
        <v>912</v>
      </c>
      <c r="N128" s="1" t="s">
        <v>913</v>
      </c>
      <c r="O128" s="1" t="s">
        <v>914</v>
      </c>
      <c r="P128" s="1" t="s">
        <v>891</v>
      </c>
    </row>
    <row r="129" spans="1:16" x14ac:dyDescent="0.2">
      <c r="A129" s="1">
        <v>56577519</v>
      </c>
      <c r="B129" s="1" t="s">
        <v>915</v>
      </c>
      <c r="C129" s="1">
        <v>1660</v>
      </c>
      <c r="D129" s="1">
        <v>1</v>
      </c>
      <c r="E129" s="1">
        <v>24910842</v>
      </c>
      <c r="F129" s="1" t="s">
        <v>916</v>
      </c>
      <c r="G129" s="1" t="s">
        <v>917</v>
      </c>
      <c r="H129" s="1" t="s">
        <v>918</v>
      </c>
      <c r="I129" s="1" t="s">
        <v>919</v>
      </c>
      <c r="J129" s="2" t="str">
        <f>"090-2907-8907"</f>
        <v>090-2907-8907</v>
      </c>
      <c r="K129" s="1" t="s">
        <v>38</v>
      </c>
      <c r="L129" s="1" t="s">
        <v>920</v>
      </c>
      <c r="M129" s="1" t="s">
        <v>921</v>
      </c>
      <c r="O129" s="1" t="s">
        <v>868</v>
      </c>
    </row>
    <row r="130" spans="1:16" x14ac:dyDescent="0.2">
      <c r="A130" s="1">
        <v>78194569</v>
      </c>
      <c r="B130" s="1" t="s">
        <v>922</v>
      </c>
      <c r="C130" s="1">
        <v>5030</v>
      </c>
      <c r="D130" s="1">
        <v>1</v>
      </c>
      <c r="E130" s="1">
        <v>24939365</v>
      </c>
      <c r="F130" s="1" t="s">
        <v>923</v>
      </c>
      <c r="G130" s="1" t="s">
        <v>924</v>
      </c>
      <c r="H130" s="1" t="s">
        <v>925</v>
      </c>
      <c r="I130" s="1" t="s">
        <v>926</v>
      </c>
      <c r="J130" s="2" t="str">
        <f>"090-1552-6304"</f>
        <v>090-1552-6304</v>
      </c>
      <c r="K130" s="1" t="s">
        <v>38</v>
      </c>
      <c r="L130" s="1" t="s">
        <v>927</v>
      </c>
      <c r="N130" s="1" t="s">
        <v>928</v>
      </c>
      <c r="O130" s="1" t="s">
        <v>929</v>
      </c>
      <c r="P130" s="1" t="s">
        <v>930</v>
      </c>
    </row>
    <row r="131" spans="1:16" x14ac:dyDescent="0.2">
      <c r="A131" s="1">
        <v>77512746</v>
      </c>
      <c r="B131" s="1" t="s">
        <v>931</v>
      </c>
      <c r="C131" s="1">
        <v>22540</v>
      </c>
      <c r="D131" s="1">
        <v>1</v>
      </c>
      <c r="E131" s="1">
        <v>24929855</v>
      </c>
      <c r="F131" s="1" t="s">
        <v>932</v>
      </c>
      <c r="G131" s="1" t="s">
        <v>933</v>
      </c>
      <c r="H131" s="1" t="s">
        <v>934</v>
      </c>
      <c r="I131" s="1" t="s">
        <v>935</v>
      </c>
      <c r="J131" s="2" t="str">
        <f>"0798-31-7287"</f>
        <v>0798-31-7287</v>
      </c>
      <c r="K131" s="1" t="s">
        <v>21</v>
      </c>
      <c r="L131" s="1" t="s">
        <v>936</v>
      </c>
      <c r="N131" s="1" t="s">
        <v>937</v>
      </c>
      <c r="O131" s="1" t="s">
        <v>938</v>
      </c>
      <c r="P131" s="1" t="s">
        <v>891</v>
      </c>
    </row>
    <row r="132" spans="1:16" x14ac:dyDescent="0.2">
      <c r="A132" s="1">
        <v>58181785</v>
      </c>
      <c r="B132" s="1" t="s">
        <v>939</v>
      </c>
      <c r="C132" s="1">
        <v>6400</v>
      </c>
      <c r="D132" s="1">
        <v>1</v>
      </c>
      <c r="E132" s="1">
        <v>24939304</v>
      </c>
      <c r="F132" s="1" t="s">
        <v>940</v>
      </c>
      <c r="G132" s="1" t="s">
        <v>941</v>
      </c>
      <c r="H132" s="1" t="s">
        <v>942</v>
      </c>
      <c r="I132" s="1" t="s">
        <v>943</v>
      </c>
      <c r="J132" s="2" t="str">
        <f>"070-1555-0422"</f>
        <v>070-1555-0422</v>
      </c>
      <c r="K132" s="1" t="s">
        <v>38</v>
      </c>
      <c r="L132" s="1" t="s">
        <v>944</v>
      </c>
      <c r="N132" s="1" t="s">
        <v>945</v>
      </c>
      <c r="O132" s="1" t="s">
        <v>946</v>
      </c>
    </row>
    <row r="133" spans="1:16" x14ac:dyDescent="0.2">
      <c r="A133" s="1">
        <v>72287804</v>
      </c>
      <c r="B133" s="1" t="s">
        <v>263</v>
      </c>
      <c r="C133" s="1">
        <v>3920</v>
      </c>
      <c r="D133" s="1">
        <v>1</v>
      </c>
      <c r="E133" s="1">
        <v>24939264</v>
      </c>
      <c r="F133" s="1" t="s">
        <v>947</v>
      </c>
      <c r="G133" s="1" t="s">
        <v>948</v>
      </c>
      <c r="H133" s="1" t="s">
        <v>949</v>
      </c>
      <c r="I133" s="1" t="s">
        <v>950</v>
      </c>
      <c r="J133" s="2" t="str">
        <f>"080-9471-9397"</f>
        <v>080-9471-9397</v>
      </c>
      <c r="K133" s="1" t="s">
        <v>38</v>
      </c>
      <c r="L133" s="1" t="s">
        <v>55</v>
      </c>
      <c r="N133" s="1" t="s">
        <v>951</v>
      </c>
      <c r="O133" s="1" t="s">
        <v>952</v>
      </c>
      <c r="P133" s="1" t="s">
        <v>247</v>
      </c>
    </row>
    <row r="134" spans="1:16" x14ac:dyDescent="0.2">
      <c r="A134" s="1">
        <v>76762515</v>
      </c>
      <c r="B134" s="1" t="s">
        <v>812</v>
      </c>
      <c r="C134" s="1">
        <v>23250</v>
      </c>
      <c r="D134" s="1">
        <v>1</v>
      </c>
      <c r="E134" s="1">
        <v>24928614</v>
      </c>
      <c r="F134" s="1" t="s">
        <v>953</v>
      </c>
      <c r="G134" s="1" t="s">
        <v>954</v>
      </c>
      <c r="H134" s="1" t="s">
        <v>955</v>
      </c>
      <c r="I134" s="1" t="s">
        <v>956</v>
      </c>
      <c r="J134" s="2" t="str">
        <f>"080-1582-4060"</f>
        <v>080-1582-4060</v>
      </c>
      <c r="K134" s="1" t="s">
        <v>21</v>
      </c>
      <c r="L134" s="1" t="s">
        <v>957</v>
      </c>
      <c r="N134" s="1" t="s">
        <v>958</v>
      </c>
      <c r="O134" s="1" t="s">
        <v>959</v>
      </c>
      <c r="P134" s="1" t="s">
        <v>891</v>
      </c>
    </row>
    <row r="135" spans="1:16" x14ac:dyDescent="0.2">
      <c r="A135" s="1">
        <v>72560421</v>
      </c>
      <c r="B135" s="1" t="s">
        <v>960</v>
      </c>
      <c r="C135" s="1">
        <v>6840</v>
      </c>
      <c r="D135" s="1">
        <v>1</v>
      </c>
      <c r="E135" s="1">
        <v>24939159</v>
      </c>
      <c r="F135" s="1" t="s">
        <v>961</v>
      </c>
      <c r="G135" s="1" t="s">
        <v>962</v>
      </c>
      <c r="H135" s="1" t="s">
        <v>963</v>
      </c>
      <c r="I135" s="1" t="s">
        <v>964</v>
      </c>
      <c r="J135" s="2" t="str">
        <f>"090-6822-0509"</f>
        <v>090-6822-0509</v>
      </c>
      <c r="K135" s="1" t="s">
        <v>38</v>
      </c>
      <c r="L135" s="1" t="s">
        <v>55</v>
      </c>
      <c r="N135" s="1" t="s">
        <v>965</v>
      </c>
      <c r="O135" s="1" t="s">
        <v>966</v>
      </c>
    </row>
    <row r="136" spans="1:16" x14ac:dyDescent="0.2">
      <c r="A136" s="1">
        <v>45731104</v>
      </c>
      <c r="B136" s="1" t="s">
        <v>967</v>
      </c>
      <c r="C136" s="1">
        <v>13190</v>
      </c>
      <c r="D136" s="1">
        <v>1</v>
      </c>
      <c r="E136" s="1">
        <v>24934670</v>
      </c>
      <c r="F136" s="1" t="s">
        <v>968</v>
      </c>
      <c r="G136" s="1" t="s">
        <v>969</v>
      </c>
      <c r="H136" s="1" t="s">
        <v>970</v>
      </c>
      <c r="I136" s="1" t="s">
        <v>971</v>
      </c>
      <c r="J136" s="2" t="str">
        <f>"080-1863-3650"</f>
        <v>080-1863-3650</v>
      </c>
      <c r="K136" s="1" t="s">
        <v>38</v>
      </c>
      <c r="L136" s="1" t="s">
        <v>269</v>
      </c>
      <c r="N136" s="1" t="s">
        <v>972</v>
      </c>
      <c r="O136" s="1" t="s">
        <v>973</v>
      </c>
      <c r="P136" s="1" t="s">
        <v>974</v>
      </c>
    </row>
    <row r="137" spans="1:16" x14ac:dyDescent="0.2">
      <c r="A137" s="1">
        <v>56577519</v>
      </c>
      <c r="B137" s="1" t="s">
        <v>915</v>
      </c>
      <c r="C137" s="1">
        <v>1670</v>
      </c>
      <c r="D137" s="1">
        <v>2</v>
      </c>
      <c r="E137" s="1">
        <v>24938978</v>
      </c>
      <c r="F137" s="1" t="s">
        <v>975</v>
      </c>
      <c r="G137" s="1" t="s">
        <v>976</v>
      </c>
      <c r="H137" s="1" t="s">
        <v>977</v>
      </c>
      <c r="I137" s="1" t="s">
        <v>978</v>
      </c>
      <c r="J137" s="2" t="str">
        <f>"090-8320-0804"</f>
        <v>090-8320-0804</v>
      </c>
      <c r="K137" s="1" t="s">
        <v>38</v>
      </c>
      <c r="L137" s="1" t="s">
        <v>979</v>
      </c>
      <c r="N137" s="1" t="s">
        <v>980</v>
      </c>
      <c r="O137" s="1" t="s">
        <v>981</v>
      </c>
    </row>
    <row r="138" spans="1:16" x14ac:dyDescent="0.2">
      <c r="A138" s="1">
        <v>61430494</v>
      </c>
      <c r="B138" s="1" t="s">
        <v>189</v>
      </c>
      <c r="C138" s="1">
        <v>3308</v>
      </c>
      <c r="D138" s="1">
        <v>1</v>
      </c>
      <c r="E138" s="1">
        <v>24938772</v>
      </c>
      <c r="F138" s="1" t="s">
        <v>982</v>
      </c>
      <c r="G138" s="1" t="s">
        <v>983</v>
      </c>
      <c r="H138" s="1" t="s">
        <v>984</v>
      </c>
      <c r="I138" s="1" t="s">
        <v>985</v>
      </c>
      <c r="J138" s="2" t="str">
        <f>"080-6394-3084"</f>
        <v>080-6394-3084</v>
      </c>
      <c r="K138" s="1" t="s">
        <v>38</v>
      </c>
      <c r="L138" s="1" t="s">
        <v>55</v>
      </c>
      <c r="N138" s="1" t="s">
        <v>986</v>
      </c>
      <c r="O138" s="1" t="s">
        <v>987</v>
      </c>
      <c r="P138" s="1" t="s">
        <v>247</v>
      </c>
    </row>
    <row r="139" spans="1:16" x14ac:dyDescent="0.2">
      <c r="A139" s="1">
        <v>43440803</v>
      </c>
      <c r="B139" s="1" t="s">
        <v>988</v>
      </c>
      <c r="C139" s="1">
        <v>9340</v>
      </c>
      <c r="D139" s="1">
        <v>1</v>
      </c>
      <c r="E139" s="1">
        <v>24928854</v>
      </c>
      <c r="F139" s="1" t="s">
        <v>989</v>
      </c>
      <c r="G139" s="1" t="s">
        <v>990</v>
      </c>
      <c r="H139" s="1" t="s">
        <v>991</v>
      </c>
      <c r="I139" s="1" t="s">
        <v>992</v>
      </c>
      <c r="J139" s="2" t="str">
        <f>"080-3083-4321"</f>
        <v>080-3083-4321</v>
      </c>
      <c r="K139" s="1" t="s">
        <v>38</v>
      </c>
      <c r="L139" s="1" t="s">
        <v>993</v>
      </c>
      <c r="N139" s="1" t="s">
        <v>994</v>
      </c>
      <c r="O139" s="1" t="s">
        <v>995</v>
      </c>
      <c r="P139" s="1" t="s">
        <v>974</v>
      </c>
    </row>
    <row r="140" spans="1:16" x14ac:dyDescent="0.2">
      <c r="A140" s="1">
        <v>62644285</v>
      </c>
      <c r="B140" s="1" t="s">
        <v>996</v>
      </c>
      <c r="C140" s="1">
        <v>8970</v>
      </c>
      <c r="D140" s="1">
        <v>1</v>
      </c>
      <c r="E140" s="1">
        <v>24938523</v>
      </c>
      <c r="F140" s="1" t="s">
        <v>997</v>
      </c>
      <c r="G140" s="1" t="s">
        <v>998</v>
      </c>
      <c r="H140" s="1" t="s">
        <v>999</v>
      </c>
      <c r="I140" s="1" t="s">
        <v>1000</v>
      </c>
      <c r="J140" s="2" t="str">
        <f>"0595-64-1011"</f>
        <v>0595-64-1011</v>
      </c>
      <c r="K140" s="1" t="s">
        <v>38</v>
      </c>
      <c r="L140" s="1" t="s">
        <v>1001</v>
      </c>
      <c r="N140" s="1" t="s">
        <v>1002</v>
      </c>
      <c r="O140" s="1" t="s">
        <v>1003</v>
      </c>
      <c r="P140" s="1" t="s">
        <v>1004</v>
      </c>
    </row>
    <row r="141" spans="1:16" x14ac:dyDescent="0.2">
      <c r="A141" s="1">
        <v>63423274</v>
      </c>
      <c r="B141" s="1" t="s">
        <v>172</v>
      </c>
      <c r="C141" s="1">
        <v>3840</v>
      </c>
      <c r="D141" s="1">
        <v>1</v>
      </c>
      <c r="E141" s="1">
        <v>24919941</v>
      </c>
      <c r="F141" s="1" t="s">
        <v>1005</v>
      </c>
      <c r="G141" s="1" t="s">
        <v>1006</v>
      </c>
      <c r="H141" s="1" t="s">
        <v>1007</v>
      </c>
      <c r="I141" s="1" t="s">
        <v>1008</v>
      </c>
      <c r="J141" s="2" t="str">
        <f>"080-2745-7713"</f>
        <v>080-2745-7713</v>
      </c>
      <c r="K141" s="1" t="s">
        <v>38</v>
      </c>
      <c r="L141" s="1" t="s">
        <v>177</v>
      </c>
      <c r="N141" s="1" t="s">
        <v>1009</v>
      </c>
      <c r="O141" s="1" t="s">
        <v>1010</v>
      </c>
      <c r="P141" s="1" t="s">
        <v>247</v>
      </c>
    </row>
    <row r="142" spans="1:16" x14ac:dyDescent="0.2">
      <c r="A142" s="1">
        <v>76346996</v>
      </c>
      <c r="B142" s="1" t="s">
        <v>1011</v>
      </c>
      <c r="C142" s="1">
        <v>3390</v>
      </c>
      <c r="D142" s="1">
        <v>1</v>
      </c>
      <c r="E142" s="1">
        <v>24938199</v>
      </c>
      <c r="F142" s="1" t="s">
        <v>1012</v>
      </c>
      <c r="G142" s="1" t="s">
        <v>1013</v>
      </c>
      <c r="H142" s="1" t="s">
        <v>1014</v>
      </c>
      <c r="I142" s="1" t="s">
        <v>1015</v>
      </c>
      <c r="J142" s="2" t="str">
        <f>"080-3782-8760"</f>
        <v>080-3782-8760</v>
      </c>
      <c r="K142" s="1" t="s">
        <v>38</v>
      </c>
      <c r="L142" s="1" t="s">
        <v>1016</v>
      </c>
      <c r="N142" s="1" t="s">
        <v>1017</v>
      </c>
      <c r="O142" s="1" t="s">
        <v>1018</v>
      </c>
      <c r="P142" s="1" t="s">
        <v>188</v>
      </c>
    </row>
    <row r="143" spans="1:16" x14ac:dyDescent="0.2">
      <c r="A143" s="1">
        <v>73146514</v>
      </c>
      <c r="B143" s="1" t="s">
        <v>1019</v>
      </c>
      <c r="C143" s="1">
        <v>5400</v>
      </c>
      <c r="D143" s="1">
        <v>1</v>
      </c>
      <c r="E143" s="1">
        <v>24931648</v>
      </c>
      <c r="F143" s="1" t="s">
        <v>1020</v>
      </c>
      <c r="G143" s="1" t="s">
        <v>1021</v>
      </c>
      <c r="H143" s="1" t="s">
        <v>1022</v>
      </c>
      <c r="I143" s="1" t="s">
        <v>1023</v>
      </c>
      <c r="J143" s="2" t="str">
        <f>"090-9411-8167"</f>
        <v>090-9411-8167</v>
      </c>
      <c r="K143" s="1" t="s">
        <v>21</v>
      </c>
      <c r="L143" s="1" t="s">
        <v>1024</v>
      </c>
      <c r="N143" s="1" t="s">
        <v>1025</v>
      </c>
      <c r="O143" s="1" t="s">
        <v>1026</v>
      </c>
      <c r="P143" s="1" t="s">
        <v>811</v>
      </c>
    </row>
    <row r="144" spans="1:16" x14ac:dyDescent="0.2">
      <c r="A144" s="1">
        <v>77591804</v>
      </c>
      <c r="B144" s="1" t="s">
        <v>1027</v>
      </c>
      <c r="C144" s="1">
        <v>8900</v>
      </c>
      <c r="D144" s="1">
        <v>1</v>
      </c>
      <c r="E144" s="1">
        <v>24938106</v>
      </c>
      <c r="F144" s="1" t="s">
        <v>1028</v>
      </c>
      <c r="G144" s="1" t="s">
        <v>1029</v>
      </c>
      <c r="H144" s="1" t="s">
        <v>1030</v>
      </c>
      <c r="I144" s="1" t="s">
        <v>1031</v>
      </c>
      <c r="J144" s="2" t="str">
        <f>"090-2715-4615"</f>
        <v>090-2715-4615</v>
      </c>
      <c r="K144" s="1" t="s">
        <v>38</v>
      </c>
      <c r="L144" s="1" t="s">
        <v>177</v>
      </c>
      <c r="N144" s="1" t="s">
        <v>1032</v>
      </c>
      <c r="O144" s="1" t="s">
        <v>1033</v>
      </c>
      <c r="P144" s="1" t="s">
        <v>188</v>
      </c>
    </row>
    <row r="145" spans="1:16" x14ac:dyDescent="0.2">
      <c r="A145" s="1">
        <v>38287382</v>
      </c>
      <c r="B145" s="1" t="s">
        <v>1034</v>
      </c>
      <c r="C145" s="1">
        <v>5990</v>
      </c>
      <c r="D145" s="1">
        <v>1</v>
      </c>
      <c r="E145" s="1">
        <v>24938003</v>
      </c>
      <c r="F145" s="1" t="s">
        <v>1035</v>
      </c>
      <c r="G145" s="1" t="s">
        <v>1036</v>
      </c>
      <c r="H145" s="1" t="s">
        <v>1037</v>
      </c>
      <c r="I145" s="1" t="s">
        <v>1038</v>
      </c>
      <c r="J145" s="2" t="str">
        <f>"0742-41-2787"</f>
        <v>0742-41-2787</v>
      </c>
      <c r="K145" s="1" t="s">
        <v>38</v>
      </c>
      <c r="L145" s="1" t="s">
        <v>1039</v>
      </c>
      <c r="N145" s="1" t="s">
        <v>1040</v>
      </c>
      <c r="O145" s="1" t="s">
        <v>1041</v>
      </c>
      <c r="P145" s="1" t="s">
        <v>247</v>
      </c>
    </row>
    <row r="146" spans="1:16" x14ac:dyDescent="0.2">
      <c r="A146" s="1">
        <v>73946137</v>
      </c>
      <c r="B146" s="1" t="s">
        <v>99</v>
      </c>
      <c r="C146" s="1">
        <v>5830</v>
      </c>
      <c r="D146" s="1">
        <v>1</v>
      </c>
      <c r="E146" s="1">
        <v>24937876</v>
      </c>
      <c r="F146" s="1" t="s">
        <v>1042</v>
      </c>
      <c r="G146" s="1" t="s">
        <v>1043</v>
      </c>
      <c r="H146" s="1" t="s">
        <v>1044</v>
      </c>
      <c r="I146" s="1" t="s">
        <v>1045</v>
      </c>
      <c r="J146" s="2" t="str">
        <f>"090-3610-0102"</f>
        <v>090-3610-0102</v>
      </c>
      <c r="K146" s="1" t="s">
        <v>38</v>
      </c>
      <c r="L146" s="1" t="s">
        <v>1046</v>
      </c>
      <c r="N146" s="1" t="s">
        <v>1047</v>
      </c>
      <c r="O146" s="1" t="s">
        <v>1048</v>
      </c>
      <c r="P146" s="1" t="s">
        <v>238</v>
      </c>
    </row>
    <row r="147" spans="1:16" x14ac:dyDescent="0.2">
      <c r="A147" s="1">
        <v>73377746</v>
      </c>
      <c r="B147" s="1" t="s">
        <v>1049</v>
      </c>
      <c r="C147" s="1">
        <v>8670</v>
      </c>
      <c r="D147" s="1">
        <v>2</v>
      </c>
      <c r="E147" s="1">
        <v>24937639</v>
      </c>
      <c r="F147" s="1" t="s">
        <v>1050</v>
      </c>
      <c r="G147" s="1" t="s">
        <v>1051</v>
      </c>
      <c r="H147" s="1" t="s">
        <v>1052</v>
      </c>
      <c r="I147" s="1" t="s">
        <v>1053</v>
      </c>
      <c r="J147" s="2" t="str">
        <f>"090-5130-6490"</f>
        <v>090-5130-6490</v>
      </c>
      <c r="K147" s="1" t="s">
        <v>21</v>
      </c>
      <c r="L147" s="1" t="s">
        <v>1054</v>
      </c>
      <c r="O147" s="1" t="s">
        <v>1055</v>
      </c>
      <c r="P147" s="1" t="s">
        <v>891</v>
      </c>
    </row>
    <row r="148" spans="1:16" x14ac:dyDescent="0.2">
      <c r="A148" s="1">
        <v>55435653</v>
      </c>
      <c r="B148" s="1" t="s">
        <v>597</v>
      </c>
      <c r="C148" s="1">
        <v>3287</v>
      </c>
      <c r="D148" s="1">
        <v>1</v>
      </c>
      <c r="E148" s="1">
        <v>24937344</v>
      </c>
      <c r="F148" s="1" t="s">
        <v>1056</v>
      </c>
      <c r="G148" s="1" t="s">
        <v>1057</v>
      </c>
      <c r="H148" s="1" t="s">
        <v>1058</v>
      </c>
      <c r="I148" s="1" t="s">
        <v>1059</v>
      </c>
      <c r="J148" s="2" t="str">
        <f>"090-3355-0186"</f>
        <v>090-3355-0186</v>
      </c>
      <c r="K148" s="1" t="s">
        <v>38</v>
      </c>
      <c r="L148" s="1" t="s">
        <v>55</v>
      </c>
      <c r="N148" s="1" t="s">
        <v>1060</v>
      </c>
      <c r="O148" s="1" t="s">
        <v>1061</v>
      </c>
      <c r="P148" s="1" t="s">
        <v>1062</v>
      </c>
    </row>
    <row r="149" spans="1:16" x14ac:dyDescent="0.2">
      <c r="A149" s="1">
        <v>48516803</v>
      </c>
      <c r="B149" s="1" t="s">
        <v>288</v>
      </c>
      <c r="C149" s="1">
        <v>3287</v>
      </c>
      <c r="D149" s="1">
        <v>1</v>
      </c>
      <c r="E149" s="1">
        <v>24937144</v>
      </c>
      <c r="F149" s="1" t="s">
        <v>1063</v>
      </c>
      <c r="G149" s="1" t="s">
        <v>1064</v>
      </c>
      <c r="H149" s="1" t="s">
        <v>1065</v>
      </c>
      <c r="I149" s="1" t="s">
        <v>1066</v>
      </c>
      <c r="J149" s="2" t="str">
        <f t="shared" ref="J149:J150" si="6">"080-5038-2383"</f>
        <v>080-5038-2383</v>
      </c>
      <c r="K149" s="1" t="s">
        <v>38</v>
      </c>
      <c r="L149" s="1" t="s">
        <v>55</v>
      </c>
      <c r="N149" s="1" t="s">
        <v>1067</v>
      </c>
      <c r="O149" s="1" t="s">
        <v>1068</v>
      </c>
      <c r="P149" s="1" t="s">
        <v>1069</v>
      </c>
    </row>
    <row r="150" spans="1:16" x14ac:dyDescent="0.2">
      <c r="A150" s="1">
        <v>55611274</v>
      </c>
      <c r="B150" s="1" t="s">
        <v>374</v>
      </c>
      <c r="C150" s="1">
        <v>3339</v>
      </c>
      <c r="D150" s="1">
        <v>1</v>
      </c>
      <c r="E150" s="1">
        <v>24937143</v>
      </c>
      <c r="F150" s="1" t="s">
        <v>1063</v>
      </c>
      <c r="G150" s="1" t="s">
        <v>1064</v>
      </c>
      <c r="H150" s="1" t="s">
        <v>1065</v>
      </c>
      <c r="I150" s="1" t="s">
        <v>1066</v>
      </c>
      <c r="J150" s="2" t="str">
        <f t="shared" si="6"/>
        <v>080-5038-2383</v>
      </c>
      <c r="K150" s="1" t="s">
        <v>38</v>
      </c>
      <c r="L150" s="1" t="s">
        <v>55</v>
      </c>
      <c r="N150" s="1" t="s">
        <v>1067</v>
      </c>
      <c r="O150" s="1" t="s">
        <v>1068</v>
      </c>
      <c r="P150" s="1" t="s">
        <v>1069</v>
      </c>
    </row>
    <row r="151" spans="1:16" x14ac:dyDescent="0.2">
      <c r="A151" s="1">
        <v>76041382</v>
      </c>
      <c r="B151" s="1" t="s">
        <v>1070</v>
      </c>
      <c r="C151" s="1">
        <v>6110</v>
      </c>
      <c r="D151" s="1">
        <v>1</v>
      </c>
      <c r="E151" s="1">
        <v>24937070</v>
      </c>
      <c r="F151" s="1" t="s">
        <v>1071</v>
      </c>
      <c r="G151" s="1" t="s">
        <v>1072</v>
      </c>
      <c r="H151" s="1" t="s">
        <v>1073</v>
      </c>
      <c r="I151" s="1" t="s">
        <v>1074</v>
      </c>
      <c r="J151" s="2" t="str">
        <f>"090-7974-0716"</f>
        <v>090-7974-0716</v>
      </c>
      <c r="K151" s="1" t="s">
        <v>38</v>
      </c>
      <c r="L151" s="1" t="s">
        <v>80</v>
      </c>
      <c r="N151" s="1" t="s">
        <v>1075</v>
      </c>
      <c r="O151" s="1" t="s">
        <v>1076</v>
      </c>
      <c r="P151" s="1" t="s">
        <v>891</v>
      </c>
    </row>
    <row r="152" spans="1:16" x14ac:dyDescent="0.2">
      <c r="A152" s="1">
        <v>67316931</v>
      </c>
      <c r="B152" s="1" t="s">
        <v>1077</v>
      </c>
      <c r="C152" s="1">
        <v>2430</v>
      </c>
      <c r="D152" s="1">
        <v>1</v>
      </c>
      <c r="E152" s="1">
        <v>24937005</v>
      </c>
      <c r="F152" s="1" t="s">
        <v>419</v>
      </c>
      <c r="G152" s="1" t="s">
        <v>420</v>
      </c>
      <c r="H152" s="1" t="s">
        <v>421</v>
      </c>
      <c r="I152" s="1" t="s">
        <v>422</v>
      </c>
      <c r="J152" s="2" t="str">
        <f>"080-3370-3014"</f>
        <v>080-3370-3014</v>
      </c>
      <c r="K152" s="1" t="s">
        <v>38</v>
      </c>
      <c r="L152" s="1" t="s">
        <v>55</v>
      </c>
      <c r="N152" s="1" t="s">
        <v>423</v>
      </c>
      <c r="O152" s="1" t="s">
        <v>424</v>
      </c>
      <c r="P152" s="1" t="s">
        <v>1078</v>
      </c>
    </row>
    <row r="153" spans="1:16" x14ac:dyDescent="0.2">
      <c r="A153" s="1">
        <v>76766526</v>
      </c>
      <c r="B153" s="1" t="s">
        <v>1079</v>
      </c>
      <c r="C153" s="1">
        <v>10300</v>
      </c>
      <c r="D153" s="1">
        <v>1</v>
      </c>
      <c r="E153" s="1">
        <v>24936987</v>
      </c>
      <c r="F153" s="1" t="s">
        <v>1080</v>
      </c>
      <c r="G153" s="1" t="s">
        <v>1081</v>
      </c>
      <c r="H153" s="1" t="s">
        <v>1082</v>
      </c>
      <c r="I153" s="1" t="s">
        <v>1083</v>
      </c>
      <c r="J153" s="2" t="str">
        <f>"080-1436-5588"</f>
        <v>080-1436-5588</v>
      </c>
      <c r="K153" s="1" t="s">
        <v>38</v>
      </c>
      <c r="L153" s="1" t="s">
        <v>55</v>
      </c>
      <c r="N153" s="1" t="s">
        <v>1084</v>
      </c>
      <c r="O153" s="1" t="s">
        <v>1085</v>
      </c>
      <c r="P153" s="1" t="s">
        <v>891</v>
      </c>
    </row>
    <row r="154" spans="1:16" x14ac:dyDescent="0.2">
      <c r="A154" s="1">
        <v>58136014</v>
      </c>
      <c r="B154" s="1" t="s">
        <v>1086</v>
      </c>
      <c r="C154" s="1">
        <v>4930</v>
      </c>
      <c r="D154" s="1">
        <v>1</v>
      </c>
      <c r="E154" s="1">
        <v>24931516</v>
      </c>
      <c r="F154" s="1" t="s">
        <v>1087</v>
      </c>
      <c r="G154" s="1" t="s">
        <v>1088</v>
      </c>
      <c r="H154" s="1" t="s">
        <v>1089</v>
      </c>
      <c r="I154" s="1" t="s">
        <v>1090</v>
      </c>
      <c r="J154" s="2" t="str">
        <f>"070-2684-8899"</f>
        <v>070-2684-8899</v>
      </c>
      <c r="K154" s="1" t="s">
        <v>38</v>
      </c>
      <c r="L154" s="1" t="s">
        <v>1046</v>
      </c>
      <c r="N154" s="1" t="s">
        <v>1091</v>
      </c>
      <c r="O154" s="1" t="s">
        <v>1092</v>
      </c>
      <c r="P154" s="1" t="s">
        <v>1093</v>
      </c>
    </row>
    <row r="155" spans="1:16" x14ac:dyDescent="0.2">
      <c r="A155" s="1">
        <v>63203210</v>
      </c>
      <c r="B155" s="1" t="s">
        <v>1094</v>
      </c>
      <c r="C155" s="1">
        <v>5530</v>
      </c>
      <c r="D155" s="1">
        <v>1</v>
      </c>
      <c r="E155" s="1">
        <v>24936958</v>
      </c>
      <c r="F155" s="1" t="s">
        <v>1095</v>
      </c>
      <c r="G155" s="1" t="s">
        <v>1096</v>
      </c>
      <c r="H155" s="1" t="s">
        <v>1097</v>
      </c>
      <c r="I155" s="1" t="s">
        <v>1098</v>
      </c>
      <c r="J155" s="2" t="str">
        <f>"070-4233-0509"</f>
        <v>070-4233-0509</v>
      </c>
      <c r="K155" s="1" t="s">
        <v>38</v>
      </c>
      <c r="L155" s="1" t="s">
        <v>177</v>
      </c>
      <c r="N155" s="1" t="s">
        <v>1099</v>
      </c>
      <c r="O155" s="1" t="s">
        <v>1100</v>
      </c>
      <c r="P155" s="1" t="s">
        <v>1101</v>
      </c>
    </row>
    <row r="156" spans="1:16" x14ac:dyDescent="0.2">
      <c r="A156" s="1">
        <v>72287804</v>
      </c>
      <c r="B156" s="1" t="s">
        <v>263</v>
      </c>
      <c r="C156" s="1">
        <v>3920</v>
      </c>
      <c r="D156" s="1">
        <v>1</v>
      </c>
      <c r="E156" s="1">
        <v>24936849</v>
      </c>
      <c r="F156" s="1" t="s">
        <v>1102</v>
      </c>
      <c r="G156" s="1" t="s">
        <v>1103</v>
      </c>
      <c r="H156" s="1" t="s">
        <v>1104</v>
      </c>
      <c r="I156" s="1" t="s">
        <v>1105</v>
      </c>
      <c r="J156" s="2" t="str">
        <f>"070-4301-4598"</f>
        <v>070-4301-4598</v>
      </c>
      <c r="K156" s="1" t="s">
        <v>38</v>
      </c>
      <c r="L156" s="1" t="s">
        <v>55</v>
      </c>
      <c r="N156" s="1" t="s">
        <v>1106</v>
      </c>
      <c r="O156" s="1" t="s">
        <v>1107</v>
      </c>
      <c r="P156" s="1" t="s">
        <v>1062</v>
      </c>
    </row>
    <row r="157" spans="1:16" x14ac:dyDescent="0.2">
      <c r="A157" s="1">
        <v>74929002</v>
      </c>
      <c r="B157" s="1" t="s">
        <v>1108</v>
      </c>
      <c r="C157" s="1">
        <v>8820</v>
      </c>
      <c r="D157" s="1">
        <v>1</v>
      </c>
      <c r="E157" s="1">
        <v>24936818</v>
      </c>
      <c r="F157" s="1" t="s">
        <v>1109</v>
      </c>
      <c r="G157" s="1" t="s">
        <v>1110</v>
      </c>
      <c r="H157" s="1" t="s">
        <v>1111</v>
      </c>
      <c r="I157" s="1" t="s">
        <v>1112</v>
      </c>
      <c r="J157" s="2" t="str">
        <f t="shared" ref="J157:J158" si="7">"070-1063-2408"</f>
        <v>070-1063-2408</v>
      </c>
      <c r="K157" s="1" t="s">
        <v>38</v>
      </c>
      <c r="L157" s="1" t="s">
        <v>1113</v>
      </c>
      <c r="N157" s="1" t="s">
        <v>1114</v>
      </c>
      <c r="O157" s="1" t="s">
        <v>1115</v>
      </c>
      <c r="P157" s="1" t="s">
        <v>1116</v>
      </c>
    </row>
    <row r="158" spans="1:16" x14ac:dyDescent="0.2">
      <c r="A158" s="1">
        <v>74929594</v>
      </c>
      <c r="B158" s="1" t="s">
        <v>1117</v>
      </c>
      <c r="C158" s="1">
        <v>6990</v>
      </c>
      <c r="D158" s="1">
        <v>1</v>
      </c>
      <c r="E158" s="1">
        <v>24936817</v>
      </c>
      <c r="F158" s="1" t="s">
        <v>1109</v>
      </c>
      <c r="G158" s="1" t="s">
        <v>1110</v>
      </c>
      <c r="H158" s="1" t="s">
        <v>1111</v>
      </c>
      <c r="I158" s="1" t="s">
        <v>1112</v>
      </c>
      <c r="J158" s="2" t="str">
        <f t="shared" si="7"/>
        <v>070-1063-2408</v>
      </c>
      <c r="K158" s="1" t="s">
        <v>38</v>
      </c>
      <c r="L158" s="1" t="s">
        <v>1118</v>
      </c>
      <c r="N158" s="1" t="s">
        <v>1114</v>
      </c>
      <c r="O158" s="1" t="s">
        <v>1115</v>
      </c>
      <c r="P158" s="1" t="s">
        <v>1116</v>
      </c>
    </row>
    <row r="159" spans="1:16" x14ac:dyDescent="0.2">
      <c r="A159" s="1">
        <v>72287804</v>
      </c>
      <c r="B159" s="1" t="s">
        <v>263</v>
      </c>
      <c r="C159" s="1">
        <v>3920</v>
      </c>
      <c r="D159" s="1">
        <v>1</v>
      </c>
      <c r="E159" s="1">
        <v>24936623</v>
      </c>
      <c r="F159" s="1" t="s">
        <v>1119</v>
      </c>
      <c r="G159" s="1" t="s">
        <v>1120</v>
      </c>
      <c r="H159" s="1" t="s">
        <v>1121</v>
      </c>
      <c r="I159" s="1" t="s">
        <v>1122</v>
      </c>
      <c r="J159" s="2" t="str">
        <f>"080-2488-9064"</f>
        <v>080-2488-9064</v>
      </c>
      <c r="K159" s="1" t="s">
        <v>38</v>
      </c>
      <c r="L159" s="1" t="s">
        <v>55</v>
      </c>
      <c r="N159" s="1" t="s">
        <v>1123</v>
      </c>
      <c r="O159" s="1" t="s">
        <v>1124</v>
      </c>
      <c r="P159" s="1" t="s">
        <v>1062</v>
      </c>
    </row>
    <row r="160" spans="1:16" x14ac:dyDescent="0.2">
      <c r="A160" s="1">
        <v>72761962</v>
      </c>
      <c r="B160" s="1" t="s">
        <v>1125</v>
      </c>
      <c r="C160" s="1">
        <v>10450</v>
      </c>
      <c r="D160" s="1">
        <v>1</v>
      </c>
      <c r="E160" s="1">
        <v>24936455</v>
      </c>
      <c r="F160" s="1" t="s">
        <v>1126</v>
      </c>
      <c r="G160" s="1" t="s">
        <v>1127</v>
      </c>
      <c r="H160" s="1" t="s">
        <v>1128</v>
      </c>
      <c r="I160" s="1" t="s">
        <v>1129</v>
      </c>
      <c r="J160" s="2" t="str">
        <f>"080-5200-6479"</f>
        <v>080-5200-6479</v>
      </c>
      <c r="K160" s="1" t="s">
        <v>38</v>
      </c>
      <c r="L160" s="1" t="s">
        <v>1130</v>
      </c>
      <c r="N160" s="1" t="s">
        <v>1131</v>
      </c>
      <c r="O160" s="1" t="s">
        <v>1132</v>
      </c>
      <c r="P160" s="1" t="s">
        <v>1133</v>
      </c>
    </row>
    <row r="161" spans="1:16" x14ac:dyDescent="0.2">
      <c r="A161" s="1">
        <v>74015048</v>
      </c>
      <c r="B161" s="1" t="s">
        <v>209</v>
      </c>
      <c r="C161" s="1">
        <v>6540</v>
      </c>
      <c r="D161" s="1">
        <v>1</v>
      </c>
      <c r="E161" s="1">
        <v>24936362</v>
      </c>
      <c r="F161" s="1" t="s">
        <v>487</v>
      </c>
      <c r="G161" s="1" t="s">
        <v>488</v>
      </c>
      <c r="H161" s="1" t="s">
        <v>489</v>
      </c>
      <c r="I161" s="1" t="s">
        <v>490</v>
      </c>
      <c r="J161" s="2" t="str">
        <f>"03-6321-8142"</f>
        <v>03-6321-8142</v>
      </c>
      <c r="K161" s="1" t="s">
        <v>38</v>
      </c>
      <c r="L161" s="1" t="s">
        <v>214</v>
      </c>
      <c r="N161" s="1" t="s">
        <v>491</v>
      </c>
      <c r="O161" s="1" t="s">
        <v>492</v>
      </c>
      <c r="P161" s="1" t="s">
        <v>1134</v>
      </c>
    </row>
    <row r="162" spans="1:16" x14ac:dyDescent="0.2">
      <c r="A162" s="1">
        <v>67316931</v>
      </c>
      <c r="B162" s="1" t="s">
        <v>1077</v>
      </c>
      <c r="C162" s="1">
        <v>2430</v>
      </c>
      <c r="D162" s="1">
        <v>1</v>
      </c>
      <c r="E162" s="1">
        <v>24936310</v>
      </c>
      <c r="F162" s="1" t="s">
        <v>1135</v>
      </c>
      <c r="G162" s="1" t="s">
        <v>1136</v>
      </c>
      <c r="H162" s="1" t="s">
        <v>1137</v>
      </c>
      <c r="I162" s="1" t="s">
        <v>1138</v>
      </c>
      <c r="J162" s="2" t="str">
        <f>"070-1612-0700"</f>
        <v>070-1612-0700</v>
      </c>
      <c r="K162" s="1" t="s">
        <v>38</v>
      </c>
      <c r="L162" s="1" t="s">
        <v>547</v>
      </c>
      <c r="N162" s="1" t="s">
        <v>1139</v>
      </c>
      <c r="O162" s="1" t="s">
        <v>1140</v>
      </c>
      <c r="P162" s="1" t="s">
        <v>891</v>
      </c>
    </row>
    <row r="163" spans="1:16" x14ac:dyDescent="0.2">
      <c r="A163" s="1">
        <v>72614695</v>
      </c>
      <c r="B163" s="1" t="s">
        <v>83</v>
      </c>
      <c r="C163" s="1">
        <v>30320</v>
      </c>
      <c r="D163" s="1">
        <v>1</v>
      </c>
      <c r="E163" s="1">
        <v>24936184</v>
      </c>
      <c r="F163" s="1" t="s">
        <v>1141</v>
      </c>
      <c r="G163" s="1" t="s">
        <v>1142</v>
      </c>
      <c r="H163" s="1" t="s">
        <v>1143</v>
      </c>
      <c r="I163" s="1" t="s">
        <v>1144</v>
      </c>
      <c r="J163" s="2" t="str">
        <f>"080-6341-0816"</f>
        <v>080-6341-0816</v>
      </c>
      <c r="K163" s="1" t="s">
        <v>21</v>
      </c>
      <c r="L163" s="1" t="s">
        <v>118</v>
      </c>
      <c r="N163" s="1" t="s">
        <v>1145</v>
      </c>
      <c r="O163" s="1" t="s">
        <v>1146</v>
      </c>
      <c r="P163" s="1" t="s">
        <v>1062</v>
      </c>
    </row>
    <row r="164" spans="1:16" x14ac:dyDescent="0.2">
      <c r="A164" s="1">
        <v>73912880</v>
      </c>
      <c r="B164" s="1" t="s">
        <v>351</v>
      </c>
      <c r="C164" s="1">
        <v>18750</v>
      </c>
      <c r="D164" s="1">
        <v>1</v>
      </c>
      <c r="E164" s="1">
        <v>24936078</v>
      </c>
      <c r="F164" s="1" t="s">
        <v>1147</v>
      </c>
      <c r="G164" s="1" t="s">
        <v>1148</v>
      </c>
      <c r="H164" s="1" t="s">
        <v>1149</v>
      </c>
      <c r="I164" s="1" t="s">
        <v>1150</v>
      </c>
      <c r="J164" s="2" t="str">
        <f>"090-9989-9122"</f>
        <v>090-9989-9122</v>
      </c>
      <c r="K164" s="1" t="s">
        <v>21</v>
      </c>
      <c r="L164" s="1" t="s">
        <v>1151</v>
      </c>
      <c r="N164" s="1" t="s">
        <v>1152</v>
      </c>
      <c r="O164" s="1" t="s">
        <v>1153</v>
      </c>
      <c r="P164" s="1" t="s">
        <v>891</v>
      </c>
    </row>
    <row r="165" spans="1:16" x14ac:dyDescent="0.2">
      <c r="A165" s="1">
        <v>65708799</v>
      </c>
      <c r="B165" s="1" t="s">
        <v>1154</v>
      </c>
      <c r="C165" s="1">
        <v>6520</v>
      </c>
      <c r="D165" s="1">
        <v>1</v>
      </c>
      <c r="E165" s="1">
        <v>24936067</v>
      </c>
      <c r="F165" s="1" t="s">
        <v>1155</v>
      </c>
      <c r="G165" s="1" t="s">
        <v>1156</v>
      </c>
      <c r="H165" s="1" t="s">
        <v>19</v>
      </c>
      <c r="I165" s="1" t="s">
        <v>1157</v>
      </c>
      <c r="J165" s="2" t="str">
        <f>"080-7846-8178"</f>
        <v>080-7846-8178</v>
      </c>
      <c r="K165" s="1" t="s">
        <v>38</v>
      </c>
      <c r="L165" s="1" t="s">
        <v>407</v>
      </c>
      <c r="N165" s="1" t="s">
        <v>1158</v>
      </c>
      <c r="O165" s="1" t="s">
        <v>1159</v>
      </c>
      <c r="P165" s="1" t="s">
        <v>891</v>
      </c>
    </row>
    <row r="166" spans="1:16" x14ac:dyDescent="0.2">
      <c r="A166" s="1">
        <v>61698204</v>
      </c>
      <c r="B166" s="1" t="s">
        <v>1160</v>
      </c>
      <c r="C166" s="1">
        <v>2740</v>
      </c>
      <c r="D166" s="1">
        <v>1</v>
      </c>
      <c r="E166" s="1">
        <v>24935962</v>
      </c>
      <c r="F166" s="1" t="s">
        <v>1161</v>
      </c>
      <c r="G166" s="1" t="s">
        <v>1162</v>
      </c>
      <c r="H166" s="1" t="s">
        <v>1163</v>
      </c>
      <c r="I166" s="1" t="s">
        <v>1164</v>
      </c>
      <c r="J166" s="2" t="str">
        <f>"080-9293-2645"</f>
        <v>080-9293-2645</v>
      </c>
      <c r="K166" s="1" t="s">
        <v>38</v>
      </c>
      <c r="L166" s="1" t="s">
        <v>1165</v>
      </c>
      <c r="N166" s="1" t="s">
        <v>1166</v>
      </c>
      <c r="O166" s="1" t="s">
        <v>1167</v>
      </c>
      <c r="P166" s="1" t="s">
        <v>891</v>
      </c>
    </row>
    <row r="167" spans="1:16" x14ac:dyDescent="0.2">
      <c r="A167" s="1">
        <v>73946137</v>
      </c>
      <c r="B167" s="1" t="s">
        <v>99</v>
      </c>
      <c r="C167" s="1">
        <v>5830</v>
      </c>
      <c r="D167" s="1">
        <v>1</v>
      </c>
      <c r="E167" s="1">
        <v>24935937</v>
      </c>
      <c r="F167" s="1" t="s">
        <v>1168</v>
      </c>
      <c r="G167" s="1" t="s">
        <v>1169</v>
      </c>
      <c r="H167" s="1" t="s">
        <v>1170</v>
      </c>
      <c r="I167" s="1" t="s">
        <v>1171</v>
      </c>
      <c r="J167" s="2" t="str">
        <f>"090-3525-9851"</f>
        <v>090-3525-9851</v>
      </c>
      <c r="K167" s="1" t="s">
        <v>38</v>
      </c>
      <c r="L167" s="1" t="s">
        <v>80</v>
      </c>
      <c r="N167" s="1" t="s">
        <v>1172</v>
      </c>
      <c r="O167" s="1" t="s">
        <v>1173</v>
      </c>
      <c r="P167" s="1" t="s">
        <v>1174</v>
      </c>
    </row>
    <row r="168" spans="1:16" x14ac:dyDescent="0.2">
      <c r="A168" s="1">
        <v>72614695</v>
      </c>
      <c r="B168" s="1" t="s">
        <v>83</v>
      </c>
      <c r="C168" s="1">
        <v>30320</v>
      </c>
      <c r="D168" s="1">
        <v>1</v>
      </c>
      <c r="E168" s="1">
        <v>24935858</v>
      </c>
      <c r="F168" s="1" t="s">
        <v>1175</v>
      </c>
      <c r="G168" s="1" t="s">
        <v>1176</v>
      </c>
      <c r="H168" s="1" t="s">
        <v>1177</v>
      </c>
      <c r="I168" s="1" t="s">
        <v>1178</v>
      </c>
      <c r="J168" s="2" t="str">
        <f>"070-1433-1644"</f>
        <v>070-1433-1644</v>
      </c>
      <c r="K168" s="1" t="s">
        <v>21</v>
      </c>
      <c r="L168" s="1" t="s">
        <v>118</v>
      </c>
      <c r="O168" s="1" t="s">
        <v>868</v>
      </c>
      <c r="P168" s="1" t="s">
        <v>1062</v>
      </c>
    </row>
    <row r="169" spans="1:16" x14ac:dyDescent="0.2">
      <c r="A169" s="1">
        <v>72287804</v>
      </c>
      <c r="B169" s="1" t="s">
        <v>263</v>
      </c>
      <c r="C169" s="1">
        <v>3920</v>
      </c>
      <c r="D169" s="1">
        <v>1</v>
      </c>
      <c r="E169" s="1">
        <v>24935837</v>
      </c>
      <c r="F169" s="1" t="s">
        <v>1179</v>
      </c>
      <c r="G169" s="1" t="s">
        <v>1180</v>
      </c>
      <c r="H169" s="1" t="s">
        <v>1181</v>
      </c>
      <c r="I169" s="1" t="s">
        <v>1182</v>
      </c>
      <c r="J169" s="2" t="str">
        <f>"080-1773-8286"</f>
        <v>080-1773-8286</v>
      </c>
      <c r="K169" s="1" t="s">
        <v>38</v>
      </c>
      <c r="L169" s="1" t="s">
        <v>896</v>
      </c>
      <c r="N169" s="1" t="s">
        <v>1183</v>
      </c>
      <c r="O169" s="1" t="s">
        <v>1184</v>
      </c>
      <c r="P169" s="1" t="s">
        <v>1185</v>
      </c>
    </row>
    <row r="170" spans="1:16" x14ac:dyDescent="0.2">
      <c r="A170" s="1">
        <v>64092142</v>
      </c>
      <c r="B170" s="1" t="s">
        <v>1186</v>
      </c>
      <c r="C170" s="1">
        <v>8900</v>
      </c>
      <c r="D170" s="1">
        <v>1</v>
      </c>
      <c r="E170" s="1">
        <v>24935580</v>
      </c>
      <c r="F170" s="1" t="s">
        <v>1187</v>
      </c>
      <c r="G170" s="1" t="s">
        <v>1188</v>
      </c>
      <c r="H170" s="1" t="s">
        <v>1189</v>
      </c>
      <c r="I170" s="1" t="s">
        <v>1190</v>
      </c>
      <c r="J170" s="2" t="str">
        <f>"090-2482-0720"</f>
        <v>090-2482-0720</v>
      </c>
      <c r="K170" s="1" t="s">
        <v>38</v>
      </c>
      <c r="L170" s="1" t="s">
        <v>1191</v>
      </c>
      <c r="O170" s="1" t="s">
        <v>868</v>
      </c>
      <c r="P170" s="1" t="s">
        <v>1192</v>
      </c>
    </row>
    <row r="171" spans="1:16" x14ac:dyDescent="0.2">
      <c r="A171" s="1">
        <v>74924141</v>
      </c>
      <c r="B171" s="1" t="s">
        <v>573</v>
      </c>
      <c r="C171" s="1">
        <v>6900</v>
      </c>
      <c r="D171" s="1">
        <v>1</v>
      </c>
      <c r="E171" s="1">
        <v>24935547</v>
      </c>
      <c r="F171" s="1" t="s">
        <v>1193</v>
      </c>
      <c r="G171" s="1" t="s">
        <v>1194</v>
      </c>
      <c r="H171" s="1" t="s">
        <v>1195</v>
      </c>
      <c r="I171" s="1" t="s">
        <v>1196</v>
      </c>
      <c r="J171" s="2" t="str">
        <f>"080-3763-2466"</f>
        <v>080-3763-2466</v>
      </c>
      <c r="K171" s="1" t="s">
        <v>38</v>
      </c>
      <c r="L171" s="1" t="s">
        <v>1197</v>
      </c>
      <c r="N171" s="1" t="s">
        <v>1198</v>
      </c>
      <c r="O171" s="1" t="s">
        <v>1199</v>
      </c>
      <c r="P171" s="1" t="s">
        <v>1200</v>
      </c>
    </row>
    <row r="172" spans="1:16" x14ac:dyDescent="0.2">
      <c r="A172" s="1">
        <v>73613237</v>
      </c>
      <c r="B172" s="1" t="s">
        <v>1201</v>
      </c>
      <c r="C172" s="1">
        <v>16590</v>
      </c>
      <c r="D172" s="1">
        <v>1</v>
      </c>
      <c r="E172" s="1">
        <v>24911863</v>
      </c>
      <c r="F172" s="1" t="s">
        <v>1202</v>
      </c>
      <c r="G172" s="1" t="s">
        <v>1203</v>
      </c>
      <c r="H172" s="1" t="s">
        <v>1204</v>
      </c>
      <c r="I172" s="1" t="s">
        <v>1205</v>
      </c>
      <c r="J172" s="2" t="str">
        <f>"080-9511-1212"</f>
        <v>080-9511-1212</v>
      </c>
      <c r="K172" s="1" t="s">
        <v>21</v>
      </c>
      <c r="L172" s="1" t="s">
        <v>1206</v>
      </c>
      <c r="N172" s="1" t="s">
        <v>1207</v>
      </c>
      <c r="O172" s="1" t="s">
        <v>1208</v>
      </c>
      <c r="P172" s="1" t="s">
        <v>891</v>
      </c>
    </row>
    <row r="173" spans="1:16" x14ac:dyDescent="0.2">
      <c r="A173" s="1">
        <v>48786279</v>
      </c>
      <c r="B173" s="1" t="s">
        <v>1209</v>
      </c>
      <c r="C173" s="1">
        <v>15620</v>
      </c>
      <c r="D173" s="1">
        <v>1</v>
      </c>
      <c r="E173" s="1">
        <v>24935098</v>
      </c>
      <c r="F173" s="1" t="s">
        <v>1210</v>
      </c>
      <c r="G173" s="1" t="s">
        <v>1211</v>
      </c>
      <c r="H173" s="1" t="s">
        <v>1212</v>
      </c>
      <c r="I173" s="1" t="s">
        <v>1213</v>
      </c>
      <c r="J173" s="2" t="str">
        <f>"090-5569-6665"</f>
        <v>090-5569-6665</v>
      </c>
      <c r="K173" s="1" t="s">
        <v>38</v>
      </c>
      <c r="L173" s="1" t="s">
        <v>1214</v>
      </c>
      <c r="N173" s="1" t="s">
        <v>1215</v>
      </c>
      <c r="O173" s="1" t="s">
        <v>1216</v>
      </c>
      <c r="P173" s="1" t="s">
        <v>1134</v>
      </c>
    </row>
    <row r="174" spans="1:16" x14ac:dyDescent="0.2">
      <c r="A174" s="1">
        <v>74008581</v>
      </c>
      <c r="B174" s="1" t="s">
        <v>1217</v>
      </c>
      <c r="C174" s="1">
        <v>15000</v>
      </c>
      <c r="D174" s="1">
        <v>1</v>
      </c>
      <c r="E174" s="1">
        <v>24935079</v>
      </c>
      <c r="F174" s="1" t="s">
        <v>1218</v>
      </c>
      <c r="G174" s="1" t="s">
        <v>1219</v>
      </c>
      <c r="H174" s="1" t="s">
        <v>1220</v>
      </c>
      <c r="I174" s="1" t="s">
        <v>1221</v>
      </c>
      <c r="J174" s="2" t="str">
        <f>"080-8296-0129"</f>
        <v>080-8296-0129</v>
      </c>
      <c r="K174" s="1" t="s">
        <v>38</v>
      </c>
      <c r="L174" s="1" t="s">
        <v>1118</v>
      </c>
      <c r="N174" s="1" t="s">
        <v>1222</v>
      </c>
      <c r="O174" s="1" t="s">
        <v>1223</v>
      </c>
      <c r="P174" s="1" t="s">
        <v>891</v>
      </c>
    </row>
    <row r="175" spans="1:16" x14ac:dyDescent="0.2">
      <c r="A175" s="1">
        <v>48516803</v>
      </c>
      <c r="B175" s="1" t="s">
        <v>288</v>
      </c>
      <c r="C175" s="1">
        <v>3287</v>
      </c>
      <c r="D175" s="1">
        <v>1</v>
      </c>
      <c r="E175" s="1">
        <v>24931465</v>
      </c>
      <c r="F175" s="1" t="s">
        <v>1224</v>
      </c>
      <c r="G175" s="1" t="s">
        <v>1225</v>
      </c>
      <c r="H175" s="1" t="s">
        <v>1226</v>
      </c>
      <c r="I175" s="1" t="s">
        <v>1227</v>
      </c>
      <c r="J175" s="2" t="str">
        <f>"080-9879-3873"</f>
        <v>080-9879-3873</v>
      </c>
      <c r="K175" s="1" t="s">
        <v>38</v>
      </c>
      <c r="L175" s="1" t="s">
        <v>55</v>
      </c>
      <c r="N175" s="1" t="s">
        <v>1228</v>
      </c>
      <c r="O175" s="1" t="s">
        <v>1229</v>
      </c>
      <c r="P175" s="1" t="s">
        <v>1062</v>
      </c>
    </row>
    <row r="176" spans="1:16" x14ac:dyDescent="0.2">
      <c r="A176" s="1">
        <v>59742724</v>
      </c>
      <c r="B176" s="1" t="s">
        <v>780</v>
      </c>
      <c r="C176" s="1">
        <v>5270</v>
      </c>
      <c r="D176" s="1">
        <v>1</v>
      </c>
      <c r="E176" s="1">
        <v>24934711</v>
      </c>
      <c r="F176" s="1" t="s">
        <v>1230</v>
      </c>
      <c r="G176" s="1" t="s">
        <v>1231</v>
      </c>
      <c r="H176" s="1" t="s">
        <v>1232</v>
      </c>
      <c r="I176" s="1" t="s">
        <v>1233</v>
      </c>
      <c r="J176" s="2" t="str">
        <f>"080-2561-8554"</f>
        <v>080-2561-8554</v>
      </c>
      <c r="K176" s="1" t="s">
        <v>38</v>
      </c>
      <c r="L176" s="1" t="s">
        <v>785</v>
      </c>
      <c r="N176" s="1" t="s">
        <v>1234</v>
      </c>
      <c r="O176" s="1" t="s">
        <v>1235</v>
      </c>
      <c r="P176" s="3">
        <v>44566</v>
      </c>
    </row>
    <row r="177" spans="1:16" x14ac:dyDescent="0.2">
      <c r="A177" s="1">
        <v>76038933</v>
      </c>
      <c r="B177" s="1" t="s">
        <v>1236</v>
      </c>
      <c r="C177" s="1">
        <v>19350</v>
      </c>
      <c r="D177" s="1">
        <v>1</v>
      </c>
      <c r="E177" s="1">
        <v>24934576</v>
      </c>
      <c r="F177" s="1" t="s">
        <v>1237</v>
      </c>
      <c r="G177" s="1" t="s">
        <v>1238</v>
      </c>
      <c r="H177" s="1" t="s">
        <v>1239</v>
      </c>
      <c r="I177" s="1" t="s">
        <v>1240</v>
      </c>
      <c r="J177" s="2" t="str">
        <f>"0575-22-1203"</f>
        <v>0575-22-1203</v>
      </c>
      <c r="K177" s="1" t="s">
        <v>21</v>
      </c>
      <c r="L177" s="1" t="s">
        <v>944</v>
      </c>
      <c r="N177" s="1" t="s">
        <v>1241</v>
      </c>
      <c r="O177" s="1" t="s">
        <v>1242</v>
      </c>
      <c r="P177" s="1" t="s">
        <v>891</v>
      </c>
    </row>
    <row r="178" spans="1:16" x14ac:dyDescent="0.2">
      <c r="A178" s="1">
        <v>75510009</v>
      </c>
      <c r="B178" s="1" t="s">
        <v>1243</v>
      </c>
      <c r="C178" s="1">
        <v>9790</v>
      </c>
      <c r="D178" s="1">
        <v>1</v>
      </c>
      <c r="E178" s="1">
        <v>24934451</v>
      </c>
      <c r="F178" s="1" t="s">
        <v>1244</v>
      </c>
      <c r="G178" s="1" t="s">
        <v>1245</v>
      </c>
      <c r="H178" s="1" t="s">
        <v>1246</v>
      </c>
      <c r="I178" s="1" t="s">
        <v>1247</v>
      </c>
      <c r="J178" s="2" t="str">
        <f>"070-4565-6361"</f>
        <v>070-4565-6361</v>
      </c>
      <c r="K178" s="1" t="s">
        <v>21</v>
      </c>
      <c r="L178" s="1" t="s">
        <v>1248</v>
      </c>
      <c r="N178" s="1" t="s">
        <v>1249</v>
      </c>
      <c r="O178" s="1" t="s">
        <v>1250</v>
      </c>
      <c r="P178" s="1" t="s">
        <v>891</v>
      </c>
    </row>
    <row r="179" spans="1:16" x14ac:dyDescent="0.2">
      <c r="A179" s="1">
        <v>38287382</v>
      </c>
      <c r="B179" s="1" t="s">
        <v>1034</v>
      </c>
      <c r="C179" s="1">
        <v>5990</v>
      </c>
      <c r="D179" s="1">
        <v>1</v>
      </c>
      <c r="E179" s="1">
        <v>24934439</v>
      </c>
      <c r="F179" s="1" t="s">
        <v>1251</v>
      </c>
      <c r="G179" s="1" t="s">
        <v>1252</v>
      </c>
      <c r="H179" s="1" t="s">
        <v>1253</v>
      </c>
      <c r="I179" s="1" t="s">
        <v>1254</v>
      </c>
      <c r="J179" s="2" t="str">
        <f>"080-1827-8986"</f>
        <v>080-1827-8986</v>
      </c>
      <c r="K179" s="1" t="s">
        <v>38</v>
      </c>
      <c r="L179" s="1" t="s">
        <v>1255</v>
      </c>
      <c r="N179" s="1" t="s">
        <v>1256</v>
      </c>
      <c r="O179" s="1" t="s">
        <v>1257</v>
      </c>
      <c r="P179" s="1" t="s">
        <v>247</v>
      </c>
    </row>
    <row r="180" spans="1:16" x14ac:dyDescent="0.2">
      <c r="A180" s="1">
        <v>74886787</v>
      </c>
      <c r="B180" s="1" t="s">
        <v>1258</v>
      </c>
      <c r="C180" s="1">
        <v>3740</v>
      </c>
      <c r="D180" s="1">
        <v>1</v>
      </c>
      <c r="E180" s="1">
        <v>24884831</v>
      </c>
      <c r="F180" s="1" t="s">
        <v>1259</v>
      </c>
      <c r="G180" s="1" t="s">
        <v>1260</v>
      </c>
      <c r="H180" s="1" t="s">
        <v>1261</v>
      </c>
      <c r="I180" s="1" t="s">
        <v>1262</v>
      </c>
      <c r="J180" s="2" t="str">
        <f>"080-6372-1470"</f>
        <v>080-6372-1470</v>
      </c>
      <c r="K180" s="1" t="s">
        <v>38</v>
      </c>
      <c r="L180" s="1" t="s">
        <v>1263</v>
      </c>
      <c r="N180" s="1" t="s">
        <v>1264</v>
      </c>
      <c r="O180" s="1" t="s">
        <v>1265</v>
      </c>
      <c r="P180" s="1" t="s">
        <v>188</v>
      </c>
    </row>
    <row r="181" spans="1:16" x14ac:dyDescent="0.2">
      <c r="A181" s="1">
        <v>72755326</v>
      </c>
      <c r="B181" s="1" t="s">
        <v>295</v>
      </c>
      <c r="C181" s="1">
        <v>9280</v>
      </c>
      <c r="D181" s="1">
        <v>1</v>
      </c>
      <c r="E181" s="1">
        <v>24934315</v>
      </c>
      <c r="F181" s="1" t="s">
        <v>1266</v>
      </c>
      <c r="G181" s="1" t="s">
        <v>1267</v>
      </c>
      <c r="H181" s="1" t="s">
        <v>1268</v>
      </c>
      <c r="I181" s="1" t="s">
        <v>1269</v>
      </c>
      <c r="J181" s="2" t="str">
        <f>"080-2007-0579"</f>
        <v>080-2007-0579</v>
      </c>
      <c r="K181" s="1" t="s">
        <v>21</v>
      </c>
      <c r="L181" s="1" t="s">
        <v>88</v>
      </c>
      <c r="N181" s="1" t="s">
        <v>1270</v>
      </c>
      <c r="O181" s="1" t="s">
        <v>1271</v>
      </c>
      <c r="P181" s="1" t="s">
        <v>1062</v>
      </c>
    </row>
    <row r="182" spans="1:16" x14ac:dyDescent="0.2">
      <c r="A182" s="1">
        <v>72614695</v>
      </c>
      <c r="B182" s="1" t="s">
        <v>83</v>
      </c>
      <c r="C182" s="1">
        <v>30320</v>
      </c>
      <c r="D182" s="1">
        <v>1</v>
      </c>
      <c r="E182" s="1">
        <v>24934299</v>
      </c>
      <c r="F182" s="1" t="s">
        <v>1272</v>
      </c>
      <c r="G182" s="1" t="s">
        <v>1273</v>
      </c>
      <c r="H182" s="1" t="s">
        <v>1274</v>
      </c>
      <c r="I182" s="1" t="s">
        <v>1275</v>
      </c>
      <c r="J182" s="2" t="str">
        <f>"090-4121-9796"</f>
        <v>090-4121-9796</v>
      </c>
      <c r="K182" s="1" t="s">
        <v>21</v>
      </c>
      <c r="L182" s="1" t="s">
        <v>118</v>
      </c>
      <c r="N182" s="1" t="s">
        <v>1276</v>
      </c>
      <c r="O182" s="1" t="s">
        <v>1277</v>
      </c>
      <c r="P182" s="1" t="s">
        <v>1062</v>
      </c>
    </row>
    <row r="183" spans="1:16" x14ac:dyDescent="0.2">
      <c r="A183" s="1">
        <v>77513769</v>
      </c>
      <c r="B183" s="1" t="s">
        <v>1278</v>
      </c>
      <c r="C183" s="1">
        <v>19650</v>
      </c>
      <c r="D183" s="1">
        <v>1</v>
      </c>
      <c r="E183" s="1">
        <v>24934231</v>
      </c>
      <c r="F183" s="1" t="s">
        <v>1279</v>
      </c>
      <c r="G183" s="1" t="s">
        <v>1280</v>
      </c>
      <c r="H183" s="1" t="s">
        <v>1281</v>
      </c>
      <c r="I183" s="1" t="s">
        <v>1282</v>
      </c>
      <c r="J183" s="2" t="str">
        <f>"080-8876-4890"</f>
        <v>080-8876-4890</v>
      </c>
      <c r="K183" s="1" t="s">
        <v>21</v>
      </c>
      <c r="L183" s="1" t="s">
        <v>936</v>
      </c>
      <c r="N183" s="1" t="s">
        <v>1283</v>
      </c>
      <c r="O183" s="1" t="s">
        <v>1284</v>
      </c>
      <c r="P183" s="1" t="s">
        <v>891</v>
      </c>
    </row>
    <row r="184" spans="1:16" x14ac:dyDescent="0.2">
      <c r="A184" s="1">
        <v>73946137</v>
      </c>
      <c r="B184" s="1" t="s">
        <v>99</v>
      </c>
      <c r="C184" s="1">
        <v>5830</v>
      </c>
      <c r="D184" s="1">
        <v>1</v>
      </c>
      <c r="E184" s="1">
        <v>24933830</v>
      </c>
      <c r="F184" s="1" t="s">
        <v>1285</v>
      </c>
      <c r="G184" s="1" t="s">
        <v>1286</v>
      </c>
      <c r="H184" s="1" t="s">
        <v>1287</v>
      </c>
      <c r="I184" s="1" t="s">
        <v>1288</v>
      </c>
      <c r="J184" s="2" t="str">
        <f>"080-5274-6025"</f>
        <v>080-5274-6025</v>
      </c>
      <c r="K184" s="1" t="s">
        <v>38</v>
      </c>
      <c r="L184" s="1" t="s">
        <v>1046</v>
      </c>
      <c r="N184" s="1" t="s">
        <v>1289</v>
      </c>
      <c r="O184" s="1" t="s">
        <v>1290</v>
      </c>
      <c r="P184" s="1" t="s">
        <v>1174</v>
      </c>
    </row>
    <row r="185" spans="1:16" x14ac:dyDescent="0.2">
      <c r="A185" s="1">
        <v>73613237</v>
      </c>
      <c r="B185" s="1" t="s">
        <v>1201</v>
      </c>
      <c r="C185" s="1">
        <v>16590</v>
      </c>
      <c r="D185" s="1">
        <v>1</v>
      </c>
      <c r="E185" s="1">
        <v>24933598</v>
      </c>
      <c r="F185" s="1" t="s">
        <v>1291</v>
      </c>
      <c r="G185" s="1" t="s">
        <v>1292</v>
      </c>
      <c r="H185" s="1" t="s">
        <v>1293</v>
      </c>
      <c r="I185" s="1" t="s">
        <v>1294</v>
      </c>
      <c r="J185" s="2" t="str">
        <f>"070-4138-1826"</f>
        <v>070-4138-1826</v>
      </c>
      <c r="K185" s="1" t="s">
        <v>21</v>
      </c>
      <c r="L185" s="1" t="s">
        <v>1295</v>
      </c>
      <c r="N185" s="1" t="s">
        <v>1296</v>
      </c>
      <c r="O185" s="1" t="s">
        <v>1297</v>
      </c>
      <c r="P185" s="1" t="s">
        <v>891</v>
      </c>
    </row>
    <row r="186" spans="1:16" x14ac:dyDescent="0.2">
      <c r="A186" s="1">
        <v>76080262</v>
      </c>
      <c r="B186" s="1" t="s">
        <v>1298</v>
      </c>
      <c r="C186" s="1">
        <v>20210</v>
      </c>
      <c r="D186" s="1">
        <v>1</v>
      </c>
      <c r="E186" s="1">
        <v>24933785</v>
      </c>
      <c r="F186" s="1" t="s">
        <v>1299</v>
      </c>
      <c r="G186" s="1" t="s">
        <v>1300</v>
      </c>
      <c r="H186" s="1" t="s">
        <v>1301</v>
      </c>
      <c r="I186" s="1" t="s">
        <v>1302</v>
      </c>
      <c r="J186" s="2" t="str">
        <f>"080-5001-8392"</f>
        <v>080-5001-8392</v>
      </c>
      <c r="K186" s="1" t="s">
        <v>21</v>
      </c>
      <c r="L186" s="1" t="s">
        <v>1303</v>
      </c>
      <c r="N186" s="1" t="s">
        <v>1304</v>
      </c>
      <c r="O186" s="1" t="s">
        <v>1305</v>
      </c>
      <c r="P186" s="1" t="s">
        <v>891</v>
      </c>
    </row>
    <row r="187" spans="1:16" x14ac:dyDescent="0.2">
      <c r="A187" s="1">
        <v>45131974</v>
      </c>
      <c r="B187" s="1" t="s">
        <v>1306</v>
      </c>
      <c r="C187" s="1">
        <v>31530</v>
      </c>
      <c r="D187" s="1">
        <v>1</v>
      </c>
      <c r="E187" s="1">
        <v>24933475</v>
      </c>
      <c r="F187" s="1" t="s">
        <v>1307</v>
      </c>
      <c r="G187" s="1" t="s">
        <v>1308</v>
      </c>
      <c r="H187" s="1" t="s">
        <v>1309</v>
      </c>
      <c r="I187" s="1" t="s">
        <v>1310</v>
      </c>
      <c r="J187" s="2" t="str">
        <f>"090-2014-2400"</f>
        <v>090-2014-2400</v>
      </c>
      <c r="K187" s="1" t="s">
        <v>38</v>
      </c>
      <c r="L187" s="1" t="s">
        <v>1311</v>
      </c>
      <c r="N187" s="1" t="s">
        <v>1312</v>
      </c>
      <c r="O187" s="1" t="s">
        <v>1313</v>
      </c>
      <c r="P187" s="1" t="s">
        <v>891</v>
      </c>
    </row>
    <row r="188" spans="1:16" x14ac:dyDescent="0.2">
      <c r="A188" s="1">
        <v>61586730</v>
      </c>
      <c r="B188" s="1" t="s">
        <v>564</v>
      </c>
      <c r="C188" s="1">
        <v>3800</v>
      </c>
      <c r="D188" s="1">
        <v>1</v>
      </c>
      <c r="E188" s="1">
        <v>24933397</v>
      </c>
      <c r="F188" s="1" t="s">
        <v>1314</v>
      </c>
      <c r="G188" s="1" t="s">
        <v>1315</v>
      </c>
      <c r="H188" s="1" t="s">
        <v>1316</v>
      </c>
      <c r="I188" s="1" t="s">
        <v>1317</v>
      </c>
      <c r="J188" s="2" t="str">
        <f>"080-8241-4826"</f>
        <v>080-8241-4826</v>
      </c>
      <c r="K188" s="1" t="s">
        <v>38</v>
      </c>
      <c r="L188" s="1" t="s">
        <v>569</v>
      </c>
      <c r="N188" s="1" t="s">
        <v>1318</v>
      </c>
      <c r="O188" s="1" t="s">
        <v>1319</v>
      </c>
      <c r="P188" s="1" t="s">
        <v>1062</v>
      </c>
    </row>
    <row r="189" spans="1:16" x14ac:dyDescent="0.2">
      <c r="A189" s="1">
        <v>66002116</v>
      </c>
      <c r="B189" s="1" t="s">
        <v>1320</v>
      </c>
      <c r="C189" s="1">
        <v>9580</v>
      </c>
      <c r="D189" s="1">
        <v>1</v>
      </c>
      <c r="E189" s="1">
        <v>24933360</v>
      </c>
      <c r="F189" s="1" t="s">
        <v>1321</v>
      </c>
      <c r="G189" s="1" t="s">
        <v>1322</v>
      </c>
      <c r="H189" s="1" t="s">
        <v>320</v>
      </c>
      <c r="I189" s="1" t="s">
        <v>1323</v>
      </c>
      <c r="J189" s="2" t="str">
        <f>"092-883-5772"</f>
        <v>092-883-5772</v>
      </c>
      <c r="K189" s="1" t="s">
        <v>38</v>
      </c>
      <c r="L189" s="1" t="s">
        <v>1324</v>
      </c>
      <c r="N189" s="1" t="s">
        <v>1325</v>
      </c>
      <c r="O189" s="1" t="s">
        <v>1326</v>
      </c>
      <c r="P189" s="1" t="s">
        <v>1101</v>
      </c>
    </row>
    <row r="190" spans="1:16" x14ac:dyDescent="0.2">
      <c r="A190" s="1">
        <v>72287804</v>
      </c>
      <c r="B190" s="1" t="s">
        <v>263</v>
      </c>
      <c r="C190" s="1">
        <v>3920</v>
      </c>
      <c r="D190" s="1">
        <v>1</v>
      </c>
      <c r="E190" s="1">
        <v>24933381</v>
      </c>
      <c r="F190" s="1" t="s">
        <v>1327</v>
      </c>
      <c r="G190" s="1" t="s">
        <v>1328</v>
      </c>
      <c r="H190" s="1" t="s">
        <v>1329</v>
      </c>
      <c r="I190" s="1" t="s">
        <v>1330</v>
      </c>
      <c r="J190" s="2" t="str">
        <f>"080-6530-6582"</f>
        <v>080-6530-6582</v>
      </c>
      <c r="K190" s="1" t="s">
        <v>38</v>
      </c>
      <c r="L190" s="1" t="s">
        <v>55</v>
      </c>
      <c r="N190" s="1" t="s">
        <v>1331</v>
      </c>
      <c r="O190" s="1" t="s">
        <v>1332</v>
      </c>
      <c r="P190" s="1" t="s">
        <v>1062</v>
      </c>
    </row>
    <row r="191" spans="1:16" x14ac:dyDescent="0.2">
      <c r="A191" s="1">
        <v>72614695</v>
      </c>
      <c r="B191" s="1" t="s">
        <v>83</v>
      </c>
      <c r="C191" s="1">
        <v>30320</v>
      </c>
      <c r="D191" s="1">
        <v>1</v>
      </c>
      <c r="E191" s="1">
        <v>24933060</v>
      </c>
      <c r="F191" s="1" t="s">
        <v>1333</v>
      </c>
      <c r="G191" s="1" t="s">
        <v>1334</v>
      </c>
      <c r="H191" s="1" t="s">
        <v>1335</v>
      </c>
      <c r="I191" s="1" t="s">
        <v>1336</v>
      </c>
      <c r="J191" s="2" t="str">
        <f>"090-6284-8575"</f>
        <v>090-6284-8575</v>
      </c>
      <c r="K191" s="1" t="s">
        <v>21</v>
      </c>
      <c r="L191" s="1" t="s">
        <v>769</v>
      </c>
      <c r="N191" s="1" t="s">
        <v>1337</v>
      </c>
      <c r="O191" s="1" t="s">
        <v>1338</v>
      </c>
      <c r="P191" s="1" t="s">
        <v>555</v>
      </c>
    </row>
    <row r="192" spans="1:16" x14ac:dyDescent="0.2">
      <c r="A192" s="1">
        <v>73463980</v>
      </c>
      <c r="B192" s="1" t="s">
        <v>1339</v>
      </c>
      <c r="C192" s="1">
        <v>5830</v>
      </c>
      <c r="D192" s="1">
        <v>1</v>
      </c>
      <c r="E192" s="1">
        <v>24922253</v>
      </c>
      <c r="F192" s="1" t="s">
        <v>1340</v>
      </c>
      <c r="G192" s="1" t="s">
        <v>1341</v>
      </c>
      <c r="H192" s="1" t="s">
        <v>1342</v>
      </c>
      <c r="I192" s="1" t="s">
        <v>1343</v>
      </c>
      <c r="J192" s="2" t="str">
        <f t="shared" ref="J192:J193" si="8">"080-9020-8156"</f>
        <v>080-9020-8156</v>
      </c>
      <c r="K192" s="1" t="s">
        <v>38</v>
      </c>
      <c r="L192" s="1" t="s">
        <v>1046</v>
      </c>
      <c r="N192" s="1" t="s">
        <v>1344</v>
      </c>
      <c r="O192" s="1" t="s">
        <v>1345</v>
      </c>
      <c r="P192" s="1" t="s">
        <v>1346</v>
      </c>
    </row>
    <row r="193" spans="1:16" x14ac:dyDescent="0.2">
      <c r="A193" s="1">
        <v>59309681</v>
      </c>
      <c r="B193" s="1" t="s">
        <v>1347</v>
      </c>
      <c r="C193" s="1">
        <v>5970</v>
      </c>
      <c r="D193" s="1">
        <v>1</v>
      </c>
      <c r="E193" s="1">
        <v>24922252</v>
      </c>
      <c r="F193" s="1" t="s">
        <v>1340</v>
      </c>
      <c r="G193" s="1" t="s">
        <v>1341</v>
      </c>
      <c r="H193" s="1" t="s">
        <v>1342</v>
      </c>
      <c r="I193" s="1" t="s">
        <v>1343</v>
      </c>
      <c r="J193" s="2" t="str">
        <f t="shared" si="8"/>
        <v>080-9020-8156</v>
      </c>
      <c r="K193" s="1" t="s">
        <v>38</v>
      </c>
      <c r="L193" s="1" t="s">
        <v>1348</v>
      </c>
      <c r="N193" s="1" t="s">
        <v>1344</v>
      </c>
      <c r="O193" s="1" t="s">
        <v>1345</v>
      </c>
      <c r="P193" s="1" t="s">
        <v>1346</v>
      </c>
    </row>
    <row r="194" spans="1:16" x14ac:dyDescent="0.2">
      <c r="A194" s="1">
        <v>58136014</v>
      </c>
      <c r="B194" s="1" t="s">
        <v>1086</v>
      </c>
      <c r="C194" s="1">
        <v>4930</v>
      </c>
      <c r="D194" s="1">
        <v>1</v>
      </c>
      <c r="E194" s="1">
        <v>24920006</v>
      </c>
      <c r="F194" s="1" t="s">
        <v>1349</v>
      </c>
      <c r="G194" s="1" t="s">
        <v>1350</v>
      </c>
      <c r="H194" s="1" t="s">
        <v>1351</v>
      </c>
      <c r="I194" s="1" t="s">
        <v>1352</v>
      </c>
      <c r="J194" s="2" t="str">
        <f>"090-9509-3996"</f>
        <v>090-9509-3996</v>
      </c>
      <c r="K194" s="1" t="s">
        <v>38</v>
      </c>
      <c r="L194" s="1" t="s">
        <v>1353</v>
      </c>
      <c r="N194" s="1" t="s">
        <v>1354</v>
      </c>
      <c r="O194" s="1" t="s">
        <v>1355</v>
      </c>
      <c r="P194" s="1" t="s">
        <v>1093</v>
      </c>
    </row>
    <row r="195" spans="1:16" x14ac:dyDescent="0.2">
      <c r="A195" s="1">
        <v>48516803</v>
      </c>
      <c r="B195" s="1" t="s">
        <v>288</v>
      </c>
      <c r="C195" s="1">
        <v>3287</v>
      </c>
      <c r="D195" s="1">
        <v>2</v>
      </c>
      <c r="E195" s="1">
        <v>24924502</v>
      </c>
      <c r="F195" s="1" t="s">
        <v>1356</v>
      </c>
      <c r="G195" s="1" t="s">
        <v>1357</v>
      </c>
      <c r="H195" s="1" t="s">
        <v>1358</v>
      </c>
      <c r="I195" s="1" t="s">
        <v>1359</v>
      </c>
      <c r="J195" s="2" t="str">
        <f>"090-6224-2433"</f>
        <v>090-6224-2433</v>
      </c>
      <c r="K195" s="1" t="s">
        <v>38</v>
      </c>
      <c r="L195" s="1" t="s">
        <v>55</v>
      </c>
      <c r="M195" s="1" t="s">
        <v>1360</v>
      </c>
      <c r="O195" s="1" t="s">
        <v>1361</v>
      </c>
      <c r="P195" s="1" t="s">
        <v>1362</v>
      </c>
    </row>
    <row r="196" spans="1:16" x14ac:dyDescent="0.2">
      <c r="A196" s="1">
        <v>61288907</v>
      </c>
      <c r="B196" s="1" t="s">
        <v>1363</v>
      </c>
      <c r="C196" s="1">
        <v>5530</v>
      </c>
      <c r="D196" s="1">
        <v>1</v>
      </c>
      <c r="E196" s="1">
        <v>24932691</v>
      </c>
      <c r="F196" s="1" t="s">
        <v>1364</v>
      </c>
      <c r="G196" s="1" t="s">
        <v>1365</v>
      </c>
      <c r="H196" s="1" t="s">
        <v>1366</v>
      </c>
      <c r="I196" s="1" t="s">
        <v>1367</v>
      </c>
      <c r="J196" s="2" t="str">
        <f>"090-3773-8339"</f>
        <v>090-3773-8339</v>
      </c>
      <c r="K196" s="1" t="s">
        <v>38</v>
      </c>
      <c r="L196" s="1" t="s">
        <v>1368</v>
      </c>
      <c r="N196" s="1" t="s">
        <v>1369</v>
      </c>
      <c r="O196" s="1" t="s">
        <v>1370</v>
      </c>
      <c r="P196" s="1" t="s">
        <v>1371</v>
      </c>
    </row>
    <row r="197" spans="1:16" x14ac:dyDescent="0.2">
      <c r="A197" s="1">
        <v>59006541</v>
      </c>
      <c r="B197" s="1" t="s">
        <v>33</v>
      </c>
      <c r="C197" s="1">
        <v>5530</v>
      </c>
      <c r="D197" s="1">
        <v>1</v>
      </c>
      <c r="E197" s="1">
        <v>24932675</v>
      </c>
      <c r="F197" s="1" t="s">
        <v>1372</v>
      </c>
      <c r="G197" s="1" t="s">
        <v>1373</v>
      </c>
      <c r="H197" s="1" t="s">
        <v>1374</v>
      </c>
      <c r="I197" s="1" t="s">
        <v>1375</v>
      </c>
      <c r="J197" s="2" t="str">
        <f>"080-6179-8998"</f>
        <v>080-6179-8998</v>
      </c>
      <c r="K197" s="1" t="s">
        <v>38</v>
      </c>
      <c r="L197" s="1" t="s">
        <v>39</v>
      </c>
      <c r="N197" s="1" t="s">
        <v>1376</v>
      </c>
      <c r="O197" s="1" t="s">
        <v>1377</v>
      </c>
      <c r="P197" s="1" t="s">
        <v>891</v>
      </c>
    </row>
    <row r="198" spans="1:16" x14ac:dyDescent="0.2">
      <c r="A198" s="1">
        <v>71729883</v>
      </c>
      <c r="B198" s="1" t="s">
        <v>1378</v>
      </c>
      <c r="C198" s="1">
        <v>2320</v>
      </c>
      <c r="D198" s="1">
        <v>1</v>
      </c>
      <c r="E198" s="1">
        <v>24932663</v>
      </c>
      <c r="F198" s="1" t="s">
        <v>1379</v>
      </c>
      <c r="G198" s="1" t="s">
        <v>1380</v>
      </c>
      <c r="H198" s="1" t="s">
        <v>1381</v>
      </c>
      <c r="I198" s="1" t="s">
        <v>1382</v>
      </c>
      <c r="J198" s="2" t="str">
        <f>"090-7460-7237"</f>
        <v>090-7460-7237</v>
      </c>
      <c r="K198" s="1" t="s">
        <v>38</v>
      </c>
      <c r="L198" s="1" t="s">
        <v>55</v>
      </c>
      <c r="N198" s="1" t="s">
        <v>1383</v>
      </c>
      <c r="O198" s="1" t="s">
        <v>1384</v>
      </c>
      <c r="P198" s="1" t="s">
        <v>1062</v>
      </c>
    </row>
    <row r="199" spans="1:16" x14ac:dyDescent="0.2">
      <c r="A199" s="1">
        <v>71952240</v>
      </c>
      <c r="B199" s="1" t="s">
        <v>120</v>
      </c>
      <c r="C199" s="1">
        <v>15460</v>
      </c>
      <c r="D199" s="1">
        <v>1</v>
      </c>
      <c r="E199" s="1">
        <v>24932498</v>
      </c>
      <c r="F199" s="1" t="s">
        <v>1385</v>
      </c>
      <c r="G199" s="1" t="s">
        <v>1386</v>
      </c>
      <c r="H199" s="1" t="s">
        <v>1387</v>
      </c>
      <c r="I199" s="1" t="s">
        <v>1388</v>
      </c>
      <c r="J199" s="2" t="str">
        <f>"090-7273-2649"</f>
        <v>090-7273-2649</v>
      </c>
      <c r="K199" s="1" t="s">
        <v>21</v>
      </c>
      <c r="L199" s="1" t="s">
        <v>1389</v>
      </c>
      <c r="N199" s="1" t="s">
        <v>1390</v>
      </c>
      <c r="O199" s="1" t="s">
        <v>1391</v>
      </c>
      <c r="P199" s="1" t="s">
        <v>1062</v>
      </c>
    </row>
    <row r="200" spans="1:16" x14ac:dyDescent="0.2">
      <c r="A200" s="1">
        <v>61397386</v>
      </c>
      <c r="B200" s="1" t="s">
        <v>1392</v>
      </c>
      <c r="C200" s="1">
        <v>2974</v>
      </c>
      <c r="D200" s="1">
        <v>1</v>
      </c>
      <c r="E200" s="1">
        <v>24932250</v>
      </c>
      <c r="F200" s="1" t="s">
        <v>1393</v>
      </c>
      <c r="G200" s="1" t="s">
        <v>1394</v>
      </c>
      <c r="H200" s="1" t="s">
        <v>1395</v>
      </c>
      <c r="I200" s="1" t="s">
        <v>1396</v>
      </c>
      <c r="J200" s="2" t="str">
        <f>"090-5550-9398"</f>
        <v>090-5550-9398</v>
      </c>
      <c r="K200" s="1" t="s">
        <v>38</v>
      </c>
      <c r="L200" s="1" t="s">
        <v>1397</v>
      </c>
      <c r="N200" s="1" t="s">
        <v>1398</v>
      </c>
      <c r="O200" s="1" t="s">
        <v>1399</v>
      </c>
      <c r="P200" s="1" t="s">
        <v>1400</v>
      </c>
    </row>
    <row r="201" spans="1:16" x14ac:dyDescent="0.2">
      <c r="A201" s="1">
        <v>75257805</v>
      </c>
      <c r="B201" s="1" t="s">
        <v>1401</v>
      </c>
      <c r="C201" s="1">
        <v>3240</v>
      </c>
      <c r="D201" s="1">
        <v>1</v>
      </c>
      <c r="E201" s="1">
        <v>24931933</v>
      </c>
      <c r="F201" s="1" t="s">
        <v>1402</v>
      </c>
      <c r="G201" s="1" t="s">
        <v>1403</v>
      </c>
      <c r="H201" s="1" t="s">
        <v>1404</v>
      </c>
      <c r="I201" s="1" t="s">
        <v>1405</v>
      </c>
      <c r="J201" s="2" t="str">
        <f>"090-3938-5558"</f>
        <v>090-3938-5558</v>
      </c>
      <c r="K201" s="1" t="s">
        <v>21</v>
      </c>
      <c r="L201" s="1" t="s">
        <v>1406</v>
      </c>
      <c r="N201" s="1" t="s">
        <v>1407</v>
      </c>
      <c r="O201" s="1" t="s">
        <v>1408</v>
      </c>
      <c r="P201" s="1" t="s">
        <v>1116</v>
      </c>
    </row>
    <row r="202" spans="1:16" x14ac:dyDescent="0.2">
      <c r="A202" s="1">
        <v>63590593</v>
      </c>
      <c r="B202" s="1" t="s">
        <v>1409</v>
      </c>
      <c r="C202" s="1">
        <v>3730</v>
      </c>
      <c r="D202" s="1">
        <v>1</v>
      </c>
      <c r="E202" s="1">
        <v>24928173</v>
      </c>
      <c r="F202" s="1" t="s">
        <v>1410</v>
      </c>
      <c r="G202" s="1" t="s">
        <v>1411</v>
      </c>
      <c r="H202" s="1" t="s">
        <v>1412</v>
      </c>
      <c r="I202" s="1" t="s">
        <v>1413</v>
      </c>
      <c r="J202" s="2" t="str">
        <f>"080-8510-5166"</f>
        <v>080-8510-5166</v>
      </c>
      <c r="K202" s="1" t="s">
        <v>21</v>
      </c>
      <c r="L202" s="1" t="s">
        <v>1414</v>
      </c>
      <c r="N202" s="1" t="s">
        <v>1415</v>
      </c>
      <c r="O202" s="1" t="s">
        <v>1416</v>
      </c>
      <c r="P202" s="1" t="s">
        <v>891</v>
      </c>
    </row>
    <row r="203" spans="1:16" x14ac:dyDescent="0.2">
      <c r="A203" s="1">
        <v>77411153</v>
      </c>
      <c r="B203" s="1" t="s">
        <v>1417</v>
      </c>
      <c r="C203" s="1">
        <v>5760</v>
      </c>
      <c r="D203" s="1">
        <v>1</v>
      </c>
      <c r="E203" s="1">
        <v>24931676</v>
      </c>
      <c r="F203" s="1" t="s">
        <v>1418</v>
      </c>
      <c r="G203" s="1" t="s">
        <v>1419</v>
      </c>
      <c r="H203" s="1" t="s">
        <v>1420</v>
      </c>
      <c r="I203" s="1" t="s">
        <v>1421</v>
      </c>
      <c r="J203" s="2" t="str">
        <f>"090-9751-0712"</f>
        <v>090-9751-0712</v>
      </c>
      <c r="K203" s="1" t="s">
        <v>38</v>
      </c>
      <c r="L203" s="1" t="s">
        <v>1422</v>
      </c>
      <c r="O203" s="1" t="s">
        <v>1423</v>
      </c>
      <c r="P203" s="1" t="s">
        <v>1424</v>
      </c>
    </row>
    <row r="204" spans="1:16" x14ac:dyDescent="0.2">
      <c r="A204" s="1">
        <v>38287382</v>
      </c>
      <c r="B204" s="1" t="s">
        <v>1034</v>
      </c>
      <c r="C204" s="1">
        <v>5990</v>
      </c>
      <c r="D204" s="1">
        <v>1</v>
      </c>
      <c r="E204" s="1">
        <v>24931573</v>
      </c>
      <c r="F204" s="1" t="s">
        <v>1425</v>
      </c>
      <c r="G204" s="1" t="s">
        <v>1426</v>
      </c>
      <c r="H204" s="1" t="s">
        <v>1427</v>
      </c>
      <c r="I204" s="1" t="s">
        <v>1428</v>
      </c>
      <c r="J204" s="2" t="str">
        <f>"090-7747-8050"</f>
        <v>090-7747-8050</v>
      </c>
      <c r="K204" s="1" t="s">
        <v>38</v>
      </c>
      <c r="L204" s="1" t="s">
        <v>1429</v>
      </c>
      <c r="N204" s="1" t="s">
        <v>1430</v>
      </c>
      <c r="O204" s="1" t="s">
        <v>1431</v>
      </c>
      <c r="P204" s="1" t="s">
        <v>1062</v>
      </c>
    </row>
    <row r="205" spans="1:16" x14ac:dyDescent="0.2">
      <c r="A205" s="1">
        <v>75257805</v>
      </c>
      <c r="B205" s="1" t="s">
        <v>1401</v>
      </c>
      <c r="C205" s="1">
        <v>3240</v>
      </c>
      <c r="D205" s="1">
        <v>1</v>
      </c>
      <c r="E205" s="1">
        <v>24931474</v>
      </c>
      <c r="F205" s="1" t="s">
        <v>1402</v>
      </c>
      <c r="G205" s="1" t="s">
        <v>1403</v>
      </c>
      <c r="H205" s="1" t="s">
        <v>1404</v>
      </c>
      <c r="I205" s="1" t="s">
        <v>1405</v>
      </c>
      <c r="J205" s="2" t="str">
        <f>"090-3938-5558"</f>
        <v>090-3938-5558</v>
      </c>
      <c r="K205" s="1" t="s">
        <v>21</v>
      </c>
      <c r="L205" s="1" t="s">
        <v>55</v>
      </c>
      <c r="N205" s="1" t="s">
        <v>1407</v>
      </c>
      <c r="O205" s="1" t="s">
        <v>1408</v>
      </c>
      <c r="P205" s="1" t="s">
        <v>1432</v>
      </c>
    </row>
    <row r="206" spans="1:16" x14ac:dyDescent="0.2">
      <c r="A206" s="1">
        <v>48516803</v>
      </c>
      <c r="B206" s="1" t="s">
        <v>288</v>
      </c>
      <c r="C206" s="1">
        <v>3287</v>
      </c>
      <c r="D206" s="1">
        <v>1</v>
      </c>
      <c r="E206" s="1">
        <v>24931292</v>
      </c>
      <c r="F206" s="1" t="s">
        <v>1433</v>
      </c>
      <c r="G206" s="1" t="s">
        <v>1434</v>
      </c>
      <c r="H206" s="1" t="s">
        <v>1435</v>
      </c>
      <c r="I206" s="1" t="s">
        <v>1436</v>
      </c>
      <c r="J206" s="2" t="str">
        <f>"080-2006-9569"</f>
        <v>080-2006-9569</v>
      </c>
      <c r="K206" s="1" t="s">
        <v>38</v>
      </c>
      <c r="L206" s="1" t="s">
        <v>55</v>
      </c>
      <c r="N206" s="1" t="s">
        <v>1437</v>
      </c>
      <c r="O206" s="1" t="s">
        <v>1438</v>
      </c>
      <c r="P206" s="1" t="s">
        <v>1062</v>
      </c>
    </row>
    <row r="207" spans="1:16" x14ac:dyDescent="0.2">
      <c r="A207" s="1">
        <v>74688423</v>
      </c>
      <c r="B207" s="1" t="s">
        <v>1439</v>
      </c>
      <c r="C207" s="1">
        <v>10910</v>
      </c>
      <c r="D207" s="1">
        <v>1</v>
      </c>
      <c r="E207" s="1">
        <v>24931069</v>
      </c>
      <c r="F207" s="1" t="s">
        <v>1440</v>
      </c>
      <c r="G207" s="1" t="s">
        <v>1441</v>
      </c>
      <c r="H207" s="1" t="s">
        <v>1442</v>
      </c>
      <c r="I207" s="1" t="s">
        <v>1443</v>
      </c>
      <c r="J207" s="2" t="str">
        <f>"080-2516-2902"</f>
        <v>080-2516-2902</v>
      </c>
      <c r="K207" s="1" t="s">
        <v>38</v>
      </c>
      <c r="L207" s="1" t="s">
        <v>177</v>
      </c>
      <c r="N207" s="1" t="s">
        <v>1444</v>
      </c>
      <c r="O207" s="1" t="s">
        <v>1445</v>
      </c>
      <c r="P207" s="1" t="s">
        <v>891</v>
      </c>
    </row>
    <row r="208" spans="1:16" x14ac:dyDescent="0.2">
      <c r="A208" s="1">
        <v>64376509</v>
      </c>
      <c r="B208" s="1" t="s">
        <v>1446</v>
      </c>
      <c r="C208" s="1">
        <v>6170</v>
      </c>
      <c r="D208" s="1">
        <v>1</v>
      </c>
      <c r="E208" s="1">
        <v>24931066</v>
      </c>
      <c r="F208" s="1" t="s">
        <v>1447</v>
      </c>
      <c r="G208" s="1" t="s">
        <v>1448</v>
      </c>
      <c r="H208" s="1" t="s">
        <v>1449</v>
      </c>
      <c r="I208" s="1" t="s">
        <v>1450</v>
      </c>
      <c r="J208" s="2" t="str">
        <f>"080-1282-4751"</f>
        <v>080-1282-4751</v>
      </c>
      <c r="K208" s="1" t="s">
        <v>38</v>
      </c>
      <c r="L208" s="1" t="s">
        <v>1451</v>
      </c>
      <c r="O208" s="1" t="s">
        <v>1452</v>
      </c>
      <c r="P208" s="1" t="s">
        <v>891</v>
      </c>
    </row>
    <row r="209" spans="1:16" x14ac:dyDescent="0.2">
      <c r="A209" s="1">
        <v>72295110</v>
      </c>
      <c r="B209" s="1" t="s">
        <v>42</v>
      </c>
      <c r="C209" s="1">
        <v>3870</v>
      </c>
      <c r="D209" s="1">
        <v>1</v>
      </c>
      <c r="E209" s="1">
        <v>24930940</v>
      </c>
      <c r="F209" s="1" t="s">
        <v>1453</v>
      </c>
      <c r="G209" s="1" t="s">
        <v>1454</v>
      </c>
      <c r="H209" s="1" t="s">
        <v>1455</v>
      </c>
      <c r="I209" s="1" t="s">
        <v>1456</v>
      </c>
      <c r="J209" s="2" t="str">
        <f>"090-1288-2031"</f>
        <v>090-1288-2031</v>
      </c>
      <c r="K209" s="1" t="s">
        <v>38</v>
      </c>
      <c r="L209" s="1" t="s">
        <v>55</v>
      </c>
      <c r="N209" s="1" t="s">
        <v>1457</v>
      </c>
      <c r="O209" s="1" t="s">
        <v>1458</v>
      </c>
      <c r="P209" s="1" t="s">
        <v>1062</v>
      </c>
    </row>
    <row r="210" spans="1:16" x14ac:dyDescent="0.2">
      <c r="A210" s="1">
        <v>48983022</v>
      </c>
      <c r="B210" s="1" t="s">
        <v>1459</v>
      </c>
      <c r="C210" s="1">
        <v>8870</v>
      </c>
      <c r="D210" s="1">
        <v>1</v>
      </c>
      <c r="E210" s="1">
        <v>24930844</v>
      </c>
      <c r="F210" s="1" t="s">
        <v>1460</v>
      </c>
      <c r="G210" s="1" t="s">
        <v>1461</v>
      </c>
      <c r="H210" s="1" t="s">
        <v>1462</v>
      </c>
      <c r="I210" s="1" t="s">
        <v>1463</v>
      </c>
      <c r="J210" s="2" t="str">
        <f t="shared" ref="J210:J211" si="9">"090-9223-4698"</f>
        <v>090-9223-4698</v>
      </c>
      <c r="K210" s="1" t="s">
        <v>21</v>
      </c>
      <c r="L210" s="1" t="s">
        <v>1464</v>
      </c>
      <c r="N210" s="1" t="s">
        <v>1465</v>
      </c>
      <c r="O210" s="1" t="s">
        <v>1466</v>
      </c>
      <c r="P210" s="1" t="s">
        <v>188</v>
      </c>
    </row>
    <row r="211" spans="1:16" x14ac:dyDescent="0.2">
      <c r="A211" s="1">
        <v>48982429</v>
      </c>
      <c r="B211" s="1" t="s">
        <v>1467</v>
      </c>
      <c r="C211" s="1">
        <v>8500</v>
      </c>
      <c r="D211" s="1">
        <v>1</v>
      </c>
      <c r="E211" s="1">
        <v>24930841</v>
      </c>
      <c r="F211" s="1" t="s">
        <v>1460</v>
      </c>
      <c r="G211" s="1" t="s">
        <v>1461</v>
      </c>
      <c r="H211" s="1" t="s">
        <v>1462</v>
      </c>
      <c r="I211" s="1" t="s">
        <v>1463</v>
      </c>
      <c r="J211" s="2" t="str">
        <f t="shared" si="9"/>
        <v>090-9223-4698</v>
      </c>
      <c r="K211" s="1" t="s">
        <v>38</v>
      </c>
      <c r="L211" s="1" t="s">
        <v>1464</v>
      </c>
      <c r="N211" s="1" t="s">
        <v>1465</v>
      </c>
      <c r="O211" s="1" t="s">
        <v>1466</v>
      </c>
      <c r="P211" s="1" t="s">
        <v>188</v>
      </c>
    </row>
    <row r="212" spans="1:16" x14ac:dyDescent="0.2">
      <c r="A212" s="1">
        <v>61430494</v>
      </c>
      <c r="B212" s="1" t="s">
        <v>189</v>
      </c>
      <c r="C212" s="1">
        <v>3308</v>
      </c>
      <c r="D212" s="1">
        <v>1</v>
      </c>
      <c r="E212" s="1">
        <v>24930687</v>
      </c>
      <c r="F212" s="1" t="s">
        <v>1468</v>
      </c>
      <c r="G212" s="1" t="s">
        <v>1469</v>
      </c>
      <c r="H212" s="1" t="s">
        <v>1470</v>
      </c>
      <c r="I212" s="1" t="s">
        <v>1471</v>
      </c>
      <c r="J212" s="2" t="str">
        <f>"070-8526-5424"</f>
        <v>070-8526-5424</v>
      </c>
      <c r="K212" s="1" t="s">
        <v>38</v>
      </c>
      <c r="L212" s="1" t="s">
        <v>1472</v>
      </c>
      <c r="N212" s="1" t="s">
        <v>1473</v>
      </c>
      <c r="O212" s="1" t="s">
        <v>1474</v>
      </c>
      <c r="P212" s="1" t="s">
        <v>1475</v>
      </c>
    </row>
    <row r="213" spans="1:16" x14ac:dyDescent="0.2">
      <c r="A213" s="1">
        <v>76837617</v>
      </c>
      <c r="B213" s="1" t="s">
        <v>1476</v>
      </c>
      <c r="C213" s="1">
        <v>9750</v>
      </c>
      <c r="D213" s="1">
        <v>1</v>
      </c>
      <c r="E213" s="1">
        <v>24930607</v>
      </c>
      <c r="F213" s="1" t="s">
        <v>1477</v>
      </c>
      <c r="G213" s="1" t="s">
        <v>1478</v>
      </c>
      <c r="H213" s="1" t="s">
        <v>1479</v>
      </c>
      <c r="I213" s="1" t="s">
        <v>1480</v>
      </c>
      <c r="J213" s="2" t="str">
        <f>"080-2018-8640"</f>
        <v>080-2018-8640</v>
      </c>
      <c r="K213" s="1" t="s">
        <v>38</v>
      </c>
      <c r="L213" s="1" t="s">
        <v>55</v>
      </c>
      <c r="N213" s="1" t="s">
        <v>1481</v>
      </c>
      <c r="O213" s="1" t="s">
        <v>1482</v>
      </c>
      <c r="P213" s="1" t="s">
        <v>1483</v>
      </c>
    </row>
    <row r="214" spans="1:16" x14ac:dyDescent="0.2">
      <c r="A214" s="1">
        <v>48516803</v>
      </c>
      <c r="B214" s="1" t="s">
        <v>288</v>
      </c>
      <c r="C214" s="1">
        <v>3287</v>
      </c>
      <c r="D214" s="1">
        <v>1</v>
      </c>
      <c r="E214" s="1">
        <v>24930562</v>
      </c>
      <c r="F214" s="1" t="s">
        <v>1484</v>
      </c>
      <c r="G214" s="1" t="s">
        <v>1485</v>
      </c>
      <c r="H214" s="1" t="s">
        <v>1486</v>
      </c>
      <c r="I214" s="1" t="s">
        <v>1487</v>
      </c>
      <c r="J214" s="2" t="str">
        <f>"080-1475-5127"</f>
        <v>080-1475-5127</v>
      </c>
      <c r="K214" s="1" t="s">
        <v>38</v>
      </c>
      <c r="L214" s="1" t="s">
        <v>55</v>
      </c>
      <c r="N214" s="1" t="s">
        <v>1488</v>
      </c>
      <c r="O214" s="1" t="s">
        <v>1489</v>
      </c>
      <c r="P214" s="1" t="s">
        <v>1062</v>
      </c>
    </row>
    <row r="215" spans="1:16" x14ac:dyDescent="0.2">
      <c r="A215" s="1">
        <v>64106460</v>
      </c>
      <c r="B215" s="1" t="s">
        <v>1490</v>
      </c>
      <c r="C215" s="1">
        <v>2770</v>
      </c>
      <c r="D215" s="1">
        <v>1</v>
      </c>
      <c r="E215" s="1">
        <v>24930554</v>
      </c>
      <c r="F215" s="1" t="s">
        <v>1491</v>
      </c>
      <c r="G215" s="1" t="s">
        <v>1492</v>
      </c>
      <c r="H215" s="1" t="s">
        <v>1493</v>
      </c>
      <c r="I215" s="1" t="s">
        <v>1494</v>
      </c>
      <c r="J215" s="2" t="str">
        <f>"080-9123-5722"</f>
        <v>080-9123-5722</v>
      </c>
      <c r="K215" s="1" t="s">
        <v>38</v>
      </c>
      <c r="L215" s="1" t="s">
        <v>1495</v>
      </c>
      <c r="N215" s="1" t="s">
        <v>1496</v>
      </c>
      <c r="O215" s="1" t="s">
        <v>1497</v>
      </c>
      <c r="P215" s="1" t="s">
        <v>1498</v>
      </c>
    </row>
    <row r="216" spans="1:16" x14ac:dyDescent="0.2">
      <c r="A216" s="1">
        <v>72288339</v>
      </c>
      <c r="B216" s="1" t="s">
        <v>788</v>
      </c>
      <c r="C216" s="1">
        <v>1440</v>
      </c>
      <c r="D216" s="1">
        <v>1</v>
      </c>
      <c r="E216" s="1">
        <v>24930541</v>
      </c>
      <c r="F216" s="1" t="s">
        <v>1499</v>
      </c>
      <c r="G216" s="1" t="s">
        <v>1500</v>
      </c>
      <c r="H216" s="1" t="s">
        <v>925</v>
      </c>
      <c r="I216" s="1" t="s">
        <v>1501</v>
      </c>
      <c r="J216" s="2" t="str">
        <f>"080-6865-3122"</f>
        <v>080-6865-3122</v>
      </c>
      <c r="K216" s="1" t="s">
        <v>38</v>
      </c>
      <c r="L216" s="1" t="s">
        <v>896</v>
      </c>
      <c r="N216" s="1" t="s">
        <v>1502</v>
      </c>
      <c r="O216" s="1" t="s">
        <v>1503</v>
      </c>
      <c r="P216" s="1" t="s">
        <v>1062</v>
      </c>
    </row>
    <row r="217" spans="1:16" x14ac:dyDescent="0.2">
      <c r="A217" s="1">
        <v>75810873</v>
      </c>
      <c r="B217" s="1" t="s">
        <v>1504</v>
      </c>
      <c r="C217" s="1">
        <v>7160</v>
      </c>
      <c r="D217" s="1">
        <v>1</v>
      </c>
      <c r="E217" s="1">
        <v>24930466</v>
      </c>
      <c r="F217" s="1" t="s">
        <v>1505</v>
      </c>
      <c r="G217" s="1" t="s">
        <v>1506</v>
      </c>
      <c r="H217" s="1" t="s">
        <v>1507</v>
      </c>
      <c r="I217" s="1" t="s">
        <v>1508</v>
      </c>
      <c r="J217" s="2" t="str">
        <f>"090-3122-0776"</f>
        <v>090-3122-0776</v>
      </c>
      <c r="K217" s="1" t="s">
        <v>21</v>
      </c>
      <c r="L217" s="1" t="s">
        <v>1509</v>
      </c>
      <c r="N217" s="1" t="s">
        <v>1510</v>
      </c>
      <c r="O217" s="1" t="s">
        <v>1511</v>
      </c>
      <c r="P217" s="1" t="s">
        <v>891</v>
      </c>
    </row>
    <row r="218" spans="1:16" x14ac:dyDescent="0.2">
      <c r="A218" s="1">
        <v>58136014</v>
      </c>
      <c r="B218" s="1" t="s">
        <v>1086</v>
      </c>
      <c r="C218" s="1">
        <v>4930</v>
      </c>
      <c r="D218" s="1">
        <v>1</v>
      </c>
      <c r="E218" s="1">
        <v>24913695</v>
      </c>
      <c r="F218" s="1" t="s">
        <v>1512</v>
      </c>
      <c r="G218" s="1" t="s">
        <v>1513</v>
      </c>
      <c r="H218" s="1" t="s">
        <v>1514</v>
      </c>
      <c r="I218" s="1" t="s">
        <v>1515</v>
      </c>
      <c r="J218" s="2" t="str">
        <f>"070-2276-0603"</f>
        <v>070-2276-0603</v>
      </c>
      <c r="K218" s="1" t="s">
        <v>38</v>
      </c>
      <c r="L218" s="1" t="s">
        <v>1516</v>
      </c>
      <c r="N218" s="1" t="s">
        <v>1517</v>
      </c>
      <c r="O218" s="1" t="s">
        <v>1518</v>
      </c>
      <c r="P218" s="1" t="s">
        <v>1093</v>
      </c>
    </row>
    <row r="219" spans="1:16" x14ac:dyDescent="0.2">
      <c r="A219" s="1">
        <v>77661924</v>
      </c>
      <c r="B219" s="1" t="s">
        <v>1519</v>
      </c>
      <c r="C219" s="1">
        <v>9980</v>
      </c>
      <c r="D219" s="1">
        <v>1</v>
      </c>
      <c r="E219" s="1">
        <v>24890023</v>
      </c>
      <c r="F219" s="1" t="s">
        <v>1520</v>
      </c>
      <c r="G219" s="1" t="s">
        <v>1521</v>
      </c>
      <c r="H219" s="1" t="s">
        <v>1522</v>
      </c>
      <c r="I219" s="1" t="s">
        <v>1523</v>
      </c>
      <c r="J219" s="2" t="str">
        <f>"079-245-5860"</f>
        <v>079-245-5860</v>
      </c>
      <c r="K219" s="1" t="s">
        <v>21</v>
      </c>
      <c r="L219" s="1" t="s">
        <v>1353</v>
      </c>
      <c r="N219" s="1" t="s">
        <v>1524</v>
      </c>
      <c r="O219" s="1" t="s">
        <v>1525</v>
      </c>
      <c r="P219" s="1" t="s">
        <v>891</v>
      </c>
    </row>
    <row r="220" spans="1:16" x14ac:dyDescent="0.2">
      <c r="A220" s="1">
        <v>62644285</v>
      </c>
      <c r="B220" s="1" t="s">
        <v>996</v>
      </c>
      <c r="C220" s="1">
        <v>8970</v>
      </c>
      <c r="D220" s="1">
        <v>1</v>
      </c>
      <c r="E220" s="1">
        <v>24930356</v>
      </c>
      <c r="F220" s="1" t="s">
        <v>1526</v>
      </c>
      <c r="G220" s="1" t="s">
        <v>1527</v>
      </c>
      <c r="H220" s="1" t="s">
        <v>1528</v>
      </c>
      <c r="I220" s="1" t="s">
        <v>1529</v>
      </c>
      <c r="J220" s="2" t="str">
        <f>"080-9487-1546"</f>
        <v>080-9487-1546</v>
      </c>
      <c r="K220" s="1" t="s">
        <v>38</v>
      </c>
      <c r="L220" s="1" t="s">
        <v>1530</v>
      </c>
      <c r="N220" s="1" t="s">
        <v>1531</v>
      </c>
      <c r="O220" s="1" t="s">
        <v>1532</v>
      </c>
      <c r="P220" s="1" t="s">
        <v>1533</v>
      </c>
    </row>
    <row r="221" spans="1:16" x14ac:dyDescent="0.2">
      <c r="A221" s="1">
        <v>72287804</v>
      </c>
      <c r="B221" s="1" t="s">
        <v>263</v>
      </c>
      <c r="C221" s="1">
        <v>3920</v>
      </c>
      <c r="D221" s="1">
        <v>1</v>
      </c>
      <c r="E221" s="1">
        <v>24930087</v>
      </c>
      <c r="F221" s="1" t="s">
        <v>1534</v>
      </c>
      <c r="G221" s="1" t="s">
        <v>1535</v>
      </c>
      <c r="H221" s="1" t="s">
        <v>1536</v>
      </c>
      <c r="I221" s="1" t="s">
        <v>1537</v>
      </c>
      <c r="J221" s="2" t="str">
        <f>"070-5075-7226"</f>
        <v>070-5075-7226</v>
      </c>
      <c r="K221" s="1" t="s">
        <v>38</v>
      </c>
      <c r="L221" s="1" t="s">
        <v>47</v>
      </c>
      <c r="N221" s="1" t="s">
        <v>1538</v>
      </c>
      <c r="O221" s="1" t="s">
        <v>1539</v>
      </c>
      <c r="P221" s="1" t="s">
        <v>1062</v>
      </c>
    </row>
    <row r="222" spans="1:16" x14ac:dyDescent="0.2">
      <c r="A222" s="1">
        <v>62644285</v>
      </c>
      <c r="B222" s="1" t="s">
        <v>996</v>
      </c>
      <c r="C222" s="1">
        <v>8970</v>
      </c>
      <c r="D222" s="1">
        <v>1</v>
      </c>
      <c r="E222" s="1">
        <v>24930242</v>
      </c>
      <c r="F222" s="1" t="s">
        <v>1540</v>
      </c>
      <c r="G222" s="1" t="s">
        <v>1541</v>
      </c>
      <c r="H222" s="1" t="s">
        <v>1542</v>
      </c>
      <c r="I222" s="1" t="s">
        <v>1543</v>
      </c>
      <c r="J222" s="2" t="str">
        <f>"080-9164-2701"</f>
        <v>080-9164-2701</v>
      </c>
      <c r="K222" s="1" t="s">
        <v>38</v>
      </c>
      <c r="L222" s="1" t="s">
        <v>1544</v>
      </c>
      <c r="N222" s="1" t="s">
        <v>1545</v>
      </c>
      <c r="O222" s="1" t="s">
        <v>1546</v>
      </c>
      <c r="P222" s="1" t="s">
        <v>1547</v>
      </c>
    </row>
    <row r="223" spans="1:16" x14ac:dyDescent="0.2">
      <c r="A223" s="1">
        <v>66856986</v>
      </c>
      <c r="B223" s="1" t="s">
        <v>1548</v>
      </c>
      <c r="C223" s="1">
        <v>7730</v>
      </c>
      <c r="D223" s="1">
        <v>1</v>
      </c>
      <c r="E223" s="1">
        <v>24927991</v>
      </c>
      <c r="F223" s="1" t="s">
        <v>1549</v>
      </c>
      <c r="G223" s="1" t="s">
        <v>1550</v>
      </c>
      <c r="H223" s="1" t="s">
        <v>1551</v>
      </c>
      <c r="I223" s="1" t="s">
        <v>1552</v>
      </c>
      <c r="J223" s="2" t="str">
        <f>"090-3061-1089"</f>
        <v>090-3061-1089</v>
      </c>
      <c r="K223" s="1" t="s">
        <v>38</v>
      </c>
      <c r="L223" s="1" t="s">
        <v>1553</v>
      </c>
      <c r="N223" s="1" t="s">
        <v>1554</v>
      </c>
      <c r="O223" s="1" t="s">
        <v>1555</v>
      </c>
      <c r="P223" s="1" t="s">
        <v>891</v>
      </c>
    </row>
    <row r="224" spans="1:16" x14ac:dyDescent="0.2">
      <c r="A224" s="1">
        <v>72295110</v>
      </c>
      <c r="B224" s="1" t="s">
        <v>42</v>
      </c>
      <c r="C224" s="1">
        <v>3870</v>
      </c>
      <c r="D224" s="1">
        <v>1</v>
      </c>
      <c r="E224" s="1">
        <v>24922855</v>
      </c>
      <c r="F224" s="1" t="s">
        <v>1556</v>
      </c>
      <c r="G224" s="1" t="s">
        <v>1557</v>
      </c>
      <c r="H224" s="1" t="s">
        <v>1558</v>
      </c>
      <c r="I224" s="1" t="s">
        <v>1559</v>
      </c>
      <c r="J224" s="2" t="str">
        <f>"080-6141-4777"</f>
        <v>080-6141-4777</v>
      </c>
      <c r="K224" s="1" t="s">
        <v>38</v>
      </c>
      <c r="L224" s="1" t="s">
        <v>47</v>
      </c>
      <c r="N224" s="1" t="s">
        <v>1560</v>
      </c>
      <c r="O224" s="1" t="s">
        <v>1561</v>
      </c>
      <c r="P224" s="1" t="s">
        <v>1062</v>
      </c>
    </row>
    <row r="225" spans="1:16" x14ac:dyDescent="0.2">
      <c r="A225" s="1">
        <v>71952577</v>
      </c>
      <c r="B225" s="1" t="s">
        <v>1562</v>
      </c>
      <c r="C225" s="1">
        <v>15800</v>
      </c>
      <c r="D225" s="1">
        <v>1</v>
      </c>
      <c r="E225" s="1">
        <v>24930125</v>
      </c>
      <c r="F225" s="1" t="s">
        <v>1563</v>
      </c>
      <c r="G225" s="1" t="s">
        <v>1564</v>
      </c>
      <c r="H225" s="1" t="s">
        <v>1565</v>
      </c>
      <c r="I225" s="1" t="s">
        <v>1566</v>
      </c>
      <c r="J225" s="2" t="str">
        <f>"075-432-7420"</f>
        <v>075-432-7420</v>
      </c>
      <c r="K225" s="1" t="s">
        <v>21</v>
      </c>
      <c r="L225" s="1" t="s">
        <v>1567</v>
      </c>
      <c r="N225" s="1" t="s">
        <v>1568</v>
      </c>
      <c r="O225" s="1" t="s">
        <v>1569</v>
      </c>
      <c r="P225" s="1" t="s">
        <v>1062</v>
      </c>
    </row>
    <row r="226" spans="1:16" x14ac:dyDescent="0.2">
      <c r="A226" s="1">
        <v>70610494</v>
      </c>
      <c r="B226" s="1" t="s">
        <v>91</v>
      </c>
      <c r="C226" s="1">
        <v>2300</v>
      </c>
      <c r="D226" s="1">
        <v>1</v>
      </c>
      <c r="E226" s="1">
        <v>24930035</v>
      </c>
      <c r="F226" s="1" t="s">
        <v>1570</v>
      </c>
      <c r="G226" s="1" t="s">
        <v>1571</v>
      </c>
      <c r="H226" s="1" t="s">
        <v>1572</v>
      </c>
      <c r="I226" s="1" t="s">
        <v>1573</v>
      </c>
      <c r="J226" s="2" t="str">
        <f>"070-4483-4156"</f>
        <v>070-4483-4156</v>
      </c>
      <c r="K226" s="1" t="s">
        <v>38</v>
      </c>
      <c r="L226" s="1" t="s">
        <v>96</v>
      </c>
      <c r="N226" s="1" t="s">
        <v>1574</v>
      </c>
      <c r="O226" s="1" t="s">
        <v>1575</v>
      </c>
      <c r="P226" s="1" t="s">
        <v>1062</v>
      </c>
    </row>
    <row r="227" spans="1:16" x14ac:dyDescent="0.2">
      <c r="A227" s="1">
        <v>75773690</v>
      </c>
      <c r="B227" s="1" t="s">
        <v>1576</v>
      </c>
      <c r="C227" s="1">
        <v>9640</v>
      </c>
      <c r="D227" s="1">
        <v>1</v>
      </c>
      <c r="E227" s="1">
        <v>24930015</v>
      </c>
      <c r="F227" s="1" t="s">
        <v>1577</v>
      </c>
      <c r="G227" s="1" t="s">
        <v>1578</v>
      </c>
      <c r="H227" s="1" t="s">
        <v>1579</v>
      </c>
      <c r="I227" s="1" t="s">
        <v>1580</v>
      </c>
      <c r="J227" s="2" t="str">
        <f>"080-9009-1218"</f>
        <v>080-9009-1218</v>
      </c>
      <c r="K227" s="1" t="s">
        <v>21</v>
      </c>
      <c r="L227" s="1" t="s">
        <v>1581</v>
      </c>
      <c r="N227" s="1" t="s">
        <v>1582</v>
      </c>
      <c r="O227" s="1" t="s">
        <v>1583</v>
      </c>
      <c r="P227" s="1" t="s">
        <v>891</v>
      </c>
    </row>
    <row r="228" spans="1:16" x14ac:dyDescent="0.2">
      <c r="A228" s="1">
        <v>77870903</v>
      </c>
      <c r="B228" s="1" t="s">
        <v>1584</v>
      </c>
      <c r="C228" s="1">
        <v>7240</v>
      </c>
      <c r="D228" s="1">
        <v>1</v>
      </c>
      <c r="E228" s="1">
        <v>24929954</v>
      </c>
      <c r="F228" s="1" t="s">
        <v>1585</v>
      </c>
      <c r="G228" s="1" t="s">
        <v>1586</v>
      </c>
      <c r="H228" s="1" t="s">
        <v>1587</v>
      </c>
      <c r="I228" s="1" t="s">
        <v>1588</v>
      </c>
      <c r="J228" s="2" t="str">
        <f>"080-1462-1513"</f>
        <v>080-1462-1513</v>
      </c>
      <c r="K228" s="1" t="s">
        <v>38</v>
      </c>
      <c r="L228" s="1" t="s">
        <v>1353</v>
      </c>
      <c r="N228" s="1" t="s">
        <v>1589</v>
      </c>
      <c r="O228" s="1" t="s">
        <v>1590</v>
      </c>
      <c r="P228" s="1" t="s">
        <v>891</v>
      </c>
    </row>
    <row r="229" spans="1:16" x14ac:dyDescent="0.2">
      <c r="A229" s="1">
        <v>72295110</v>
      </c>
      <c r="B229" s="1" t="s">
        <v>42</v>
      </c>
      <c r="C229" s="1">
        <v>3870</v>
      </c>
      <c r="D229" s="1">
        <v>1</v>
      </c>
      <c r="E229" s="1">
        <v>24929860</v>
      </c>
      <c r="F229" s="1" t="s">
        <v>1591</v>
      </c>
      <c r="G229" s="1" t="s">
        <v>1592</v>
      </c>
      <c r="H229" s="1" t="s">
        <v>1593</v>
      </c>
      <c r="I229" s="1" t="s">
        <v>1594</v>
      </c>
      <c r="J229" s="2" t="str">
        <f>"070-1580-5678"</f>
        <v>070-1580-5678</v>
      </c>
      <c r="K229" s="1" t="s">
        <v>38</v>
      </c>
      <c r="L229" s="1" t="s">
        <v>55</v>
      </c>
      <c r="N229" s="1" t="s">
        <v>1595</v>
      </c>
      <c r="O229" s="1" t="s">
        <v>1596</v>
      </c>
      <c r="P229" s="1" t="s">
        <v>1062</v>
      </c>
    </row>
    <row r="230" spans="1:16" x14ac:dyDescent="0.2">
      <c r="A230" s="1">
        <v>72567216</v>
      </c>
      <c r="B230" s="1" t="s">
        <v>1597</v>
      </c>
      <c r="C230" s="1">
        <v>4930</v>
      </c>
      <c r="D230" s="1">
        <v>1</v>
      </c>
      <c r="E230" s="1">
        <v>24929811</v>
      </c>
      <c r="F230" s="1" t="s">
        <v>1598</v>
      </c>
      <c r="G230" s="1" t="s">
        <v>1599</v>
      </c>
      <c r="H230" s="1" t="s">
        <v>1600</v>
      </c>
      <c r="I230" s="1" t="s">
        <v>1601</v>
      </c>
      <c r="J230" s="2" t="str">
        <f>"070-8482-1786"</f>
        <v>070-8482-1786</v>
      </c>
      <c r="K230" s="1" t="s">
        <v>38</v>
      </c>
      <c r="L230" s="1" t="s">
        <v>1602</v>
      </c>
      <c r="N230" s="1" t="s">
        <v>1603</v>
      </c>
      <c r="O230" s="1" t="s">
        <v>1604</v>
      </c>
    </row>
    <row r="231" spans="1:16" x14ac:dyDescent="0.2">
      <c r="A231" s="1">
        <v>77344417</v>
      </c>
      <c r="B231" s="1" t="s">
        <v>1605</v>
      </c>
      <c r="C231" s="1">
        <v>3760</v>
      </c>
      <c r="D231" s="1">
        <v>1</v>
      </c>
      <c r="E231" s="1">
        <v>24929775</v>
      </c>
      <c r="F231" s="1" t="s">
        <v>1606</v>
      </c>
      <c r="G231" s="1" t="s">
        <v>1607</v>
      </c>
      <c r="H231" s="1" t="s">
        <v>1608</v>
      </c>
      <c r="I231" s="1" t="s">
        <v>1609</v>
      </c>
      <c r="J231" s="2" t="str">
        <f t="shared" ref="J231:J232" si="10">"080-9752-3451"</f>
        <v>080-9752-3451</v>
      </c>
      <c r="K231" s="1" t="s">
        <v>38</v>
      </c>
      <c r="L231" s="1" t="s">
        <v>55</v>
      </c>
      <c r="O231" s="1" t="s">
        <v>1610</v>
      </c>
      <c r="P231" s="1" t="s">
        <v>1611</v>
      </c>
    </row>
    <row r="232" spans="1:16" x14ac:dyDescent="0.2">
      <c r="A232" s="1">
        <v>77342090</v>
      </c>
      <c r="B232" s="1" t="s">
        <v>1612</v>
      </c>
      <c r="C232" s="1">
        <v>4410</v>
      </c>
      <c r="D232" s="1">
        <v>1</v>
      </c>
      <c r="E232" s="1">
        <v>24929769</v>
      </c>
      <c r="F232" s="1" t="s">
        <v>1606</v>
      </c>
      <c r="G232" s="1" t="s">
        <v>1607</v>
      </c>
      <c r="H232" s="1" t="s">
        <v>1608</v>
      </c>
      <c r="I232" s="1" t="s">
        <v>1609</v>
      </c>
      <c r="J232" s="2" t="str">
        <f t="shared" si="10"/>
        <v>080-9752-3451</v>
      </c>
      <c r="K232" s="1" t="s">
        <v>38</v>
      </c>
      <c r="L232" s="1" t="s">
        <v>55</v>
      </c>
      <c r="O232" s="1" t="s">
        <v>1610</v>
      </c>
      <c r="P232" s="1" t="s">
        <v>1611</v>
      </c>
    </row>
    <row r="233" spans="1:16" x14ac:dyDescent="0.2">
      <c r="A233" s="1">
        <v>75953021</v>
      </c>
      <c r="B233" s="1" t="s">
        <v>1613</v>
      </c>
      <c r="C233" s="1">
        <v>9820</v>
      </c>
      <c r="D233" s="1">
        <v>1</v>
      </c>
      <c r="E233" s="1">
        <v>24924842</v>
      </c>
      <c r="F233" s="1" t="s">
        <v>1614</v>
      </c>
      <c r="G233" s="1" t="s">
        <v>1615</v>
      </c>
      <c r="H233" s="1" t="s">
        <v>1616</v>
      </c>
      <c r="I233" s="1" t="s">
        <v>1617</v>
      </c>
      <c r="J233" s="2" t="str">
        <f>"090-5604-0522"</f>
        <v>090-5604-0522</v>
      </c>
      <c r="K233" s="1" t="s">
        <v>38</v>
      </c>
      <c r="L233" s="1" t="s">
        <v>1618</v>
      </c>
      <c r="N233" s="1" t="s">
        <v>1619</v>
      </c>
      <c r="O233" s="1" t="s">
        <v>1620</v>
      </c>
      <c r="P233" s="1" t="s">
        <v>1621</v>
      </c>
    </row>
    <row r="234" spans="1:16" x14ac:dyDescent="0.2">
      <c r="A234" s="1">
        <v>72295110</v>
      </c>
      <c r="B234" s="1" t="s">
        <v>42</v>
      </c>
      <c r="C234" s="1">
        <v>3870</v>
      </c>
      <c r="D234" s="1">
        <v>1</v>
      </c>
      <c r="E234" s="1">
        <v>24923736</v>
      </c>
      <c r="F234" s="1" t="s">
        <v>1622</v>
      </c>
      <c r="G234" s="1" t="s">
        <v>1623</v>
      </c>
      <c r="H234" s="1" t="s">
        <v>1624</v>
      </c>
      <c r="I234" s="1" t="s">
        <v>1625</v>
      </c>
      <c r="J234" s="2" t="str">
        <f>"090-9011-3300"</f>
        <v>090-9011-3300</v>
      </c>
      <c r="K234" s="1" t="s">
        <v>38</v>
      </c>
      <c r="L234" s="1" t="s">
        <v>47</v>
      </c>
      <c r="N234" s="1" t="s">
        <v>1626</v>
      </c>
      <c r="O234" s="1" t="s">
        <v>1627</v>
      </c>
      <c r="P234" s="1" t="s">
        <v>1062</v>
      </c>
    </row>
    <row r="235" spans="1:16" x14ac:dyDescent="0.2">
      <c r="A235" s="1">
        <v>61430494</v>
      </c>
      <c r="B235" s="1" t="s">
        <v>189</v>
      </c>
      <c r="C235" s="1">
        <v>3308</v>
      </c>
      <c r="D235" s="1">
        <v>1</v>
      </c>
      <c r="E235" s="1">
        <v>24929601</v>
      </c>
      <c r="F235" s="1" t="s">
        <v>1628</v>
      </c>
      <c r="G235" s="1" t="s">
        <v>1629</v>
      </c>
      <c r="H235" s="1" t="s">
        <v>1630</v>
      </c>
      <c r="I235" s="1" t="s">
        <v>1631</v>
      </c>
      <c r="J235" s="2" t="str">
        <f>"090-8004-7770"</f>
        <v>090-8004-7770</v>
      </c>
      <c r="K235" s="1" t="s">
        <v>38</v>
      </c>
      <c r="L235" s="1" t="s">
        <v>55</v>
      </c>
      <c r="N235" s="1" t="s">
        <v>1632</v>
      </c>
      <c r="O235" s="1" t="s">
        <v>1633</v>
      </c>
      <c r="P235" s="1" t="s">
        <v>1062</v>
      </c>
    </row>
    <row r="236" spans="1:16" x14ac:dyDescent="0.2">
      <c r="A236" s="1">
        <v>57994951</v>
      </c>
      <c r="B236" s="1" t="s">
        <v>486</v>
      </c>
      <c r="C236" s="1">
        <v>3530</v>
      </c>
      <c r="D236" s="1">
        <v>1</v>
      </c>
      <c r="E236" s="1">
        <v>24920405</v>
      </c>
      <c r="F236" s="1" t="s">
        <v>1634</v>
      </c>
      <c r="G236" s="1" t="s">
        <v>1635</v>
      </c>
      <c r="H236" s="1" t="s">
        <v>1636</v>
      </c>
      <c r="I236" s="1" t="s">
        <v>1637</v>
      </c>
      <c r="J236" s="2" t="str">
        <f>"070-2159-9103"</f>
        <v>070-2159-9103</v>
      </c>
      <c r="K236" s="1" t="s">
        <v>38</v>
      </c>
      <c r="L236" s="1" t="s">
        <v>55</v>
      </c>
      <c r="N236" s="1" t="s">
        <v>1638</v>
      </c>
      <c r="O236" s="1" t="s">
        <v>1639</v>
      </c>
      <c r="P236" s="1" t="s">
        <v>1640</v>
      </c>
    </row>
    <row r="237" spans="1:16" x14ac:dyDescent="0.2">
      <c r="A237" s="1">
        <v>60478157</v>
      </c>
      <c r="B237" s="1" t="s">
        <v>1641</v>
      </c>
      <c r="C237" s="1">
        <v>6540</v>
      </c>
      <c r="D237" s="1">
        <v>1</v>
      </c>
      <c r="E237" s="1">
        <v>24929523</v>
      </c>
      <c r="F237" s="1" t="s">
        <v>1642</v>
      </c>
      <c r="G237" s="1" t="s">
        <v>1643</v>
      </c>
      <c r="H237" s="1" t="s">
        <v>1644</v>
      </c>
      <c r="I237" s="1" t="s">
        <v>1645</v>
      </c>
      <c r="J237" s="2" t="str">
        <f>"080-2433-7511"</f>
        <v>080-2433-7511</v>
      </c>
      <c r="K237" s="1" t="s">
        <v>38</v>
      </c>
      <c r="L237" s="1" t="s">
        <v>1646</v>
      </c>
      <c r="N237" s="1" t="s">
        <v>1647</v>
      </c>
      <c r="O237" s="1" t="s">
        <v>1648</v>
      </c>
      <c r="P237" s="1" t="s">
        <v>1649</v>
      </c>
    </row>
    <row r="238" spans="1:16" x14ac:dyDescent="0.2">
      <c r="A238" s="1">
        <v>75388683</v>
      </c>
      <c r="B238" s="1" t="s">
        <v>1650</v>
      </c>
      <c r="C238" s="1">
        <v>20330</v>
      </c>
      <c r="D238" s="1">
        <v>1</v>
      </c>
      <c r="E238" s="1">
        <v>24929520</v>
      </c>
      <c r="F238" s="1" t="s">
        <v>1651</v>
      </c>
      <c r="G238" s="1" t="s">
        <v>1652</v>
      </c>
      <c r="H238" s="1" t="s">
        <v>1653</v>
      </c>
      <c r="I238" s="1" t="s">
        <v>1654</v>
      </c>
      <c r="J238" s="2" t="str">
        <f>"090-6400-6766"</f>
        <v>090-6400-6766</v>
      </c>
      <c r="K238" s="1" t="s">
        <v>21</v>
      </c>
      <c r="L238" s="1" t="s">
        <v>1655</v>
      </c>
      <c r="O238" s="1" t="s">
        <v>1656</v>
      </c>
      <c r="P238" s="1" t="s">
        <v>891</v>
      </c>
    </row>
    <row r="239" spans="1:16" x14ac:dyDescent="0.2">
      <c r="A239" s="1">
        <v>57553746</v>
      </c>
      <c r="B239" s="1" t="s">
        <v>1657</v>
      </c>
      <c r="C239" s="1">
        <v>6040</v>
      </c>
      <c r="D239" s="1">
        <v>1</v>
      </c>
      <c r="E239" s="1">
        <v>24929484</v>
      </c>
      <c r="F239" s="1" t="s">
        <v>1658</v>
      </c>
      <c r="G239" s="1" t="s">
        <v>1659</v>
      </c>
      <c r="H239" s="1" t="s">
        <v>1660</v>
      </c>
      <c r="I239" s="1" t="s">
        <v>1661</v>
      </c>
      <c r="J239" s="2" t="str">
        <f>"090-9144-9736"</f>
        <v>090-9144-9736</v>
      </c>
      <c r="K239" s="1" t="s">
        <v>38</v>
      </c>
      <c r="L239" s="1" t="s">
        <v>1662</v>
      </c>
      <c r="N239" s="1" t="s">
        <v>1663</v>
      </c>
      <c r="O239" s="1" t="s">
        <v>1664</v>
      </c>
      <c r="P239" s="1" t="s">
        <v>1062</v>
      </c>
    </row>
    <row r="240" spans="1:16" x14ac:dyDescent="0.2">
      <c r="A240" s="1">
        <v>48516803</v>
      </c>
      <c r="B240" s="1" t="s">
        <v>288</v>
      </c>
      <c r="C240" s="1">
        <v>3287</v>
      </c>
      <c r="D240" s="1">
        <v>1</v>
      </c>
      <c r="E240" s="1">
        <v>24929472</v>
      </c>
      <c r="F240" s="1" t="s">
        <v>1665</v>
      </c>
      <c r="G240" s="1" t="s">
        <v>1666</v>
      </c>
      <c r="H240" s="1" t="s">
        <v>1667</v>
      </c>
      <c r="I240" s="1" t="s">
        <v>1668</v>
      </c>
      <c r="J240" s="2" t="str">
        <f>"080-8438-6163"</f>
        <v>080-8438-6163</v>
      </c>
      <c r="K240" s="1" t="s">
        <v>38</v>
      </c>
      <c r="L240" s="1" t="s">
        <v>55</v>
      </c>
      <c r="O240" s="1" t="s">
        <v>1596</v>
      </c>
      <c r="P240" s="1" t="s">
        <v>1062</v>
      </c>
    </row>
    <row r="241" spans="1:16" x14ac:dyDescent="0.2">
      <c r="A241" s="1">
        <v>66804340</v>
      </c>
      <c r="B241" s="1" t="s">
        <v>180</v>
      </c>
      <c r="C241" s="1">
        <v>4850</v>
      </c>
      <c r="D241" s="1">
        <v>1</v>
      </c>
      <c r="E241" s="1">
        <v>24929465</v>
      </c>
      <c r="F241" s="1" t="s">
        <v>1669</v>
      </c>
      <c r="G241" s="1" t="s">
        <v>1670</v>
      </c>
      <c r="H241" s="1" t="s">
        <v>1671</v>
      </c>
      <c r="I241" s="1" t="s">
        <v>1672</v>
      </c>
      <c r="J241" s="2" t="str">
        <f>"090-5914-7329"</f>
        <v>090-5914-7329</v>
      </c>
      <c r="K241" s="1" t="s">
        <v>38</v>
      </c>
      <c r="L241" s="1" t="s">
        <v>415</v>
      </c>
      <c r="N241" s="1" t="s">
        <v>1673</v>
      </c>
      <c r="O241" s="1" t="s">
        <v>1674</v>
      </c>
      <c r="P241" s="1" t="s">
        <v>891</v>
      </c>
    </row>
    <row r="242" spans="1:16" x14ac:dyDescent="0.2">
      <c r="A242" s="1">
        <v>71729806</v>
      </c>
      <c r="B242" s="1" t="s">
        <v>1378</v>
      </c>
      <c r="C242" s="1">
        <v>2320</v>
      </c>
      <c r="D242" s="1">
        <v>1</v>
      </c>
      <c r="E242" s="1">
        <v>24929317</v>
      </c>
      <c r="F242" s="1" t="s">
        <v>1675</v>
      </c>
      <c r="G242" s="1" t="s">
        <v>1676</v>
      </c>
      <c r="H242" s="1" t="s">
        <v>1677</v>
      </c>
      <c r="I242" s="1" t="s">
        <v>1678</v>
      </c>
      <c r="J242" s="2" t="str">
        <f>"080-3163-0353"</f>
        <v>080-3163-0353</v>
      </c>
      <c r="K242" s="1" t="s">
        <v>38</v>
      </c>
      <c r="L242" s="1" t="s">
        <v>55</v>
      </c>
      <c r="N242" s="1" t="s">
        <v>1679</v>
      </c>
      <c r="O242" s="1" t="s">
        <v>1680</v>
      </c>
      <c r="P242" s="1" t="s">
        <v>1062</v>
      </c>
    </row>
    <row r="243" spans="1:16" x14ac:dyDescent="0.2">
      <c r="A243" s="1">
        <v>57987263</v>
      </c>
      <c r="B243" s="1" t="s">
        <v>1681</v>
      </c>
      <c r="C243" s="1">
        <v>3860</v>
      </c>
      <c r="D243" s="1">
        <v>1</v>
      </c>
      <c r="E243" s="1">
        <v>24926333</v>
      </c>
      <c r="F243" s="1" t="s">
        <v>1682</v>
      </c>
      <c r="G243" s="1" t="s">
        <v>1683</v>
      </c>
      <c r="H243" s="1" t="s">
        <v>1684</v>
      </c>
      <c r="I243" s="1" t="s">
        <v>1685</v>
      </c>
      <c r="J243" s="2" t="str">
        <f>"072-433-2667"</f>
        <v>072-433-2667</v>
      </c>
      <c r="K243" s="1" t="s">
        <v>38</v>
      </c>
      <c r="L243" s="1" t="s">
        <v>1686</v>
      </c>
      <c r="N243" s="1" t="s">
        <v>1687</v>
      </c>
      <c r="O243" s="1" t="s">
        <v>1688</v>
      </c>
      <c r="P243" s="1" t="s">
        <v>1062</v>
      </c>
    </row>
    <row r="244" spans="1:16" x14ac:dyDescent="0.2">
      <c r="A244" s="1">
        <v>72059857</v>
      </c>
      <c r="B244" s="1" t="s">
        <v>1689</v>
      </c>
      <c r="C244" s="1">
        <v>7960</v>
      </c>
      <c r="D244" s="1">
        <v>1</v>
      </c>
      <c r="E244" s="1">
        <v>24929274</v>
      </c>
      <c r="F244" s="1" t="s">
        <v>1690</v>
      </c>
      <c r="G244" s="1" t="s">
        <v>1691</v>
      </c>
      <c r="H244" s="1" t="s">
        <v>1692</v>
      </c>
      <c r="I244" s="1" t="s">
        <v>1693</v>
      </c>
      <c r="J244" s="2" t="str">
        <f>"090-1586-0903"</f>
        <v>090-1586-0903</v>
      </c>
      <c r="K244" s="1" t="s">
        <v>38</v>
      </c>
      <c r="L244" s="1" t="s">
        <v>1694</v>
      </c>
      <c r="N244" s="1" t="s">
        <v>1695</v>
      </c>
      <c r="O244" s="1" t="s">
        <v>1696</v>
      </c>
    </row>
    <row r="245" spans="1:16" x14ac:dyDescent="0.2">
      <c r="A245" s="1">
        <v>73509300</v>
      </c>
      <c r="B245" s="1" t="s">
        <v>1697</v>
      </c>
      <c r="C245" s="1">
        <v>4880</v>
      </c>
      <c r="D245" s="1">
        <v>1</v>
      </c>
      <c r="E245" s="1">
        <v>24929127</v>
      </c>
      <c r="F245" s="1" t="s">
        <v>1585</v>
      </c>
      <c r="G245" s="1" t="s">
        <v>1586</v>
      </c>
      <c r="H245" s="1" t="s">
        <v>1587</v>
      </c>
      <c r="I245" s="1" t="s">
        <v>1588</v>
      </c>
      <c r="J245" s="2" t="str">
        <f>"080-1462-1513"</f>
        <v>080-1462-1513</v>
      </c>
      <c r="K245" s="1" t="s">
        <v>38</v>
      </c>
      <c r="L245" s="1" t="s">
        <v>1698</v>
      </c>
      <c r="N245" s="1" t="s">
        <v>1589</v>
      </c>
      <c r="O245" s="1" t="s">
        <v>1590</v>
      </c>
      <c r="P245" s="1" t="s">
        <v>891</v>
      </c>
    </row>
    <row r="246" spans="1:16" x14ac:dyDescent="0.2">
      <c r="A246" s="1">
        <v>78023126</v>
      </c>
      <c r="B246" s="1" t="s">
        <v>1699</v>
      </c>
      <c r="C246" s="1">
        <v>12620</v>
      </c>
      <c r="D246" s="1">
        <v>1</v>
      </c>
      <c r="E246" s="1">
        <v>24929107</v>
      </c>
      <c r="F246" s="1" t="s">
        <v>1700</v>
      </c>
      <c r="G246" s="1" t="s">
        <v>1701</v>
      </c>
      <c r="H246" s="1" t="s">
        <v>1702</v>
      </c>
      <c r="I246" s="1" t="s">
        <v>1703</v>
      </c>
      <c r="J246" s="2" t="str">
        <f>"090-2829-4086"</f>
        <v>090-2829-4086</v>
      </c>
      <c r="K246" s="1" t="s">
        <v>21</v>
      </c>
      <c r="L246" s="1" t="s">
        <v>1704</v>
      </c>
      <c r="O246" s="1" t="s">
        <v>1705</v>
      </c>
      <c r="P246" s="1" t="s">
        <v>891</v>
      </c>
    </row>
    <row r="247" spans="1:16" x14ac:dyDescent="0.2">
      <c r="A247" s="1">
        <v>43440803</v>
      </c>
      <c r="B247" s="1" t="s">
        <v>988</v>
      </c>
      <c r="C247" s="1">
        <v>9340</v>
      </c>
      <c r="D247" s="1">
        <v>2</v>
      </c>
      <c r="E247" s="1">
        <v>24928991</v>
      </c>
      <c r="F247" s="1" t="s">
        <v>1706</v>
      </c>
      <c r="G247" s="1" t="s">
        <v>1707</v>
      </c>
      <c r="H247" s="1" t="s">
        <v>1708</v>
      </c>
      <c r="I247" s="1" t="s">
        <v>1709</v>
      </c>
      <c r="J247" s="2" t="str">
        <f>"0596-43-0755"</f>
        <v>0596-43-0755</v>
      </c>
      <c r="K247" s="1" t="s">
        <v>38</v>
      </c>
      <c r="L247" s="1" t="s">
        <v>1710</v>
      </c>
      <c r="M247" s="1" t="s">
        <v>1711</v>
      </c>
      <c r="N247" s="1" t="s">
        <v>1712</v>
      </c>
      <c r="O247" s="1" t="s">
        <v>1713</v>
      </c>
      <c r="P247" s="1" t="s">
        <v>1714</v>
      </c>
    </row>
    <row r="248" spans="1:16" x14ac:dyDescent="0.2">
      <c r="A248" s="1">
        <v>72753295</v>
      </c>
      <c r="B248" s="1" t="s">
        <v>1715</v>
      </c>
      <c r="C248" s="1">
        <v>6850</v>
      </c>
      <c r="D248" s="1">
        <v>1</v>
      </c>
      <c r="E248" s="1">
        <v>24891229</v>
      </c>
      <c r="F248" s="1" t="s">
        <v>1716</v>
      </c>
      <c r="G248" s="1" t="s">
        <v>1717</v>
      </c>
      <c r="H248" s="1" t="s">
        <v>1718</v>
      </c>
      <c r="I248" s="1" t="s">
        <v>1719</v>
      </c>
      <c r="J248" s="2" t="str">
        <f>"090-5588-0251"</f>
        <v>090-5588-0251</v>
      </c>
      <c r="K248" s="1" t="s">
        <v>21</v>
      </c>
      <c r="L248" s="1" t="s">
        <v>1720</v>
      </c>
      <c r="N248" s="1" t="s">
        <v>1721</v>
      </c>
      <c r="O248" s="1" t="s">
        <v>1596</v>
      </c>
      <c r="P248" s="1" t="s">
        <v>1134</v>
      </c>
    </row>
    <row r="249" spans="1:16" x14ac:dyDescent="0.2">
      <c r="A249" s="1">
        <v>61244869</v>
      </c>
      <c r="B249" s="1" t="s">
        <v>1722</v>
      </c>
      <c r="C249" s="1">
        <v>6280</v>
      </c>
      <c r="D249" s="1">
        <v>2</v>
      </c>
      <c r="E249" s="1">
        <v>24928920</v>
      </c>
      <c r="F249" s="1" t="s">
        <v>1723</v>
      </c>
      <c r="G249" s="1" t="s">
        <v>1724</v>
      </c>
      <c r="H249" s="1" t="s">
        <v>1725</v>
      </c>
      <c r="I249" s="1" t="s">
        <v>1726</v>
      </c>
      <c r="J249" s="2" t="str">
        <f>"080-4969-0619"</f>
        <v>080-4969-0619</v>
      </c>
      <c r="K249" s="1" t="s">
        <v>38</v>
      </c>
      <c r="L249" s="1" t="s">
        <v>1727</v>
      </c>
      <c r="M249" s="1" t="s">
        <v>1728</v>
      </c>
      <c r="N249" s="1" t="s">
        <v>1729</v>
      </c>
      <c r="O249" s="1" t="s">
        <v>1730</v>
      </c>
      <c r="P249" s="1" t="s">
        <v>1731</v>
      </c>
    </row>
    <row r="250" spans="1:16" x14ac:dyDescent="0.2">
      <c r="A250" s="1">
        <v>59451635</v>
      </c>
      <c r="B250" s="1" t="s">
        <v>455</v>
      </c>
      <c r="C250" s="1">
        <v>5080</v>
      </c>
      <c r="D250" s="1">
        <v>1</v>
      </c>
      <c r="E250" s="1">
        <v>24928797</v>
      </c>
      <c r="F250" s="1" t="s">
        <v>1732</v>
      </c>
      <c r="G250" s="1" t="s">
        <v>1733</v>
      </c>
      <c r="H250" s="1" t="s">
        <v>1734</v>
      </c>
      <c r="I250" s="1" t="s">
        <v>1735</v>
      </c>
      <c r="J250" s="2" t="str">
        <f>"090-8016-9636"</f>
        <v>090-8016-9636</v>
      </c>
      <c r="K250" s="1" t="s">
        <v>38</v>
      </c>
      <c r="L250" s="1" t="s">
        <v>269</v>
      </c>
      <c r="N250" s="1" t="s">
        <v>1736</v>
      </c>
      <c r="O250" s="1" t="s">
        <v>1737</v>
      </c>
      <c r="P250" s="1" t="s">
        <v>891</v>
      </c>
    </row>
    <row r="251" spans="1:16" x14ac:dyDescent="0.2">
      <c r="A251" s="1">
        <v>74004287</v>
      </c>
      <c r="B251" s="1" t="s">
        <v>907</v>
      </c>
      <c r="C251" s="1">
        <v>9110</v>
      </c>
      <c r="D251" s="1">
        <v>3</v>
      </c>
      <c r="E251" s="1">
        <v>24928769</v>
      </c>
      <c r="F251" s="1" t="s">
        <v>1738</v>
      </c>
      <c r="G251" s="1" t="s">
        <v>1739</v>
      </c>
      <c r="H251" s="1" t="s">
        <v>1740</v>
      </c>
      <c r="I251" s="1" t="s">
        <v>1741</v>
      </c>
      <c r="J251" s="2" t="str">
        <f>"090-7468-8449"</f>
        <v>090-7468-8449</v>
      </c>
      <c r="K251" s="1" t="s">
        <v>38</v>
      </c>
      <c r="L251" s="1" t="s">
        <v>1742</v>
      </c>
      <c r="N251" s="1" t="s">
        <v>1743</v>
      </c>
      <c r="O251" s="1" t="s">
        <v>1744</v>
      </c>
      <c r="P251" s="1" t="s">
        <v>1745</v>
      </c>
    </row>
    <row r="252" spans="1:16" x14ac:dyDescent="0.2">
      <c r="A252" s="1">
        <v>71952240</v>
      </c>
      <c r="B252" s="1" t="s">
        <v>120</v>
      </c>
      <c r="C252" s="1">
        <v>15460</v>
      </c>
      <c r="D252" s="1">
        <v>1</v>
      </c>
      <c r="E252" s="1">
        <v>24928604</v>
      </c>
      <c r="F252" s="1" t="s">
        <v>1746</v>
      </c>
      <c r="G252" s="1" t="s">
        <v>1747</v>
      </c>
      <c r="H252" s="1" t="s">
        <v>1748</v>
      </c>
      <c r="I252" s="1" t="s">
        <v>1749</v>
      </c>
      <c r="J252" s="2" t="str">
        <f>"080-5208-9629"</f>
        <v>080-5208-9629</v>
      </c>
      <c r="K252" s="1" t="s">
        <v>21</v>
      </c>
      <c r="L252" s="1" t="s">
        <v>1750</v>
      </c>
      <c r="N252" s="1" t="s">
        <v>1751</v>
      </c>
      <c r="O252" s="1" t="s">
        <v>1752</v>
      </c>
      <c r="P252" s="1" t="s">
        <v>1062</v>
      </c>
    </row>
    <row r="253" spans="1:16" x14ac:dyDescent="0.2">
      <c r="A253" s="1">
        <v>76080262</v>
      </c>
      <c r="B253" s="1" t="s">
        <v>1298</v>
      </c>
      <c r="C253" s="1">
        <v>20210</v>
      </c>
      <c r="D253" s="1">
        <v>2</v>
      </c>
      <c r="E253" s="1">
        <v>24928544</v>
      </c>
      <c r="F253" s="1" t="s">
        <v>1753</v>
      </c>
      <c r="G253" s="1" t="s">
        <v>1754</v>
      </c>
      <c r="H253" s="1" t="s">
        <v>1755</v>
      </c>
      <c r="I253" s="1" t="s">
        <v>1756</v>
      </c>
      <c r="J253" s="2" t="str">
        <f>"090-7898-0592"</f>
        <v>090-7898-0592</v>
      </c>
      <c r="K253" s="1" t="s">
        <v>21</v>
      </c>
      <c r="L253" s="1" t="s">
        <v>1303</v>
      </c>
      <c r="N253" s="1" t="s">
        <v>1757</v>
      </c>
      <c r="O253" s="1" t="s">
        <v>1758</v>
      </c>
      <c r="P253" s="1" t="s">
        <v>1759</v>
      </c>
    </row>
    <row r="254" spans="1:16" x14ac:dyDescent="0.2">
      <c r="A254" s="1">
        <v>74015048</v>
      </c>
      <c r="B254" s="1" t="s">
        <v>209</v>
      </c>
      <c r="C254" s="1">
        <v>6540</v>
      </c>
      <c r="D254" s="1">
        <v>2</v>
      </c>
      <c r="E254" s="1">
        <v>24928400</v>
      </c>
      <c r="F254" s="1" t="s">
        <v>1760</v>
      </c>
      <c r="G254" s="1" t="s">
        <v>1761</v>
      </c>
      <c r="H254" s="1" t="s">
        <v>1762</v>
      </c>
      <c r="I254" s="1" t="s">
        <v>1763</v>
      </c>
      <c r="J254" s="2" t="str">
        <f>"070-5650-1065"</f>
        <v>070-5650-1065</v>
      </c>
      <c r="K254" s="1" t="s">
        <v>38</v>
      </c>
      <c r="L254" s="1" t="s">
        <v>214</v>
      </c>
      <c r="M254" s="1" t="s">
        <v>1764</v>
      </c>
      <c r="N254" s="1" t="s">
        <v>1765</v>
      </c>
      <c r="O254" s="1" t="s">
        <v>1766</v>
      </c>
      <c r="P254" s="1" t="s">
        <v>1767</v>
      </c>
    </row>
    <row r="255" spans="1:16" x14ac:dyDescent="0.2">
      <c r="A255" s="1">
        <v>57261710</v>
      </c>
      <c r="B255" s="1" t="s">
        <v>1768</v>
      </c>
      <c r="C255" s="1">
        <v>3219</v>
      </c>
      <c r="D255" s="1">
        <v>1</v>
      </c>
      <c r="E255" s="1">
        <v>24922048</v>
      </c>
      <c r="F255" s="1" t="s">
        <v>1769</v>
      </c>
      <c r="G255" s="1" t="s">
        <v>1770</v>
      </c>
      <c r="H255" s="1" t="s">
        <v>1771</v>
      </c>
      <c r="I255" s="1" t="s">
        <v>1772</v>
      </c>
      <c r="J255" s="2" t="str">
        <f>"080-9530-1649"</f>
        <v>080-9530-1649</v>
      </c>
      <c r="K255" s="1" t="s">
        <v>38</v>
      </c>
      <c r="L255" s="1" t="s">
        <v>55</v>
      </c>
      <c r="N255" s="1" t="s">
        <v>1773</v>
      </c>
      <c r="O255" s="1" t="s">
        <v>1774</v>
      </c>
      <c r="P255" s="1" t="s">
        <v>1062</v>
      </c>
    </row>
    <row r="256" spans="1:16" x14ac:dyDescent="0.2">
      <c r="A256" s="1">
        <v>72287804</v>
      </c>
      <c r="B256" s="1" t="s">
        <v>263</v>
      </c>
      <c r="C256" s="1">
        <v>3920</v>
      </c>
      <c r="D256" s="1">
        <v>1</v>
      </c>
      <c r="E256" s="1">
        <v>24928026</v>
      </c>
      <c r="F256" s="1" t="s">
        <v>1775</v>
      </c>
      <c r="G256" s="1" t="s">
        <v>1776</v>
      </c>
      <c r="H256" s="1" t="s">
        <v>1777</v>
      </c>
      <c r="I256" s="1" t="s">
        <v>1778</v>
      </c>
      <c r="J256" s="2" t="str">
        <f>"090-1973-9055"</f>
        <v>090-1973-9055</v>
      </c>
      <c r="K256" s="1" t="s">
        <v>38</v>
      </c>
      <c r="L256" s="1" t="s">
        <v>55</v>
      </c>
      <c r="N256" s="1" t="s">
        <v>1779</v>
      </c>
      <c r="O256" s="1" t="s">
        <v>1780</v>
      </c>
      <c r="P256" s="1" t="s">
        <v>1062</v>
      </c>
    </row>
    <row r="257" spans="1:17" x14ac:dyDescent="0.2">
      <c r="A257" s="1">
        <v>67274604</v>
      </c>
      <c r="B257" s="1" t="s">
        <v>1781</v>
      </c>
      <c r="C257" s="1">
        <v>4030</v>
      </c>
      <c r="D257" s="1">
        <v>3</v>
      </c>
      <c r="E257" s="1">
        <v>24927930</v>
      </c>
      <c r="F257" s="1" t="s">
        <v>1782</v>
      </c>
      <c r="G257" s="1" t="s">
        <v>1783</v>
      </c>
      <c r="H257" s="1" t="s">
        <v>1784</v>
      </c>
      <c r="I257" s="1" t="s">
        <v>1785</v>
      </c>
      <c r="J257" s="2" t="str">
        <f>"090-6083-9525"</f>
        <v>090-6083-9525</v>
      </c>
      <c r="K257" s="1" t="s">
        <v>38</v>
      </c>
      <c r="L257" s="1" t="s">
        <v>269</v>
      </c>
      <c r="M257" s="1" t="s">
        <v>1786</v>
      </c>
      <c r="N257" s="1" t="s">
        <v>1787</v>
      </c>
      <c r="O257" s="1" t="s">
        <v>1788</v>
      </c>
      <c r="P257" s="1" t="s">
        <v>1789</v>
      </c>
    </row>
    <row r="258" spans="1:17" x14ac:dyDescent="0.2">
      <c r="A258" s="1">
        <v>67861499</v>
      </c>
      <c r="B258" s="1" t="s">
        <v>1790</v>
      </c>
      <c r="C258" s="1">
        <v>5630</v>
      </c>
      <c r="D258" s="1">
        <v>1</v>
      </c>
      <c r="E258" s="1">
        <v>24927921</v>
      </c>
      <c r="F258" s="1" t="s">
        <v>1791</v>
      </c>
      <c r="G258" s="1" t="s">
        <v>1792</v>
      </c>
      <c r="H258" s="1" t="s">
        <v>1793</v>
      </c>
      <c r="I258" s="1" t="s">
        <v>1794</v>
      </c>
      <c r="J258" s="2" t="str">
        <f>"070-4149-4595"</f>
        <v>070-4149-4595</v>
      </c>
      <c r="K258" s="1" t="s">
        <v>38</v>
      </c>
      <c r="L258" s="1" t="s">
        <v>22</v>
      </c>
      <c r="N258" s="1" t="s">
        <v>1795</v>
      </c>
      <c r="O258" s="1" t="s">
        <v>1796</v>
      </c>
      <c r="P258" s="1" t="s">
        <v>891</v>
      </c>
    </row>
    <row r="259" spans="1:17" x14ac:dyDescent="0.2">
      <c r="A259" s="1">
        <v>62681580</v>
      </c>
      <c r="B259" s="1" t="s">
        <v>1797</v>
      </c>
      <c r="C259" s="1">
        <v>11830</v>
      </c>
      <c r="D259" s="1">
        <v>1</v>
      </c>
      <c r="E259" s="1">
        <v>24927703</v>
      </c>
      <c r="F259" s="1" t="s">
        <v>1798</v>
      </c>
      <c r="G259" s="1" t="s">
        <v>1799</v>
      </c>
      <c r="H259" s="1" t="s">
        <v>1800</v>
      </c>
      <c r="I259" s="1" t="s">
        <v>1801</v>
      </c>
      <c r="J259" s="2" t="str">
        <f>"090-4789-4042"</f>
        <v>090-4789-4042</v>
      </c>
      <c r="K259" s="1" t="s">
        <v>38</v>
      </c>
      <c r="L259" s="1" t="s">
        <v>39</v>
      </c>
      <c r="N259" s="1" t="s">
        <v>1802</v>
      </c>
      <c r="O259" s="1" t="s">
        <v>1803</v>
      </c>
      <c r="P259" s="1" t="s">
        <v>891</v>
      </c>
    </row>
    <row r="260" spans="1:17" x14ac:dyDescent="0.2">
      <c r="A260" s="1">
        <v>72614695</v>
      </c>
      <c r="B260" s="1" t="s">
        <v>83</v>
      </c>
      <c r="C260" s="1">
        <v>30320</v>
      </c>
      <c r="D260" s="1">
        <v>1</v>
      </c>
      <c r="E260" s="1">
        <v>24899441</v>
      </c>
      <c r="F260" s="1" t="s">
        <v>1804</v>
      </c>
      <c r="G260" s="1" t="s">
        <v>1805</v>
      </c>
      <c r="H260" s="1" t="s">
        <v>1806</v>
      </c>
      <c r="I260" s="1" t="s">
        <v>1807</v>
      </c>
      <c r="J260" s="2" t="str">
        <f>"090-1243-0530"</f>
        <v>090-1243-0530</v>
      </c>
      <c r="K260" s="1" t="s">
        <v>21</v>
      </c>
      <c r="L260" s="1" t="s">
        <v>88</v>
      </c>
      <c r="N260" s="1" t="s">
        <v>1808</v>
      </c>
      <c r="O260" s="1" t="s">
        <v>1809</v>
      </c>
      <c r="P260" s="1" t="s">
        <v>1810</v>
      </c>
    </row>
    <row r="261" spans="1:17" x14ac:dyDescent="0.2">
      <c r="A261" s="1">
        <v>72614695</v>
      </c>
      <c r="B261" s="1" t="s">
        <v>83</v>
      </c>
      <c r="C261" s="1">
        <v>30320</v>
      </c>
      <c r="D261" s="1">
        <v>1</v>
      </c>
      <c r="E261" s="1">
        <v>24927255</v>
      </c>
      <c r="F261" s="1" t="s">
        <v>1811</v>
      </c>
      <c r="G261" s="1" t="s">
        <v>1812</v>
      </c>
      <c r="H261" s="1" t="s">
        <v>1813</v>
      </c>
      <c r="I261" s="1" t="s">
        <v>1814</v>
      </c>
      <c r="J261" s="1">
        <v>608</v>
      </c>
      <c r="K261" s="2" t="str">
        <f>"090-6984-2622"</f>
        <v>090-6984-2622</v>
      </c>
      <c r="L261" s="1" t="s">
        <v>21</v>
      </c>
      <c r="M261" s="1" t="s">
        <v>118</v>
      </c>
      <c r="O261" s="1" t="s">
        <v>1815</v>
      </c>
      <c r="P261" s="1" t="s">
        <v>1816</v>
      </c>
      <c r="Q261" s="1" t="s">
        <v>1062</v>
      </c>
    </row>
    <row r="262" spans="1:17" x14ac:dyDescent="0.2">
      <c r="A262" s="1">
        <v>62642354</v>
      </c>
      <c r="B262" s="1" t="s">
        <v>1817</v>
      </c>
      <c r="C262" s="1">
        <v>13480</v>
      </c>
      <c r="D262" s="1">
        <v>1</v>
      </c>
      <c r="E262" s="1">
        <v>24927168</v>
      </c>
      <c r="F262" s="1" t="s">
        <v>923</v>
      </c>
      <c r="G262" s="1" t="s">
        <v>924</v>
      </c>
      <c r="H262" s="1" t="s">
        <v>925</v>
      </c>
      <c r="I262" s="1" t="s">
        <v>926</v>
      </c>
      <c r="J262" s="2" t="str">
        <f>"090-1552-6304"</f>
        <v>090-1552-6304</v>
      </c>
      <c r="K262" s="1" t="s">
        <v>38</v>
      </c>
      <c r="L262" s="1" t="s">
        <v>1818</v>
      </c>
      <c r="N262" s="1" t="s">
        <v>928</v>
      </c>
      <c r="O262" s="1" t="s">
        <v>929</v>
      </c>
      <c r="P262" s="1" t="s">
        <v>1819</v>
      </c>
    </row>
    <row r="263" spans="1:17" x14ac:dyDescent="0.2">
      <c r="A263" s="1">
        <v>72294947</v>
      </c>
      <c r="B263" s="1" t="s">
        <v>42</v>
      </c>
      <c r="C263" s="1">
        <v>3870</v>
      </c>
      <c r="D263" s="1">
        <v>1</v>
      </c>
      <c r="E263" s="1">
        <v>24926989</v>
      </c>
      <c r="F263" s="1" t="s">
        <v>1820</v>
      </c>
      <c r="G263" s="1" t="s">
        <v>1821</v>
      </c>
      <c r="H263" s="1" t="s">
        <v>1822</v>
      </c>
      <c r="I263" s="1" t="s">
        <v>1823</v>
      </c>
      <c r="J263" s="2" t="str">
        <f>"080-1813-5543"</f>
        <v>080-1813-5543</v>
      </c>
      <c r="K263" s="1" t="s">
        <v>38</v>
      </c>
      <c r="L263" s="1" t="s">
        <v>55</v>
      </c>
      <c r="N263" s="1" t="s">
        <v>1824</v>
      </c>
      <c r="O263" s="1" t="s">
        <v>1825</v>
      </c>
      <c r="P263" s="1" t="s">
        <v>1826</v>
      </c>
    </row>
    <row r="264" spans="1:17" x14ac:dyDescent="0.2">
      <c r="A264" s="1">
        <v>73613237</v>
      </c>
      <c r="B264" s="1" t="s">
        <v>1201</v>
      </c>
      <c r="C264" s="1">
        <v>16590</v>
      </c>
      <c r="D264" s="1">
        <v>1</v>
      </c>
      <c r="E264" s="1">
        <v>24926906</v>
      </c>
      <c r="F264" s="1" t="s">
        <v>1827</v>
      </c>
      <c r="G264" s="1" t="s">
        <v>1828</v>
      </c>
      <c r="H264" s="1" t="s">
        <v>1829</v>
      </c>
      <c r="I264" s="1" t="s">
        <v>1830</v>
      </c>
      <c r="J264" s="2" t="str">
        <f>"090-5225-8481"</f>
        <v>090-5225-8481</v>
      </c>
      <c r="K264" s="1" t="s">
        <v>21</v>
      </c>
      <c r="L264" s="1" t="s">
        <v>1206</v>
      </c>
      <c r="N264" s="1" t="s">
        <v>1831</v>
      </c>
      <c r="O264" s="1" t="s">
        <v>1832</v>
      </c>
      <c r="P264" s="1" t="s">
        <v>1833</v>
      </c>
    </row>
    <row r="265" spans="1:17" x14ac:dyDescent="0.2">
      <c r="A265" s="1">
        <v>72614695</v>
      </c>
      <c r="B265" s="1" t="s">
        <v>83</v>
      </c>
      <c r="C265" s="1">
        <v>30320</v>
      </c>
      <c r="D265" s="1">
        <v>1</v>
      </c>
      <c r="E265" s="1">
        <v>24919832</v>
      </c>
      <c r="F265" s="1" t="s">
        <v>1834</v>
      </c>
      <c r="G265" s="1" t="s">
        <v>1835</v>
      </c>
      <c r="H265" s="1" t="s">
        <v>1836</v>
      </c>
      <c r="I265" s="1" t="s">
        <v>1837</v>
      </c>
      <c r="J265" s="2" t="str">
        <f>"080-5372-0818"</f>
        <v>080-5372-0818</v>
      </c>
      <c r="K265" s="1" t="s">
        <v>21</v>
      </c>
      <c r="L265" s="1" t="s">
        <v>552</v>
      </c>
      <c r="N265" s="1" t="s">
        <v>1838</v>
      </c>
      <c r="O265" s="1" t="s">
        <v>1839</v>
      </c>
      <c r="P265" s="1" t="s">
        <v>1810</v>
      </c>
    </row>
    <row r="266" spans="1:17" x14ac:dyDescent="0.2">
      <c r="A266" s="1">
        <v>76346996</v>
      </c>
      <c r="B266" s="1" t="s">
        <v>1011</v>
      </c>
      <c r="C266" s="1">
        <v>3390</v>
      </c>
      <c r="D266" s="1">
        <v>1</v>
      </c>
      <c r="E266" s="1">
        <v>24926415</v>
      </c>
      <c r="F266" s="1" t="s">
        <v>1840</v>
      </c>
      <c r="G266" s="1" t="s">
        <v>1841</v>
      </c>
      <c r="H266" s="1" t="s">
        <v>1842</v>
      </c>
      <c r="I266" s="1" t="s">
        <v>1843</v>
      </c>
      <c r="J266" s="2" t="str">
        <f>"070-2224-6521"</f>
        <v>070-2224-6521</v>
      </c>
      <c r="K266" s="1" t="s">
        <v>38</v>
      </c>
      <c r="L266" s="1" t="s">
        <v>547</v>
      </c>
      <c r="O266" s="1" t="s">
        <v>1610</v>
      </c>
      <c r="P266" s="1" t="s">
        <v>1844</v>
      </c>
    </row>
    <row r="267" spans="1:17" x14ac:dyDescent="0.2">
      <c r="A267" s="1">
        <v>71952240</v>
      </c>
      <c r="B267" s="1" t="s">
        <v>120</v>
      </c>
      <c r="C267" s="1">
        <v>15460</v>
      </c>
      <c r="D267" s="1">
        <v>1</v>
      </c>
      <c r="E267" s="1">
        <v>24886800</v>
      </c>
      <c r="F267" s="1" t="s">
        <v>1845</v>
      </c>
      <c r="G267" s="1" t="s">
        <v>1846</v>
      </c>
      <c r="H267" s="1" t="s">
        <v>1847</v>
      </c>
      <c r="I267" s="1" t="s">
        <v>1848</v>
      </c>
      <c r="J267" s="2" t="str">
        <f>"080-9471-7010"</f>
        <v>080-9471-7010</v>
      </c>
      <c r="K267" s="1" t="s">
        <v>21</v>
      </c>
      <c r="L267" s="1" t="s">
        <v>1849</v>
      </c>
      <c r="N267" s="1" t="s">
        <v>1850</v>
      </c>
      <c r="O267" s="1" t="s">
        <v>1851</v>
      </c>
      <c r="P267" s="1" t="s">
        <v>188</v>
      </c>
    </row>
    <row r="268" spans="1:17" x14ac:dyDescent="0.2">
      <c r="A268" s="1">
        <v>52934209</v>
      </c>
      <c r="B268" s="1" t="s">
        <v>418</v>
      </c>
      <c r="C268" s="1">
        <v>1350</v>
      </c>
      <c r="D268" s="1">
        <v>1</v>
      </c>
      <c r="E268" s="1">
        <v>24924006</v>
      </c>
      <c r="F268" s="1" t="s">
        <v>1852</v>
      </c>
      <c r="G268" s="1" t="s">
        <v>1853</v>
      </c>
      <c r="H268" s="1" t="s">
        <v>1854</v>
      </c>
      <c r="I268" s="1" t="s">
        <v>1855</v>
      </c>
      <c r="J268" s="2" t="str">
        <f>"080-8391-8396"</f>
        <v>080-8391-8396</v>
      </c>
      <c r="K268" s="1" t="s">
        <v>38</v>
      </c>
      <c r="N268" s="1" t="s">
        <v>1856</v>
      </c>
      <c r="O268" s="1" t="s">
        <v>1857</v>
      </c>
      <c r="P268" s="1" t="s">
        <v>425</v>
      </c>
    </row>
    <row r="269" spans="1:17" x14ac:dyDescent="0.2">
      <c r="A269" s="1">
        <v>71404947</v>
      </c>
      <c r="B269" s="1" t="s">
        <v>1858</v>
      </c>
      <c r="C269" s="1">
        <v>4780</v>
      </c>
      <c r="D269" s="1">
        <v>1</v>
      </c>
      <c r="E269" s="1">
        <v>24926244</v>
      </c>
      <c r="F269" s="1" t="s">
        <v>1859</v>
      </c>
      <c r="G269" s="1" t="s">
        <v>1860</v>
      </c>
      <c r="H269" s="1" t="s">
        <v>1861</v>
      </c>
      <c r="I269" s="1" t="s">
        <v>1862</v>
      </c>
      <c r="J269" s="2" t="str">
        <f>"090-1138-7935"</f>
        <v>090-1138-7935</v>
      </c>
      <c r="K269" s="1" t="s">
        <v>38</v>
      </c>
      <c r="L269" s="1" t="s">
        <v>1863</v>
      </c>
      <c r="N269" s="1" t="s">
        <v>1864</v>
      </c>
      <c r="O269" s="1" t="s">
        <v>126</v>
      </c>
      <c r="P269" s="1" t="s">
        <v>1865</v>
      </c>
    </row>
    <row r="270" spans="1:17" x14ac:dyDescent="0.2">
      <c r="A270" s="1">
        <v>59006541</v>
      </c>
      <c r="B270" s="1" t="s">
        <v>33</v>
      </c>
      <c r="C270" s="1">
        <v>5530</v>
      </c>
      <c r="D270" s="1">
        <v>1</v>
      </c>
      <c r="E270" s="1">
        <v>24926222</v>
      </c>
      <c r="F270" s="1" t="s">
        <v>1866</v>
      </c>
      <c r="G270" s="1" t="s">
        <v>1867</v>
      </c>
      <c r="H270" s="1" t="s">
        <v>1868</v>
      </c>
      <c r="I270" s="1" t="s">
        <v>1869</v>
      </c>
      <c r="J270" s="2" t="str">
        <f>"090-9021-0335"</f>
        <v>090-9021-0335</v>
      </c>
      <c r="K270" s="1" t="s">
        <v>38</v>
      </c>
      <c r="L270" s="1" t="s">
        <v>177</v>
      </c>
      <c r="N270" s="1" t="s">
        <v>1870</v>
      </c>
      <c r="O270" s="1" t="s">
        <v>1871</v>
      </c>
      <c r="P270" s="1" t="s">
        <v>891</v>
      </c>
    </row>
    <row r="271" spans="1:17" x14ac:dyDescent="0.2">
      <c r="A271" s="1">
        <v>74597106</v>
      </c>
      <c r="B271" s="1" t="s">
        <v>1872</v>
      </c>
      <c r="C271" s="1">
        <v>6130</v>
      </c>
      <c r="D271" s="1">
        <v>1</v>
      </c>
      <c r="E271" s="1">
        <v>24925951</v>
      </c>
      <c r="F271" s="1" t="s">
        <v>1873</v>
      </c>
      <c r="G271" s="1" t="s">
        <v>1874</v>
      </c>
      <c r="H271" s="1" t="s">
        <v>1875</v>
      </c>
      <c r="I271" s="1" t="s">
        <v>1876</v>
      </c>
      <c r="J271" s="2" t="str">
        <f>"080-7885-3618"</f>
        <v>080-7885-3618</v>
      </c>
      <c r="K271" s="1" t="s">
        <v>38</v>
      </c>
      <c r="L271" s="1" t="s">
        <v>169</v>
      </c>
      <c r="N271" s="1" t="s">
        <v>1877</v>
      </c>
      <c r="O271" s="1" t="s">
        <v>1878</v>
      </c>
      <c r="P271" s="1" t="s">
        <v>1879</v>
      </c>
    </row>
    <row r="272" spans="1:17" x14ac:dyDescent="0.2">
      <c r="A272" s="1">
        <v>59014266</v>
      </c>
      <c r="B272" s="1" t="s">
        <v>624</v>
      </c>
      <c r="C272" s="1">
        <v>5970</v>
      </c>
      <c r="D272" s="1">
        <v>1</v>
      </c>
      <c r="E272" s="1">
        <v>24923625</v>
      </c>
      <c r="F272" s="1" t="s">
        <v>1880</v>
      </c>
      <c r="G272" s="1" t="s">
        <v>1881</v>
      </c>
      <c r="H272" s="1" t="s">
        <v>1882</v>
      </c>
      <c r="I272" s="1" t="s">
        <v>1883</v>
      </c>
      <c r="J272" s="2" t="str">
        <f>"080-2735-7188"</f>
        <v>080-2735-7188</v>
      </c>
      <c r="K272" s="1" t="s">
        <v>38</v>
      </c>
      <c r="L272" s="1" t="s">
        <v>39</v>
      </c>
      <c r="N272" s="1" t="s">
        <v>1884</v>
      </c>
      <c r="O272" s="1" t="s">
        <v>1885</v>
      </c>
      <c r="P272" s="1" t="s">
        <v>1886</v>
      </c>
    </row>
    <row r="273" spans="1:16" x14ac:dyDescent="0.2">
      <c r="A273" s="1">
        <v>72168806</v>
      </c>
      <c r="B273" s="1" t="s">
        <v>1887</v>
      </c>
      <c r="C273" s="1">
        <v>3760</v>
      </c>
      <c r="D273" s="1">
        <v>1</v>
      </c>
      <c r="E273" s="1">
        <v>24925789</v>
      </c>
      <c r="F273" s="1" t="s">
        <v>1888</v>
      </c>
      <c r="G273" s="1" t="s">
        <v>1889</v>
      </c>
      <c r="H273" s="1" t="s">
        <v>1890</v>
      </c>
      <c r="I273" s="1" t="s">
        <v>1891</v>
      </c>
      <c r="J273" s="2" t="str">
        <f>"090-4546-7990"</f>
        <v>090-4546-7990</v>
      </c>
      <c r="K273" s="1" t="s">
        <v>38</v>
      </c>
      <c r="L273" s="1" t="s">
        <v>1892</v>
      </c>
      <c r="N273" s="1" t="s">
        <v>1893</v>
      </c>
      <c r="O273" s="1" t="s">
        <v>1894</v>
      </c>
      <c r="P273" s="1" t="s">
        <v>1134</v>
      </c>
    </row>
    <row r="274" spans="1:16" x14ac:dyDescent="0.2">
      <c r="A274" s="1">
        <v>72614695</v>
      </c>
      <c r="B274" s="1" t="s">
        <v>83</v>
      </c>
      <c r="C274" s="1">
        <v>30320</v>
      </c>
      <c r="D274" s="1">
        <v>1</v>
      </c>
      <c r="E274" s="1">
        <v>24906294</v>
      </c>
      <c r="F274" s="1" t="s">
        <v>1895</v>
      </c>
      <c r="G274" s="1" t="s">
        <v>1896</v>
      </c>
      <c r="H274" s="1" t="s">
        <v>1897</v>
      </c>
      <c r="I274" s="1" t="s">
        <v>1898</v>
      </c>
      <c r="J274" s="2" t="str">
        <f>"080-9491-0891"</f>
        <v>080-9491-0891</v>
      </c>
      <c r="K274" s="1" t="s">
        <v>21</v>
      </c>
      <c r="L274" s="1" t="s">
        <v>552</v>
      </c>
      <c r="N274" s="1" t="s">
        <v>1899</v>
      </c>
      <c r="O274" s="1" t="s">
        <v>1900</v>
      </c>
      <c r="P274" s="1" t="s">
        <v>1810</v>
      </c>
    </row>
    <row r="275" spans="1:16" x14ac:dyDescent="0.2">
      <c r="A275" s="1">
        <v>76346996</v>
      </c>
      <c r="B275" s="1" t="s">
        <v>1011</v>
      </c>
      <c r="C275" s="1">
        <v>3390</v>
      </c>
      <c r="D275" s="1">
        <v>1</v>
      </c>
      <c r="E275" s="1">
        <v>24925303</v>
      </c>
      <c r="F275" s="1" t="s">
        <v>1901</v>
      </c>
      <c r="G275" s="1" t="s">
        <v>1902</v>
      </c>
      <c r="H275" s="1" t="s">
        <v>1903</v>
      </c>
      <c r="I275" s="1" t="s">
        <v>1904</v>
      </c>
      <c r="J275" s="2" t="str">
        <f>"06-6432-8227"</f>
        <v>06-6432-8227</v>
      </c>
      <c r="K275" s="1" t="s">
        <v>38</v>
      </c>
      <c r="L275" s="1" t="s">
        <v>547</v>
      </c>
      <c r="N275" s="1" t="s">
        <v>1905</v>
      </c>
      <c r="O275" s="1" t="s">
        <v>1906</v>
      </c>
      <c r="P275" s="1" t="s">
        <v>1844</v>
      </c>
    </row>
    <row r="276" spans="1:16" x14ac:dyDescent="0.2">
      <c r="A276" s="1">
        <v>72287804</v>
      </c>
      <c r="B276" s="1" t="s">
        <v>263</v>
      </c>
      <c r="C276" s="1">
        <v>3920</v>
      </c>
      <c r="D276" s="1">
        <v>1</v>
      </c>
      <c r="E276" s="1">
        <v>24925862</v>
      </c>
      <c r="F276" s="1" t="s">
        <v>1907</v>
      </c>
      <c r="G276" s="1" t="s">
        <v>1908</v>
      </c>
      <c r="H276" s="1" t="s">
        <v>1909</v>
      </c>
      <c r="I276" s="1" t="s">
        <v>1910</v>
      </c>
      <c r="J276" s="2" t="str">
        <f>"090-8959-7181"</f>
        <v>090-8959-7181</v>
      </c>
      <c r="K276" s="1" t="s">
        <v>38</v>
      </c>
      <c r="L276" s="1" t="s">
        <v>55</v>
      </c>
      <c r="N276" s="1" t="s">
        <v>1911</v>
      </c>
      <c r="O276" s="1" t="s">
        <v>1912</v>
      </c>
      <c r="P276" s="1" t="s">
        <v>1062</v>
      </c>
    </row>
    <row r="277" spans="1:16" x14ac:dyDescent="0.2">
      <c r="A277" s="1">
        <v>58943995</v>
      </c>
      <c r="B277" s="1" t="s">
        <v>1913</v>
      </c>
      <c r="C277" s="1">
        <v>13400</v>
      </c>
      <c r="D277" s="1">
        <v>1</v>
      </c>
      <c r="E277" s="1">
        <v>24925838</v>
      </c>
      <c r="F277" s="1" t="s">
        <v>1914</v>
      </c>
      <c r="G277" s="1" t="s">
        <v>1915</v>
      </c>
      <c r="H277" s="1" t="s">
        <v>1916</v>
      </c>
      <c r="I277" s="1" t="s">
        <v>1917</v>
      </c>
      <c r="J277" s="2" t="str">
        <f>"080-2922-8288"</f>
        <v>080-2922-8288</v>
      </c>
      <c r="K277" s="1" t="s">
        <v>21</v>
      </c>
      <c r="L277" s="1" t="s">
        <v>769</v>
      </c>
      <c r="N277" s="1" t="s">
        <v>1918</v>
      </c>
      <c r="O277" s="1" t="s">
        <v>1919</v>
      </c>
      <c r="P277" s="1" t="s">
        <v>1062</v>
      </c>
    </row>
    <row r="278" spans="1:16" x14ac:dyDescent="0.2">
      <c r="A278" s="1">
        <v>65063484</v>
      </c>
      <c r="B278" s="1" t="s">
        <v>1920</v>
      </c>
      <c r="C278" s="1">
        <v>4830</v>
      </c>
      <c r="D278" s="1">
        <v>1</v>
      </c>
      <c r="E278" s="1">
        <v>24916308</v>
      </c>
      <c r="F278" s="1" t="s">
        <v>1921</v>
      </c>
      <c r="G278" s="1" t="s">
        <v>1922</v>
      </c>
      <c r="H278" s="1" t="s">
        <v>1923</v>
      </c>
      <c r="I278" s="1" t="s">
        <v>1924</v>
      </c>
      <c r="J278" s="2" t="str">
        <f>"090-6985-5220"</f>
        <v>090-6985-5220</v>
      </c>
      <c r="K278" s="1" t="s">
        <v>21</v>
      </c>
      <c r="L278" s="1" t="s">
        <v>692</v>
      </c>
      <c r="N278" s="1" t="s">
        <v>1925</v>
      </c>
      <c r="O278" s="1" t="s">
        <v>1926</v>
      </c>
      <c r="P278" s="1" t="s">
        <v>1927</v>
      </c>
    </row>
    <row r="279" spans="1:16" x14ac:dyDescent="0.2">
      <c r="A279" s="1">
        <v>72071165</v>
      </c>
      <c r="B279" s="1" t="s">
        <v>1928</v>
      </c>
      <c r="C279" s="1">
        <v>5280</v>
      </c>
      <c r="D279" s="1">
        <v>1</v>
      </c>
      <c r="E279" s="1">
        <v>24925471</v>
      </c>
      <c r="F279" s="1" t="s">
        <v>1929</v>
      </c>
      <c r="G279" s="1" t="s">
        <v>1930</v>
      </c>
      <c r="H279" s="1" t="s">
        <v>1931</v>
      </c>
      <c r="I279" s="1" t="s">
        <v>1932</v>
      </c>
      <c r="J279" s="2" t="str">
        <f>"045-561-0367"</f>
        <v>045-561-0367</v>
      </c>
      <c r="K279" s="1" t="s">
        <v>38</v>
      </c>
      <c r="L279" s="1" t="s">
        <v>561</v>
      </c>
      <c r="N279" s="1" t="s">
        <v>1933</v>
      </c>
      <c r="O279" s="1" t="s">
        <v>1934</v>
      </c>
      <c r="P279" s="1" t="s">
        <v>1062</v>
      </c>
    </row>
    <row r="280" spans="1:16" x14ac:dyDescent="0.2">
      <c r="A280" s="1">
        <v>77827667</v>
      </c>
      <c r="B280" s="1" t="s">
        <v>1935</v>
      </c>
      <c r="C280" s="1">
        <v>5430</v>
      </c>
      <c r="D280" s="1">
        <v>1</v>
      </c>
      <c r="E280" s="1">
        <v>24915092</v>
      </c>
      <c r="F280" s="1" t="s">
        <v>1936</v>
      </c>
      <c r="G280" s="1" t="s">
        <v>1937</v>
      </c>
      <c r="H280" s="1" t="s">
        <v>1938</v>
      </c>
      <c r="I280" s="1" t="s">
        <v>1939</v>
      </c>
      <c r="J280" s="2" t="str">
        <f>"090-4674-2283"</f>
        <v>090-4674-2283</v>
      </c>
      <c r="K280" s="1" t="s">
        <v>38</v>
      </c>
      <c r="L280" s="1" t="s">
        <v>1940</v>
      </c>
      <c r="N280" s="1" t="s">
        <v>1941</v>
      </c>
      <c r="O280" s="1" t="s">
        <v>1942</v>
      </c>
      <c r="P280" s="1" t="s">
        <v>1844</v>
      </c>
    </row>
    <row r="281" spans="1:16" x14ac:dyDescent="0.2">
      <c r="A281" s="1">
        <v>76080262</v>
      </c>
      <c r="B281" s="1" t="s">
        <v>1298</v>
      </c>
      <c r="C281" s="1">
        <v>20210</v>
      </c>
      <c r="D281" s="1">
        <v>1</v>
      </c>
      <c r="E281" s="1">
        <v>24925321</v>
      </c>
      <c r="F281" s="1" t="s">
        <v>1943</v>
      </c>
      <c r="G281" s="1" t="s">
        <v>1944</v>
      </c>
      <c r="H281" s="1" t="s">
        <v>1945</v>
      </c>
      <c r="I281" s="1" t="s">
        <v>1946</v>
      </c>
      <c r="J281" s="2" t="str">
        <f>"090-3388-1944"</f>
        <v>090-3388-1944</v>
      </c>
      <c r="K281" s="1" t="s">
        <v>21</v>
      </c>
      <c r="L281" s="1" t="s">
        <v>1422</v>
      </c>
      <c r="N281" s="1" t="s">
        <v>1947</v>
      </c>
      <c r="O281" s="1" t="s">
        <v>1948</v>
      </c>
      <c r="P281" s="1" t="s">
        <v>974</v>
      </c>
    </row>
    <row r="282" spans="1:16" x14ac:dyDescent="0.2">
      <c r="A282" s="1">
        <v>63012394</v>
      </c>
      <c r="B282" s="1" t="s">
        <v>367</v>
      </c>
      <c r="C282" s="1">
        <v>15360</v>
      </c>
      <c r="D282" s="1">
        <v>1</v>
      </c>
      <c r="E282" s="1">
        <v>24925179</v>
      </c>
      <c r="F282" s="1" t="s">
        <v>1949</v>
      </c>
      <c r="G282" s="1" t="s">
        <v>1950</v>
      </c>
      <c r="H282" s="1" t="s">
        <v>1951</v>
      </c>
      <c r="I282" s="1" t="s">
        <v>1952</v>
      </c>
      <c r="J282" s="2" t="str">
        <f>"06-6777-3886"</f>
        <v>06-6777-3886</v>
      </c>
      <c r="K282" s="1" t="s">
        <v>38</v>
      </c>
      <c r="L282" s="1" t="s">
        <v>88</v>
      </c>
      <c r="N282" s="1" t="s">
        <v>1953</v>
      </c>
      <c r="O282" s="1" t="s">
        <v>1954</v>
      </c>
      <c r="P282" s="1" t="s">
        <v>891</v>
      </c>
    </row>
    <row r="283" spans="1:16" x14ac:dyDescent="0.2">
      <c r="A283" s="1">
        <v>72614695</v>
      </c>
      <c r="B283" s="1" t="s">
        <v>83</v>
      </c>
      <c r="C283" s="1">
        <v>30320</v>
      </c>
      <c r="D283" s="1">
        <v>1</v>
      </c>
      <c r="E283" s="1">
        <v>24925037</v>
      </c>
      <c r="F283" s="1" t="s">
        <v>1955</v>
      </c>
      <c r="G283" s="1" t="s">
        <v>1956</v>
      </c>
      <c r="H283" s="1" t="s">
        <v>1957</v>
      </c>
      <c r="I283" s="1" t="s">
        <v>1958</v>
      </c>
      <c r="J283" s="2" t="str">
        <f>"090-1075-0539"</f>
        <v>090-1075-0539</v>
      </c>
      <c r="K283" s="1" t="s">
        <v>21</v>
      </c>
      <c r="L283" s="1" t="s">
        <v>88</v>
      </c>
      <c r="O283" s="1" t="s">
        <v>126</v>
      </c>
      <c r="P283" s="1" t="s">
        <v>1810</v>
      </c>
    </row>
    <row r="284" spans="1:16" x14ac:dyDescent="0.2">
      <c r="A284" s="1">
        <v>69811316</v>
      </c>
      <c r="B284" s="1" t="s">
        <v>1959</v>
      </c>
      <c r="C284" s="1">
        <v>4370</v>
      </c>
      <c r="D284" s="1">
        <v>1</v>
      </c>
      <c r="E284" s="1">
        <v>24882270</v>
      </c>
      <c r="F284" s="1" t="s">
        <v>1960</v>
      </c>
      <c r="G284" s="1" t="s">
        <v>1961</v>
      </c>
      <c r="H284" s="1" t="s">
        <v>1962</v>
      </c>
      <c r="I284" s="1" t="s">
        <v>1963</v>
      </c>
      <c r="J284" s="2" t="str">
        <f>"080-1778-5585"</f>
        <v>080-1778-5585</v>
      </c>
      <c r="K284" s="1" t="s">
        <v>38</v>
      </c>
      <c r="L284" s="1" t="s">
        <v>1964</v>
      </c>
      <c r="O284" s="1" t="s">
        <v>1965</v>
      </c>
      <c r="P284" s="1" t="s">
        <v>1966</v>
      </c>
    </row>
    <row r="285" spans="1:16" x14ac:dyDescent="0.2">
      <c r="A285" s="1">
        <v>61400653</v>
      </c>
      <c r="B285" s="1" t="s">
        <v>1967</v>
      </c>
      <c r="C285" s="1">
        <v>3524</v>
      </c>
      <c r="D285" s="1">
        <v>1</v>
      </c>
      <c r="E285" s="1">
        <v>24924912</v>
      </c>
      <c r="F285" s="1" t="s">
        <v>1968</v>
      </c>
      <c r="G285" s="1" t="s">
        <v>1969</v>
      </c>
      <c r="H285" s="1" t="s">
        <v>1970</v>
      </c>
      <c r="I285" s="1" t="s">
        <v>1971</v>
      </c>
      <c r="J285" s="2" t="str">
        <f>"080-9258-0989"</f>
        <v>080-9258-0989</v>
      </c>
      <c r="K285" s="1" t="s">
        <v>38</v>
      </c>
      <c r="L285" s="1" t="s">
        <v>55</v>
      </c>
      <c r="N285" s="1" t="s">
        <v>1972</v>
      </c>
      <c r="O285" s="1" t="s">
        <v>1973</v>
      </c>
      <c r="P285" s="1" t="s">
        <v>1974</v>
      </c>
    </row>
    <row r="286" spans="1:16" x14ac:dyDescent="0.2">
      <c r="A286" s="1">
        <v>70610494</v>
      </c>
      <c r="B286" s="1" t="s">
        <v>91</v>
      </c>
      <c r="C286" s="1">
        <v>2300</v>
      </c>
      <c r="D286" s="1">
        <v>1</v>
      </c>
      <c r="E286" s="1">
        <v>24924871</v>
      </c>
      <c r="F286" s="1" t="s">
        <v>1975</v>
      </c>
      <c r="G286" s="1" t="s">
        <v>1976</v>
      </c>
      <c r="H286" s="1" t="s">
        <v>1977</v>
      </c>
      <c r="I286" s="1" t="s">
        <v>1978</v>
      </c>
      <c r="J286" s="2" t="str">
        <f>"090-6671-8290"</f>
        <v>090-6671-8290</v>
      </c>
      <c r="K286" s="1" t="s">
        <v>38</v>
      </c>
      <c r="L286" s="1" t="s">
        <v>96</v>
      </c>
      <c r="N286" s="1" t="s">
        <v>1979</v>
      </c>
      <c r="O286" s="1" t="s">
        <v>1980</v>
      </c>
      <c r="P286" s="1" t="s">
        <v>1062</v>
      </c>
    </row>
    <row r="287" spans="1:16" x14ac:dyDescent="0.2">
      <c r="A287" s="1">
        <v>64181078</v>
      </c>
      <c r="B287" s="1" t="s">
        <v>1981</v>
      </c>
      <c r="C287" s="1">
        <v>6710</v>
      </c>
      <c r="D287" s="1">
        <v>1</v>
      </c>
      <c r="E287" s="1">
        <v>24919629</v>
      </c>
      <c r="F287" s="1" t="s">
        <v>1982</v>
      </c>
      <c r="G287" s="1" t="s">
        <v>1983</v>
      </c>
      <c r="H287" s="1" t="s">
        <v>1984</v>
      </c>
      <c r="I287" s="1" t="s">
        <v>1985</v>
      </c>
      <c r="J287" s="2" t="str">
        <f>"090-3683-2020"</f>
        <v>090-3683-2020</v>
      </c>
      <c r="K287" s="1" t="s">
        <v>38</v>
      </c>
      <c r="L287" s="1" t="s">
        <v>55</v>
      </c>
      <c r="N287" s="1" t="s">
        <v>1986</v>
      </c>
      <c r="O287" s="1" t="s">
        <v>1987</v>
      </c>
      <c r="P287" s="1" t="s">
        <v>1927</v>
      </c>
    </row>
    <row r="288" spans="1:16" x14ac:dyDescent="0.2">
      <c r="A288" s="1">
        <v>73064315</v>
      </c>
      <c r="B288" s="1" t="s">
        <v>1988</v>
      </c>
      <c r="C288" s="1">
        <v>6300</v>
      </c>
      <c r="D288" s="1">
        <v>1</v>
      </c>
      <c r="E288" s="1">
        <v>24924499</v>
      </c>
      <c r="F288" s="1" t="s">
        <v>1989</v>
      </c>
      <c r="G288" s="1" t="s">
        <v>1990</v>
      </c>
      <c r="H288" s="1" t="s">
        <v>1991</v>
      </c>
      <c r="I288" s="1" t="s">
        <v>1992</v>
      </c>
      <c r="J288" s="2" t="str">
        <f>"0294-26-0136"</f>
        <v>0294-26-0136</v>
      </c>
      <c r="K288" s="1" t="s">
        <v>38</v>
      </c>
      <c r="L288" s="1" t="s">
        <v>1993</v>
      </c>
      <c r="N288" s="1" t="s">
        <v>1994</v>
      </c>
      <c r="O288" s="1" t="s">
        <v>1995</v>
      </c>
      <c r="P288" s="1" t="s">
        <v>1833</v>
      </c>
    </row>
    <row r="289" spans="1:16" x14ac:dyDescent="0.2">
      <c r="A289" s="1">
        <v>49153250</v>
      </c>
      <c r="B289" s="1" t="s">
        <v>1996</v>
      </c>
      <c r="C289" s="1">
        <v>2855</v>
      </c>
      <c r="D289" s="1">
        <v>1</v>
      </c>
      <c r="E289" s="1">
        <v>24924304</v>
      </c>
      <c r="F289" s="1" t="s">
        <v>1997</v>
      </c>
      <c r="G289" s="1" t="s">
        <v>1998</v>
      </c>
      <c r="H289" s="1" t="s">
        <v>1999</v>
      </c>
      <c r="I289" s="1" t="s">
        <v>2000</v>
      </c>
      <c r="J289" s="2" t="str">
        <f>"080-2785-4830"</f>
        <v>080-2785-4830</v>
      </c>
      <c r="K289" s="1" t="s">
        <v>38</v>
      </c>
      <c r="L289" s="1" t="s">
        <v>2001</v>
      </c>
      <c r="N289" s="1" t="s">
        <v>2002</v>
      </c>
      <c r="O289" s="1" t="s">
        <v>2003</v>
      </c>
      <c r="P289" s="1" t="s">
        <v>1062</v>
      </c>
    </row>
    <row r="290" spans="1:16" x14ac:dyDescent="0.2">
      <c r="A290" s="1">
        <v>60400178</v>
      </c>
      <c r="B290" s="1" t="s">
        <v>2004</v>
      </c>
      <c r="C290" s="1">
        <v>6730</v>
      </c>
      <c r="D290" s="1">
        <v>1</v>
      </c>
      <c r="E290" s="1">
        <v>24924199</v>
      </c>
      <c r="F290" s="1" t="s">
        <v>2005</v>
      </c>
      <c r="G290" s="1" t="s">
        <v>2006</v>
      </c>
      <c r="H290" s="1" t="s">
        <v>2007</v>
      </c>
      <c r="I290" s="1" t="s">
        <v>2008</v>
      </c>
      <c r="J290" s="2" t="str">
        <f>"090-4984-5288"</f>
        <v>090-4984-5288</v>
      </c>
      <c r="K290" s="1" t="s">
        <v>38</v>
      </c>
      <c r="L290" s="1" t="s">
        <v>2009</v>
      </c>
      <c r="N290" s="1" t="s">
        <v>2010</v>
      </c>
      <c r="O290" s="1" t="s">
        <v>2011</v>
      </c>
      <c r="P290" s="1" t="s">
        <v>2012</v>
      </c>
    </row>
    <row r="291" spans="1:16" x14ac:dyDescent="0.2">
      <c r="A291" s="1">
        <v>49153250</v>
      </c>
      <c r="B291" s="1" t="s">
        <v>1996</v>
      </c>
      <c r="C291" s="1">
        <v>2855</v>
      </c>
      <c r="D291" s="1">
        <v>1</v>
      </c>
      <c r="E291" s="1">
        <v>24924003</v>
      </c>
      <c r="F291" s="1" t="s">
        <v>2013</v>
      </c>
      <c r="G291" s="1" t="s">
        <v>2014</v>
      </c>
      <c r="H291" s="1" t="s">
        <v>2015</v>
      </c>
      <c r="I291" s="1" t="s">
        <v>2016</v>
      </c>
      <c r="J291" s="2" t="str">
        <f>"080-1998-8235"</f>
        <v>080-1998-8235</v>
      </c>
      <c r="K291" s="1" t="s">
        <v>38</v>
      </c>
      <c r="L291" s="1" t="s">
        <v>2001</v>
      </c>
      <c r="N291" s="1" t="s">
        <v>2017</v>
      </c>
      <c r="O291" s="1" t="s">
        <v>2018</v>
      </c>
      <c r="P291" s="1" t="s">
        <v>1062</v>
      </c>
    </row>
    <row r="292" spans="1:16" x14ac:dyDescent="0.2">
      <c r="A292" s="1">
        <v>45731104</v>
      </c>
      <c r="B292" s="1" t="s">
        <v>967</v>
      </c>
      <c r="C292" s="1">
        <v>13190</v>
      </c>
      <c r="D292" s="1">
        <v>1</v>
      </c>
      <c r="E292" s="1">
        <v>24923973</v>
      </c>
      <c r="F292" s="1" t="s">
        <v>2019</v>
      </c>
      <c r="G292" s="1" t="s">
        <v>2020</v>
      </c>
      <c r="H292" s="1" t="s">
        <v>2021</v>
      </c>
      <c r="I292" s="1" t="s">
        <v>2022</v>
      </c>
      <c r="J292" s="2" t="str">
        <f>"080-7270-3339"</f>
        <v>080-7270-3339</v>
      </c>
      <c r="K292" s="1" t="s">
        <v>38</v>
      </c>
      <c r="L292" s="1" t="s">
        <v>177</v>
      </c>
      <c r="N292" s="1" t="s">
        <v>2023</v>
      </c>
      <c r="O292" s="1" t="s">
        <v>2024</v>
      </c>
      <c r="P292" s="1" t="s">
        <v>1833</v>
      </c>
    </row>
    <row r="293" spans="1:16" x14ac:dyDescent="0.2">
      <c r="A293" s="1">
        <v>67280978</v>
      </c>
      <c r="B293" s="1" t="s">
        <v>441</v>
      </c>
      <c r="C293" s="1">
        <v>2960</v>
      </c>
      <c r="D293" s="1">
        <v>1</v>
      </c>
      <c r="E293" s="1">
        <v>24886659</v>
      </c>
      <c r="F293" s="1" t="s">
        <v>2025</v>
      </c>
      <c r="G293" s="1" t="s">
        <v>2026</v>
      </c>
      <c r="H293" s="1" t="s">
        <v>2027</v>
      </c>
      <c r="I293" s="1" t="s">
        <v>2028</v>
      </c>
      <c r="J293" s="2" t="str">
        <f>"090-7997-5135"</f>
        <v>090-7997-5135</v>
      </c>
      <c r="K293" s="1" t="s">
        <v>38</v>
      </c>
      <c r="L293" s="1" t="s">
        <v>2029</v>
      </c>
      <c r="N293" s="1" t="s">
        <v>2030</v>
      </c>
      <c r="O293" s="1" t="s">
        <v>2031</v>
      </c>
      <c r="P293" s="1" t="s">
        <v>188</v>
      </c>
    </row>
    <row r="294" spans="1:16" x14ac:dyDescent="0.2">
      <c r="A294" s="1">
        <v>72614695</v>
      </c>
      <c r="B294" s="1" t="s">
        <v>83</v>
      </c>
      <c r="C294" s="1">
        <v>30320</v>
      </c>
      <c r="D294" s="1">
        <v>1</v>
      </c>
      <c r="E294" s="1">
        <v>24923533</v>
      </c>
      <c r="F294" s="1" t="s">
        <v>2032</v>
      </c>
      <c r="G294" s="1" t="s">
        <v>2033</v>
      </c>
      <c r="H294" s="1" t="s">
        <v>2034</v>
      </c>
      <c r="I294" s="1" t="s">
        <v>2035</v>
      </c>
      <c r="J294" s="2" t="str">
        <f>"072-291-6872"</f>
        <v>072-291-6872</v>
      </c>
      <c r="K294" s="1" t="s">
        <v>21</v>
      </c>
      <c r="L294" s="1" t="s">
        <v>118</v>
      </c>
      <c r="N294" s="1" t="s">
        <v>2036</v>
      </c>
      <c r="O294" s="1" t="s">
        <v>2037</v>
      </c>
      <c r="P294" s="1" t="s">
        <v>1062</v>
      </c>
    </row>
    <row r="295" spans="1:16" x14ac:dyDescent="0.2">
      <c r="A295" s="1">
        <v>48516803</v>
      </c>
      <c r="B295" s="1" t="s">
        <v>288</v>
      </c>
      <c r="C295" s="1">
        <v>3287</v>
      </c>
      <c r="D295" s="1">
        <v>1</v>
      </c>
      <c r="E295" s="1">
        <v>24923272</v>
      </c>
      <c r="F295" s="1" t="s">
        <v>2038</v>
      </c>
      <c r="G295" s="1" t="s">
        <v>2039</v>
      </c>
      <c r="H295" s="1" t="s">
        <v>2040</v>
      </c>
      <c r="I295" s="1" t="s">
        <v>2041</v>
      </c>
      <c r="J295" s="2" t="str">
        <f>"080-3076-3156"</f>
        <v>080-3076-3156</v>
      </c>
      <c r="K295" s="1" t="s">
        <v>38</v>
      </c>
      <c r="L295" s="1" t="s">
        <v>55</v>
      </c>
      <c r="N295" s="1" t="s">
        <v>2042</v>
      </c>
      <c r="O295" s="1" t="s">
        <v>2043</v>
      </c>
      <c r="P295" s="1" t="s">
        <v>1062</v>
      </c>
    </row>
    <row r="296" spans="1:16" x14ac:dyDescent="0.2">
      <c r="A296" s="1">
        <v>70632998</v>
      </c>
      <c r="B296" s="1" t="s">
        <v>884</v>
      </c>
      <c r="C296" s="1">
        <v>4780</v>
      </c>
      <c r="D296" s="1">
        <v>1</v>
      </c>
      <c r="E296" s="1">
        <v>24923260</v>
      </c>
      <c r="F296" s="1" t="s">
        <v>388</v>
      </c>
      <c r="G296" s="1" t="s">
        <v>389</v>
      </c>
      <c r="H296" s="1" t="s">
        <v>390</v>
      </c>
      <c r="I296" s="1" t="s">
        <v>391</v>
      </c>
      <c r="J296" s="2" t="str">
        <f>"080-2376-8831"</f>
        <v>080-2376-8831</v>
      </c>
      <c r="K296" s="1" t="s">
        <v>38</v>
      </c>
      <c r="L296" s="1" t="s">
        <v>569</v>
      </c>
      <c r="O296" s="1" t="s">
        <v>393</v>
      </c>
      <c r="P296" s="1" t="s">
        <v>1927</v>
      </c>
    </row>
    <row r="297" spans="1:16" x14ac:dyDescent="0.2">
      <c r="A297" s="1">
        <v>65708799</v>
      </c>
      <c r="B297" s="1" t="s">
        <v>1154</v>
      </c>
      <c r="C297" s="1">
        <v>6520</v>
      </c>
      <c r="D297" s="1">
        <v>1</v>
      </c>
      <c r="E297" s="1">
        <v>24923121</v>
      </c>
      <c r="F297" s="1" t="s">
        <v>2044</v>
      </c>
      <c r="G297" s="1" t="s">
        <v>2045</v>
      </c>
      <c r="H297" s="1" t="s">
        <v>2046</v>
      </c>
      <c r="I297" s="1" t="s">
        <v>2047</v>
      </c>
      <c r="J297" s="2" t="str">
        <f>"080-4392-9005"</f>
        <v>080-4392-9005</v>
      </c>
      <c r="K297" s="1" t="s">
        <v>38</v>
      </c>
      <c r="L297" s="1" t="s">
        <v>177</v>
      </c>
      <c r="O297" s="1" t="s">
        <v>763</v>
      </c>
      <c r="P297" s="1" t="s">
        <v>1833</v>
      </c>
    </row>
    <row r="298" spans="1:16" x14ac:dyDescent="0.2">
      <c r="A298" s="1">
        <v>74521469</v>
      </c>
      <c r="B298" s="1" t="s">
        <v>2048</v>
      </c>
      <c r="C298" s="1">
        <v>5680</v>
      </c>
      <c r="D298" s="1">
        <v>1</v>
      </c>
      <c r="E298" s="1">
        <v>24922647</v>
      </c>
      <c r="F298" s="1" t="s">
        <v>2049</v>
      </c>
      <c r="G298" s="1" t="s">
        <v>2050</v>
      </c>
      <c r="H298" s="1" t="s">
        <v>1771</v>
      </c>
      <c r="I298" s="1" t="s">
        <v>2051</v>
      </c>
      <c r="J298" s="2" t="str">
        <f>"080-1249-5334"</f>
        <v>080-1249-5334</v>
      </c>
      <c r="K298" s="1" t="s">
        <v>38</v>
      </c>
      <c r="L298" s="1" t="s">
        <v>1118</v>
      </c>
      <c r="N298" s="1" t="s">
        <v>2052</v>
      </c>
      <c r="O298" s="1" t="s">
        <v>2053</v>
      </c>
      <c r="P298" s="1" t="s">
        <v>1844</v>
      </c>
    </row>
    <row r="299" spans="1:16" x14ac:dyDescent="0.2">
      <c r="A299" s="1">
        <v>73164177</v>
      </c>
      <c r="B299" s="1" t="s">
        <v>2054</v>
      </c>
      <c r="C299" s="1">
        <v>15460</v>
      </c>
      <c r="D299" s="1">
        <v>1</v>
      </c>
      <c r="E299" s="1">
        <v>24918856</v>
      </c>
      <c r="F299" s="1" t="s">
        <v>2055</v>
      </c>
      <c r="G299" s="1" t="s">
        <v>2056</v>
      </c>
      <c r="H299" s="1" t="s">
        <v>2057</v>
      </c>
      <c r="I299" s="1" t="s">
        <v>2058</v>
      </c>
      <c r="J299" s="2" t="str">
        <f>"080-9579-0825"</f>
        <v>080-9579-0825</v>
      </c>
      <c r="K299" s="1" t="s">
        <v>38</v>
      </c>
      <c r="L299" s="1" t="s">
        <v>2059</v>
      </c>
      <c r="N299" s="1" t="s">
        <v>2060</v>
      </c>
      <c r="O299" s="1" t="s">
        <v>2061</v>
      </c>
      <c r="P299" s="1" t="s">
        <v>891</v>
      </c>
    </row>
    <row r="300" spans="1:16" x14ac:dyDescent="0.2">
      <c r="A300" s="1">
        <v>76380439</v>
      </c>
      <c r="B300" s="1" t="s">
        <v>2062</v>
      </c>
      <c r="C300" s="1">
        <v>34490</v>
      </c>
      <c r="D300" s="1">
        <v>1</v>
      </c>
      <c r="E300" s="1">
        <v>24922137</v>
      </c>
      <c r="F300" s="1" t="s">
        <v>2063</v>
      </c>
      <c r="G300" s="1" t="s">
        <v>2064</v>
      </c>
      <c r="H300" s="1" t="s">
        <v>2065</v>
      </c>
      <c r="I300" s="1" t="s">
        <v>2066</v>
      </c>
      <c r="J300" s="2" t="str">
        <f>"080-5589-9265"</f>
        <v>080-5589-9265</v>
      </c>
      <c r="K300" s="1" t="s">
        <v>38</v>
      </c>
      <c r="L300" s="1" t="s">
        <v>552</v>
      </c>
      <c r="N300" s="1" t="s">
        <v>2067</v>
      </c>
      <c r="O300" s="1" t="s">
        <v>2068</v>
      </c>
      <c r="P300" s="1" t="s">
        <v>1927</v>
      </c>
    </row>
    <row r="301" spans="1:16" x14ac:dyDescent="0.2">
      <c r="A301" s="1">
        <v>66804340</v>
      </c>
      <c r="B301" s="1" t="s">
        <v>180</v>
      </c>
      <c r="C301" s="1">
        <v>4850</v>
      </c>
      <c r="D301" s="1">
        <v>1</v>
      </c>
      <c r="E301" s="1">
        <v>24922125</v>
      </c>
      <c r="F301" s="1" t="s">
        <v>2069</v>
      </c>
      <c r="G301" s="1" t="s">
        <v>2070</v>
      </c>
      <c r="H301" s="1" t="s">
        <v>2071</v>
      </c>
      <c r="I301" s="1" t="s">
        <v>2072</v>
      </c>
      <c r="J301" s="2" t="str">
        <f t="shared" ref="J301:J302" si="11">"080-9665-8531"</f>
        <v>080-9665-8531</v>
      </c>
      <c r="K301" s="1" t="s">
        <v>38</v>
      </c>
      <c r="L301" s="1" t="s">
        <v>2073</v>
      </c>
      <c r="N301" s="1" t="s">
        <v>2074</v>
      </c>
      <c r="O301" s="1" t="s">
        <v>2075</v>
      </c>
      <c r="P301" s="1" t="s">
        <v>2076</v>
      </c>
    </row>
    <row r="302" spans="1:16" x14ac:dyDescent="0.2">
      <c r="A302" s="1">
        <v>58330362</v>
      </c>
      <c r="B302" s="1" t="s">
        <v>2077</v>
      </c>
      <c r="C302" s="1">
        <v>6390</v>
      </c>
      <c r="D302" s="1">
        <v>1</v>
      </c>
      <c r="E302" s="1">
        <v>24922119</v>
      </c>
      <c r="F302" s="1" t="s">
        <v>2069</v>
      </c>
      <c r="G302" s="1" t="s">
        <v>2070</v>
      </c>
      <c r="H302" s="1" t="s">
        <v>2071</v>
      </c>
      <c r="I302" s="1" t="s">
        <v>2072</v>
      </c>
      <c r="J302" s="2" t="str">
        <f t="shared" si="11"/>
        <v>080-9665-8531</v>
      </c>
      <c r="K302" s="1" t="s">
        <v>38</v>
      </c>
      <c r="L302" s="1" t="s">
        <v>2078</v>
      </c>
      <c r="N302" s="1" t="s">
        <v>2074</v>
      </c>
      <c r="O302" s="1" t="s">
        <v>2075</v>
      </c>
      <c r="P302" s="1" t="s">
        <v>2079</v>
      </c>
    </row>
    <row r="303" spans="1:16" x14ac:dyDescent="0.2">
      <c r="A303" s="1">
        <v>73452663</v>
      </c>
      <c r="B303" s="1" t="s">
        <v>2080</v>
      </c>
      <c r="C303" s="1">
        <v>13200</v>
      </c>
      <c r="D303" s="1">
        <v>1</v>
      </c>
      <c r="E303" s="1">
        <v>24921823</v>
      </c>
      <c r="F303" s="1" t="s">
        <v>2081</v>
      </c>
      <c r="G303" s="1" t="s">
        <v>2082</v>
      </c>
      <c r="H303" s="1" t="s">
        <v>2083</v>
      </c>
      <c r="I303" s="1" t="s">
        <v>2084</v>
      </c>
      <c r="J303" s="2" t="str">
        <f>"090-4789-4557"</f>
        <v>090-4789-4557</v>
      </c>
      <c r="K303" s="1" t="s">
        <v>38</v>
      </c>
      <c r="L303" s="1" t="s">
        <v>2085</v>
      </c>
      <c r="N303" s="1" t="s">
        <v>2086</v>
      </c>
      <c r="O303" s="1" t="s">
        <v>2087</v>
      </c>
      <c r="P303" s="1" t="s">
        <v>1927</v>
      </c>
    </row>
    <row r="304" spans="1:16" x14ac:dyDescent="0.2">
      <c r="A304" s="1">
        <v>73216397</v>
      </c>
      <c r="B304" s="1" t="s">
        <v>2088</v>
      </c>
      <c r="C304" s="1">
        <v>4330</v>
      </c>
      <c r="D304" s="1">
        <v>1</v>
      </c>
      <c r="E304" s="1">
        <v>24898168</v>
      </c>
      <c r="F304" s="1" t="s">
        <v>2089</v>
      </c>
      <c r="G304" s="1" t="s">
        <v>2090</v>
      </c>
      <c r="H304" s="1" t="s">
        <v>2091</v>
      </c>
      <c r="I304" s="1" t="s">
        <v>2092</v>
      </c>
      <c r="J304" s="2" t="str">
        <f>"090-5011-6607"</f>
        <v>090-5011-6607</v>
      </c>
      <c r="K304" s="1" t="s">
        <v>38</v>
      </c>
      <c r="L304" s="1" t="s">
        <v>314</v>
      </c>
      <c r="N304" s="1" t="s">
        <v>2093</v>
      </c>
      <c r="O304" s="1" t="s">
        <v>2094</v>
      </c>
      <c r="P304" s="1" t="s">
        <v>2095</v>
      </c>
    </row>
    <row r="305" spans="1:16" x14ac:dyDescent="0.2">
      <c r="A305" s="1">
        <v>48516803</v>
      </c>
      <c r="B305" s="1" t="s">
        <v>288</v>
      </c>
      <c r="C305" s="1">
        <v>3287</v>
      </c>
      <c r="D305" s="1">
        <v>1</v>
      </c>
      <c r="E305" s="1">
        <v>24921235</v>
      </c>
      <c r="F305" s="1" t="s">
        <v>2096</v>
      </c>
      <c r="G305" s="1" t="s">
        <v>2097</v>
      </c>
      <c r="H305" s="1" t="s">
        <v>2098</v>
      </c>
      <c r="I305" s="1" t="s">
        <v>2099</v>
      </c>
      <c r="J305" s="2" t="str">
        <f>"080-6057-2906"</f>
        <v>080-6057-2906</v>
      </c>
      <c r="K305" s="1" t="s">
        <v>38</v>
      </c>
      <c r="L305" s="1" t="s">
        <v>55</v>
      </c>
      <c r="N305" s="1" t="s">
        <v>2100</v>
      </c>
      <c r="O305" s="1" t="s">
        <v>2101</v>
      </c>
      <c r="P305" s="1" t="s">
        <v>1062</v>
      </c>
    </row>
    <row r="306" spans="1:16" x14ac:dyDescent="0.2">
      <c r="A306" s="1">
        <v>57987378</v>
      </c>
      <c r="B306" s="1" t="s">
        <v>1681</v>
      </c>
      <c r="C306" s="1">
        <v>3860</v>
      </c>
      <c r="D306" s="1">
        <v>1</v>
      </c>
      <c r="E306" s="1">
        <v>24920972</v>
      </c>
      <c r="F306" s="1" t="s">
        <v>2102</v>
      </c>
      <c r="G306" s="1" t="s">
        <v>2103</v>
      </c>
      <c r="H306" s="1" t="s">
        <v>2104</v>
      </c>
      <c r="I306" s="1" t="s">
        <v>2105</v>
      </c>
      <c r="J306" s="2" t="str">
        <f>"090-7095-1656"</f>
        <v>090-7095-1656</v>
      </c>
      <c r="K306" s="1" t="s">
        <v>38</v>
      </c>
      <c r="L306" s="1" t="s">
        <v>55</v>
      </c>
      <c r="N306" s="1" t="s">
        <v>2106</v>
      </c>
      <c r="O306" s="1" t="s">
        <v>2107</v>
      </c>
      <c r="P306" s="1" t="s">
        <v>1062</v>
      </c>
    </row>
    <row r="307" spans="1:16" x14ac:dyDescent="0.2">
      <c r="A307" s="1">
        <v>76345567</v>
      </c>
      <c r="B307" s="1" t="s">
        <v>2108</v>
      </c>
      <c r="C307" s="1">
        <v>10190</v>
      </c>
      <c r="D307" s="1">
        <v>1</v>
      </c>
      <c r="E307" s="1">
        <v>24920916</v>
      </c>
      <c r="F307" s="1" t="s">
        <v>2109</v>
      </c>
      <c r="G307" s="1" t="s">
        <v>2110</v>
      </c>
      <c r="H307" s="1" t="s">
        <v>2111</v>
      </c>
      <c r="I307" s="1" t="s">
        <v>2112</v>
      </c>
      <c r="J307" s="2" t="str">
        <f>"070-4490-9777"</f>
        <v>070-4490-9777</v>
      </c>
      <c r="K307" s="1" t="s">
        <v>38</v>
      </c>
      <c r="L307" s="1" t="s">
        <v>2113</v>
      </c>
      <c r="N307" s="1" t="s">
        <v>2114</v>
      </c>
      <c r="O307" s="1" t="s">
        <v>2115</v>
      </c>
      <c r="P307" s="1" t="s">
        <v>1833</v>
      </c>
    </row>
    <row r="308" spans="1:16" x14ac:dyDescent="0.2">
      <c r="A308" s="1">
        <v>75376537</v>
      </c>
      <c r="B308" s="1" t="s">
        <v>2116</v>
      </c>
      <c r="C308" s="1">
        <v>5830</v>
      </c>
      <c r="D308" s="1">
        <v>1</v>
      </c>
      <c r="E308" s="1">
        <v>24920906</v>
      </c>
      <c r="F308" s="1" t="s">
        <v>2117</v>
      </c>
      <c r="G308" s="1" t="s">
        <v>2118</v>
      </c>
      <c r="H308" s="1" t="s">
        <v>2119</v>
      </c>
      <c r="I308" s="1" t="s">
        <v>2120</v>
      </c>
      <c r="J308" s="2" t="str">
        <f>"080-4528-8012"</f>
        <v>080-4528-8012</v>
      </c>
      <c r="K308" s="1" t="s">
        <v>38</v>
      </c>
      <c r="L308" s="1" t="s">
        <v>2121</v>
      </c>
      <c r="N308" s="1" t="s">
        <v>2122</v>
      </c>
      <c r="O308" s="1" t="s">
        <v>2123</v>
      </c>
      <c r="P308" s="1" t="s">
        <v>1833</v>
      </c>
    </row>
    <row r="309" spans="1:16" x14ac:dyDescent="0.2">
      <c r="A309" s="1">
        <v>72614695</v>
      </c>
      <c r="B309" s="1" t="s">
        <v>83</v>
      </c>
      <c r="C309" s="1">
        <v>30320</v>
      </c>
      <c r="D309" s="1">
        <v>1</v>
      </c>
      <c r="E309" s="1">
        <v>24916303</v>
      </c>
      <c r="F309" s="1" t="s">
        <v>2124</v>
      </c>
      <c r="G309" s="1" t="s">
        <v>2125</v>
      </c>
      <c r="H309" s="1" t="s">
        <v>2126</v>
      </c>
      <c r="I309" s="1" t="s">
        <v>2127</v>
      </c>
      <c r="J309" s="2" t="str">
        <f>"090-3637-4977"</f>
        <v>090-3637-4977</v>
      </c>
      <c r="K309" s="1" t="s">
        <v>21</v>
      </c>
      <c r="L309" s="1" t="s">
        <v>88</v>
      </c>
      <c r="N309" s="1" t="s">
        <v>2128</v>
      </c>
      <c r="O309" s="1" t="s">
        <v>2129</v>
      </c>
      <c r="P309" s="1" t="s">
        <v>2130</v>
      </c>
    </row>
    <row r="310" spans="1:16" x14ac:dyDescent="0.2">
      <c r="A310" s="1">
        <v>64096822</v>
      </c>
      <c r="B310" s="1" t="s">
        <v>2131</v>
      </c>
      <c r="C310" s="1">
        <v>12570</v>
      </c>
      <c r="D310" s="1">
        <v>1</v>
      </c>
      <c r="E310" s="1">
        <v>24906669</v>
      </c>
      <c r="F310" s="1" t="s">
        <v>2132</v>
      </c>
      <c r="G310" s="1" t="s">
        <v>2133</v>
      </c>
      <c r="H310" s="1" t="s">
        <v>2134</v>
      </c>
      <c r="I310" s="1" t="s">
        <v>2135</v>
      </c>
      <c r="J310" s="2" t="str">
        <f>"080-8495-5419"</f>
        <v>080-8495-5419</v>
      </c>
      <c r="K310" s="1" t="s">
        <v>38</v>
      </c>
      <c r="L310" s="1" t="s">
        <v>2136</v>
      </c>
      <c r="N310" s="1" t="s">
        <v>2137</v>
      </c>
      <c r="O310" s="1" t="s">
        <v>2138</v>
      </c>
      <c r="P310" s="1" t="s">
        <v>2139</v>
      </c>
    </row>
    <row r="311" spans="1:16" x14ac:dyDescent="0.2">
      <c r="A311" s="1">
        <v>48516803</v>
      </c>
      <c r="B311" s="1" t="s">
        <v>288</v>
      </c>
      <c r="C311" s="1">
        <v>3287</v>
      </c>
      <c r="D311" s="1">
        <v>1</v>
      </c>
      <c r="E311" s="1">
        <v>24920714</v>
      </c>
      <c r="F311" s="1" t="s">
        <v>2140</v>
      </c>
      <c r="G311" s="1" t="s">
        <v>2141</v>
      </c>
      <c r="H311" s="1" t="s">
        <v>2142</v>
      </c>
      <c r="I311" s="1" t="s">
        <v>2143</v>
      </c>
      <c r="J311" s="2" t="str">
        <f>"080-5454-8891"</f>
        <v>080-5454-8891</v>
      </c>
      <c r="K311" s="1" t="s">
        <v>38</v>
      </c>
      <c r="L311" s="1" t="s">
        <v>55</v>
      </c>
      <c r="O311" s="1" t="s">
        <v>868</v>
      </c>
      <c r="P311" s="1" t="s">
        <v>1062</v>
      </c>
    </row>
    <row r="312" spans="1:16" x14ac:dyDescent="0.2">
      <c r="A312" s="1">
        <v>76613778</v>
      </c>
      <c r="B312" s="1" t="s">
        <v>2144</v>
      </c>
      <c r="C312" s="1">
        <v>7380</v>
      </c>
      <c r="D312" s="1">
        <v>1</v>
      </c>
      <c r="E312" s="1">
        <v>24920629</v>
      </c>
      <c r="F312" s="1" t="s">
        <v>2145</v>
      </c>
      <c r="G312" s="1" t="s">
        <v>2146</v>
      </c>
      <c r="H312" s="1" t="s">
        <v>2147</v>
      </c>
      <c r="I312" s="1" t="s">
        <v>2148</v>
      </c>
      <c r="J312" s="2" t="str">
        <f>"0773-42-6362"</f>
        <v>0773-42-6362</v>
      </c>
      <c r="K312" s="1" t="s">
        <v>38</v>
      </c>
      <c r="L312" s="1" t="s">
        <v>2149</v>
      </c>
      <c r="N312" s="1" t="s">
        <v>2150</v>
      </c>
      <c r="O312" s="1" t="s">
        <v>1055</v>
      </c>
      <c r="P312" s="1" t="s">
        <v>1833</v>
      </c>
    </row>
    <row r="313" spans="1:16" x14ac:dyDescent="0.2">
      <c r="A313" s="1">
        <v>73376722</v>
      </c>
      <c r="B313" s="1" t="s">
        <v>2151</v>
      </c>
      <c r="C313" s="1">
        <v>36850</v>
      </c>
      <c r="D313" s="1">
        <v>1</v>
      </c>
      <c r="E313" s="1">
        <v>24920477</v>
      </c>
      <c r="F313" s="1" t="s">
        <v>2152</v>
      </c>
      <c r="G313" s="1" t="s">
        <v>2153</v>
      </c>
      <c r="H313" s="1" t="s">
        <v>2154</v>
      </c>
      <c r="I313" s="1" t="s">
        <v>2155</v>
      </c>
      <c r="J313" s="2" t="str">
        <f>"045-513-3571"</f>
        <v>045-513-3571</v>
      </c>
      <c r="K313" s="1" t="s">
        <v>38</v>
      </c>
      <c r="L313" s="1" t="s">
        <v>88</v>
      </c>
      <c r="N313" s="1" t="s">
        <v>2156</v>
      </c>
      <c r="O313" s="1" t="s">
        <v>2157</v>
      </c>
      <c r="P313" s="1" t="s">
        <v>1927</v>
      </c>
    </row>
    <row r="314" spans="1:16" x14ac:dyDescent="0.2">
      <c r="A314" s="1">
        <v>61430494</v>
      </c>
      <c r="B314" s="1" t="s">
        <v>189</v>
      </c>
      <c r="C314" s="1">
        <v>3308</v>
      </c>
      <c r="D314" s="1">
        <v>1</v>
      </c>
      <c r="E314" s="1">
        <v>24920256</v>
      </c>
      <c r="F314" s="1" t="s">
        <v>2158</v>
      </c>
      <c r="G314" s="1" t="s">
        <v>2159</v>
      </c>
      <c r="H314" s="1" t="s">
        <v>2160</v>
      </c>
      <c r="I314" s="1" t="s">
        <v>2161</v>
      </c>
      <c r="J314" s="2" t="str">
        <f>"080-2260-0972"</f>
        <v>080-2260-0972</v>
      </c>
      <c r="K314" s="1" t="s">
        <v>38</v>
      </c>
      <c r="L314" s="1" t="s">
        <v>55</v>
      </c>
      <c r="N314" s="1" t="s">
        <v>2162</v>
      </c>
      <c r="O314" s="1" t="s">
        <v>2163</v>
      </c>
      <c r="P314" s="1" t="s">
        <v>1826</v>
      </c>
    </row>
    <row r="315" spans="1:16" x14ac:dyDescent="0.2">
      <c r="A315" s="1">
        <v>71227583</v>
      </c>
      <c r="B315" s="1" t="s">
        <v>2164</v>
      </c>
      <c r="C315" s="1">
        <v>5980</v>
      </c>
      <c r="D315" s="1">
        <v>1</v>
      </c>
      <c r="E315" s="1">
        <v>24920194</v>
      </c>
      <c r="F315" s="1" t="s">
        <v>2165</v>
      </c>
      <c r="G315" s="1" t="s">
        <v>2166</v>
      </c>
      <c r="H315" s="1" t="s">
        <v>2167</v>
      </c>
      <c r="I315" s="1" t="s">
        <v>2168</v>
      </c>
      <c r="J315" s="2" t="str">
        <f>"090-4927-8249"</f>
        <v>090-4927-8249</v>
      </c>
      <c r="K315" s="1" t="s">
        <v>38</v>
      </c>
      <c r="L315" s="1" t="s">
        <v>1662</v>
      </c>
      <c r="N315" s="1" t="s">
        <v>2169</v>
      </c>
      <c r="O315" s="1" t="s">
        <v>2170</v>
      </c>
      <c r="P315" s="1" t="s">
        <v>1062</v>
      </c>
    </row>
    <row r="316" spans="1:16" x14ac:dyDescent="0.2">
      <c r="A316" s="1">
        <v>73164177</v>
      </c>
      <c r="B316" s="1" t="s">
        <v>2054</v>
      </c>
      <c r="C316" s="1">
        <v>15460</v>
      </c>
      <c r="D316" s="1">
        <v>1</v>
      </c>
      <c r="E316" s="1">
        <v>24920141</v>
      </c>
      <c r="F316" s="1" t="s">
        <v>2171</v>
      </c>
      <c r="G316" s="1" t="s">
        <v>2172</v>
      </c>
      <c r="H316" s="1" t="s">
        <v>2173</v>
      </c>
      <c r="I316" s="1" t="s">
        <v>2174</v>
      </c>
      <c r="J316" s="2" t="str">
        <f>"029-232-1576"</f>
        <v>029-232-1576</v>
      </c>
      <c r="K316" s="1" t="s">
        <v>38</v>
      </c>
      <c r="L316" s="1" t="s">
        <v>769</v>
      </c>
      <c r="N316" s="1" t="s">
        <v>2175</v>
      </c>
      <c r="O316" s="1" t="s">
        <v>2176</v>
      </c>
      <c r="P316" s="1" t="s">
        <v>891</v>
      </c>
    </row>
    <row r="317" spans="1:16" x14ac:dyDescent="0.2">
      <c r="A317" s="1">
        <v>53367265</v>
      </c>
      <c r="B317" s="1" t="s">
        <v>2177</v>
      </c>
      <c r="C317" s="1">
        <v>2240</v>
      </c>
      <c r="D317" s="1">
        <v>1</v>
      </c>
      <c r="E317" s="1">
        <v>24915449</v>
      </c>
      <c r="F317" s="1" t="s">
        <v>2178</v>
      </c>
      <c r="G317" s="1" t="s">
        <v>2179</v>
      </c>
      <c r="H317" s="1" t="s">
        <v>2180</v>
      </c>
      <c r="I317" s="1" t="s">
        <v>2181</v>
      </c>
      <c r="J317" s="2" t="str">
        <f>"090-1101-3421"</f>
        <v>090-1101-3421</v>
      </c>
      <c r="K317" s="1" t="s">
        <v>38</v>
      </c>
      <c r="L317" s="1" t="s">
        <v>2182</v>
      </c>
      <c r="N317" s="1" t="s">
        <v>2183</v>
      </c>
      <c r="O317" s="1" t="s">
        <v>2184</v>
      </c>
      <c r="P317" s="1" t="s">
        <v>1927</v>
      </c>
    </row>
    <row r="318" spans="1:16" x14ac:dyDescent="0.2">
      <c r="A318" s="1">
        <v>77586401</v>
      </c>
      <c r="B318" s="1" t="s">
        <v>2185</v>
      </c>
      <c r="C318" s="1">
        <v>11870</v>
      </c>
      <c r="D318" s="1">
        <v>1</v>
      </c>
      <c r="E318" s="1">
        <v>24919341</v>
      </c>
      <c r="F318" s="1" t="s">
        <v>2186</v>
      </c>
      <c r="G318" s="1" t="s">
        <v>2187</v>
      </c>
      <c r="H318" s="1" t="s">
        <v>2188</v>
      </c>
      <c r="I318" s="1" t="s">
        <v>2189</v>
      </c>
      <c r="J318" s="2" t="str">
        <f t="shared" ref="J318:J319" si="12">"080-4446-7317"</f>
        <v>080-4446-7317</v>
      </c>
      <c r="K318" s="1" t="s">
        <v>38</v>
      </c>
      <c r="L318" s="1" t="s">
        <v>2190</v>
      </c>
      <c r="N318" s="1" t="s">
        <v>2191</v>
      </c>
      <c r="O318" s="1" t="s">
        <v>2192</v>
      </c>
      <c r="P318" s="1" t="s">
        <v>2193</v>
      </c>
    </row>
    <row r="319" spans="1:16" x14ac:dyDescent="0.2">
      <c r="A319" s="1">
        <v>77583343</v>
      </c>
      <c r="B319" s="1" t="s">
        <v>2194</v>
      </c>
      <c r="C319" s="1">
        <v>16140</v>
      </c>
      <c r="D319" s="1">
        <v>1</v>
      </c>
      <c r="E319" s="1">
        <v>24919340</v>
      </c>
      <c r="F319" s="1" t="s">
        <v>2186</v>
      </c>
      <c r="G319" s="1" t="s">
        <v>2187</v>
      </c>
      <c r="H319" s="1" t="s">
        <v>2188</v>
      </c>
      <c r="I319" s="1" t="s">
        <v>2189</v>
      </c>
      <c r="J319" s="2" t="str">
        <f t="shared" si="12"/>
        <v>080-4446-7317</v>
      </c>
      <c r="K319" s="1" t="s">
        <v>38</v>
      </c>
      <c r="L319" s="1" t="s">
        <v>2195</v>
      </c>
      <c r="N319" s="1" t="s">
        <v>2191</v>
      </c>
      <c r="O319" s="1" t="s">
        <v>2192</v>
      </c>
      <c r="P319" s="1" t="s">
        <v>2196</v>
      </c>
    </row>
    <row r="320" spans="1:16" x14ac:dyDescent="0.2">
      <c r="A320" s="1">
        <v>57987263</v>
      </c>
      <c r="B320" s="1" t="s">
        <v>1681</v>
      </c>
      <c r="C320" s="1">
        <v>3860</v>
      </c>
      <c r="D320" s="1">
        <v>1</v>
      </c>
      <c r="E320" s="1">
        <v>24919197</v>
      </c>
      <c r="F320" s="1" t="s">
        <v>2197</v>
      </c>
      <c r="G320" s="1" t="s">
        <v>2198</v>
      </c>
      <c r="H320" s="1" t="s">
        <v>2199</v>
      </c>
      <c r="I320" s="1" t="s">
        <v>2200</v>
      </c>
      <c r="J320" s="2" t="str">
        <f>"090-1063-5463"</f>
        <v>090-1063-5463</v>
      </c>
      <c r="K320" s="1" t="s">
        <v>38</v>
      </c>
      <c r="L320" s="1" t="s">
        <v>2201</v>
      </c>
      <c r="N320" s="1" t="s">
        <v>2202</v>
      </c>
      <c r="O320" s="1" t="s">
        <v>2203</v>
      </c>
      <c r="P320" s="1" t="s">
        <v>1062</v>
      </c>
    </row>
    <row r="321" spans="1:16" x14ac:dyDescent="0.2">
      <c r="A321" s="1">
        <v>59021756</v>
      </c>
      <c r="B321" s="1" t="s">
        <v>75</v>
      </c>
      <c r="C321" s="1">
        <v>5970</v>
      </c>
      <c r="D321" s="1">
        <v>1</v>
      </c>
      <c r="E321" s="1">
        <v>24918933</v>
      </c>
      <c r="F321" s="1" t="s">
        <v>2204</v>
      </c>
      <c r="G321" s="1" t="s">
        <v>2205</v>
      </c>
      <c r="H321" s="1" t="s">
        <v>2206</v>
      </c>
      <c r="I321" s="1" t="s">
        <v>2207</v>
      </c>
      <c r="J321" s="2" t="str">
        <f>"080-7790-9201"</f>
        <v>080-7790-9201</v>
      </c>
      <c r="K321" s="1" t="s">
        <v>38</v>
      </c>
      <c r="L321" s="1" t="s">
        <v>80</v>
      </c>
      <c r="N321" s="1" t="s">
        <v>2208</v>
      </c>
      <c r="O321" s="1" t="s">
        <v>2209</v>
      </c>
      <c r="P321" s="1" t="s">
        <v>1833</v>
      </c>
    </row>
    <row r="322" spans="1:16" x14ac:dyDescent="0.2">
      <c r="A322" s="1">
        <v>70610494</v>
      </c>
      <c r="B322" s="1" t="s">
        <v>91</v>
      </c>
      <c r="C322" s="1">
        <v>2300</v>
      </c>
      <c r="D322" s="1">
        <v>1</v>
      </c>
      <c r="E322" s="1">
        <v>24918697</v>
      </c>
      <c r="F322" s="1" t="s">
        <v>2210</v>
      </c>
      <c r="G322" s="1" t="s">
        <v>2211</v>
      </c>
      <c r="H322" s="1" t="s">
        <v>2212</v>
      </c>
      <c r="I322" s="1" t="s">
        <v>2213</v>
      </c>
      <c r="J322" s="2" t="str">
        <f>"070-2297-5293"</f>
        <v>070-2297-5293</v>
      </c>
      <c r="K322" s="1" t="s">
        <v>38</v>
      </c>
      <c r="L322" s="1" t="s">
        <v>96</v>
      </c>
      <c r="N322" s="1" t="s">
        <v>2214</v>
      </c>
      <c r="O322" s="1" t="s">
        <v>2215</v>
      </c>
      <c r="P322" s="1" t="s">
        <v>1062</v>
      </c>
    </row>
    <row r="323" spans="1:16" x14ac:dyDescent="0.2">
      <c r="A323" s="1">
        <v>72753295</v>
      </c>
      <c r="B323" s="1" t="s">
        <v>1715</v>
      </c>
      <c r="C323" s="1">
        <v>6850</v>
      </c>
      <c r="D323" s="1">
        <v>1</v>
      </c>
      <c r="E323" s="1">
        <v>24918570</v>
      </c>
      <c r="F323" s="1" t="s">
        <v>2216</v>
      </c>
      <c r="G323" s="1" t="s">
        <v>2217</v>
      </c>
      <c r="H323" s="1" t="s">
        <v>2218</v>
      </c>
      <c r="I323" s="1" t="s">
        <v>2219</v>
      </c>
      <c r="J323" s="2" t="str">
        <f>"090-6544-0947"</f>
        <v>090-6544-0947</v>
      </c>
      <c r="K323" s="1" t="s">
        <v>21</v>
      </c>
      <c r="L323" s="1" t="s">
        <v>2220</v>
      </c>
      <c r="N323" s="1" t="s">
        <v>2221</v>
      </c>
      <c r="O323" s="1" t="s">
        <v>2222</v>
      </c>
      <c r="P323" s="1" t="s">
        <v>1844</v>
      </c>
    </row>
    <row r="324" spans="1:16" x14ac:dyDescent="0.2">
      <c r="A324" s="1">
        <v>66804340</v>
      </c>
      <c r="B324" s="1" t="s">
        <v>180</v>
      </c>
      <c r="C324" s="1">
        <v>4850</v>
      </c>
      <c r="D324" s="1">
        <v>1</v>
      </c>
      <c r="E324" s="1">
        <v>24916465</v>
      </c>
      <c r="F324" s="1" t="s">
        <v>2223</v>
      </c>
      <c r="G324" s="1" t="s">
        <v>2224</v>
      </c>
      <c r="H324" s="1" t="s">
        <v>2225</v>
      </c>
      <c r="I324" s="1" t="s">
        <v>2226</v>
      </c>
      <c r="J324" s="2" t="str">
        <f>"045-568-0866"</f>
        <v>045-568-0866</v>
      </c>
      <c r="K324" s="1" t="s">
        <v>38</v>
      </c>
      <c r="L324" s="1" t="s">
        <v>2073</v>
      </c>
      <c r="N324" s="1" t="s">
        <v>2227</v>
      </c>
      <c r="O324" s="1" t="s">
        <v>868</v>
      </c>
      <c r="P324" s="1" t="s">
        <v>1833</v>
      </c>
    </row>
    <row r="325" spans="1:16" x14ac:dyDescent="0.2">
      <c r="A325" s="1">
        <v>74884627</v>
      </c>
      <c r="B325" s="1" t="s">
        <v>2228</v>
      </c>
      <c r="C325" s="1">
        <v>8570</v>
      </c>
      <c r="D325" s="1">
        <v>1</v>
      </c>
      <c r="E325" s="1">
        <v>24909647</v>
      </c>
      <c r="F325" s="1" t="s">
        <v>2229</v>
      </c>
      <c r="G325" s="1" t="s">
        <v>2230</v>
      </c>
      <c r="H325" s="1" t="s">
        <v>2231</v>
      </c>
      <c r="I325" s="1" t="s">
        <v>2232</v>
      </c>
      <c r="J325" s="2" t="str">
        <f>"090-6361-7612"</f>
        <v>090-6361-7612</v>
      </c>
      <c r="K325" s="1" t="s">
        <v>38</v>
      </c>
      <c r="L325" s="1" t="s">
        <v>2233</v>
      </c>
      <c r="N325" s="1" t="s">
        <v>2234</v>
      </c>
      <c r="O325" s="1" t="s">
        <v>2235</v>
      </c>
      <c r="P325" s="1" t="s">
        <v>1927</v>
      </c>
    </row>
    <row r="326" spans="1:16" x14ac:dyDescent="0.2">
      <c r="A326" s="1">
        <v>74929007</v>
      </c>
      <c r="B326" s="1" t="s">
        <v>1108</v>
      </c>
      <c r="C326" s="1">
        <v>8820</v>
      </c>
      <c r="D326" s="1">
        <v>1</v>
      </c>
      <c r="E326" s="1">
        <v>24918027</v>
      </c>
      <c r="F326" s="1" t="s">
        <v>2236</v>
      </c>
      <c r="G326" s="1" t="s">
        <v>2237</v>
      </c>
      <c r="H326" s="1" t="s">
        <v>2238</v>
      </c>
      <c r="I326" s="1" t="s">
        <v>2239</v>
      </c>
      <c r="J326" s="2" t="str">
        <f>"080-6856-4020"</f>
        <v>080-6856-4020</v>
      </c>
      <c r="K326" s="1" t="s">
        <v>38</v>
      </c>
      <c r="L326" s="1" t="s">
        <v>1263</v>
      </c>
      <c r="N326" s="1" t="s">
        <v>2240</v>
      </c>
      <c r="O326" s="1" t="s">
        <v>2241</v>
      </c>
      <c r="P326" s="1" t="s">
        <v>891</v>
      </c>
    </row>
    <row r="327" spans="1:16" x14ac:dyDescent="0.2">
      <c r="A327" s="1">
        <v>63203210</v>
      </c>
      <c r="B327" s="1" t="s">
        <v>1094</v>
      </c>
      <c r="C327" s="1">
        <v>5530</v>
      </c>
      <c r="D327" s="1">
        <v>1</v>
      </c>
      <c r="E327" s="1">
        <v>24917860</v>
      </c>
      <c r="F327" s="1" t="s">
        <v>2242</v>
      </c>
      <c r="G327" s="1" t="s">
        <v>2243</v>
      </c>
      <c r="H327" s="1" t="s">
        <v>2244</v>
      </c>
      <c r="I327" s="1" t="s">
        <v>2245</v>
      </c>
      <c r="J327" s="2" t="str">
        <f>"080-2944-1608"</f>
        <v>080-2944-1608</v>
      </c>
      <c r="K327" s="1" t="s">
        <v>38</v>
      </c>
      <c r="L327" s="1" t="s">
        <v>2246</v>
      </c>
      <c r="N327" s="1" t="s">
        <v>2247</v>
      </c>
      <c r="O327" s="1" t="s">
        <v>2248</v>
      </c>
      <c r="P327" s="1" t="s">
        <v>2249</v>
      </c>
    </row>
    <row r="328" spans="1:16" x14ac:dyDescent="0.2">
      <c r="A328" s="1">
        <v>74650710</v>
      </c>
      <c r="B328" s="1" t="s">
        <v>764</v>
      </c>
      <c r="C328" s="1">
        <v>9700</v>
      </c>
      <c r="D328" s="1">
        <v>1</v>
      </c>
      <c r="E328" s="1">
        <v>24917336</v>
      </c>
      <c r="F328" s="1" t="s">
        <v>2250</v>
      </c>
      <c r="G328" s="1" t="s">
        <v>2251</v>
      </c>
      <c r="H328" s="1" t="s">
        <v>2252</v>
      </c>
      <c r="I328" s="1" t="s">
        <v>2253</v>
      </c>
      <c r="J328" s="2" t="str">
        <f>"080-5086-3344"</f>
        <v>080-5086-3344</v>
      </c>
      <c r="K328" s="1" t="s">
        <v>38</v>
      </c>
      <c r="L328" s="1" t="s">
        <v>2254</v>
      </c>
      <c r="N328" s="1" t="s">
        <v>2255</v>
      </c>
      <c r="O328" s="1" t="s">
        <v>2256</v>
      </c>
      <c r="P328" s="1" t="s">
        <v>1927</v>
      </c>
    </row>
    <row r="329" spans="1:16" x14ac:dyDescent="0.2">
      <c r="A329" s="1">
        <v>72614695</v>
      </c>
      <c r="B329" s="1" t="s">
        <v>83</v>
      </c>
      <c r="C329" s="1">
        <v>30320</v>
      </c>
      <c r="D329" s="1">
        <v>1</v>
      </c>
      <c r="E329" s="1">
        <v>24917255</v>
      </c>
      <c r="F329" s="1" t="s">
        <v>2257</v>
      </c>
      <c r="G329" s="1" t="s">
        <v>2258</v>
      </c>
      <c r="H329" s="1" t="s">
        <v>2259</v>
      </c>
      <c r="I329" s="1" t="s">
        <v>2260</v>
      </c>
      <c r="J329" s="2" t="str">
        <f>"080-2959-3093"</f>
        <v>080-2959-3093</v>
      </c>
      <c r="K329" s="1" t="s">
        <v>21</v>
      </c>
      <c r="L329" s="1" t="s">
        <v>552</v>
      </c>
      <c r="N329" s="1" t="s">
        <v>2261</v>
      </c>
      <c r="O329" s="1" t="s">
        <v>2262</v>
      </c>
      <c r="P329" s="1" t="s">
        <v>2263</v>
      </c>
    </row>
    <row r="330" spans="1:16" x14ac:dyDescent="0.2">
      <c r="A330" s="1">
        <v>73946137</v>
      </c>
      <c r="B330" s="1" t="s">
        <v>99</v>
      </c>
      <c r="C330" s="1">
        <v>5830</v>
      </c>
      <c r="D330" s="1">
        <v>1</v>
      </c>
      <c r="E330" s="1">
        <v>24917147</v>
      </c>
      <c r="F330" s="1" t="s">
        <v>2264</v>
      </c>
      <c r="G330" s="1" t="s">
        <v>2265</v>
      </c>
      <c r="H330" s="1" t="s">
        <v>2266</v>
      </c>
      <c r="I330" s="1" t="s">
        <v>2267</v>
      </c>
      <c r="J330" s="2" t="str">
        <f>"080-7987-5553"</f>
        <v>080-7987-5553</v>
      </c>
      <c r="K330" s="1" t="s">
        <v>38</v>
      </c>
      <c r="L330" s="1" t="s">
        <v>2268</v>
      </c>
      <c r="N330" s="1" t="s">
        <v>2269</v>
      </c>
      <c r="O330" s="1" t="s">
        <v>2270</v>
      </c>
      <c r="P330" s="1" t="s">
        <v>2271</v>
      </c>
    </row>
    <row r="331" spans="1:16" x14ac:dyDescent="0.2">
      <c r="A331" s="1">
        <v>62644285</v>
      </c>
      <c r="B331" s="1" t="s">
        <v>996</v>
      </c>
      <c r="C331" s="1">
        <v>8970</v>
      </c>
      <c r="D331" s="1">
        <v>1</v>
      </c>
      <c r="E331" s="1">
        <v>24917018</v>
      </c>
      <c r="F331" s="1" t="s">
        <v>2272</v>
      </c>
      <c r="G331" s="1" t="s">
        <v>2273</v>
      </c>
      <c r="H331" s="1" t="s">
        <v>2274</v>
      </c>
      <c r="I331" s="1" t="s">
        <v>2275</v>
      </c>
      <c r="J331" s="2" t="str">
        <f>"080-9998-3570"</f>
        <v>080-9998-3570</v>
      </c>
      <c r="K331" s="1" t="s">
        <v>38</v>
      </c>
      <c r="L331" s="1" t="s">
        <v>2276</v>
      </c>
      <c r="N331" s="1" t="s">
        <v>2277</v>
      </c>
      <c r="O331" s="1" t="s">
        <v>2278</v>
      </c>
      <c r="P331" s="1" t="s">
        <v>2279</v>
      </c>
    </row>
    <row r="332" spans="1:16" x14ac:dyDescent="0.2">
      <c r="A332" s="1">
        <v>62644300</v>
      </c>
      <c r="B332" s="1" t="s">
        <v>996</v>
      </c>
      <c r="C332" s="1">
        <v>8970</v>
      </c>
      <c r="D332" s="1">
        <v>1</v>
      </c>
      <c r="E332" s="1">
        <v>24890471</v>
      </c>
      <c r="F332" s="1" t="s">
        <v>2280</v>
      </c>
      <c r="G332" s="1" t="s">
        <v>2281</v>
      </c>
      <c r="H332" s="1" t="s">
        <v>2282</v>
      </c>
      <c r="I332" s="1" t="s">
        <v>2283</v>
      </c>
      <c r="J332" s="2" t="str">
        <f>"090-7431-3128"</f>
        <v>090-7431-3128</v>
      </c>
      <c r="K332" s="1" t="s">
        <v>38</v>
      </c>
      <c r="L332" s="1" t="s">
        <v>2284</v>
      </c>
      <c r="N332" s="1" t="s">
        <v>2285</v>
      </c>
      <c r="O332" s="1" t="s">
        <v>2286</v>
      </c>
      <c r="P332" s="1" t="s">
        <v>2287</v>
      </c>
    </row>
    <row r="333" spans="1:16" x14ac:dyDescent="0.2">
      <c r="A333" s="1">
        <v>76080262</v>
      </c>
      <c r="B333" s="1" t="s">
        <v>1298</v>
      </c>
      <c r="C333" s="1">
        <v>20210</v>
      </c>
      <c r="D333" s="1">
        <v>1</v>
      </c>
      <c r="E333" s="1">
        <v>24916897</v>
      </c>
      <c r="F333" s="1" t="s">
        <v>2288</v>
      </c>
      <c r="G333" s="1" t="s">
        <v>2289</v>
      </c>
      <c r="H333" s="1" t="s">
        <v>2290</v>
      </c>
      <c r="I333" s="1" t="s">
        <v>2291</v>
      </c>
      <c r="J333" s="2" t="str">
        <f>"090-2979-4829"</f>
        <v>090-2979-4829</v>
      </c>
      <c r="K333" s="1" t="s">
        <v>21</v>
      </c>
      <c r="L333" s="1" t="s">
        <v>1303</v>
      </c>
      <c r="N333" s="1" t="s">
        <v>2292</v>
      </c>
      <c r="O333" s="1" t="s">
        <v>2293</v>
      </c>
      <c r="P333" s="1" t="s">
        <v>974</v>
      </c>
    </row>
    <row r="334" spans="1:16" x14ac:dyDescent="0.2">
      <c r="A334" s="1">
        <v>71952240</v>
      </c>
      <c r="B334" s="1" t="s">
        <v>120</v>
      </c>
      <c r="C334" s="1">
        <v>15460</v>
      </c>
      <c r="D334" s="1">
        <v>1</v>
      </c>
      <c r="E334" s="1">
        <v>24916684</v>
      </c>
      <c r="F334" s="1" t="s">
        <v>2294</v>
      </c>
      <c r="G334" s="1" t="s">
        <v>2295</v>
      </c>
      <c r="H334" s="1" t="s">
        <v>2296</v>
      </c>
      <c r="I334" s="1" t="s">
        <v>2297</v>
      </c>
      <c r="J334" s="2" t="str">
        <f>"090-8230-2289"</f>
        <v>090-8230-2289</v>
      </c>
      <c r="K334" s="1" t="s">
        <v>21</v>
      </c>
      <c r="L334" s="1" t="s">
        <v>2298</v>
      </c>
      <c r="N334" s="1" t="s">
        <v>2299</v>
      </c>
      <c r="O334" s="1" t="s">
        <v>2300</v>
      </c>
      <c r="P334" s="1" t="s">
        <v>2301</v>
      </c>
    </row>
    <row r="335" spans="1:16" x14ac:dyDescent="0.2">
      <c r="A335" s="1">
        <v>60849118</v>
      </c>
      <c r="B335" s="1" t="s">
        <v>2302</v>
      </c>
      <c r="C335" s="1">
        <v>2980</v>
      </c>
      <c r="D335" s="1">
        <v>1</v>
      </c>
      <c r="E335" s="1">
        <v>24916594</v>
      </c>
      <c r="F335" s="1" t="s">
        <v>2303</v>
      </c>
      <c r="G335" s="1" t="s">
        <v>2304</v>
      </c>
      <c r="H335" s="1" t="s">
        <v>2305</v>
      </c>
      <c r="I335" s="1" t="s">
        <v>2306</v>
      </c>
      <c r="J335" s="2" t="str">
        <f>"080-9017-2094"</f>
        <v>080-9017-2094</v>
      </c>
      <c r="K335" s="1" t="s">
        <v>38</v>
      </c>
      <c r="L335" s="1" t="s">
        <v>55</v>
      </c>
      <c r="N335" s="1" t="s">
        <v>2307</v>
      </c>
      <c r="O335" s="1" t="s">
        <v>2308</v>
      </c>
    </row>
    <row r="336" spans="1:16" x14ac:dyDescent="0.2">
      <c r="A336" s="1">
        <v>77985208</v>
      </c>
      <c r="B336" s="1" t="s">
        <v>796</v>
      </c>
      <c r="C336" s="1">
        <v>13430</v>
      </c>
      <c r="D336" s="1">
        <v>1</v>
      </c>
      <c r="E336" s="1">
        <v>24916592</v>
      </c>
      <c r="F336" s="1" t="s">
        <v>2309</v>
      </c>
      <c r="G336" s="1" t="s">
        <v>2310</v>
      </c>
      <c r="H336" s="1" t="s">
        <v>2311</v>
      </c>
      <c r="I336" s="1" t="s">
        <v>2312</v>
      </c>
      <c r="J336" s="2" t="str">
        <f>"080-5631-4377"</f>
        <v>080-5631-4377</v>
      </c>
      <c r="K336" s="1" t="s">
        <v>38</v>
      </c>
      <c r="L336" s="1" t="s">
        <v>2233</v>
      </c>
      <c r="N336" s="1" t="s">
        <v>2313</v>
      </c>
      <c r="O336" s="1" t="s">
        <v>2314</v>
      </c>
      <c r="P336" s="1" t="s">
        <v>1844</v>
      </c>
    </row>
    <row r="337" spans="1:16" x14ac:dyDescent="0.2">
      <c r="A337" s="1">
        <v>64468290</v>
      </c>
      <c r="B337" s="1" t="s">
        <v>899</v>
      </c>
      <c r="C337" s="1">
        <v>6040</v>
      </c>
      <c r="D337" s="1">
        <v>1</v>
      </c>
      <c r="E337" s="1">
        <v>24908818</v>
      </c>
      <c r="F337" s="1" t="s">
        <v>2315</v>
      </c>
      <c r="G337" s="1" t="s">
        <v>2316</v>
      </c>
      <c r="H337" s="1" t="s">
        <v>2317</v>
      </c>
      <c r="I337" s="1" t="s">
        <v>2318</v>
      </c>
      <c r="J337" s="2" t="str">
        <f>"070-2216-9716"</f>
        <v>070-2216-9716</v>
      </c>
      <c r="K337" s="1" t="s">
        <v>21</v>
      </c>
      <c r="L337" s="1" t="s">
        <v>2319</v>
      </c>
      <c r="N337" s="1" t="s">
        <v>2320</v>
      </c>
      <c r="O337" s="1" t="s">
        <v>2321</v>
      </c>
      <c r="P337" s="1" t="s">
        <v>1927</v>
      </c>
    </row>
    <row r="338" spans="1:16" x14ac:dyDescent="0.2">
      <c r="A338" s="1">
        <v>38551428</v>
      </c>
      <c r="B338" s="1" t="s">
        <v>744</v>
      </c>
      <c r="C338" s="1">
        <v>6990</v>
      </c>
      <c r="D338" s="1">
        <v>1</v>
      </c>
      <c r="E338" s="1">
        <v>24916467</v>
      </c>
      <c r="F338" s="1" t="s">
        <v>2322</v>
      </c>
      <c r="G338" s="1" t="s">
        <v>2323</v>
      </c>
      <c r="H338" s="1" t="s">
        <v>2324</v>
      </c>
      <c r="I338" s="1" t="s">
        <v>2325</v>
      </c>
      <c r="J338" s="2" t="str">
        <f>"080-5348-0756"</f>
        <v>080-5348-0756</v>
      </c>
      <c r="K338" s="1" t="s">
        <v>38</v>
      </c>
      <c r="L338" s="1" t="s">
        <v>2326</v>
      </c>
      <c r="N338" s="1" t="s">
        <v>2327</v>
      </c>
      <c r="O338" s="1" t="s">
        <v>2328</v>
      </c>
      <c r="P338" s="1" t="s">
        <v>2329</v>
      </c>
    </row>
    <row r="339" spans="1:16" x14ac:dyDescent="0.2">
      <c r="A339" s="1">
        <v>75860468</v>
      </c>
      <c r="B339" s="1" t="s">
        <v>2330</v>
      </c>
      <c r="C339" s="1">
        <v>22690</v>
      </c>
      <c r="D339" s="1">
        <v>1</v>
      </c>
      <c r="E339" s="1">
        <v>24916304</v>
      </c>
      <c r="F339" s="1" t="s">
        <v>2331</v>
      </c>
      <c r="G339" s="1" t="s">
        <v>2332</v>
      </c>
      <c r="H339" s="1" t="s">
        <v>2333</v>
      </c>
      <c r="I339" s="1" t="s">
        <v>2334</v>
      </c>
      <c r="J339" s="2" t="str">
        <f>"080-6029-8610"</f>
        <v>080-6029-8610</v>
      </c>
      <c r="K339" s="1" t="s">
        <v>21</v>
      </c>
      <c r="L339" s="1" t="s">
        <v>88</v>
      </c>
      <c r="N339" s="1" t="s">
        <v>2335</v>
      </c>
      <c r="O339" s="1" t="s">
        <v>2336</v>
      </c>
      <c r="P339" s="1" t="s">
        <v>891</v>
      </c>
    </row>
    <row r="340" spans="1:16" x14ac:dyDescent="0.2">
      <c r="A340" s="1">
        <v>59309681</v>
      </c>
      <c r="B340" s="1" t="s">
        <v>1347</v>
      </c>
      <c r="C340" s="1">
        <v>5970</v>
      </c>
      <c r="D340" s="1">
        <v>1</v>
      </c>
      <c r="E340" s="1">
        <v>24916250</v>
      </c>
      <c r="F340" s="1" t="s">
        <v>2337</v>
      </c>
      <c r="G340" s="1" t="s">
        <v>2338</v>
      </c>
      <c r="H340" s="1" t="s">
        <v>2339</v>
      </c>
      <c r="I340" s="1" t="s">
        <v>2340</v>
      </c>
      <c r="J340" s="2" t="str">
        <f>"080-4897-0134"</f>
        <v>080-4897-0134</v>
      </c>
      <c r="K340" s="1" t="s">
        <v>38</v>
      </c>
      <c r="L340" s="1" t="s">
        <v>1348</v>
      </c>
      <c r="N340" s="1" t="s">
        <v>2341</v>
      </c>
      <c r="O340" s="1" t="s">
        <v>2342</v>
      </c>
      <c r="P340" s="1" t="s">
        <v>1833</v>
      </c>
    </row>
    <row r="341" spans="1:16" x14ac:dyDescent="0.2">
      <c r="A341" s="1">
        <v>77387579</v>
      </c>
      <c r="B341" s="1" t="s">
        <v>2343</v>
      </c>
      <c r="C341" s="1">
        <v>9120</v>
      </c>
      <c r="D341" s="1">
        <v>1</v>
      </c>
      <c r="E341" s="1">
        <v>24916189</v>
      </c>
      <c r="F341" s="1" t="s">
        <v>2344</v>
      </c>
      <c r="G341" s="1" t="s">
        <v>2345</v>
      </c>
      <c r="H341" s="1" t="s">
        <v>2346</v>
      </c>
      <c r="I341" s="1" t="s">
        <v>2347</v>
      </c>
      <c r="J341" s="2" t="str">
        <f>"080-1769-0099"</f>
        <v>080-1769-0099</v>
      </c>
      <c r="K341" s="1" t="s">
        <v>38</v>
      </c>
      <c r="L341" s="1" t="s">
        <v>2348</v>
      </c>
      <c r="N341" s="1" t="s">
        <v>2349</v>
      </c>
      <c r="O341" s="1" t="s">
        <v>2270</v>
      </c>
      <c r="P341" s="1" t="s">
        <v>2350</v>
      </c>
    </row>
    <row r="342" spans="1:16" x14ac:dyDescent="0.2">
      <c r="A342" s="1">
        <v>69764725</v>
      </c>
      <c r="B342" s="1" t="s">
        <v>2351</v>
      </c>
      <c r="C342" s="1">
        <v>4430</v>
      </c>
      <c r="D342" s="1">
        <v>1</v>
      </c>
      <c r="E342" s="1">
        <v>24916184</v>
      </c>
      <c r="F342" s="1" t="s">
        <v>2352</v>
      </c>
      <c r="G342" s="1" t="s">
        <v>2353</v>
      </c>
      <c r="H342" s="1" t="s">
        <v>2354</v>
      </c>
      <c r="I342" s="1" t="s">
        <v>2355</v>
      </c>
      <c r="J342" s="2" t="str">
        <f>"090-7248-7745"</f>
        <v>090-7248-7745</v>
      </c>
      <c r="K342" s="1" t="s">
        <v>38</v>
      </c>
      <c r="L342" s="1" t="s">
        <v>2356</v>
      </c>
      <c r="N342" s="1" t="s">
        <v>2357</v>
      </c>
      <c r="O342" s="1" t="s">
        <v>2358</v>
      </c>
      <c r="P342" s="1" t="s">
        <v>2359</v>
      </c>
    </row>
    <row r="343" spans="1:16" x14ac:dyDescent="0.2">
      <c r="A343" s="1">
        <v>73946137</v>
      </c>
      <c r="B343" s="1" t="s">
        <v>99</v>
      </c>
      <c r="C343" s="1">
        <v>5830</v>
      </c>
      <c r="D343" s="1">
        <v>1</v>
      </c>
      <c r="E343" s="1">
        <v>24915812</v>
      </c>
      <c r="F343" s="1" t="s">
        <v>2360</v>
      </c>
      <c r="G343" s="1" t="s">
        <v>2361</v>
      </c>
      <c r="H343" s="1" t="s">
        <v>2362</v>
      </c>
      <c r="I343" s="1" t="s">
        <v>2363</v>
      </c>
      <c r="J343" s="2" t="str">
        <f>"080-9690-0215"</f>
        <v>080-9690-0215</v>
      </c>
      <c r="K343" s="1" t="s">
        <v>38</v>
      </c>
      <c r="L343" s="1" t="s">
        <v>314</v>
      </c>
      <c r="N343" s="1" t="s">
        <v>2364</v>
      </c>
      <c r="O343" s="1" t="s">
        <v>2365</v>
      </c>
      <c r="P343" s="1" t="s">
        <v>2366</v>
      </c>
    </row>
    <row r="344" spans="1:16" x14ac:dyDescent="0.2">
      <c r="A344" s="1">
        <v>65114316</v>
      </c>
      <c r="B344" s="1" t="s">
        <v>2367</v>
      </c>
      <c r="C344" s="1">
        <v>12580</v>
      </c>
      <c r="D344" s="1">
        <v>1</v>
      </c>
      <c r="E344" s="1">
        <v>24916016</v>
      </c>
      <c r="F344" s="1" t="s">
        <v>2368</v>
      </c>
      <c r="G344" s="1" t="s">
        <v>2369</v>
      </c>
      <c r="H344" s="1" t="s">
        <v>2370</v>
      </c>
      <c r="I344" s="1" t="s">
        <v>2371</v>
      </c>
      <c r="J344" s="2" t="str">
        <f>"047-333-5082"</f>
        <v>047-333-5082</v>
      </c>
      <c r="K344" s="1" t="s">
        <v>21</v>
      </c>
      <c r="L344" s="1" t="s">
        <v>2372</v>
      </c>
      <c r="N344" s="1" t="s">
        <v>2373</v>
      </c>
      <c r="O344" s="1" t="s">
        <v>2374</v>
      </c>
      <c r="P344" s="1" t="s">
        <v>2375</v>
      </c>
    </row>
    <row r="345" spans="1:16" x14ac:dyDescent="0.2">
      <c r="A345" s="1">
        <v>70610494</v>
      </c>
      <c r="B345" s="1" t="s">
        <v>91</v>
      </c>
      <c r="C345" s="1">
        <v>2300</v>
      </c>
      <c r="D345" s="1">
        <v>1</v>
      </c>
      <c r="E345" s="1">
        <v>24898175</v>
      </c>
      <c r="F345" s="1" t="s">
        <v>2376</v>
      </c>
      <c r="G345" s="1" t="s">
        <v>2377</v>
      </c>
      <c r="H345" s="1" t="s">
        <v>2378</v>
      </c>
      <c r="I345" s="1" t="s">
        <v>2379</v>
      </c>
      <c r="J345" s="2" t="str">
        <f>"090-9182-1345"</f>
        <v>090-9182-1345</v>
      </c>
      <c r="K345" s="1" t="s">
        <v>38</v>
      </c>
      <c r="L345" s="1" t="s">
        <v>96</v>
      </c>
      <c r="N345" s="1" t="s">
        <v>2380</v>
      </c>
      <c r="O345" s="1" t="s">
        <v>2381</v>
      </c>
      <c r="P345" s="1" t="s">
        <v>1062</v>
      </c>
    </row>
    <row r="346" spans="1:16" x14ac:dyDescent="0.2">
      <c r="A346" s="1">
        <v>70092185</v>
      </c>
      <c r="B346" s="1" t="s">
        <v>2382</v>
      </c>
      <c r="C346" s="1">
        <v>7460</v>
      </c>
      <c r="D346" s="1">
        <v>1</v>
      </c>
      <c r="E346" s="1">
        <v>24915627</v>
      </c>
      <c r="F346" s="1" t="s">
        <v>2383</v>
      </c>
      <c r="G346" s="1" t="s">
        <v>2384</v>
      </c>
      <c r="H346" s="1" t="s">
        <v>2385</v>
      </c>
      <c r="I346" s="1" t="s">
        <v>2386</v>
      </c>
      <c r="J346" s="2" t="str">
        <f>"090-8975-0366"</f>
        <v>090-8975-0366</v>
      </c>
      <c r="K346" s="1" t="s">
        <v>38</v>
      </c>
      <c r="L346" s="1" t="s">
        <v>2387</v>
      </c>
      <c r="N346" s="1" t="s">
        <v>2388</v>
      </c>
      <c r="O346" s="1" t="s">
        <v>2389</v>
      </c>
      <c r="P346" s="1" t="s">
        <v>2329</v>
      </c>
    </row>
    <row r="347" spans="1:16" x14ac:dyDescent="0.2">
      <c r="A347" s="1">
        <v>48516803</v>
      </c>
      <c r="B347" s="1" t="s">
        <v>288</v>
      </c>
      <c r="C347" s="1">
        <v>3287</v>
      </c>
      <c r="D347" s="1">
        <v>1</v>
      </c>
      <c r="E347" s="1">
        <v>24915451</v>
      </c>
      <c r="F347" s="1" t="s">
        <v>2390</v>
      </c>
      <c r="G347" s="1" t="s">
        <v>2391</v>
      </c>
      <c r="H347" s="1" t="s">
        <v>2392</v>
      </c>
      <c r="I347" s="1" t="s">
        <v>2393</v>
      </c>
      <c r="J347" s="2" t="str">
        <f>"092-562-1375"</f>
        <v>092-562-1375</v>
      </c>
      <c r="K347" s="1" t="s">
        <v>38</v>
      </c>
      <c r="L347" s="1" t="s">
        <v>55</v>
      </c>
      <c r="N347" s="1" t="s">
        <v>2394</v>
      </c>
      <c r="O347" s="1" t="s">
        <v>2395</v>
      </c>
      <c r="P347" s="1" t="s">
        <v>1062</v>
      </c>
    </row>
    <row r="348" spans="1:16" x14ac:dyDescent="0.2">
      <c r="A348" s="1">
        <v>73805803</v>
      </c>
      <c r="B348" s="1" t="s">
        <v>2396</v>
      </c>
      <c r="C348" s="1">
        <v>5780</v>
      </c>
      <c r="D348" s="1">
        <v>1</v>
      </c>
      <c r="E348" s="1">
        <v>24914134</v>
      </c>
      <c r="F348" s="1" t="s">
        <v>2397</v>
      </c>
      <c r="G348" s="1" t="s">
        <v>2398</v>
      </c>
      <c r="H348" s="1" t="s">
        <v>2399</v>
      </c>
      <c r="I348" s="1" t="s">
        <v>2400</v>
      </c>
      <c r="J348" s="2" t="str">
        <f t="shared" ref="J348:J351" si="13">"070-2610-5989"</f>
        <v>070-2610-5989</v>
      </c>
      <c r="K348" s="1" t="s">
        <v>21</v>
      </c>
      <c r="L348" s="1" t="s">
        <v>2401</v>
      </c>
      <c r="N348" s="1" t="s">
        <v>2402</v>
      </c>
      <c r="O348" s="1" t="s">
        <v>2403</v>
      </c>
      <c r="P348" s="1" t="s">
        <v>2404</v>
      </c>
    </row>
    <row r="349" spans="1:16" x14ac:dyDescent="0.2">
      <c r="A349" s="1">
        <v>75257805</v>
      </c>
      <c r="B349" s="1" t="s">
        <v>1401</v>
      </c>
      <c r="C349" s="1">
        <v>3240</v>
      </c>
      <c r="D349" s="1">
        <v>1</v>
      </c>
      <c r="E349" s="1">
        <v>24914133</v>
      </c>
      <c r="F349" s="1" t="s">
        <v>2397</v>
      </c>
      <c r="G349" s="1" t="s">
        <v>2398</v>
      </c>
      <c r="H349" s="1" t="s">
        <v>2399</v>
      </c>
      <c r="I349" s="1" t="s">
        <v>2400</v>
      </c>
      <c r="J349" s="2" t="str">
        <f t="shared" si="13"/>
        <v>070-2610-5989</v>
      </c>
      <c r="K349" s="1" t="s">
        <v>21</v>
      </c>
      <c r="L349" s="1" t="s">
        <v>55</v>
      </c>
      <c r="N349" s="1" t="s">
        <v>2402</v>
      </c>
      <c r="O349" s="1" t="s">
        <v>2403</v>
      </c>
      <c r="P349" s="1" t="s">
        <v>2404</v>
      </c>
    </row>
    <row r="350" spans="1:16" x14ac:dyDescent="0.2">
      <c r="A350" s="1">
        <v>74041539</v>
      </c>
      <c r="B350" s="1" t="s">
        <v>2405</v>
      </c>
      <c r="C350" s="1">
        <v>6280</v>
      </c>
      <c r="D350" s="1">
        <v>1</v>
      </c>
      <c r="E350" s="1">
        <v>24914130</v>
      </c>
      <c r="F350" s="1" t="s">
        <v>2397</v>
      </c>
      <c r="G350" s="1" t="s">
        <v>2398</v>
      </c>
      <c r="H350" s="1" t="s">
        <v>2399</v>
      </c>
      <c r="I350" s="1" t="s">
        <v>2400</v>
      </c>
      <c r="J350" s="2" t="str">
        <f t="shared" si="13"/>
        <v>070-2610-5989</v>
      </c>
      <c r="K350" s="1" t="s">
        <v>38</v>
      </c>
      <c r="L350" s="1" t="s">
        <v>2406</v>
      </c>
      <c r="N350" s="1" t="s">
        <v>2402</v>
      </c>
      <c r="O350" s="1" t="s">
        <v>2403</v>
      </c>
      <c r="P350" s="1" t="s">
        <v>2407</v>
      </c>
    </row>
    <row r="351" spans="1:16" x14ac:dyDescent="0.2">
      <c r="A351" s="1">
        <v>76075405</v>
      </c>
      <c r="B351" s="1" t="s">
        <v>2408</v>
      </c>
      <c r="C351" s="1">
        <v>7200</v>
      </c>
      <c r="D351" s="1">
        <v>1</v>
      </c>
      <c r="E351" s="1">
        <v>24914132</v>
      </c>
      <c r="F351" s="1" t="s">
        <v>2397</v>
      </c>
      <c r="G351" s="1" t="s">
        <v>2398</v>
      </c>
      <c r="H351" s="1" t="s">
        <v>2399</v>
      </c>
      <c r="I351" s="1" t="s">
        <v>2400</v>
      </c>
      <c r="J351" s="2" t="str">
        <f t="shared" si="13"/>
        <v>070-2610-5989</v>
      </c>
      <c r="K351" s="1" t="s">
        <v>38</v>
      </c>
      <c r="L351" s="1" t="s">
        <v>2409</v>
      </c>
      <c r="N351" s="1" t="s">
        <v>2402</v>
      </c>
      <c r="O351" s="1" t="s">
        <v>2403</v>
      </c>
      <c r="P351" s="1" t="s">
        <v>2410</v>
      </c>
    </row>
    <row r="352" spans="1:16" x14ac:dyDescent="0.2">
      <c r="A352" s="1">
        <v>48516803</v>
      </c>
      <c r="B352" s="1" t="s">
        <v>288</v>
      </c>
      <c r="C352" s="1">
        <v>3287</v>
      </c>
      <c r="D352" s="1">
        <v>1</v>
      </c>
      <c r="E352" s="1">
        <v>24909973</v>
      </c>
      <c r="F352" s="1" t="s">
        <v>2411</v>
      </c>
      <c r="G352" s="1" t="s">
        <v>2412</v>
      </c>
      <c r="H352" s="1" t="s">
        <v>2413</v>
      </c>
      <c r="I352" s="1" t="s">
        <v>2414</v>
      </c>
      <c r="J352" s="2" t="str">
        <f>"080-8168-0795"</f>
        <v>080-8168-0795</v>
      </c>
      <c r="K352" s="1" t="s">
        <v>38</v>
      </c>
      <c r="L352" s="1" t="s">
        <v>55</v>
      </c>
      <c r="N352" s="1" t="s">
        <v>2415</v>
      </c>
      <c r="O352" s="1" t="s">
        <v>2416</v>
      </c>
      <c r="P352" s="1" t="s">
        <v>1062</v>
      </c>
    </row>
    <row r="353" spans="1:16" x14ac:dyDescent="0.2">
      <c r="A353" s="1">
        <v>72844331</v>
      </c>
      <c r="B353" s="1" t="s">
        <v>2417</v>
      </c>
      <c r="C353" s="1">
        <v>9400</v>
      </c>
      <c r="D353" s="1">
        <v>1</v>
      </c>
      <c r="E353" s="1">
        <v>24915255</v>
      </c>
      <c r="F353" s="1" t="s">
        <v>2418</v>
      </c>
      <c r="G353" s="1" t="s">
        <v>2419</v>
      </c>
      <c r="H353" s="1" t="s">
        <v>2420</v>
      </c>
      <c r="I353" s="1" t="s">
        <v>2421</v>
      </c>
      <c r="J353" s="2" t="str">
        <f>"080-4132-7248"</f>
        <v>080-4132-7248</v>
      </c>
      <c r="K353" s="1" t="s">
        <v>38</v>
      </c>
      <c r="L353" s="1" t="s">
        <v>2422</v>
      </c>
      <c r="N353" s="1" t="s">
        <v>2423</v>
      </c>
      <c r="O353" s="1" t="s">
        <v>2424</v>
      </c>
      <c r="P353" s="1" t="s">
        <v>2425</v>
      </c>
    </row>
    <row r="354" spans="1:16" x14ac:dyDescent="0.2">
      <c r="A354" s="1">
        <v>59824663</v>
      </c>
      <c r="B354" s="1" t="s">
        <v>2426</v>
      </c>
      <c r="C354" s="1">
        <v>12750</v>
      </c>
      <c r="D354" s="1">
        <v>1</v>
      </c>
      <c r="E354" s="1">
        <v>24911834</v>
      </c>
      <c r="F354" s="1" t="s">
        <v>2427</v>
      </c>
      <c r="G354" s="1" t="s">
        <v>2428</v>
      </c>
      <c r="H354" s="1" t="s">
        <v>2429</v>
      </c>
      <c r="I354" s="1" t="s">
        <v>2430</v>
      </c>
      <c r="J354" s="2" t="str">
        <f>"080-6994-6701"</f>
        <v>080-6994-6701</v>
      </c>
      <c r="K354" s="1" t="s">
        <v>38</v>
      </c>
      <c r="L354" s="1" t="s">
        <v>1046</v>
      </c>
      <c r="N354" s="1" t="s">
        <v>2431</v>
      </c>
      <c r="O354" s="1" t="s">
        <v>2432</v>
      </c>
      <c r="P354" s="1" t="s">
        <v>2433</v>
      </c>
    </row>
    <row r="355" spans="1:16" x14ac:dyDescent="0.2">
      <c r="A355" s="1">
        <v>70610494</v>
      </c>
      <c r="B355" s="1" t="s">
        <v>91</v>
      </c>
      <c r="C355" s="1">
        <v>2300</v>
      </c>
      <c r="D355" s="1">
        <v>1</v>
      </c>
      <c r="E355" s="1">
        <v>24915135</v>
      </c>
      <c r="F355" s="1" t="s">
        <v>2434</v>
      </c>
      <c r="G355" s="1" t="s">
        <v>2435</v>
      </c>
      <c r="H355" s="1" t="s">
        <v>2436</v>
      </c>
      <c r="I355" s="1" t="s">
        <v>2437</v>
      </c>
      <c r="J355" s="2" t="str">
        <f>"080-3831-0997"</f>
        <v>080-3831-0997</v>
      </c>
      <c r="K355" s="1" t="s">
        <v>38</v>
      </c>
      <c r="L355" s="1" t="s">
        <v>96</v>
      </c>
      <c r="O355" s="1" t="s">
        <v>1610</v>
      </c>
      <c r="P355" s="1" t="s">
        <v>1062</v>
      </c>
    </row>
    <row r="356" spans="1:16" x14ac:dyDescent="0.2">
      <c r="A356" s="1">
        <v>70610494</v>
      </c>
      <c r="B356" s="1" t="s">
        <v>91</v>
      </c>
      <c r="C356" s="1">
        <v>2300</v>
      </c>
      <c r="D356" s="1">
        <v>1</v>
      </c>
      <c r="E356" s="1">
        <v>24915111</v>
      </c>
      <c r="F356" s="1" t="s">
        <v>2438</v>
      </c>
      <c r="G356" s="1" t="s">
        <v>2439</v>
      </c>
      <c r="H356" s="1" t="s">
        <v>146</v>
      </c>
      <c r="I356" s="1" t="s">
        <v>2440</v>
      </c>
      <c r="J356" s="2" t="str">
        <f>"090-9258-3051"</f>
        <v>090-9258-3051</v>
      </c>
      <c r="K356" s="1" t="s">
        <v>38</v>
      </c>
      <c r="L356" s="1" t="s">
        <v>96</v>
      </c>
      <c r="N356" s="1" t="s">
        <v>2441</v>
      </c>
      <c r="O356" s="1" t="s">
        <v>2442</v>
      </c>
      <c r="P356" s="1" t="s">
        <v>1062</v>
      </c>
    </row>
    <row r="357" spans="1:16" x14ac:dyDescent="0.2">
      <c r="A357" s="1">
        <v>73210058</v>
      </c>
      <c r="B357" s="1" t="s">
        <v>343</v>
      </c>
      <c r="C357" s="1">
        <v>5530</v>
      </c>
      <c r="D357" s="1">
        <v>1</v>
      </c>
      <c r="E357" s="1">
        <v>24914999</v>
      </c>
      <c r="F357" s="1" t="s">
        <v>2443</v>
      </c>
      <c r="G357" s="1" t="s">
        <v>2444</v>
      </c>
      <c r="H357" s="1" t="s">
        <v>2445</v>
      </c>
      <c r="I357" s="1" t="s">
        <v>2446</v>
      </c>
      <c r="J357" s="2" t="str">
        <f>"080-7598-1326"</f>
        <v>080-7598-1326</v>
      </c>
      <c r="K357" s="1" t="s">
        <v>38</v>
      </c>
      <c r="L357" s="1" t="s">
        <v>2447</v>
      </c>
      <c r="N357" s="1" t="s">
        <v>2448</v>
      </c>
      <c r="O357" s="1" t="s">
        <v>2449</v>
      </c>
      <c r="P357" s="1" t="s">
        <v>1833</v>
      </c>
    </row>
    <row r="358" spans="1:16" x14ac:dyDescent="0.2">
      <c r="A358" s="1">
        <v>57553197</v>
      </c>
      <c r="B358" s="1" t="s">
        <v>2450</v>
      </c>
      <c r="C358" s="1">
        <v>5960</v>
      </c>
      <c r="D358" s="1">
        <v>1</v>
      </c>
      <c r="E358" s="1">
        <v>24914773</v>
      </c>
      <c r="F358" s="1" t="s">
        <v>2451</v>
      </c>
      <c r="G358" s="1" t="s">
        <v>2452</v>
      </c>
      <c r="H358" s="1" t="s">
        <v>2453</v>
      </c>
      <c r="I358" s="1" t="s">
        <v>2454</v>
      </c>
      <c r="J358" s="2" t="str">
        <f>"080-4005-4528"</f>
        <v>080-4005-4528</v>
      </c>
      <c r="K358" s="1" t="s">
        <v>38</v>
      </c>
      <c r="L358" s="1" t="s">
        <v>2455</v>
      </c>
      <c r="N358" s="1" t="s">
        <v>2456</v>
      </c>
      <c r="O358" s="1" t="s">
        <v>2457</v>
      </c>
      <c r="P358" s="1" t="s">
        <v>1826</v>
      </c>
    </row>
    <row r="359" spans="1:16" x14ac:dyDescent="0.2">
      <c r="A359" s="1">
        <v>59006541</v>
      </c>
      <c r="B359" s="1" t="s">
        <v>33</v>
      </c>
      <c r="C359" s="1">
        <v>5530</v>
      </c>
      <c r="D359" s="1">
        <v>1</v>
      </c>
      <c r="E359" s="1">
        <v>24914728</v>
      </c>
      <c r="F359" s="1" t="s">
        <v>2458</v>
      </c>
      <c r="G359" s="1" t="s">
        <v>2459</v>
      </c>
      <c r="H359" s="1" t="s">
        <v>2460</v>
      </c>
      <c r="I359" s="1" t="s">
        <v>2461</v>
      </c>
      <c r="J359" s="2" t="str">
        <f>"090-9717-8950"</f>
        <v>090-9717-8950</v>
      </c>
      <c r="K359" s="1" t="s">
        <v>38</v>
      </c>
      <c r="L359" s="1" t="s">
        <v>177</v>
      </c>
      <c r="O359" s="1" t="s">
        <v>2462</v>
      </c>
      <c r="P359" s="1" t="s">
        <v>1844</v>
      </c>
    </row>
    <row r="360" spans="1:16" x14ac:dyDescent="0.2">
      <c r="A360" s="1">
        <v>74924141</v>
      </c>
      <c r="B360" s="1" t="s">
        <v>573</v>
      </c>
      <c r="C360" s="1">
        <v>6900</v>
      </c>
      <c r="D360" s="1">
        <v>1</v>
      </c>
      <c r="E360" s="1">
        <v>24914316</v>
      </c>
      <c r="F360" s="1" t="s">
        <v>2463</v>
      </c>
      <c r="G360" s="1" t="s">
        <v>2464</v>
      </c>
      <c r="H360" s="1" t="s">
        <v>2465</v>
      </c>
      <c r="I360" s="1" t="s">
        <v>2466</v>
      </c>
      <c r="J360" s="2" t="str">
        <f>"080-1369-0582"</f>
        <v>080-1369-0582</v>
      </c>
      <c r="K360" s="1" t="s">
        <v>38</v>
      </c>
      <c r="L360" s="1" t="s">
        <v>80</v>
      </c>
      <c r="N360" s="1" t="s">
        <v>2467</v>
      </c>
      <c r="O360" s="1" t="s">
        <v>2468</v>
      </c>
      <c r="P360" s="1" t="s">
        <v>2469</v>
      </c>
    </row>
    <row r="361" spans="1:16" x14ac:dyDescent="0.2">
      <c r="A361" s="1">
        <v>76108266</v>
      </c>
      <c r="B361" s="1" t="s">
        <v>2470</v>
      </c>
      <c r="C361" s="1">
        <v>42390</v>
      </c>
      <c r="D361" s="1">
        <v>1</v>
      </c>
      <c r="E361" s="1">
        <v>24914120</v>
      </c>
      <c r="F361" s="1" t="s">
        <v>2471</v>
      </c>
      <c r="G361" s="1" t="s">
        <v>2472</v>
      </c>
      <c r="H361" s="1" t="s">
        <v>2473</v>
      </c>
      <c r="I361" s="1" t="s">
        <v>2474</v>
      </c>
      <c r="J361" s="2" t="str">
        <f>"080-9297-1990"</f>
        <v>080-9297-1990</v>
      </c>
      <c r="K361" s="1" t="s">
        <v>38</v>
      </c>
      <c r="L361" s="1" t="s">
        <v>88</v>
      </c>
      <c r="N361" s="1" t="s">
        <v>2475</v>
      </c>
      <c r="O361" s="1" t="s">
        <v>2476</v>
      </c>
      <c r="P361" s="1" t="s">
        <v>2477</v>
      </c>
    </row>
    <row r="362" spans="1:16" x14ac:dyDescent="0.2">
      <c r="A362" s="1">
        <v>61430494</v>
      </c>
      <c r="B362" s="1" t="s">
        <v>189</v>
      </c>
      <c r="C362" s="1">
        <v>3308</v>
      </c>
      <c r="D362" s="1">
        <v>1</v>
      </c>
      <c r="E362" s="1">
        <v>24914118</v>
      </c>
      <c r="F362" s="1" t="s">
        <v>2478</v>
      </c>
      <c r="G362" s="1" t="s">
        <v>2479</v>
      </c>
      <c r="H362" s="1" t="s">
        <v>2480</v>
      </c>
      <c r="I362" s="1" t="s">
        <v>2481</v>
      </c>
      <c r="J362" s="2" t="str">
        <f>"090-2912-0444"</f>
        <v>090-2912-0444</v>
      </c>
      <c r="K362" s="1" t="s">
        <v>38</v>
      </c>
      <c r="L362" s="1" t="s">
        <v>55</v>
      </c>
      <c r="M362" s="1" t="s">
        <v>2482</v>
      </c>
      <c r="N362" s="1" t="s">
        <v>2483</v>
      </c>
      <c r="O362" s="1" t="s">
        <v>2484</v>
      </c>
      <c r="P362" s="1" t="s">
        <v>2485</v>
      </c>
    </row>
    <row r="363" spans="1:16" x14ac:dyDescent="0.2">
      <c r="A363" s="1">
        <v>61586661</v>
      </c>
      <c r="B363" s="1" t="s">
        <v>564</v>
      </c>
      <c r="C363" s="1">
        <v>3800</v>
      </c>
      <c r="D363" s="1">
        <v>1</v>
      </c>
      <c r="E363" s="1">
        <v>24913854</v>
      </c>
      <c r="F363" s="1" t="s">
        <v>2486</v>
      </c>
      <c r="G363" s="1" t="s">
        <v>2487</v>
      </c>
      <c r="H363" s="1" t="s">
        <v>2488</v>
      </c>
      <c r="I363" s="1" t="s">
        <v>2489</v>
      </c>
      <c r="J363" s="2" t="str">
        <f>"080-5227-4192"</f>
        <v>080-5227-4192</v>
      </c>
      <c r="K363" s="1" t="s">
        <v>38</v>
      </c>
      <c r="L363" s="1" t="s">
        <v>547</v>
      </c>
      <c r="O363" s="1" t="s">
        <v>2490</v>
      </c>
      <c r="P363" s="1" t="s">
        <v>1826</v>
      </c>
    </row>
    <row r="364" spans="1:16" x14ac:dyDescent="0.2">
      <c r="A364" s="1">
        <v>59021756</v>
      </c>
      <c r="B364" s="1" t="s">
        <v>75</v>
      </c>
      <c r="C364" s="1">
        <v>5970</v>
      </c>
      <c r="D364" s="1">
        <v>1</v>
      </c>
      <c r="E364" s="1">
        <v>24913343</v>
      </c>
      <c r="F364" s="1" t="s">
        <v>2491</v>
      </c>
      <c r="G364" s="1" t="s">
        <v>2492</v>
      </c>
      <c r="H364" s="1" t="s">
        <v>2493</v>
      </c>
      <c r="I364" s="1" t="s">
        <v>2494</v>
      </c>
      <c r="J364" s="2" t="str">
        <f>"090-9669-7295"</f>
        <v>090-9669-7295</v>
      </c>
      <c r="K364" s="1" t="s">
        <v>38</v>
      </c>
      <c r="L364" s="1" t="s">
        <v>2495</v>
      </c>
      <c r="N364" s="1" t="s">
        <v>2496</v>
      </c>
      <c r="O364" s="1" t="s">
        <v>2497</v>
      </c>
      <c r="P364" s="1" t="s">
        <v>1833</v>
      </c>
    </row>
    <row r="365" spans="1:16" x14ac:dyDescent="0.2">
      <c r="A365" s="1">
        <v>61586730</v>
      </c>
      <c r="B365" s="1" t="s">
        <v>564</v>
      </c>
      <c r="C365" s="1">
        <v>3800</v>
      </c>
      <c r="D365" s="1">
        <v>1</v>
      </c>
      <c r="E365" s="1">
        <v>24913336</v>
      </c>
      <c r="F365" s="1" t="s">
        <v>2498</v>
      </c>
      <c r="G365" s="1" t="s">
        <v>2499</v>
      </c>
      <c r="H365" s="1" t="s">
        <v>2500</v>
      </c>
      <c r="I365" s="1" t="s">
        <v>2501</v>
      </c>
      <c r="J365" s="2" t="str">
        <f>"080-6782-7436"</f>
        <v>080-6782-7436</v>
      </c>
      <c r="K365" s="1" t="s">
        <v>38</v>
      </c>
      <c r="L365" s="1" t="s">
        <v>547</v>
      </c>
      <c r="N365" s="1" t="s">
        <v>2502</v>
      </c>
      <c r="O365" s="1" t="s">
        <v>2503</v>
      </c>
      <c r="P365" s="1" t="s">
        <v>1826</v>
      </c>
    </row>
    <row r="366" spans="1:16" x14ac:dyDescent="0.2">
      <c r="A366" s="1">
        <v>52934209</v>
      </c>
      <c r="B366" s="1" t="s">
        <v>418</v>
      </c>
      <c r="C366" s="1">
        <v>1350</v>
      </c>
      <c r="D366" s="1">
        <v>1</v>
      </c>
      <c r="E366" s="1">
        <v>24913268</v>
      </c>
      <c r="F366" s="1" t="s">
        <v>2504</v>
      </c>
      <c r="G366" s="1" t="s">
        <v>2505</v>
      </c>
      <c r="H366" s="1" t="s">
        <v>2506</v>
      </c>
      <c r="I366" s="1" t="s">
        <v>2507</v>
      </c>
      <c r="J366" s="2" t="str">
        <f>"090-4988-8314"</f>
        <v>090-4988-8314</v>
      </c>
      <c r="K366" s="1" t="s">
        <v>38</v>
      </c>
      <c r="N366" s="1" t="s">
        <v>2508</v>
      </c>
      <c r="O366" s="1" t="s">
        <v>2509</v>
      </c>
      <c r="P366" s="1" t="s">
        <v>425</v>
      </c>
    </row>
    <row r="367" spans="1:16" x14ac:dyDescent="0.2">
      <c r="A367" s="1">
        <v>62644285</v>
      </c>
      <c r="B367" s="1" t="s">
        <v>996</v>
      </c>
      <c r="C367" s="1">
        <v>8970</v>
      </c>
      <c r="D367" s="1">
        <v>1</v>
      </c>
      <c r="E367" s="1">
        <v>24913222</v>
      </c>
      <c r="F367" s="1" t="s">
        <v>2510</v>
      </c>
      <c r="G367" s="1" t="s">
        <v>2511</v>
      </c>
      <c r="H367" s="1" t="s">
        <v>2512</v>
      </c>
      <c r="I367" s="1" t="s">
        <v>2513</v>
      </c>
      <c r="J367" s="2" t="str">
        <f>"080-8712-3465"</f>
        <v>080-8712-3465</v>
      </c>
      <c r="K367" s="1" t="s">
        <v>38</v>
      </c>
      <c r="L367" s="1" t="s">
        <v>1001</v>
      </c>
      <c r="O367" s="1" t="s">
        <v>2514</v>
      </c>
      <c r="P367" s="1" t="s">
        <v>2515</v>
      </c>
    </row>
    <row r="368" spans="1:16" x14ac:dyDescent="0.2">
      <c r="A368" s="1">
        <v>64420826</v>
      </c>
      <c r="B368" s="1" t="s">
        <v>2516</v>
      </c>
      <c r="C368" s="1">
        <v>31490</v>
      </c>
      <c r="D368" s="1">
        <v>1</v>
      </c>
      <c r="E368" s="1">
        <v>24913065</v>
      </c>
      <c r="F368" s="1" t="s">
        <v>2517</v>
      </c>
      <c r="G368" s="1" t="s">
        <v>2518</v>
      </c>
      <c r="H368" s="1" t="s">
        <v>2519</v>
      </c>
      <c r="I368" s="1" t="s">
        <v>2520</v>
      </c>
      <c r="J368" s="2" t="str">
        <f>"080-6235-1226"</f>
        <v>080-6235-1226</v>
      </c>
      <c r="K368" s="1" t="s">
        <v>21</v>
      </c>
      <c r="L368" s="1" t="s">
        <v>2521</v>
      </c>
      <c r="N368" s="1" t="s">
        <v>2522</v>
      </c>
      <c r="O368" s="1" t="s">
        <v>2523</v>
      </c>
      <c r="P368" s="1" t="s">
        <v>2329</v>
      </c>
    </row>
    <row r="369" spans="1:16" x14ac:dyDescent="0.2">
      <c r="A369" s="1">
        <v>64468290</v>
      </c>
      <c r="B369" s="1" t="s">
        <v>899</v>
      </c>
      <c r="C369" s="1">
        <v>6040</v>
      </c>
      <c r="D369" s="1">
        <v>1</v>
      </c>
      <c r="E369" s="1">
        <v>24912768</v>
      </c>
      <c r="F369" s="1" t="s">
        <v>2524</v>
      </c>
      <c r="G369" s="1" t="s">
        <v>2525</v>
      </c>
      <c r="H369" s="1" t="s">
        <v>2526</v>
      </c>
      <c r="I369" s="1" t="s">
        <v>2527</v>
      </c>
      <c r="J369" s="2" t="str">
        <f>"080-1799-6554"</f>
        <v>080-1799-6554</v>
      </c>
      <c r="K369" s="1" t="s">
        <v>21</v>
      </c>
      <c r="L369" s="1" t="s">
        <v>904</v>
      </c>
      <c r="N369" s="1" t="s">
        <v>2528</v>
      </c>
      <c r="O369" s="1" t="s">
        <v>2529</v>
      </c>
      <c r="P369" s="1" t="s">
        <v>891</v>
      </c>
    </row>
    <row r="370" spans="1:16" x14ac:dyDescent="0.2">
      <c r="A370" s="1">
        <v>49153250</v>
      </c>
      <c r="B370" s="1" t="s">
        <v>1996</v>
      </c>
      <c r="C370" s="1">
        <v>2855</v>
      </c>
      <c r="D370" s="1">
        <v>1</v>
      </c>
      <c r="E370" s="1">
        <v>24912734</v>
      </c>
      <c r="F370" s="1" t="s">
        <v>2530</v>
      </c>
      <c r="G370" s="1" t="s">
        <v>2531</v>
      </c>
      <c r="H370" s="1" t="s">
        <v>2532</v>
      </c>
      <c r="I370" s="1" t="s">
        <v>2533</v>
      </c>
      <c r="J370" s="2" t="str">
        <f>"080-2939-0617"</f>
        <v>080-2939-0617</v>
      </c>
      <c r="K370" s="1" t="s">
        <v>38</v>
      </c>
      <c r="L370" s="1" t="s">
        <v>2001</v>
      </c>
      <c r="N370" s="1" t="s">
        <v>2534</v>
      </c>
      <c r="O370" s="1" t="s">
        <v>2535</v>
      </c>
      <c r="P370" s="1" t="s">
        <v>1062</v>
      </c>
    </row>
    <row r="371" spans="1:16" x14ac:dyDescent="0.2">
      <c r="A371" s="1">
        <v>64468290</v>
      </c>
      <c r="B371" s="1" t="s">
        <v>899</v>
      </c>
      <c r="C371" s="1">
        <v>6040</v>
      </c>
      <c r="D371" s="1">
        <v>1</v>
      </c>
      <c r="E371" s="1">
        <v>24912720</v>
      </c>
      <c r="F371" s="1" t="s">
        <v>2536</v>
      </c>
      <c r="G371" s="1" t="s">
        <v>2537</v>
      </c>
      <c r="H371" s="1" t="s">
        <v>2538</v>
      </c>
      <c r="I371" s="1" t="s">
        <v>2539</v>
      </c>
      <c r="J371" s="2" t="str">
        <f>"090-1067-8031"</f>
        <v>090-1067-8031</v>
      </c>
      <c r="K371" s="1" t="s">
        <v>21</v>
      </c>
      <c r="L371" s="1" t="s">
        <v>904</v>
      </c>
      <c r="N371" s="1" t="s">
        <v>2540</v>
      </c>
      <c r="O371" s="1" t="s">
        <v>2541</v>
      </c>
      <c r="P371" s="1" t="s">
        <v>1844</v>
      </c>
    </row>
    <row r="372" spans="1:16" x14ac:dyDescent="0.2">
      <c r="A372" s="1">
        <v>70610494</v>
      </c>
      <c r="B372" s="1" t="s">
        <v>91</v>
      </c>
      <c r="C372" s="1">
        <v>2300</v>
      </c>
      <c r="D372" s="1">
        <v>1</v>
      </c>
      <c r="E372" s="1">
        <v>24873864</v>
      </c>
      <c r="F372" s="1" t="s">
        <v>2542</v>
      </c>
      <c r="G372" s="1" t="s">
        <v>2543</v>
      </c>
      <c r="H372" s="1" t="s">
        <v>2544</v>
      </c>
      <c r="I372" s="1" t="s">
        <v>2545</v>
      </c>
      <c r="J372" s="2" t="str">
        <f>"089-965-0566"</f>
        <v>089-965-0566</v>
      </c>
      <c r="K372" s="1" t="s">
        <v>38</v>
      </c>
      <c r="L372" s="1" t="s">
        <v>96</v>
      </c>
      <c r="N372" s="1" t="s">
        <v>2546</v>
      </c>
      <c r="O372" s="1" t="s">
        <v>2547</v>
      </c>
      <c r="P372" s="1" t="s">
        <v>1062</v>
      </c>
    </row>
    <row r="373" spans="1:16" x14ac:dyDescent="0.2">
      <c r="A373" s="1">
        <v>74930444</v>
      </c>
      <c r="B373" s="1" t="s">
        <v>2548</v>
      </c>
      <c r="C373" s="1">
        <v>13440</v>
      </c>
      <c r="D373" s="1">
        <v>1</v>
      </c>
      <c r="E373" s="1">
        <v>24911941</v>
      </c>
      <c r="F373" s="1" t="s">
        <v>2549</v>
      </c>
      <c r="G373" s="1" t="s">
        <v>2550</v>
      </c>
      <c r="H373" s="1" t="s">
        <v>2551</v>
      </c>
      <c r="I373" s="1" t="s">
        <v>2552</v>
      </c>
      <c r="J373" s="2" t="str">
        <f>"090-6176-4419"</f>
        <v>090-6176-4419</v>
      </c>
      <c r="K373" s="1" t="s">
        <v>38</v>
      </c>
      <c r="L373" s="1" t="s">
        <v>2553</v>
      </c>
      <c r="N373" s="1" t="s">
        <v>2554</v>
      </c>
      <c r="O373" s="1" t="s">
        <v>2555</v>
      </c>
      <c r="P373" s="1" t="s">
        <v>2556</v>
      </c>
    </row>
    <row r="374" spans="1:16" x14ac:dyDescent="0.2">
      <c r="A374" s="1">
        <v>72309417</v>
      </c>
      <c r="B374" s="1" t="s">
        <v>2557</v>
      </c>
      <c r="C374" s="1">
        <v>2500</v>
      </c>
      <c r="D374" s="1">
        <v>1</v>
      </c>
      <c r="E374" s="1">
        <v>24911640</v>
      </c>
      <c r="F374" s="1" t="s">
        <v>2558</v>
      </c>
      <c r="G374" s="1" t="s">
        <v>2559</v>
      </c>
      <c r="H374" s="1" t="s">
        <v>2560</v>
      </c>
      <c r="I374" s="1" t="s">
        <v>2561</v>
      </c>
      <c r="J374" s="2" t="str">
        <f>"080-4482-0218"</f>
        <v>080-4482-0218</v>
      </c>
      <c r="K374" s="1" t="s">
        <v>38</v>
      </c>
      <c r="L374" s="1" t="s">
        <v>569</v>
      </c>
      <c r="N374" s="1" t="s">
        <v>2562</v>
      </c>
      <c r="O374" s="1" t="s">
        <v>2563</v>
      </c>
      <c r="P374" s="1" t="s">
        <v>2359</v>
      </c>
    </row>
    <row r="375" spans="1:16" x14ac:dyDescent="0.2">
      <c r="A375" s="1">
        <v>62644285</v>
      </c>
      <c r="B375" s="1" t="s">
        <v>996</v>
      </c>
      <c r="C375" s="1">
        <v>8970</v>
      </c>
      <c r="D375" s="1">
        <v>1</v>
      </c>
      <c r="E375" s="1">
        <v>24911392</v>
      </c>
      <c r="F375" s="1" t="s">
        <v>2564</v>
      </c>
      <c r="G375" s="1" t="s">
        <v>2565</v>
      </c>
      <c r="H375" s="1" t="s">
        <v>2566</v>
      </c>
      <c r="I375" s="1" t="s">
        <v>2567</v>
      </c>
      <c r="J375" s="2" t="str">
        <f>"080-6263-4512"</f>
        <v>080-6263-4512</v>
      </c>
      <c r="K375" s="1" t="s">
        <v>38</v>
      </c>
      <c r="L375" s="1" t="s">
        <v>2568</v>
      </c>
      <c r="N375" s="1" t="s">
        <v>2569</v>
      </c>
      <c r="O375" s="1" t="s">
        <v>2570</v>
      </c>
      <c r="P375" s="1" t="s">
        <v>2571</v>
      </c>
    </row>
    <row r="376" spans="1:16" x14ac:dyDescent="0.2">
      <c r="A376" s="1">
        <v>72753295</v>
      </c>
      <c r="B376" s="1" t="s">
        <v>1715</v>
      </c>
      <c r="C376" s="1">
        <v>6850</v>
      </c>
      <c r="D376" s="1">
        <v>1</v>
      </c>
      <c r="E376" s="1">
        <v>24911074</v>
      </c>
      <c r="F376" s="1" t="s">
        <v>2572</v>
      </c>
      <c r="G376" s="1" t="s">
        <v>2573</v>
      </c>
      <c r="H376" s="1" t="s">
        <v>1854</v>
      </c>
      <c r="I376" s="1" t="s">
        <v>2574</v>
      </c>
      <c r="J376" s="2" t="str">
        <f>"080-4485-5363"</f>
        <v>080-4485-5363</v>
      </c>
      <c r="K376" s="1" t="s">
        <v>21</v>
      </c>
      <c r="L376" s="1" t="s">
        <v>2575</v>
      </c>
      <c r="O376" s="1" t="s">
        <v>2576</v>
      </c>
      <c r="P376" s="1" t="s">
        <v>2577</v>
      </c>
    </row>
    <row r="377" spans="1:16" x14ac:dyDescent="0.2">
      <c r="A377" s="1">
        <v>73505608</v>
      </c>
      <c r="B377" s="1" t="s">
        <v>2578</v>
      </c>
      <c r="C377" s="1">
        <v>5370</v>
      </c>
      <c r="D377" s="1">
        <v>1</v>
      </c>
      <c r="E377" s="1">
        <v>24910090</v>
      </c>
      <c r="F377" s="1" t="s">
        <v>2579</v>
      </c>
      <c r="G377" s="1" t="s">
        <v>2580</v>
      </c>
      <c r="H377" s="1" t="s">
        <v>2581</v>
      </c>
      <c r="I377" s="1" t="s">
        <v>2582</v>
      </c>
      <c r="J377" s="2" t="str">
        <f>"080-8211-5996"</f>
        <v>080-8211-5996</v>
      </c>
      <c r="K377" s="1" t="s">
        <v>38</v>
      </c>
      <c r="L377" s="1" t="s">
        <v>2583</v>
      </c>
      <c r="N377" s="1" t="s">
        <v>2584</v>
      </c>
      <c r="O377" s="1" t="s">
        <v>2585</v>
      </c>
      <c r="P377" s="1" t="s">
        <v>410</v>
      </c>
    </row>
    <row r="378" spans="1:16" x14ac:dyDescent="0.2">
      <c r="A378" s="1">
        <v>58752386</v>
      </c>
      <c r="B378" s="1" t="s">
        <v>2586</v>
      </c>
      <c r="C378" s="1">
        <v>7890</v>
      </c>
      <c r="D378" s="1">
        <v>1</v>
      </c>
      <c r="E378" s="1">
        <v>24909448</v>
      </c>
      <c r="F378" s="1" t="s">
        <v>2587</v>
      </c>
      <c r="G378" s="1" t="s">
        <v>2588</v>
      </c>
      <c r="H378" s="1" t="s">
        <v>2589</v>
      </c>
      <c r="I378" s="1" t="s">
        <v>2590</v>
      </c>
      <c r="J378" s="2" t="str">
        <f>"080-7743-5027"</f>
        <v>080-7743-5027</v>
      </c>
      <c r="K378" s="1" t="s">
        <v>38</v>
      </c>
      <c r="L378" s="1" t="s">
        <v>2591</v>
      </c>
      <c r="O378" s="1" t="s">
        <v>868</v>
      </c>
      <c r="P378" s="1" t="s">
        <v>2592</v>
      </c>
    </row>
    <row r="379" spans="1:16" x14ac:dyDescent="0.2">
      <c r="A379" s="1">
        <v>77985208</v>
      </c>
      <c r="B379" s="1" t="s">
        <v>796</v>
      </c>
      <c r="C379" s="1">
        <v>13430</v>
      </c>
      <c r="D379" s="1">
        <v>1</v>
      </c>
      <c r="E379" s="1">
        <v>24909386</v>
      </c>
      <c r="F379" s="1" t="s">
        <v>2593</v>
      </c>
      <c r="G379" s="1" t="s">
        <v>2594</v>
      </c>
      <c r="H379" s="1" t="s">
        <v>2595</v>
      </c>
      <c r="I379" s="1" t="s">
        <v>2596</v>
      </c>
      <c r="J379" s="2" t="str">
        <f>"090-4322-5662"</f>
        <v>090-4322-5662</v>
      </c>
      <c r="K379" s="1" t="s">
        <v>38</v>
      </c>
      <c r="L379" s="1" t="s">
        <v>1130</v>
      </c>
      <c r="O379" s="1" t="s">
        <v>2597</v>
      </c>
      <c r="P379" s="1" t="s">
        <v>2598</v>
      </c>
    </row>
    <row r="380" spans="1:16" x14ac:dyDescent="0.2">
      <c r="A380" s="1">
        <v>36449796</v>
      </c>
      <c r="B380" s="1" t="s">
        <v>2599</v>
      </c>
      <c r="C380" s="1">
        <v>6480</v>
      </c>
      <c r="D380" s="1">
        <v>1</v>
      </c>
      <c r="E380" s="1">
        <v>24909084</v>
      </c>
      <c r="F380" s="1" t="s">
        <v>2600</v>
      </c>
      <c r="G380" s="1" t="s">
        <v>2601</v>
      </c>
      <c r="H380" s="1" t="s">
        <v>2602</v>
      </c>
      <c r="I380" s="1" t="s">
        <v>2603</v>
      </c>
      <c r="J380" s="2" t="str">
        <f>"0551-38-3536"</f>
        <v>0551-38-3536</v>
      </c>
      <c r="K380" s="1" t="s">
        <v>38</v>
      </c>
      <c r="L380" s="1" t="s">
        <v>2604</v>
      </c>
      <c r="N380" s="1" t="s">
        <v>2605</v>
      </c>
      <c r="O380" s="1" t="s">
        <v>2606</v>
      </c>
      <c r="P380" s="1" t="s">
        <v>2329</v>
      </c>
    </row>
    <row r="381" spans="1:16" x14ac:dyDescent="0.2">
      <c r="A381" s="1">
        <v>77985208</v>
      </c>
      <c r="B381" s="1" t="s">
        <v>796</v>
      </c>
      <c r="C381" s="1">
        <v>13430</v>
      </c>
      <c r="D381" s="1">
        <v>1</v>
      </c>
      <c r="E381" s="1">
        <v>24908916</v>
      </c>
      <c r="F381" s="1" t="s">
        <v>2607</v>
      </c>
      <c r="G381" s="1" t="s">
        <v>2608</v>
      </c>
      <c r="H381" s="1" t="s">
        <v>2609</v>
      </c>
      <c r="I381" s="1" t="s">
        <v>2610</v>
      </c>
      <c r="J381" s="2" t="str">
        <f>"090-6014-4618"</f>
        <v>090-6014-4618</v>
      </c>
      <c r="K381" s="1" t="s">
        <v>38</v>
      </c>
      <c r="L381" s="1" t="s">
        <v>2611</v>
      </c>
      <c r="N381" s="1" t="s">
        <v>2612</v>
      </c>
      <c r="O381" s="1" t="s">
        <v>2613</v>
      </c>
      <c r="P381" s="1" t="s">
        <v>2614</v>
      </c>
    </row>
    <row r="382" spans="1:16" x14ac:dyDescent="0.2">
      <c r="A382" s="1">
        <v>63203210</v>
      </c>
      <c r="B382" s="1" t="s">
        <v>1094</v>
      </c>
      <c r="C382" s="1">
        <v>5530</v>
      </c>
      <c r="D382" s="1">
        <v>1</v>
      </c>
      <c r="E382" s="1">
        <v>24899143</v>
      </c>
      <c r="F382" s="1" t="s">
        <v>2615</v>
      </c>
      <c r="G382" s="1" t="s">
        <v>2616</v>
      </c>
      <c r="H382" s="1" t="s">
        <v>2617</v>
      </c>
      <c r="I382" s="1" t="s">
        <v>2618</v>
      </c>
      <c r="J382" s="2" t="str">
        <f>"070-2650-7999"</f>
        <v>070-2650-7999</v>
      </c>
      <c r="K382" s="1" t="s">
        <v>38</v>
      </c>
      <c r="L382" s="1" t="s">
        <v>269</v>
      </c>
      <c r="N382" s="1" t="s">
        <v>2619</v>
      </c>
      <c r="O382" s="1" t="s">
        <v>2620</v>
      </c>
      <c r="P382" s="1" t="s">
        <v>2249</v>
      </c>
    </row>
    <row r="383" spans="1:16" x14ac:dyDescent="0.2">
      <c r="A383" s="1">
        <v>76762515</v>
      </c>
      <c r="B383" s="1" t="s">
        <v>812</v>
      </c>
      <c r="C383" s="1">
        <v>23250</v>
      </c>
      <c r="D383" s="1">
        <v>1</v>
      </c>
      <c r="E383" s="1">
        <v>24908063</v>
      </c>
      <c r="F383" s="1" t="s">
        <v>2621</v>
      </c>
      <c r="G383" s="1" t="s">
        <v>2622</v>
      </c>
      <c r="H383" s="1" t="s">
        <v>2623</v>
      </c>
      <c r="I383" s="1" t="s">
        <v>2624</v>
      </c>
      <c r="J383" s="2" t="str">
        <f>"080-8692-3377"</f>
        <v>080-8692-3377</v>
      </c>
      <c r="K383" s="1" t="s">
        <v>21</v>
      </c>
      <c r="L383" s="1" t="s">
        <v>2625</v>
      </c>
      <c r="O383" s="1" t="s">
        <v>2597</v>
      </c>
      <c r="P383" s="1" t="s">
        <v>2329</v>
      </c>
    </row>
    <row r="384" spans="1:16" x14ac:dyDescent="0.2">
      <c r="A384" s="1">
        <v>74688423</v>
      </c>
      <c r="B384" s="1" t="s">
        <v>1439</v>
      </c>
      <c r="C384" s="1">
        <v>10910</v>
      </c>
      <c r="D384" s="1">
        <v>1</v>
      </c>
      <c r="E384" s="1">
        <v>24907207</v>
      </c>
      <c r="F384" s="1" t="s">
        <v>2626</v>
      </c>
      <c r="G384" s="1" t="s">
        <v>2627</v>
      </c>
      <c r="H384" s="1" t="s">
        <v>2628</v>
      </c>
      <c r="I384" s="1" t="s">
        <v>2629</v>
      </c>
      <c r="J384" s="2" t="str">
        <f>"090-4879-3100"</f>
        <v>090-4879-3100</v>
      </c>
      <c r="K384" s="1" t="s">
        <v>38</v>
      </c>
      <c r="L384" s="1" t="s">
        <v>2630</v>
      </c>
      <c r="N384" s="1" t="s">
        <v>2631</v>
      </c>
      <c r="O384" s="1" t="s">
        <v>2632</v>
      </c>
      <c r="P384" s="1" t="s">
        <v>2633</v>
      </c>
    </row>
    <row r="385" spans="1:16" x14ac:dyDescent="0.2">
      <c r="A385" s="1">
        <v>70666266</v>
      </c>
      <c r="B385" s="1" t="s">
        <v>2634</v>
      </c>
      <c r="C385" s="1">
        <v>3330</v>
      </c>
      <c r="D385" s="1">
        <v>1</v>
      </c>
      <c r="E385" s="1">
        <v>24907033</v>
      </c>
      <c r="F385" s="1" t="s">
        <v>2635</v>
      </c>
      <c r="G385" s="1" t="s">
        <v>2636</v>
      </c>
      <c r="H385" s="1" t="s">
        <v>2637</v>
      </c>
      <c r="I385" s="1" t="s">
        <v>2638</v>
      </c>
      <c r="J385" s="2" t="str">
        <f>"080-1958-4597"</f>
        <v>080-1958-4597</v>
      </c>
      <c r="K385" s="1" t="s">
        <v>38</v>
      </c>
      <c r="L385" s="1" t="s">
        <v>2639</v>
      </c>
      <c r="N385" s="1" t="s">
        <v>2640</v>
      </c>
      <c r="O385" s="1" t="s">
        <v>2641</v>
      </c>
      <c r="P385" s="1" t="s">
        <v>2642</v>
      </c>
    </row>
    <row r="386" spans="1:16" x14ac:dyDescent="0.2">
      <c r="A386" s="1">
        <v>74004287</v>
      </c>
      <c r="B386" s="1" t="s">
        <v>907</v>
      </c>
      <c r="C386" s="1">
        <v>9110</v>
      </c>
      <c r="D386" s="1">
        <v>1</v>
      </c>
      <c r="E386" s="1">
        <v>24906634</v>
      </c>
      <c r="F386" s="1" t="s">
        <v>2643</v>
      </c>
      <c r="G386" s="1" t="s">
        <v>2644</v>
      </c>
      <c r="H386" s="1" t="s">
        <v>2645</v>
      </c>
      <c r="I386" s="1" t="s">
        <v>2646</v>
      </c>
      <c r="J386" s="2" t="str">
        <f>"070-1305-7477"</f>
        <v>070-1305-7477</v>
      </c>
      <c r="K386" s="1" t="s">
        <v>38</v>
      </c>
      <c r="L386" s="1" t="s">
        <v>2233</v>
      </c>
      <c r="N386" s="1" t="s">
        <v>2647</v>
      </c>
      <c r="O386" s="1" t="s">
        <v>2648</v>
      </c>
      <c r="P386" s="1" t="s">
        <v>2649</v>
      </c>
    </row>
    <row r="387" spans="1:16" x14ac:dyDescent="0.2">
      <c r="A387" s="1">
        <v>65953296</v>
      </c>
      <c r="B387" s="1" t="s">
        <v>2650</v>
      </c>
      <c r="C387" s="1">
        <v>10120</v>
      </c>
      <c r="D387" s="1">
        <v>1</v>
      </c>
      <c r="E387" s="1">
        <v>24906121</v>
      </c>
      <c r="F387" s="1" t="s">
        <v>2651</v>
      </c>
      <c r="G387" s="1" t="s">
        <v>2652</v>
      </c>
      <c r="H387" s="1" t="s">
        <v>2653</v>
      </c>
      <c r="I387" s="1" t="s">
        <v>2654</v>
      </c>
      <c r="J387" s="2" t="str">
        <f>"080-6413-4456"</f>
        <v>080-6413-4456</v>
      </c>
      <c r="K387" s="1" t="s">
        <v>38</v>
      </c>
      <c r="L387" s="1" t="s">
        <v>2655</v>
      </c>
      <c r="O387" s="1" t="s">
        <v>2656</v>
      </c>
      <c r="P387" s="1" t="s">
        <v>2657</v>
      </c>
    </row>
    <row r="388" spans="1:16" x14ac:dyDescent="0.2">
      <c r="A388" s="1">
        <v>63007696</v>
      </c>
      <c r="B388" s="1" t="s">
        <v>2658</v>
      </c>
      <c r="C388" s="1">
        <v>5530</v>
      </c>
      <c r="D388" s="1">
        <v>1</v>
      </c>
      <c r="E388" s="1">
        <v>24891863</v>
      </c>
      <c r="F388" s="1" t="s">
        <v>2659</v>
      </c>
      <c r="G388" s="1" t="s">
        <v>2660</v>
      </c>
      <c r="H388" s="1" t="s">
        <v>2661</v>
      </c>
      <c r="I388" s="1" t="s">
        <v>2662</v>
      </c>
      <c r="J388" s="2" t="str">
        <f>"090-7112-9996"</f>
        <v>090-7112-9996</v>
      </c>
      <c r="K388" s="1" t="s">
        <v>38</v>
      </c>
      <c r="L388" s="1" t="s">
        <v>2663</v>
      </c>
      <c r="N388" s="1" t="s">
        <v>2664</v>
      </c>
      <c r="O388" s="1" t="s">
        <v>2665</v>
      </c>
      <c r="P388" s="1" t="s">
        <v>1833</v>
      </c>
    </row>
    <row r="389" spans="1:16" x14ac:dyDescent="0.2">
      <c r="A389" s="1">
        <v>62375672</v>
      </c>
      <c r="B389" s="1" t="s">
        <v>2666</v>
      </c>
      <c r="C389" s="1">
        <v>11650</v>
      </c>
      <c r="D389" s="1">
        <v>1</v>
      </c>
      <c r="E389" s="1">
        <v>24905615</v>
      </c>
      <c r="F389" s="1" t="s">
        <v>2667</v>
      </c>
      <c r="G389" s="1" t="s">
        <v>2668</v>
      </c>
      <c r="H389" s="1" t="s">
        <v>2669</v>
      </c>
      <c r="I389" s="1" t="s">
        <v>2670</v>
      </c>
      <c r="J389" s="2" t="str">
        <f>"090-7131-1578"</f>
        <v>090-7131-1578</v>
      </c>
      <c r="K389" s="1" t="s">
        <v>21</v>
      </c>
      <c r="L389" s="1" t="s">
        <v>2671</v>
      </c>
      <c r="N389" s="1" t="s">
        <v>2672</v>
      </c>
      <c r="O389" s="1" t="s">
        <v>2673</v>
      </c>
      <c r="P389" s="1" t="s">
        <v>2649</v>
      </c>
    </row>
    <row r="390" spans="1:16" x14ac:dyDescent="0.2">
      <c r="A390" s="1">
        <v>58330362</v>
      </c>
      <c r="B390" s="1" t="s">
        <v>2077</v>
      </c>
      <c r="C390" s="1">
        <v>6390</v>
      </c>
      <c r="D390" s="1">
        <v>1</v>
      </c>
      <c r="E390" s="1">
        <v>24905333</v>
      </c>
      <c r="F390" s="1" t="s">
        <v>2674</v>
      </c>
      <c r="G390" s="1" t="s">
        <v>2675</v>
      </c>
      <c r="H390" s="1" t="s">
        <v>2676</v>
      </c>
      <c r="I390" s="1" t="s">
        <v>2677</v>
      </c>
      <c r="J390" s="2" t="str">
        <f>"080-6322-9280"</f>
        <v>080-6322-9280</v>
      </c>
      <c r="K390" s="1" t="s">
        <v>38</v>
      </c>
      <c r="L390" s="1" t="s">
        <v>2678</v>
      </c>
      <c r="N390" s="1" t="s">
        <v>2679</v>
      </c>
      <c r="O390" s="1" t="s">
        <v>2680</v>
      </c>
      <c r="P390" s="1" t="s">
        <v>2329</v>
      </c>
    </row>
    <row r="391" spans="1:16" x14ac:dyDescent="0.2">
      <c r="A391" s="1">
        <v>74522925</v>
      </c>
      <c r="B391" s="1" t="s">
        <v>135</v>
      </c>
      <c r="C391" s="1">
        <v>5230</v>
      </c>
      <c r="D391" s="1">
        <v>1</v>
      </c>
      <c r="E391" s="1">
        <v>24904895</v>
      </c>
      <c r="F391" s="1" t="s">
        <v>2681</v>
      </c>
      <c r="G391" s="1" t="s">
        <v>2682</v>
      </c>
      <c r="H391" s="1" t="s">
        <v>2683</v>
      </c>
      <c r="I391" s="1" t="s">
        <v>2684</v>
      </c>
      <c r="J391" s="2" t="str">
        <f>"070-4788-2186"</f>
        <v>070-4788-2186</v>
      </c>
      <c r="K391" s="1" t="s">
        <v>38</v>
      </c>
      <c r="L391" s="1" t="s">
        <v>2685</v>
      </c>
      <c r="N391" s="1" t="s">
        <v>2686</v>
      </c>
      <c r="O391" s="1" t="s">
        <v>2687</v>
      </c>
      <c r="P391" s="1" t="s">
        <v>2688</v>
      </c>
    </row>
    <row r="392" spans="1:16" x14ac:dyDescent="0.2">
      <c r="A392" s="1">
        <v>62644285</v>
      </c>
      <c r="B392" s="1" t="s">
        <v>996</v>
      </c>
      <c r="C392" s="1">
        <v>8970</v>
      </c>
      <c r="D392" s="1">
        <v>1</v>
      </c>
      <c r="E392" s="1">
        <v>24897195</v>
      </c>
      <c r="F392" s="1" t="s">
        <v>2689</v>
      </c>
      <c r="G392" s="1" t="s">
        <v>2690</v>
      </c>
      <c r="H392" s="1" t="s">
        <v>2691</v>
      </c>
      <c r="I392" s="1" t="s">
        <v>2692</v>
      </c>
      <c r="J392" s="2" t="str">
        <f t="shared" ref="J392:J393" si="14">"045-821-4722"</f>
        <v>045-821-4722</v>
      </c>
      <c r="K392" s="1" t="s">
        <v>38</v>
      </c>
      <c r="L392" s="1" t="s">
        <v>2693</v>
      </c>
      <c r="N392" s="1" t="s">
        <v>2694</v>
      </c>
      <c r="O392" s="1" t="s">
        <v>2695</v>
      </c>
      <c r="P392" s="1" t="s">
        <v>2696</v>
      </c>
    </row>
    <row r="393" spans="1:16" x14ac:dyDescent="0.2">
      <c r="A393" s="1">
        <v>62644285</v>
      </c>
      <c r="B393" s="1" t="s">
        <v>996</v>
      </c>
      <c r="C393" s="1">
        <v>8970</v>
      </c>
      <c r="D393" s="1">
        <v>1</v>
      </c>
      <c r="E393" s="1">
        <v>24897057</v>
      </c>
      <c r="F393" s="1" t="s">
        <v>2689</v>
      </c>
      <c r="G393" s="1" t="s">
        <v>2690</v>
      </c>
      <c r="H393" s="1" t="s">
        <v>2691</v>
      </c>
      <c r="I393" s="1" t="s">
        <v>2692</v>
      </c>
      <c r="J393" s="2" t="str">
        <f t="shared" si="14"/>
        <v>045-821-4722</v>
      </c>
      <c r="K393" s="1" t="s">
        <v>38</v>
      </c>
      <c r="L393" s="1" t="s">
        <v>2697</v>
      </c>
      <c r="N393" s="1" t="s">
        <v>2694</v>
      </c>
      <c r="O393" s="1" t="s">
        <v>2695</v>
      </c>
      <c r="P393" s="1" t="s">
        <v>2698</v>
      </c>
    </row>
    <row r="394" spans="1:16" x14ac:dyDescent="0.2">
      <c r="A394" s="1">
        <v>58136014</v>
      </c>
      <c r="B394" s="1" t="s">
        <v>1086</v>
      </c>
      <c r="C394" s="1">
        <v>4930</v>
      </c>
      <c r="D394" s="1">
        <v>1</v>
      </c>
      <c r="E394" s="1">
        <v>24904440</v>
      </c>
      <c r="F394" s="1" t="s">
        <v>2699</v>
      </c>
      <c r="G394" s="1" t="s">
        <v>2700</v>
      </c>
      <c r="H394" s="1" t="s">
        <v>2701</v>
      </c>
      <c r="I394" s="1" t="s">
        <v>2702</v>
      </c>
      <c r="J394" s="2" t="str">
        <f>"080-9339-1856"</f>
        <v>080-9339-1856</v>
      </c>
      <c r="K394" s="1" t="s">
        <v>38</v>
      </c>
      <c r="L394" s="1" t="s">
        <v>177</v>
      </c>
      <c r="N394" s="1" t="s">
        <v>2703</v>
      </c>
      <c r="O394" s="1" t="s">
        <v>2704</v>
      </c>
      <c r="P394" s="1" t="s">
        <v>2705</v>
      </c>
    </row>
    <row r="395" spans="1:16" x14ac:dyDescent="0.2">
      <c r="A395" s="1">
        <v>62646662</v>
      </c>
      <c r="B395" s="1" t="s">
        <v>2706</v>
      </c>
      <c r="C395" s="1">
        <v>3780</v>
      </c>
      <c r="D395" s="1">
        <v>1</v>
      </c>
      <c r="E395" s="1">
        <v>24904178</v>
      </c>
      <c r="F395" s="1" t="s">
        <v>2707</v>
      </c>
      <c r="G395" s="1" t="s">
        <v>2708</v>
      </c>
      <c r="H395" s="1" t="s">
        <v>2709</v>
      </c>
      <c r="I395" s="1" t="s">
        <v>2710</v>
      </c>
      <c r="J395" s="2" t="str">
        <f>"080-8875-6756"</f>
        <v>080-8875-6756</v>
      </c>
      <c r="K395" s="1" t="s">
        <v>38</v>
      </c>
      <c r="L395" s="1" t="s">
        <v>55</v>
      </c>
      <c r="N395" s="1" t="s">
        <v>2711</v>
      </c>
      <c r="O395" s="1" t="s">
        <v>2712</v>
      </c>
      <c r="P395" s="1" t="s">
        <v>2649</v>
      </c>
    </row>
    <row r="396" spans="1:16" x14ac:dyDescent="0.2">
      <c r="A396" s="1">
        <v>74927247</v>
      </c>
      <c r="B396" s="1" t="s">
        <v>2713</v>
      </c>
      <c r="C396" s="1">
        <v>8460</v>
      </c>
      <c r="D396" s="1">
        <v>1</v>
      </c>
      <c r="E396" s="1">
        <v>24903498</v>
      </c>
      <c r="F396" s="1" t="s">
        <v>2714</v>
      </c>
      <c r="G396" s="1" t="s">
        <v>2715</v>
      </c>
      <c r="H396" s="1" t="s">
        <v>2716</v>
      </c>
      <c r="I396" s="1" t="s">
        <v>2717</v>
      </c>
      <c r="J396" s="2" t="str">
        <f>"090-4835-0771"</f>
        <v>090-4835-0771</v>
      </c>
      <c r="K396" s="1" t="s">
        <v>21</v>
      </c>
      <c r="L396" s="1" t="s">
        <v>2718</v>
      </c>
      <c r="O396" s="1" t="s">
        <v>2719</v>
      </c>
      <c r="P396" s="1" t="s">
        <v>1844</v>
      </c>
    </row>
    <row r="397" spans="1:16" x14ac:dyDescent="0.2">
      <c r="A397" s="1">
        <v>59451635</v>
      </c>
      <c r="B397" s="1" t="s">
        <v>455</v>
      </c>
      <c r="C397" s="1">
        <v>5080</v>
      </c>
      <c r="D397" s="1">
        <v>1</v>
      </c>
      <c r="E397" s="1">
        <v>24903378</v>
      </c>
      <c r="F397" s="1" t="s">
        <v>2720</v>
      </c>
      <c r="G397" s="1" t="s">
        <v>2721</v>
      </c>
      <c r="H397" s="1" t="s">
        <v>2722</v>
      </c>
      <c r="I397" s="1" t="s">
        <v>2723</v>
      </c>
      <c r="J397" s="2" t="str">
        <f>"090-3998-5699"</f>
        <v>090-3998-5699</v>
      </c>
      <c r="K397" s="1" t="s">
        <v>38</v>
      </c>
      <c r="L397" s="1" t="s">
        <v>177</v>
      </c>
      <c r="N397" s="1" t="s">
        <v>2724</v>
      </c>
      <c r="O397" s="1" t="s">
        <v>1610</v>
      </c>
      <c r="P397" s="1" t="s">
        <v>2725</v>
      </c>
    </row>
    <row r="398" spans="1:16" x14ac:dyDescent="0.2">
      <c r="A398" s="1">
        <v>74928135</v>
      </c>
      <c r="B398" s="1" t="s">
        <v>2726</v>
      </c>
      <c r="C398" s="1">
        <v>7960</v>
      </c>
      <c r="D398" s="1">
        <v>1</v>
      </c>
      <c r="E398" s="1">
        <v>24893582</v>
      </c>
      <c r="F398" s="1" t="s">
        <v>2727</v>
      </c>
      <c r="G398" s="1" t="s">
        <v>2728</v>
      </c>
      <c r="H398" s="1" t="s">
        <v>2729</v>
      </c>
      <c r="I398" s="1" t="s">
        <v>2730</v>
      </c>
      <c r="J398" s="2" t="str">
        <f>"080-2620-6670"</f>
        <v>080-2620-6670</v>
      </c>
      <c r="K398" s="1" t="s">
        <v>38</v>
      </c>
      <c r="L398" s="1" t="s">
        <v>2731</v>
      </c>
      <c r="N398" s="1" t="s">
        <v>2732</v>
      </c>
      <c r="O398" s="1" t="s">
        <v>2733</v>
      </c>
      <c r="P398" s="1" t="s">
        <v>2734</v>
      </c>
    </row>
    <row r="399" spans="1:16" x14ac:dyDescent="0.2">
      <c r="A399" s="1">
        <v>73611820</v>
      </c>
      <c r="B399" s="1" t="s">
        <v>2735</v>
      </c>
      <c r="C399" s="1">
        <v>5830</v>
      </c>
      <c r="D399" s="1">
        <v>1</v>
      </c>
      <c r="E399" s="1">
        <v>24879052</v>
      </c>
      <c r="F399" s="1" t="s">
        <v>2736</v>
      </c>
      <c r="G399" s="1" t="s">
        <v>2737</v>
      </c>
      <c r="H399" s="1" t="s">
        <v>2738</v>
      </c>
      <c r="I399" s="1" t="s">
        <v>2739</v>
      </c>
      <c r="J399" s="2" t="str">
        <f>"090-3428-6917"</f>
        <v>090-3428-6917</v>
      </c>
      <c r="K399" s="1" t="s">
        <v>38</v>
      </c>
      <c r="L399" s="1" t="s">
        <v>2740</v>
      </c>
      <c r="N399" s="1" t="s">
        <v>2741</v>
      </c>
      <c r="O399" s="1" t="s">
        <v>2742</v>
      </c>
      <c r="P399" s="1" t="s">
        <v>1833</v>
      </c>
    </row>
    <row r="400" spans="1:16" x14ac:dyDescent="0.2">
      <c r="A400" s="1">
        <v>76076931</v>
      </c>
      <c r="B400" s="1" t="s">
        <v>2743</v>
      </c>
      <c r="C400" s="1">
        <v>5210</v>
      </c>
      <c r="D400" s="1">
        <v>1</v>
      </c>
      <c r="E400" s="1">
        <v>24902934</v>
      </c>
      <c r="F400" s="1" t="s">
        <v>2744</v>
      </c>
      <c r="G400" s="1" t="s">
        <v>2745</v>
      </c>
      <c r="H400" s="1" t="s">
        <v>2746</v>
      </c>
      <c r="I400" s="1" t="s">
        <v>2747</v>
      </c>
      <c r="J400" s="2" t="str">
        <f>"090-5223-2823"</f>
        <v>090-5223-2823</v>
      </c>
      <c r="K400" s="1" t="s">
        <v>38</v>
      </c>
      <c r="L400" s="1" t="s">
        <v>2748</v>
      </c>
      <c r="N400" s="1" t="s">
        <v>2749</v>
      </c>
      <c r="O400" s="1" t="s">
        <v>2750</v>
      </c>
      <c r="P400" s="1" t="s">
        <v>2649</v>
      </c>
    </row>
    <row r="401" spans="1:16" x14ac:dyDescent="0.2">
      <c r="A401" s="1">
        <v>75764289</v>
      </c>
      <c r="B401" s="1" t="s">
        <v>2751</v>
      </c>
      <c r="C401" s="1">
        <v>9990</v>
      </c>
      <c r="D401" s="1">
        <v>1</v>
      </c>
      <c r="E401" s="1">
        <v>24902322</v>
      </c>
      <c r="F401" s="1" t="s">
        <v>2752</v>
      </c>
      <c r="G401" s="1" t="s">
        <v>2753</v>
      </c>
      <c r="H401" s="1" t="s">
        <v>2754</v>
      </c>
      <c r="I401" s="1" t="s">
        <v>2755</v>
      </c>
      <c r="J401" s="2" t="str">
        <f>"080-5041-7987"</f>
        <v>080-5041-7987</v>
      </c>
      <c r="K401" s="1" t="s">
        <v>38</v>
      </c>
      <c r="L401" s="1" t="s">
        <v>2401</v>
      </c>
      <c r="N401" s="1" t="s">
        <v>2756</v>
      </c>
      <c r="O401" s="1" t="s">
        <v>2757</v>
      </c>
    </row>
    <row r="402" spans="1:16" x14ac:dyDescent="0.2">
      <c r="A402" s="1">
        <v>57976920</v>
      </c>
      <c r="B402" s="1" t="s">
        <v>2758</v>
      </c>
      <c r="C402" s="1">
        <v>24890</v>
      </c>
      <c r="D402" s="1">
        <v>1</v>
      </c>
      <c r="E402" s="1">
        <v>24901183</v>
      </c>
      <c r="F402" s="1" t="s">
        <v>2759</v>
      </c>
      <c r="G402" s="1" t="s">
        <v>2760</v>
      </c>
      <c r="H402" s="1" t="s">
        <v>2761</v>
      </c>
      <c r="I402" s="1" t="s">
        <v>2762</v>
      </c>
      <c r="J402" s="2" t="str">
        <f>"0480-24-3533"</f>
        <v>0480-24-3533</v>
      </c>
      <c r="K402" s="1" t="s">
        <v>21</v>
      </c>
      <c r="L402" s="1" t="s">
        <v>80</v>
      </c>
      <c r="O402" s="1" t="s">
        <v>2763</v>
      </c>
      <c r="P402" s="1" t="s">
        <v>2329</v>
      </c>
    </row>
    <row r="403" spans="1:16" x14ac:dyDescent="0.2">
      <c r="A403" s="1">
        <v>73164177</v>
      </c>
      <c r="B403" s="1" t="s">
        <v>2054</v>
      </c>
      <c r="C403" s="1">
        <v>15460</v>
      </c>
      <c r="D403" s="1">
        <v>1</v>
      </c>
      <c r="E403" s="1">
        <v>24900942</v>
      </c>
      <c r="F403" s="1" t="s">
        <v>2764</v>
      </c>
      <c r="G403" s="1" t="s">
        <v>2765</v>
      </c>
      <c r="H403" s="1" t="s">
        <v>2766</v>
      </c>
      <c r="I403" s="1" t="s">
        <v>2767</v>
      </c>
      <c r="J403" s="2" t="str">
        <f>"080-1334-3692"</f>
        <v>080-1334-3692</v>
      </c>
      <c r="K403" s="1" t="s">
        <v>38</v>
      </c>
      <c r="L403" s="1" t="s">
        <v>2768</v>
      </c>
      <c r="N403" s="1" t="s">
        <v>2769</v>
      </c>
      <c r="O403" s="1" t="s">
        <v>2770</v>
      </c>
      <c r="P403" s="1" t="s">
        <v>2329</v>
      </c>
    </row>
    <row r="404" spans="1:16" x14ac:dyDescent="0.2">
      <c r="A404" s="1">
        <v>63012394</v>
      </c>
      <c r="B404" s="1" t="s">
        <v>367</v>
      </c>
      <c r="C404" s="1">
        <v>15360</v>
      </c>
      <c r="D404" s="1">
        <v>1</v>
      </c>
      <c r="E404" s="1">
        <v>24900511</v>
      </c>
      <c r="F404" s="1" t="s">
        <v>2771</v>
      </c>
      <c r="G404" s="1" t="s">
        <v>2772</v>
      </c>
      <c r="H404" s="1" t="s">
        <v>2773</v>
      </c>
      <c r="I404" s="1" t="s">
        <v>2774</v>
      </c>
      <c r="J404" s="2" t="str">
        <f>"090-5087-0106"</f>
        <v>090-5087-0106</v>
      </c>
      <c r="K404" s="1" t="s">
        <v>38</v>
      </c>
      <c r="L404" s="1" t="s">
        <v>88</v>
      </c>
      <c r="N404" s="1" t="s">
        <v>2775</v>
      </c>
      <c r="O404" s="1" t="s">
        <v>2776</v>
      </c>
      <c r="P404" s="1" t="s">
        <v>2329</v>
      </c>
    </row>
    <row r="405" spans="1:16" x14ac:dyDescent="0.2">
      <c r="A405" s="1">
        <v>59014266</v>
      </c>
      <c r="B405" s="1" t="s">
        <v>624</v>
      </c>
      <c r="C405" s="1">
        <v>5970</v>
      </c>
      <c r="D405" s="1">
        <v>1</v>
      </c>
      <c r="E405" s="1">
        <v>24900239</v>
      </c>
      <c r="F405" s="1" t="s">
        <v>2777</v>
      </c>
      <c r="G405" s="1" t="s">
        <v>2778</v>
      </c>
      <c r="H405" s="1" t="s">
        <v>2779</v>
      </c>
      <c r="I405" s="1" t="s">
        <v>2780</v>
      </c>
      <c r="J405" s="2" t="str">
        <f>"072-270-2420"</f>
        <v>072-270-2420</v>
      </c>
      <c r="K405" s="1" t="s">
        <v>38</v>
      </c>
      <c r="L405" s="1" t="s">
        <v>2781</v>
      </c>
      <c r="N405" s="1" t="s">
        <v>2782</v>
      </c>
      <c r="O405" s="1" t="s">
        <v>2783</v>
      </c>
      <c r="P405" s="1" t="s">
        <v>2784</v>
      </c>
    </row>
    <row r="406" spans="1:16" x14ac:dyDescent="0.2">
      <c r="A406" s="1">
        <v>73151356</v>
      </c>
      <c r="B406" s="1" t="s">
        <v>2785</v>
      </c>
      <c r="C406" s="1">
        <v>7880</v>
      </c>
      <c r="D406" s="1">
        <v>1</v>
      </c>
      <c r="E406" s="1">
        <v>24900174</v>
      </c>
      <c r="F406" s="1">
        <v>3280</v>
      </c>
      <c r="G406" s="1" t="s">
        <v>2786</v>
      </c>
      <c r="H406" s="1" t="s">
        <v>2787</v>
      </c>
      <c r="I406" s="1" t="s">
        <v>2788</v>
      </c>
      <c r="J406" s="2" t="str">
        <f t="shared" ref="J406:J407" si="15">"080-9527-6793"</f>
        <v>080-9527-6793</v>
      </c>
      <c r="K406" s="1" t="s">
        <v>21</v>
      </c>
      <c r="L406" s="1" t="s">
        <v>2789</v>
      </c>
      <c r="O406" s="1" t="s">
        <v>763</v>
      </c>
      <c r="P406" s="1" t="s">
        <v>2790</v>
      </c>
    </row>
    <row r="407" spans="1:16" x14ac:dyDescent="0.2">
      <c r="A407" s="1">
        <v>74927247</v>
      </c>
      <c r="B407" s="1" t="s">
        <v>2713</v>
      </c>
      <c r="C407" s="1">
        <v>8460</v>
      </c>
      <c r="D407" s="1">
        <v>1</v>
      </c>
      <c r="E407" s="1">
        <v>24900172</v>
      </c>
      <c r="F407" s="1">
        <v>3280</v>
      </c>
      <c r="G407" s="1" t="s">
        <v>2786</v>
      </c>
      <c r="H407" s="1" t="s">
        <v>2787</v>
      </c>
      <c r="I407" s="1" t="s">
        <v>2788</v>
      </c>
      <c r="J407" s="2" t="str">
        <f t="shared" si="15"/>
        <v>080-9527-6793</v>
      </c>
      <c r="K407" s="1" t="s">
        <v>21</v>
      </c>
      <c r="L407" s="1" t="s">
        <v>2718</v>
      </c>
      <c r="O407" s="1" t="s">
        <v>763</v>
      </c>
      <c r="P407" s="1" t="s">
        <v>2791</v>
      </c>
    </row>
    <row r="408" spans="1:16" x14ac:dyDescent="0.2">
      <c r="A408" s="1">
        <v>74650608</v>
      </c>
      <c r="B408" s="1" t="s">
        <v>764</v>
      </c>
      <c r="C408" s="1">
        <v>9700</v>
      </c>
      <c r="D408" s="1">
        <v>1</v>
      </c>
      <c r="E408" s="1">
        <v>24900012</v>
      </c>
      <c r="F408" s="1" t="s">
        <v>2792</v>
      </c>
      <c r="G408" s="1" t="s">
        <v>2793</v>
      </c>
      <c r="H408" s="1" t="s">
        <v>2794</v>
      </c>
      <c r="I408" s="1" t="s">
        <v>2795</v>
      </c>
      <c r="J408" s="2" t="str">
        <f>"090-5748-0469"</f>
        <v>090-5748-0469</v>
      </c>
      <c r="K408" s="1" t="s">
        <v>38</v>
      </c>
      <c r="L408" s="1" t="s">
        <v>769</v>
      </c>
      <c r="O408" s="1" t="s">
        <v>2796</v>
      </c>
      <c r="P408" s="1" t="s">
        <v>2649</v>
      </c>
    </row>
    <row r="409" spans="1:16" x14ac:dyDescent="0.2">
      <c r="A409" s="1">
        <v>74928135</v>
      </c>
      <c r="B409" s="1" t="s">
        <v>2726</v>
      </c>
      <c r="C409" s="1">
        <v>7960</v>
      </c>
      <c r="D409" s="1">
        <v>1</v>
      </c>
      <c r="E409" s="1">
        <v>24899900</v>
      </c>
      <c r="F409" s="1" t="s">
        <v>2797</v>
      </c>
      <c r="G409" s="1" t="s">
        <v>2798</v>
      </c>
      <c r="H409" s="1" t="s">
        <v>2799</v>
      </c>
      <c r="I409" s="1" t="s">
        <v>2800</v>
      </c>
      <c r="J409" s="2" t="str">
        <f>"090-6754-7528"</f>
        <v>090-6754-7528</v>
      </c>
      <c r="K409" s="1" t="s">
        <v>38</v>
      </c>
      <c r="L409" s="1" t="s">
        <v>2801</v>
      </c>
      <c r="N409" s="1" t="s">
        <v>2802</v>
      </c>
      <c r="O409" s="1" t="s">
        <v>2803</v>
      </c>
      <c r="P409" s="1" t="s">
        <v>891</v>
      </c>
    </row>
    <row r="410" spans="1:16" x14ac:dyDescent="0.2">
      <c r="A410" s="1">
        <v>67280978</v>
      </c>
      <c r="B410" s="1" t="s">
        <v>441</v>
      </c>
      <c r="C410" s="1">
        <v>2960</v>
      </c>
      <c r="D410" s="1">
        <v>1</v>
      </c>
      <c r="E410" s="1">
        <v>24899464</v>
      </c>
      <c r="F410" s="1" t="s">
        <v>2804</v>
      </c>
      <c r="G410" s="1" t="s">
        <v>2805</v>
      </c>
      <c r="H410" s="1" t="s">
        <v>2806</v>
      </c>
      <c r="I410" s="1" t="s">
        <v>2807</v>
      </c>
      <c r="J410" s="2" t="str">
        <f>"090-5678-5602"</f>
        <v>090-5678-5602</v>
      </c>
      <c r="K410" s="1" t="s">
        <v>38</v>
      </c>
      <c r="L410" s="1" t="s">
        <v>2808</v>
      </c>
      <c r="O410" s="1" t="s">
        <v>1610</v>
      </c>
      <c r="P410" s="1" t="s">
        <v>2649</v>
      </c>
    </row>
    <row r="411" spans="1:16" x14ac:dyDescent="0.2">
      <c r="A411" s="1">
        <v>74929594</v>
      </c>
      <c r="B411" s="1" t="s">
        <v>1117</v>
      </c>
      <c r="C411" s="1">
        <v>6990</v>
      </c>
      <c r="D411" s="1">
        <v>1</v>
      </c>
      <c r="E411" s="1">
        <v>24899306</v>
      </c>
      <c r="F411" s="1" t="s">
        <v>2809</v>
      </c>
      <c r="G411" s="1" t="s">
        <v>2810</v>
      </c>
      <c r="H411" s="1" t="s">
        <v>2811</v>
      </c>
      <c r="I411" s="1" t="s">
        <v>2812</v>
      </c>
      <c r="J411" s="2" t="str">
        <f>"090-2071-8829"</f>
        <v>090-2071-8829</v>
      </c>
      <c r="K411" s="1" t="s">
        <v>38</v>
      </c>
      <c r="L411" s="1" t="s">
        <v>2813</v>
      </c>
      <c r="N411" s="1" t="s">
        <v>2814</v>
      </c>
      <c r="O411" s="1" t="s">
        <v>2815</v>
      </c>
    </row>
    <row r="412" spans="1:16" x14ac:dyDescent="0.2">
      <c r="A412" s="1">
        <v>50437155</v>
      </c>
      <c r="B412" s="1" t="s">
        <v>224</v>
      </c>
      <c r="C412" s="1">
        <v>10010</v>
      </c>
      <c r="D412" s="1">
        <v>1</v>
      </c>
      <c r="E412" s="1">
        <v>24899278</v>
      </c>
      <c r="F412" s="1" t="s">
        <v>2816</v>
      </c>
      <c r="G412" s="1" t="s">
        <v>2817</v>
      </c>
      <c r="H412" s="1" t="s">
        <v>2818</v>
      </c>
      <c r="I412" s="1" t="s">
        <v>2819</v>
      </c>
      <c r="J412" s="2" t="str">
        <f>"080-3849-2778"</f>
        <v>080-3849-2778</v>
      </c>
      <c r="K412" s="1" t="s">
        <v>38</v>
      </c>
      <c r="L412" s="1" t="s">
        <v>47</v>
      </c>
      <c r="N412" s="1" t="s">
        <v>2820</v>
      </c>
      <c r="O412" s="1" t="s">
        <v>2821</v>
      </c>
      <c r="P412" s="1" t="s">
        <v>2649</v>
      </c>
    </row>
    <row r="413" spans="1:16" x14ac:dyDescent="0.2">
      <c r="A413" s="1">
        <v>65708799</v>
      </c>
      <c r="B413" s="1" t="s">
        <v>1154</v>
      </c>
      <c r="C413" s="1">
        <v>6520</v>
      </c>
      <c r="D413" s="1">
        <v>1</v>
      </c>
      <c r="E413" s="1">
        <v>24898214</v>
      </c>
      <c r="F413" s="1" t="s">
        <v>2822</v>
      </c>
      <c r="G413" s="1" t="s">
        <v>2823</v>
      </c>
      <c r="H413" s="1" t="s">
        <v>2824</v>
      </c>
      <c r="I413" s="1" t="s">
        <v>2825</v>
      </c>
      <c r="J413" s="2" t="str">
        <f>"090-2683-1102"</f>
        <v>090-2683-1102</v>
      </c>
      <c r="K413" s="1" t="s">
        <v>38</v>
      </c>
      <c r="L413" s="1" t="s">
        <v>235</v>
      </c>
      <c r="N413" s="1" t="s">
        <v>2826</v>
      </c>
      <c r="O413" s="1" t="s">
        <v>2827</v>
      </c>
      <c r="P413" s="1" t="s">
        <v>1833</v>
      </c>
    </row>
    <row r="414" spans="1:16" x14ac:dyDescent="0.2">
      <c r="A414" s="1">
        <v>72909158</v>
      </c>
      <c r="B414" s="1" t="s">
        <v>248</v>
      </c>
      <c r="C414" s="1">
        <v>5230</v>
      </c>
      <c r="D414" s="1">
        <v>1</v>
      </c>
      <c r="E414" s="1">
        <v>24897993</v>
      </c>
      <c r="F414" s="1" t="s">
        <v>2828</v>
      </c>
      <c r="G414" s="1" t="s">
        <v>2829</v>
      </c>
      <c r="H414" s="1" t="s">
        <v>2830</v>
      </c>
      <c r="I414" s="1" t="s">
        <v>2831</v>
      </c>
      <c r="J414" s="2" t="str">
        <f>"080-6092-7708"</f>
        <v>080-6092-7708</v>
      </c>
      <c r="K414" s="1" t="s">
        <v>38</v>
      </c>
      <c r="L414" s="1" t="s">
        <v>2832</v>
      </c>
      <c r="N414" s="1" t="s">
        <v>2833</v>
      </c>
      <c r="O414" s="1" t="s">
        <v>2834</v>
      </c>
      <c r="P414" s="1" t="s">
        <v>2835</v>
      </c>
    </row>
    <row r="415" spans="1:16" x14ac:dyDescent="0.2">
      <c r="A415" s="1">
        <v>72910978</v>
      </c>
      <c r="B415" s="1" t="s">
        <v>2836</v>
      </c>
      <c r="C415" s="1">
        <v>5080</v>
      </c>
      <c r="D415" s="1">
        <v>1</v>
      </c>
      <c r="E415" s="1">
        <v>24897846</v>
      </c>
      <c r="F415" s="1" t="s">
        <v>2837</v>
      </c>
      <c r="G415" s="1" t="s">
        <v>2838</v>
      </c>
      <c r="H415" s="1" t="s">
        <v>2839</v>
      </c>
      <c r="I415" s="1" t="s">
        <v>2840</v>
      </c>
      <c r="J415" s="2" t="str">
        <f>"080-8528-6255"</f>
        <v>080-8528-6255</v>
      </c>
      <c r="K415" s="1" t="s">
        <v>38</v>
      </c>
      <c r="L415" s="1" t="s">
        <v>2841</v>
      </c>
      <c r="N415" s="1" t="s">
        <v>2842</v>
      </c>
      <c r="O415" s="1" t="s">
        <v>2843</v>
      </c>
      <c r="P415" s="1" t="s">
        <v>2844</v>
      </c>
    </row>
    <row r="416" spans="1:16" x14ac:dyDescent="0.2">
      <c r="A416" s="1">
        <v>59309631</v>
      </c>
      <c r="B416" s="1" t="s">
        <v>1347</v>
      </c>
      <c r="C416" s="1">
        <v>5970</v>
      </c>
      <c r="D416" s="1">
        <v>1</v>
      </c>
      <c r="E416" s="1">
        <v>24897283</v>
      </c>
      <c r="F416" s="1" t="s">
        <v>2845</v>
      </c>
      <c r="G416" s="1" t="s">
        <v>2846</v>
      </c>
      <c r="H416" s="1" t="s">
        <v>2847</v>
      </c>
      <c r="I416" s="1" t="s">
        <v>2848</v>
      </c>
      <c r="J416" s="2" t="str">
        <f>"080-4943-8791"</f>
        <v>080-4943-8791</v>
      </c>
      <c r="K416" s="1" t="s">
        <v>38</v>
      </c>
      <c r="L416" s="1" t="s">
        <v>1348</v>
      </c>
      <c r="N416" s="1" t="s">
        <v>2849</v>
      </c>
      <c r="O416" s="1" t="s">
        <v>2850</v>
      </c>
      <c r="P416" s="1" t="s">
        <v>2851</v>
      </c>
    </row>
    <row r="417" spans="1:16" x14ac:dyDescent="0.2">
      <c r="A417" s="1">
        <v>63203210</v>
      </c>
      <c r="B417" s="1" t="s">
        <v>1094</v>
      </c>
      <c r="C417" s="1">
        <v>5530</v>
      </c>
      <c r="D417" s="1">
        <v>1</v>
      </c>
      <c r="E417" s="1">
        <v>24896745</v>
      </c>
      <c r="F417" s="1" t="s">
        <v>2852</v>
      </c>
      <c r="G417" s="1" t="s">
        <v>2853</v>
      </c>
      <c r="H417" s="1" t="s">
        <v>2854</v>
      </c>
      <c r="I417" s="1" t="s">
        <v>2855</v>
      </c>
      <c r="J417" s="2" t="str">
        <f>"090-2300-5162"</f>
        <v>090-2300-5162</v>
      </c>
      <c r="K417" s="1" t="s">
        <v>38</v>
      </c>
      <c r="L417" s="1" t="s">
        <v>235</v>
      </c>
      <c r="N417" s="1" t="s">
        <v>2856</v>
      </c>
      <c r="O417" s="1" t="s">
        <v>2857</v>
      </c>
      <c r="P417" s="1" t="s">
        <v>2249</v>
      </c>
    </row>
    <row r="418" spans="1:16" x14ac:dyDescent="0.2">
      <c r="A418" s="1">
        <v>76076931</v>
      </c>
      <c r="B418" s="1" t="s">
        <v>2743</v>
      </c>
      <c r="C418" s="1">
        <v>5210</v>
      </c>
      <c r="D418" s="1">
        <v>1</v>
      </c>
      <c r="E418" s="1">
        <v>24896720</v>
      </c>
      <c r="F418" s="1" t="s">
        <v>2858</v>
      </c>
      <c r="G418" s="1" t="s">
        <v>2859</v>
      </c>
      <c r="H418" s="1" t="s">
        <v>2860</v>
      </c>
      <c r="I418" s="1" t="s">
        <v>2861</v>
      </c>
      <c r="J418" s="2" t="str">
        <f>"080-6661-1982"</f>
        <v>080-6661-1982</v>
      </c>
      <c r="K418" s="1" t="s">
        <v>38</v>
      </c>
      <c r="L418" s="1" t="s">
        <v>2862</v>
      </c>
      <c r="N418" s="1" t="s">
        <v>2863</v>
      </c>
      <c r="O418" s="1" t="s">
        <v>2864</v>
      </c>
      <c r="P418" s="1" t="s">
        <v>2649</v>
      </c>
    </row>
    <row r="419" spans="1:16" x14ac:dyDescent="0.2">
      <c r="A419" s="1">
        <v>63203210</v>
      </c>
      <c r="B419" s="1" t="s">
        <v>1094</v>
      </c>
      <c r="C419" s="1">
        <v>5530</v>
      </c>
      <c r="D419" s="1">
        <v>1</v>
      </c>
      <c r="E419" s="1">
        <v>24878162</v>
      </c>
      <c r="F419" s="1" t="s">
        <v>2865</v>
      </c>
      <c r="G419" s="1" t="s">
        <v>2866</v>
      </c>
      <c r="H419" s="1" t="s">
        <v>2867</v>
      </c>
      <c r="I419" s="1" t="s">
        <v>2868</v>
      </c>
      <c r="J419" s="2" t="str">
        <f t="shared" ref="J419:J421" si="16">"080-6063-2412"</f>
        <v>080-6063-2412</v>
      </c>
      <c r="K419" s="1" t="s">
        <v>38</v>
      </c>
      <c r="L419" s="1" t="s">
        <v>2246</v>
      </c>
      <c r="N419" s="1" t="s">
        <v>2869</v>
      </c>
      <c r="O419" s="1" t="s">
        <v>2870</v>
      </c>
      <c r="P419" s="1" t="s">
        <v>2871</v>
      </c>
    </row>
    <row r="420" spans="1:16" x14ac:dyDescent="0.2">
      <c r="A420" s="1">
        <v>63203644</v>
      </c>
      <c r="B420" s="1" t="s">
        <v>2872</v>
      </c>
      <c r="C420" s="1">
        <v>6280</v>
      </c>
      <c r="D420" s="1">
        <v>1</v>
      </c>
      <c r="E420" s="1">
        <v>24878161</v>
      </c>
      <c r="F420" s="1" t="s">
        <v>2865</v>
      </c>
      <c r="G420" s="1" t="s">
        <v>2866</v>
      </c>
      <c r="H420" s="1" t="s">
        <v>2867</v>
      </c>
      <c r="I420" s="1" t="s">
        <v>2868</v>
      </c>
      <c r="J420" s="2" t="str">
        <f t="shared" si="16"/>
        <v>080-6063-2412</v>
      </c>
      <c r="K420" s="1" t="s">
        <v>38</v>
      </c>
      <c r="L420" s="1" t="s">
        <v>2873</v>
      </c>
      <c r="N420" s="1" t="s">
        <v>2869</v>
      </c>
      <c r="O420" s="1" t="s">
        <v>2870</v>
      </c>
      <c r="P420" s="1" t="s">
        <v>2874</v>
      </c>
    </row>
    <row r="421" spans="1:16" x14ac:dyDescent="0.2">
      <c r="A421" s="1">
        <v>59451635</v>
      </c>
      <c r="B421" s="1" t="s">
        <v>455</v>
      </c>
      <c r="C421" s="1">
        <v>5080</v>
      </c>
      <c r="D421" s="1">
        <v>1</v>
      </c>
      <c r="E421" s="1">
        <v>24878163</v>
      </c>
      <c r="F421" s="1" t="s">
        <v>2865</v>
      </c>
      <c r="G421" s="1" t="s">
        <v>2866</v>
      </c>
      <c r="H421" s="1" t="s">
        <v>2867</v>
      </c>
      <c r="I421" s="1" t="s">
        <v>2868</v>
      </c>
      <c r="J421" s="2" t="str">
        <f t="shared" si="16"/>
        <v>080-6063-2412</v>
      </c>
      <c r="K421" s="1" t="s">
        <v>38</v>
      </c>
      <c r="L421" s="1" t="s">
        <v>269</v>
      </c>
      <c r="N421" s="1" t="s">
        <v>2869</v>
      </c>
      <c r="O421" s="1" t="s">
        <v>2870</v>
      </c>
      <c r="P421" s="1" t="s">
        <v>2875</v>
      </c>
    </row>
    <row r="422" spans="1:16" x14ac:dyDescent="0.2">
      <c r="A422" s="1">
        <v>38287382</v>
      </c>
      <c r="B422" s="1" t="s">
        <v>1034</v>
      </c>
      <c r="C422" s="1">
        <v>5990</v>
      </c>
      <c r="D422" s="1">
        <v>1</v>
      </c>
      <c r="E422" s="1">
        <v>24887349</v>
      </c>
      <c r="F422" s="1" t="s">
        <v>1852</v>
      </c>
      <c r="G422" s="1" t="s">
        <v>1853</v>
      </c>
      <c r="H422" s="1" t="s">
        <v>1854</v>
      </c>
      <c r="I422" s="1" t="s">
        <v>1855</v>
      </c>
      <c r="J422" s="2" t="str">
        <f>"080-8391-8396"</f>
        <v>080-8391-8396</v>
      </c>
      <c r="K422" s="1" t="s">
        <v>38</v>
      </c>
      <c r="L422" s="1" t="s">
        <v>1429</v>
      </c>
      <c r="N422" s="1" t="s">
        <v>1856</v>
      </c>
      <c r="O422" s="1" t="s">
        <v>1857</v>
      </c>
      <c r="P422" s="1" t="s">
        <v>2876</v>
      </c>
    </row>
    <row r="423" spans="1:16" x14ac:dyDescent="0.2">
      <c r="A423" s="1">
        <v>72909158</v>
      </c>
      <c r="B423" s="1" t="s">
        <v>248</v>
      </c>
      <c r="C423" s="1">
        <v>5230</v>
      </c>
      <c r="D423" s="1">
        <v>1</v>
      </c>
      <c r="E423" s="1">
        <v>24895329</v>
      </c>
      <c r="F423" s="1">
        <v>811.03</v>
      </c>
      <c r="G423" s="1" t="s">
        <v>2877</v>
      </c>
      <c r="H423" s="1" t="s">
        <v>2878</v>
      </c>
      <c r="I423" s="1" t="s">
        <v>2879</v>
      </c>
      <c r="J423" s="2" t="str">
        <f>"090-1976-8863"</f>
        <v>090-1976-8863</v>
      </c>
      <c r="K423" s="1" t="s">
        <v>38</v>
      </c>
      <c r="L423" s="1" t="s">
        <v>2832</v>
      </c>
      <c r="N423" s="1" t="s">
        <v>2880</v>
      </c>
      <c r="O423" s="1" t="s">
        <v>2881</v>
      </c>
      <c r="P423" s="1" t="s">
        <v>2882</v>
      </c>
    </row>
    <row r="424" spans="1:16" x14ac:dyDescent="0.2">
      <c r="A424" s="1">
        <v>59006541</v>
      </c>
      <c r="B424" s="1" t="s">
        <v>33</v>
      </c>
      <c r="C424" s="1">
        <v>5530</v>
      </c>
      <c r="D424" s="1">
        <v>1</v>
      </c>
      <c r="E424" s="1">
        <v>24895126</v>
      </c>
      <c r="F424" s="1" t="s">
        <v>2883</v>
      </c>
      <c r="G424" s="1" t="s">
        <v>2884</v>
      </c>
      <c r="H424" s="1" t="s">
        <v>2885</v>
      </c>
      <c r="I424" s="1" t="s">
        <v>2886</v>
      </c>
      <c r="J424" s="2" t="str">
        <f>"070-4743-3483"</f>
        <v>070-4743-3483</v>
      </c>
      <c r="K424" s="1" t="s">
        <v>38</v>
      </c>
      <c r="L424" s="1" t="s">
        <v>177</v>
      </c>
      <c r="O424" s="1" t="s">
        <v>2796</v>
      </c>
      <c r="P424" s="1" t="s">
        <v>2835</v>
      </c>
    </row>
    <row r="425" spans="1:16" x14ac:dyDescent="0.2">
      <c r="A425" s="1">
        <v>58136014</v>
      </c>
      <c r="B425" s="1" t="s">
        <v>1086</v>
      </c>
      <c r="C425" s="1">
        <v>4930</v>
      </c>
      <c r="D425" s="1">
        <v>1</v>
      </c>
      <c r="E425" s="1">
        <v>24887023</v>
      </c>
      <c r="F425" s="1" t="s">
        <v>2887</v>
      </c>
      <c r="G425" s="1" t="s">
        <v>2888</v>
      </c>
      <c r="H425" s="1" t="s">
        <v>2889</v>
      </c>
      <c r="I425" s="1" t="s">
        <v>2890</v>
      </c>
      <c r="J425" s="2" t="str">
        <f>"080-5037-5223"</f>
        <v>080-5037-5223</v>
      </c>
      <c r="K425" s="1" t="s">
        <v>38</v>
      </c>
      <c r="L425" s="1" t="s">
        <v>1353</v>
      </c>
      <c r="N425" s="1" t="s">
        <v>2891</v>
      </c>
      <c r="O425" s="1" t="s">
        <v>2892</v>
      </c>
      <c r="P425" s="1" t="s">
        <v>2705</v>
      </c>
    </row>
    <row r="426" spans="1:16" x14ac:dyDescent="0.2">
      <c r="A426" s="1">
        <v>73204900</v>
      </c>
      <c r="B426" s="1" t="s">
        <v>2893</v>
      </c>
      <c r="C426" s="1">
        <v>5880</v>
      </c>
      <c r="D426" s="1">
        <v>2</v>
      </c>
      <c r="E426" s="1">
        <v>24883532</v>
      </c>
      <c r="F426" s="1" t="s">
        <v>2894</v>
      </c>
      <c r="G426" s="1" t="s">
        <v>2895</v>
      </c>
      <c r="H426" s="1" t="s">
        <v>2896</v>
      </c>
      <c r="I426" s="1" t="s">
        <v>2897</v>
      </c>
      <c r="J426" s="2" t="str">
        <f>"090-5428-7947"</f>
        <v>090-5428-7947</v>
      </c>
      <c r="K426" s="1" t="s">
        <v>38</v>
      </c>
      <c r="L426" s="1" t="s">
        <v>2898</v>
      </c>
      <c r="N426" s="1" t="s">
        <v>2899</v>
      </c>
      <c r="O426" s="1" t="s">
        <v>2900</v>
      </c>
      <c r="P426" s="1" t="s">
        <v>2901</v>
      </c>
    </row>
    <row r="427" spans="1:16" x14ac:dyDescent="0.2">
      <c r="A427" s="1">
        <v>63203210</v>
      </c>
      <c r="B427" s="1" t="s">
        <v>1094</v>
      </c>
      <c r="C427" s="1">
        <v>5530</v>
      </c>
      <c r="D427" s="1">
        <v>1</v>
      </c>
      <c r="E427" s="1">
        <v>24894292</v>
      </c>
      <c r="F427" s="1" t="s">
        <v>2902</v>
      </c>
      <c r="G427" s="1" t="s">
        <v>2903</v>
      </c>
      <c r="H427" s="1" t="s">
        <v>2904</v>
      </c>
      <c r="I427" s="1" t="s">
        <v>2905</v>
      </c>
      <c r="J427" s="2" t="str">
        <f>"045-831-2114"</f>
        <v>045-831-2114</v>
      </c>
      <c r="K427" s="1" t="s">
        <v>38</v>
      </c>
      <c r="L427" s="1" t="s">
        <v>2906</v>
      </c>
      <c r="N427" s="1" t="s">
        <v>2907</v>
      </c>
      <c r="O427" s="1" t="s">
        <v>2908</v>
      </c>
      <c r="P427" s="1" t="s">
        <v>2249</v>
      </c>
    </row>
    <row r="428" spans="1:16" x14ac:dyDescent="0.2">
      <c r="A428" s="1">
        <v>74924141</v>
      </c>
      <c r="B428" s="1" t="s">
        <v>573</v>
      </c>
      <c r="C428" s="1">
        <v>6900</v>
      </c>
      <c r="D428" s="1">
        <v>1</v>
      </c>
      <c r="E428" s="1">
        <v>24893466</v>
      </c>
      <c r="F428" s="1" t="s">
        <v>2909</v>
      </c>
      <c r="G428" s="1" t="s">
        <v>2910</v>
      </c>
      <c r="H428" s="1" t="s">
        <v>2911</v>
      </c>
      <c r="I428" s="1" t="s">
        <v>2912</v>
      </c>
      <c r="J428" s="2" t="str">
        <f>"080-9600-7760"</f>
        <v>080-9600-7760</v>
      </c>
      <c r="K428" s="1" t="s">
        <v>38</v>
      </c>
      <c r="L428" s="1" t="s">
        <v>2913</v>
      </c>
      <c r="N428" s="1" t="s">
        <v>2914</v>
      </c>
      <c r="O428" s="1" t="s">
        <v>2915</v>
      </c>
      <c r="P428" s="1" t="s">
        <v>2916</v>
      </c>
    </row>
    <row r="429" spans="1:16" x14ac:dyDescent="0.2">
      <c r="A429" s="1">
        <v>75777255</v>
      </c>
      <c r="B429" s="1" t="s">
        <v>2917</v>
      </c>
      <c r="C429" s="1">
        <v>9300</v>
      </c>
      <c r="D429" s="1">
        <v>1</v>
      </c>
      <c r="E429" s="1">
        <v>24893344</v>
      </c>
      <c r="F429" s="1" t="s">
        <v>2918</v>
      </c>
      <c r="G429" s="1" t="s">
        <v>2919</v>
      </c>
      <c r="H429" s="1" t="s">
        <v>2920</v>
      </c>
      <c r="I429" s="1" t="s">
        <v>2921</v>
      </c>
      <c r="J429" s="2" t="str">
        <f t="shared" ref="J429:J430" si="17">"090-6709-3458"</f>
        <v>090-6709-3458</v>
      </c>
      <c r="K429" s="1" t="s">
        <v>2922</v>
      </c>
      <c r="L429" s="1" t="s">
        <v>2923</v>
      </c>
      <c r="N429" s="1" t="s">
        <v>2924</v>
      </c>
      <c r="O429" s="1" t="s">
        <v>2925</v>
      </c>
      <c r="P429" s="1" t="s">
        <v>2926</v>
      </c>
    </row>
    <row r="430" spans="1:16" x14ac:dyDescent="0.2">
      <c r="A430" s="1">
        <v>74563680</v>
      </c>
      <c r="B430" s="1" t="s">
        <v>2927</v>
      </c>
      <c r="C430" s="1">
        <v>5000</v>
      </c>
      <c r="D430" s="1">
        <v>1</v>
      </c>
      <c r="E430" s="1">
        <v>24893329</v>
      </c>
      <c r="F430" s="1" t="s">
        <v>2918</v>
      </c>
      <c r="G430" s="1" t="s">
        <v>2919</v>
      </c>
      <c r="H430" s="1" t="s">
        <v>2920</v>
      </c>
      <c r="I430" s="1" t="s">
        <v>2921</v>
      </c>
      <c r="J430" s="2" t="str">
        <f t="shared" si="17"/>
        <v>090-6709-3458</v>
      </c>
      <c r="K430" s="1" t="s">
        <v>38</v>
      </c>
      <c r="L430" s="1" t="s">
        <v>2928</v>
      </c>
      <c r="N430" s="1" t="s">
        <v>2924</v>
      </c>
      <c r="O430" s="1" t="s">
        <v>2925</v>
      </c>
      <c r="P430" s="1" t="s">
        <v>2929</v>
      </c>
    </row>
    <row r="431" spans="1:16" x14ac:dyDescent="0.2">
      <c r="A431" s="1">
        <v>65953296</v>
      </c>
      <c r="B431" s="1" t="s">
        <v>2650</v>
      </c>
      <c r="C431" s="1">
        <v>10120</v>
      </c>
      <c r="D431" s="1">
        <v>1</v>
      </c>
      <c r="E431" s="1">
        <v>24892613</v>
      </c>
      <c r="F431" s="1" t="s">
        <v>2930</v>
      </c>
      <c r="G431" s="1" t="s">
        <v>2931</v>
      </c>
      <c r="H431" s="1" t="s">
        <v>2932</v>
      </c>
      <c r="I431" s="1" t="s">
        <v>2933</v>
      </c>
      <c r="J431" s="2" t="str">
        <f>"090-3625-0949"</f>
        <v>090-3625-0949</v>
      </c>
      <c r="K431" s="1" t="s">
        <v>38</v>
      </c>
      <c r="L431" s="1" t="s">
        <v>2934</v>
      </c>
      <c r="N431" s="1" t="s">
        <v>2935</v>
      </c>
      <c r="O431" s="1" t="s">
        <v>2936</v>
      </c>
      <c r="P431" s="1" t="s">
        <v>2649</v>
      </c>
    </row>
    <row r="432" spans="1:16" x14ac:dyDescent="0.2">
      <c r="A432" s="1">
        <v>68949032</v>
      </c>
      <c r="B432" s="1" t="s">
        <v>2937</v>
      </c>
      <c r="C432" s="1">
        <v>13290</v>
      </c>
      <c r="D432" s="1">
        <v>1</v>
      </c>
      <c r="E432" s="1">
        <v>24892469</v>
      </c>
      <c r="F432" s="1" t="s">
        <v>2938</v>
      </c>
      <c r="G432" s="1" t="s">
        <v>2939</v>
      </c>
      <c r="H432" s="1" t="s">
        <v>2940</v>
      </c>
      <c r="I432" s="1" t="s">
        <v>2941</v>
      </c>
      <c r="J432" s="2" t="str">
        <f>"090-7069-4988"</f>
        <v>090-7069-4988</v>
      </c>
      <c r="K432" s="1" t="s">
        <v>38</v>
      </c>
      <c r="L432" s="1" t="s">
        <v>2942</v>
      </c>
      <c r="O432" s="1" t="s">
        <v>1361</v>
      </c>
      <c r="P432" s="1" t="s">
        <v>2329</v>
      </c>
    </row>
    <row r="433" spans="1:16" x14ac:dyDescent="0.2">
      <c r="A433" s="1">
        <v>73715658</v>
      </c>
      <c r="B433" s="1" t="s">
        <v>2943</v>
      </c>
      <c r="C433" s="1">
        <v>2080</v>
      </c>
      <c r="D433" s="1">
        <v>1</v>
      </c>
      <c r="E433" s="1">
        <v>24892386</v>
      </c>
      <c r="F433" s="1" t="s">
        <v>2944</v>
      </c>
      <c r="G433" s="1" t="s">
        <v>2945</v>
      </c>
      <c r="H433" s="1" t="s">
        <v>2946</v>
      </c>
      <c r="I433" s="1" t="s">
        <v>2947</v>
      </c>
      <c r="J433" s="2" t="str">
        <f>"080-9603-1529"</f>
        <v>080-9603-1529</v>
      </c>
      <c r="K433" s="1" t="s">
        <v>38</v>
      </c>
      <c r="L433" s="1" t="s">
        <v>1472</v>
      </c>
      <c r="N433" s="1" t="s">
        <v>2948</v>
      </c>
      <c r="O433" s="1" t="s">
        <v>2949</v>
      </c>
      <c r="P433" s="1" t="s">
        <v>2329</v>
      </c>
    </row>
    <row r="434" spans="1:16" x14ac:dyDescent="0.2">
      <c r="A434" s="1">
        <v>62644285</v>
      </c>
      <c r="B434" s="1" t="s">
        <v>996</v>
      </c>
      <c r="C434" s="1">
        <v>8970</v>
      </c>
      <c r="D434" s="1">
        <v>1</v>
      </c>
      <c r="E434" s="1">
        <v>24892256</v>
      </c>
      <c r="F434" s="1" t="s">
        <v>2950</v>
      </c>
      <c r="G434" s="1" t="s">
        <v>2951</v>
      </c>
      <c r="H434" s="1" t="s">
        <v>2952</v>
      </c>
      <c r="I434" s="1" t="s">
        <v>2953</v>
      </c>
      <c r="J434" s="2" t="str">
        <f>"080-6806-0868"</f>
        <v>080-6806-0868</v>
      </c>
      <c r="K434" s="1" t="s">
        <v>38</v>
      </c>
      <c r="L434" s="1" t="s">
        <v>2954</v>
      </c>
      <c r="N434" s="1" t="s">
        <v>2955</v>
      </c>
      <c r="O434" s="1" t="s">
        <v>2956</v>
      </c>
      <c r="P434" s="1" t="s">
        <v>2957</v>
      </c>
    </row>
    <row r="435" spans="1:16" x14ac:dyDescent="0.2">
      <c r="A435" s="1">
        <v>71935106</v>
      </c>
      <c r="B435" s="1" t="s">
        <v>2958</v>
      </c>
      <c r="C435" s="1">
        <v>3695</v>
      </c>
      <c r="D435" s="1">
        <v>1</v>
      </c>
      <c r="E435" s="1">
        <v>24892215</v>
      </c>
      <c r="F435" s="1" t="s">
        <v>2959</v>
      </c>
      <c r="G435" s="1" t="s">
        <v>2960</v>
      </c>
      <c r="H435" s="1" t="s">
        <v>2961</v>
      </c>
      <c r="I435" s="1" t="s">
        <v>2962</v>
      </c>
      <c r="J435" s="2" t="str">
        <f>"080-6686-0304"</f>
        <v>080-6686-0304</v>
      </c>
      <c r="K435" s="1" t="s">
        <v>38</v>
      </c>
      <c r="L435" s="1" t="s">
        <v>2963</v>
      </c>
      <c r="N435" s="1" t="s">
        <v>2964</v>
      </c>
      <c r="O435" s="1" t="s">
        <v>2965</v>
      </c>
      <c r="P435" s="1" t="s">
        <v>188</v>
      </c>
    </row>
    <row r="436" spans="1:16" x14ac:dyDescent="0.2">
      <c r="A436" s="1">
        <v>67274604</v>
      </c>
      <c r="B436" s="1" t="s">
        <v>1781</v>
      </c>
      <c r="C436" s="1">
        <v>4030</v>
      </c>
      <c r="D436" s="1">
        <v>1</v>
      </c>
      <c r="E436" s="1">
        <v>24891717</v>
      </c>
      <c r="F436" s="1" t="s">
        <v>2966</v>
      </c>
      <c r="G436" s="1" t="s">
        <v>2967</v>
      </c>
      <c r="H436" s="1" t="s">
        <v>2968</v>
      </c>
      <c r="I436" s="1" t="s">
        <v>2969</v>
      </c>
      <c r="J436" s="2" t="str">
        <f>"080-5183-4953"</f>
        <v>080-5183-4953</v>
      </c>
      <c r="K436" s="1" t="s">
        <v>38</v>
      </c>
      <c r="L436" s="1" t="s">
        <v>1046</v>
      </c>
      <c r="N436" s="1" t="s">
        <v>2970</v>
      </c>
      <c r="O436" s="1" t="s">
        <v>2971</v>
      </c>
      <c r="P436" s="1" t="s">
        <v>2835</v>
      </c>
    </row>
    <row r="437" spans="1:16" x14ac:dyDescent="0.2">
      <c r="A437" s="1">
        <v>74634971</v>
      </c>
      <c r="B437" s="1" t="s">
        <v>2972</v>
      </c>
      <c r="C437" s="1">
        <v>7860</v>
      </c>
      <c r="D437" s="1">
        <v>1</v>
      </c>
      <c r="E437" s="1">
        <v>24891223</v>
      </c>
      <c r="F437" s="1" t="s">
        <v>2973</v>
      </c>
      <c r="G437" s="1" t="s">
        <v>2974</v>
      </c>
      <c r="H437" s="1" t="s">
        <v>2975</v>
      </c>
      <c r="I437" s="1" t="s">
        <v>2976</v>
      </c>
      <c r="J437" s="2" t="str">
        <f>"090-1255-4366"</f>
        <v>090-1255-4366</v>
      </c>
      <c r="K437" s="1" t="s">
        <v>38</v>
      </c>
      <c r="L437" s="1" t="s">
        <v>55</v>
      </c>
      <c r="N437" s="1" t="s">
        <v>2977</v>
      </c>
      <c r="O437" s="1" t="s">
        <v>2978</v>
      </c>
      <c r="P437" s="1" t="s">
        <v>2649</v>
      </c>
    </row>
    <row r="438" spans="1:16" x14ac:dyDescent="0.2">
      <c r="A438" s="1">
        <v>75262626</v>
      </c>
      <c r="B438" s="1" t="s">
        <v>2979</v>
      </c>
      <c r="C438" s="1">
        <v>13780</v>
      </c>
      <c r="D438" s="1">
        <v>1</v>
      </c>
      <c r="E438" s="1">
        <v>24890949</v>
      </c>
      <c r="F438" s="1" t="s">
        <v>2980</v>
      </c>
      <c r="G438" s="1" t="s">
        <v>2981</v>
      </c>
      <c r="H438" s="1" t="s">
        <v>2982</v>
      </c>
      <c r="I438" s="1" t="s">
        <v>2983</v>
      </c>
      <c r="J438" s="2" t="str">
        <f>"080-5873-3832"</f>
        <v>080-5873-3832</v>
      </c>
      <c r="K438" s="1" t="s">
        <v>21</v>
      </c>
      <c r="L438" s="1" t="s">
        <v>55</v>
      </c>
      <c r="N438" s="1" t="s">
        <v>2984</v>
      </c>
      <c r="O438" s="1" t="s">
        <v>2985</v>
      </c>
      <c r="P438" s="1" t="s">
        <v>1844</v>
      </c>
    </row>
    <row r="439" spans="1:16" x14ac:dyDescent="0.2">
      <c r="A439" s="1">
        <v>72804912</v>
      </c>
      <c r="B439" s="1" t="s">
        <v>2986</v>
      </c>
      <c r="C439" s="1">
        <v>5680</v>
      </c>
      <c r="D439" s="1">
        <v>1</v>
      </c>
      <c r="E439" s="1">
        <v>24890744</v>
      </c>
      <c r="F439" s="1" t="s">
        <v>2987</v>
      </c>
      <c r="G439" s="1" t="s">
        <v>2988</v>
      </c>
      <c r="H439" s="1" t="s">
        <v>2989</v>
      </c>
      <c r="I439" s="1" t="s">
        <v>2990</v>
      </c>
      <c r="J439" s="2" t="str">
        <f>"090-2166-4601"</f>
        <v>090-2166-4601</v>
      </c>
      <c r="K439" s="1" t="s">
        <v>21</v>
      </c>
      <c r="L439" s="1" t="s">
        <v>2991</v>
      </c>
      <c r="N439" s="1" t="s">
        <v>2992</v>
      </c>
      <c r="O439" s="1" t="s">
        <v>2993</v>
      </c>
    </row>
    <row r="440" spans="1:16" x14ac:dyDescent="0.2">
      <c r="A440" s="1">
        <v>63036898</v>
      </c>
      <c r="B440" s="1" t="s">
        <v>2994</v>
      </c>
      <c r="C440" s="1">
        <v>7780</v>
      </c>
      <c r="D440" s="1">
        <v>1</v>
      </c>
      <c r="E440" s="1">
        <v>24890377</v>
      </c>
      <c r="F440" s="1" t="s">
        <v>2995</v>
      </c>
      <c r="G440" s="1" t="s">
        <v>2996</v>
      </c>
      <c r="H440" s="1" t="s">
        <v>2997</v>
      </c>
      <c r="I440" s="1" t="s">
        <v>2998</v>
      </c>
      <c r="J440" s="2" t="str">
        <f>"080-3852-7059"</f>
        <v>080-3852-7059</v>
      </c>
      <c r="K440" s="1" t="s">
        <v>38</v>
      </c>
      <c r="L440" s="1" t="s">
        <v>2999</v>
      </c>
      <c r="N440" s="1" t="s">
        <v>3000</v>
      </c>
      <c r="O440" s="1" t="s">
        <v>3001</v>
      </c>
      <c r="P440" s="1" t="s">
        <v>2835</v>
      </c>
    </row>
    <row r="441" spans="1:16" x14ac:dyDescent="0.2">
      <c r="A441" s="1">
        <v>72753080</v>
      </c>
      <c r="B441" s="1" t="s">
        <v>1715</v>
      </c>
      <c r="C441" s="1">
        <v>6850</v>
      </c>
      <c r="D441" s="1">
        <v>1</v>
      </c>
      <c r="E441" s="1">
        <v>24890173</v>
      </c>
      <c r="F441" s="1" t="s">
        <v>3002</v>
      </c>
      <c r="G441" s="1" t="s">
        <v>3003</v>
      </c>
      <c r="H441" s="1" t="s">
        <v>3004</v>
      </c>
      <c r="I441" s="1" t="s">
        <v>3005</v>
      </c>
      <c r="J441" s="2" t="str">
        <f>"090-1996-5584"</f>
        <v>090-1996-5584</v>
      </c>
      <c r="K441" s="1" t="s">
        <v>21</v>
      </c>
      <c r="L441" s="1" t="s">
        <v>2575</v>
      </c>
      <c r="N441" s="1" t="s">
        <v>3006</v>
      </c>
      <c r="O441" s="1" t="s">
        <v>3007</v>
      </c>
      <c r="P441" s="1" t="s">
        <v>2577</v>
      </c>
    </row>
    <row r="442" spans="1:16" x14ac:dyDescent="0.2">
      <c r="A442" s="1">
        <v>73164177</v>
      </c>
      <c r="B442" s="1" t="s">
        <v>2054</v>
      </c>
      <c r="C442" s="1">
        <v>15460</v>
      </c>
      <c r="D442" s="1">
        <v>1</v>
      </c>
      <c r="E442" s="1">
        <v>24884017</v>
      </c>
      <c r="F442" s="1" t="s">
        <v>3008</v>
      </c>
      <c r="G442" s="1" t="s">
        <v>3009</v>
      </c>
      <c r="H442" s="1" t="s">
        <v>3010</v>
      </c>
      <c r="I442" s="1" t="s">
        <v>3011</v>
      </c>
      <c r="J442" s="2" t="str">
        <f>"080-6355-2013"</f>
        <v>080-6355-2013</v>
      </c>
      <c r="K442" s="1" t="s">
        <v>38</v>
      </c>
      <c r="L442" s="1" t="s">
        <v>769</v>
      </c>
      <c r="N442" s="1" t="s">
        <v>3012</v>
      </c>
      <c r="O442" s="1" t="s">
        <v>3013</v>
      </c>
      <c r="P442" s="1" t="s">
        <v>2329</v>
      </c>
    </row>
    <row r="443" spans="1:16" x14ac:dyDescent="0.2">
      <c r="A443" s="1">
        <v>65708799</v>
      </c>
      <c r="B443" s="1" t="s">
        <v>1154</v>
      </c>
      <c r="C443" s="1">
        <v>6520</v>
      </c>
      <c r="D443" s="1">
        <v>1</v>
      </c>
      <c r="E443" s="1">
        <v>24889888</v>
      </c>
      <c r="F443" s="1" t="s">
        <v>3014</v>
      </c>
      <c r="G443" s="1" t="s">
        <v>3015</v>
      </c>
      <c r="H443" s="1" t="s">
        <v>3016</v>
      </c>
      <c r="I443" s="1" t="s">
        <v>3017</v>
      </c>
      <c r="J443" s="2" t="str">
        <f>"080-4496-1540"</f>
        <v>080-4496-1540</v>
      </c>
      <c r="K443" s="1" t="s">
        <v>38</v>
      </c>
      <c r="L443" s="1" t="s">
        <v>80</v>
      </c>
      <c r="N443" s="1" t="s">
        <v>3018</v>
      </c>
      <c r="O443" s="1" t="s">
        <v>126</v>
      </c>
      <c r="P443" s="1" t="s">
        <v>1833</v>
      </c>
    </row>
    <row r="444" spans="1:16" x14ac:dyDescent="0.2">
      <c r="A444" s="1">
        <v>72804912</v>
      </c>
      <c r="B444" s="1" t="s">
        <v>2986</v>
      </c>
      <c r="C444" s="1">
        <v>5680</v>
      </c>
      <c r="D444" s="1">
        <v>1</v>
      </c>
      <c r="E444" s="1">
        <v>24883046</v>
      </c>
      <c r="F444" s="1" t="s">
        <v>3019</v>
      </c>
      <c r="G444" s="1" t="s">
        <v>3020</v>
      </c>
      <c r="H444" s="1" t="s">
        <v>3021</v>
      </c>
      <c r="I444" s="1" t="s">
        <v>3022</v>
      </c>
      <c r="J444" s="2" t="str">
        <f>"080-8745-4021"</f>
        <v>080-8745-4021</v>
      </c>
      <c r="K444" s="1" t="s">
        <v>21</v>
      </c>
      <c r="L444" s="1" t="s">
        <v>3023</v>
      </c>
      <c r="N444" s="1" t="s">
        <v>3024</v>
      </c>
      <c r="O444" s="1" t="s">
        <v>3025</v>
      </c>
    </row>
    <row r="445" spans="1:16" x14ac:dyDescent="0.2">
      <c r="A445" s="1">
        <v>72909158</v>
      </c>
      <c r="B445" s="1" t="s">
        <v>248</v>
      </c>
      <c r="C445" s="1">
        <v>5230</v>
      </c>
      <c r="D445" s="1">
        <v>1</v>
      </c>
      <c r="E445" s="1">
        <v>24889607</v>
      </c>
      <c r="F445" s="1" t="s">
        <v>3026</v>
      </c>
      <c r="G445" s="1" t="s">
        <v>3027</v>
      </c>
      <c r="H445" s="1" t="s">
        <v>3028</v>
      </c>
      <c r="I445" s="1" t="s">
        <v>3029</v>
      </c>
      <c r="J445" s="2" t="str">
        <f>"080-7702-2329"</f>
        <v>080-7702-2329</v>
      </c>
      <c r="K445" s="1" t="s">
        <v>38</v>
      </c>
      <c r="L445" s="1" t="s">
        <v>1118</v>
      </c>
      <c r="N445" s="1" t="s">
        <v>3030</v>
      </c>
      <c r="O445" s="1" t="s">
        <v>3031</v>
      </c>
      <c r="P445" s="1" t="s">
        <v>2835</v>
      </c>
    </row>
    <row r="446" spans="1:16" x14ac:dyDescent="0.2">
      <c r="A446" s="1">
        <v>59014266</v>
      </c>
      <c r="B446" s="1" t="s">
        <v>624</v>
      </c>
      <c r="C446" s="1">
        <v>5970</v>
      </c>
      <c r="D446" s="1">
        <v>1</v>
      </c>
      <c r="E446" s="1">
        <v>24889354</v>
      </c>
      <c r="F446" s="1" t="s">
        <v>3032</v>
      </c>
      <c r="G446" s="1" t="s">
        <v>3033</v>
      </c>
      <c r="H446" s="1" t="s">
        <v>3034</v>
      </c>
      <c r="I446" s="1" t="s">
        <v>3035</v>
      </c>
      <c r="J446" s="2" t="str">
        <f>"090-4041-8702"</f>
        <v>090-4041-8702</v>
      </c>
      <c r="K446" s="1" t="s">
        <v>38</v>
      </c>
      <c r="L446" s="1" t="s">
        <v>80</v>
      </c>
      <c r="N446" s="1" t="s">
        <v>3036</v>
      </c>
      <c r="O446" s="1" t="s">
        <v>3037</v>
      </c>
      <c r="P446" s="1" t="s">
        <v>3038</v>
      </c>
    </row>
    <row r="447" spans="1:16" x14ac:dyDescent="0.2">
      <c r="A447" s="1">
        <v>58126033</v>
      </c>
      <c r="B447" s="1" t="s">
        <v>3039</v>
      </c>
      <c r="C447" s="1">
        <v>5080</v>
      </c>
      <c r="D447" s="1">
        <v>1</v>
      </c>
      <c r="E447" s="1">
        <v>24889284</v>
      </c>
      <c r="F447" s="1" t="s">
        <v>3040</v>
      </c>
      <c r="G447" s="1" t="s">
        <v>3041</v>
      </c>
      <c r="H447" s="1" t="s">
        <v>3042</v>
      </c>
      <c r="I447" s="1" t="s">
        <v>3043</v>
      </c>
      <c r="J447" s="2" t="str">
        <f>"080-5732-9044"</f>
        <v>080-5732-9044</v>
      </c>
      <c r="K447" s="1" t="s">
        <v>38</v>
      </c>
      <c r="L447" s="1" t="s">
        <v>3044</v>
      </c>
      <c r="N447" s="1" t="s">
        <v>3045</v>
      </c>
      <c r="O447" s="1" t="s">
        <v>3046</v>
      </c>
      <c r="P447" s="1" t="s">
        <v>3047</v>
      </c>
    </row>
    <row r="448" spans="1:16" x14ac:dyDescent="0.2">
      <c r="A448" s="1">
        <v>63203210</v>
      </c>
      <c r="B448" s="1" t="s">
        <v>1094</v>
      </c>
      <c r="C448" s="1">
        <v>5530</v>
      </c>
      <c r="D448" s="1">
        <v>1</v>
      </c>
      <c r="E448" s="1">
        <v>24889116</v>
      </c>
      <c r="F448" s="1" t="s">
        <v>3048</v>
      </c>
      <c r="G448" s="1" t="s">
        <v>3049</v>
      </c>
      <c r="H448" s="1" t="s">
        <v>3050</v>
      </c>
      <c r="I448" s="1" t="s">
        <v>3051</v>
      </c>
      <c r="J448" s="2" t="str">
        <f>"090-1227-3534"</f>
        <v>090-1227-3534</v>
      </c>
      <c r="K448" s="1" t="s">
        <v>38</v>
      </c>
      <c r="L448" s="1" t="s">
        <v>2495</v>
      </c>
      <c r="N448" s="1" t="s">
        <v>3052</v>
      </c>
      <c r="O448" s="1" t="s">
        <v>3053</v>
      </c>
      <c r="P448" s="1" t="s">
        <v>2249</v>
      </c>
    </row>
    <row r="449" spans="1:16" x14ac:dyDescent="0.2">
      <c r="A449" s="1">
        <v>62644285</v>
      </c>
      <c r="B449" s="1" t="s">
        <v>996</v>
      </c>
      <c r="C449" s="1">
        <v>8970</v>
      </c>
      <c r="D449" s="1">
        <v>1</v>
      </c>
      <c r="E449" s="1">
        <v>24889095</v>
      </c>
      <c r="F449" s="1" t="s">
        <v>3054</v>
      </c>
      <c r="G449" s="1" t="s">
        <v>3055</v>
      </c>
      <c r="H449" s="1" t="s">
        <v>3056</v>
      </c>
      <c r="I449" s="1" t="s">
        <v>3057</v>
      </c>
      <c r="J449" s="2" t="str">
        <f>"070-8520-5815"</f>
        <v>070-8520-5815</v>
      </c>
      <c r="K449" s="1" t="s">
        <v>38</v>
      </c>
      <c r="L449" s="1" t="s">
        <v>2284</v>
      </c>
      <c r="N449" s="1" t="s">
        <v>3058</v>
      </c>
      <c r="O449" s="1" t="s">
        <v>3059</v>
      </c>
      <c r="P449" s="1" t="s">
        <v>3060</v>
      </c>
    </row>
    <row r="450" spans="1:16" x14ac:dyDescent="0.2">
      <c r="A450" s="1">
        <v>58136014</v>
      </c>
      <c r="B450" s="1" t="s">
        <v>1086</v>
      </c>
      <c r="C450" s="1">
        <v>4930</v>
      </c>
      <c r="D450" s="1">
        <v>1</v>
      </c>
      <c r="E450" s="1">
        <v>24888273</v>
      </c>
      <c r="F450" s="1" t="s">
        <v>3061</v>
      </c>
      <c r="G450" s="1" t="s">
        <v>3062</v>
      </c>
      <c r="H450" s="1" t="s">
        <v>3063</v>
      </c>
      <c r="I450" s="1" t="s">
        <v>3064</v>
      </c>
      <c r="J450" s="2" t="str">
        <f>"090-4328-6973"</f>
        <v>090-4328-6973</v>
      </c>
      <c r="K450" s="1" t="s">
        <v>38</v>
      </c>
      <c r="L450" s="1" t="s">
        <v>1046</v>
      </c>
      <c r="N450" s="1" t="s">
        <v>3065</v>
      </c>
      <c r="O450" s="1" t="s">
        <v>3066</v>
      </c>
      <c r="P450" s="1" t="s">
        <v>3067</v>
      </c>
    </row>
    <row r="451" spans="1:16" x14ac:dyDescent="0.2">
      <c r="A451" s="1">
        <v>73713377</v>
      </c>
      <c r="B451" s="1" t="s">
        <v>3068</v>
      </c>
      <c r="C451" s="1">
        <v>5830</v>
      </c>
      <c r="D451" s="1">
        <v>1</v>
      </c>
      <c r="E451" s="1">
        <v>24887921</v>
      </c>
      <c r="F451" s="1" t="s">
        <v>3069</v>
      </c>
      <c r="G451" s="1" t="s">
        <v>3070</v>
      </c>
      <c r="H451" s="1" t="s">
        <v>3071</v>
      </c>
      <c r="I451" s="1" t="s">
        <v>3072</v>
      </c>
      <c r="J451" s="2" t="str">
        <f>"090-7305-0494"</f>
        <v>090-7305-0494</v>
      </c>
      <c r="K451" s="1" t="s">
        <v>38</v>
      </c>
      <c r="L451" s="1" t="s">
        <v>3073</v>
      </c>
      <c r="N451" s="1" t="s">
        <v>3074</v>
      </c>
      <c r="O451" s="1" t="s">
        <v>3075</v>
      </c>
      <c r="P451" s="1" t="s">
        <v>2329</v>
      </c>
    </row>
    <row r="452" spans="1:16" x14ac:dyDescent="0.2">
      <c r="A452" s="1">
        <v>63012394</v>
      </c>
      <c r="B452" s="1" t="s">
        <v>367</v>
      </c>
      <c r="C452" s="1">
        <v>15360</v>
      </c>
      <c r="D452" s="1">
        <v>1</v>
      </c>
      <c r="E452" s="1">
        <v>24853577</v>
      </c>
      <c r="F452" s="1" t="s">
        <v>3076</v>
      </c>
      <c r="G452" s="1" t="s">
        <v>3077</v>
      </c>
      <c r="H452" s="1" t="s">
        <v>3078</v>
      </c>
      <c r="I452" s="1" t="s">
        <v>3079</v>
      </c>
      <c r="J452" s="2" t="str">
        <f>"0562-85-0308"</f>
        <v>0562-85-0308</v>
      </c>
      <c r="K452" s="1" t="s">
        <v>38</v>
      </c>
      <c r="L452" s="1" t="s">
        <v>111</v>
      </c>
      <c r="N452" s="1" t="s">
        <v>3080</v>
      </c>
      <c r="O452" s="1" t="s">
        <v>3081</v>
      </c>
      <c r="P452" s="1" t="s">
        <v>2329</v>
      </c>
    </row>
    <row r="453" spans="1:16" x14ac:dyDescent="0.2">
      <c r="A453" s="1">
        <v>64099491</v>
      </c>
      <c r="B453" s="1" t="s">
        <v>3082</v>
      </c>
      <c r="C453" s="1">
        <v>3250</v>
      </c>
      <c r="D453" s="1">
        <v>1</v>
      </c>
      <c r="E453" s="1">
        <v>24887467</v>
      </c>
      <c r="F453" s="1" t="s">
        <v>3083</v>
      </c>
      <c r="G453" s="1" t="s">
        <v>3084</v>
      </c>
      <c r="H453" s="1" t="s">
        <v>3085</v>
      </c>
      <c r="I453" s="1" t="s">
        <v>3086</v>
      </c>
      <c r="J453" s="2" t="str">
        <f>"080-8375-7610"</f>
        <v>080-8375-7610</v>
      </c>
      <c r="K453" s="1" t="s">
        <v>38</v>
      </c>
      <c r="L453" s="1" t="s">
        <v>3087</v>
      </c>
      <c r="N453" s="1" t="s">
        <v>3088</v>
      </c>
      <c r="O453" s="1" t="s">
        <v>3089</v>
      </c>
      <c r="P453" s="1" t="s">
        <v>2329</v>
      </c>
    </row>
    <row r="454" spans="1:16" x14ac:dyDescent="0.2">
      <c r="A454" s="1">
        <v>58952961</v>
      </c>
      <c r="B454" s="1" t="s">
        <v>3090</v>
      </c>
      <c r="C454" s="1">
        <v>9070</v>
      </c>
      <c r="D454" s="1">
        <v>1</v>
      </c>
      <c r="E454" s="1">
        <v>24886505</v>
      </c>
      <c r="F454" s="1" t="s">
        <v>3091</v>
      </c>
      <c r="G454" s="1" t="s">
        <v>3092</v>
      </c>
      <c r="H454" s="1" t="s">
        <v>3093</v>
      </c>
      <c r="I454" s="1" t="s">
        <v>3094</v>
      </c>
      <c r="J454" s="2" t="str">
        <f>"090-7403-3502"</f>
        <v>090-7403-3502</v>
      </c>
      <c r="K454" s="1" t="s">
        <v>38</v>
      </c>
      <c r="L454" s="1" t="s">
        <v>3095</v>
      </c>
      <c r="N454" s="1" t="s">
        <v>3096</v>
      </c>
      <c r="O454" s="1" t="s">
        <v>3097</v>
      </c>
      <c r="P454" s="1" t="s">
        <v>3098</v>
      </c>
    </row>
    <row r="455" spans="1:16" x14ac:dyDescent="0.2">
      <c r="A455" s="1">
        <v>76121455</v>
      </c>
      <c r="B455" s="1" t="s">
        <v>3099</v>
      </c>
      <c r="C455" s="1">
        <v>9560</v>
      </c>
      <c r="D455" s="1">
        <v>1</v>
      </c>
      <c r="E455" s="1">
        <v>24886172</v>
      </c>
      <c r="F455" s="1" t="s">
        <v>2504</v>
      </c>
      <c r="G455" s="1" t="s">
        <v>2505</v>
      </c>
      <c r="H455" s="1" t="s">
        <v>2506</v>
      </c>
      <c r="I455" s="1" t="s">
        <v>2507</v>
      </c>
      <c r="J455" s="2" t="str">
        <f>"090-4988-8314"</f>
        <v>090-4988-8314</v>
      </c>
      <c r="K455" s="1" t="s">
        <v>38</v>
      </c>
      <c r="L455" s="1" t="s">
        <v>3100</v>
      </c>
      <c r="N455" s="1" t="s">
        <v>2508</v>
      </c>
      <c r="O455" s="1" t="s">
        <v>2509</v>
      </c>
      <c r="P455" s="1" t="s">
        <v>3101</v>
      </c>
    </row>
    <row r="456" spans="1:16" x14ac:dyDescent="0.2">
      <c r="A456" s="1">
        <v>72909158</v>
      </c>
      <c r="B456" s="1" t="s">
        <v>248</v>
      </c>
      <c r="C456" s="1">
        <v>5230</v>
      </c>
      <c r="D456" s="1">
        <v>1</v>
      </c>
      <c r="E456" s="1">
        <v>24885986</v>
      </c>
      <c r="F456" s="1" t="s">
        <v>3102</v>
      </c>
      <c r="G456" s="1" t="s">
        <v>3103</v>
      </c>
      <c r="H456" s="1" t="s">
        <v>3104</v>
      </c>
      <c r="I456" s="1" t="s">
        <v>3105</v>
      </c>
      <c r="J456" s="2" t="str">
        <f>"080-3742-9785"</f>
        <v>080-3742-9785</v>
      </c>
      <c r="K456" s="1" t="s">
        <v>38</v>
      </c>
      <c r="L456" s="1" t="s">
        <v>1118</v>
      </c>
      <c r="N456" s="1" t="s">
        <v>3106</v>
      </c>
      <c r="O456" s="1" t="s">
        <v>3107</v>
      </c>
      <c r="P456" s="1" t="s">
        <v>2835</v>
      </c>
    </row>
    <row r="457" spans="1:16" x14ac:dyDescent="0.2">
      <c r="A457" s="1">
        <v>66973076</v>
      </c>
      <c r="B457" s="1" t="s">
        <v>3108</v>
      </c>
      <c r="C457" s="1">
        <v>1520</v>
      </c>
      <c r="D457" s="1">
        <v>1</v>
      </c>
      <c r="E457" s="1">
        <v>24885174</v>
      </c>
      <c r="F457" s="1" t="s">
        <v>3109</v>
      </c>
      <c r="G457" s="1" t="s">
        <v>3110</v>
      </c>
      <c r="H457" s="1" t="s">
        <v>3111</v>
      </c>
      <c r="I457" s="1" t="s">
        <v>3112</v>
      </c>
      <c r="J457" s="2" t="str">
        <f>"090-5477-8981"</f>
        <v>090-5477-8981</v>
      </c>
      <c r="K457" s="1" t="s">
        <v>38</v>
      </c>
      <c r="L457" s="1" t="s">
        <v>920</v>
      </c>
      <c r="N457" s="1" t="s">
        <v>3113</v>
      </c>
      <c r="O457" s="1" t="s">
        <v>3114</v>
      </c>
      <c r="P457" s="1" t="s">
        <v>3115</v>
      </c>
    </row>
    <row r="458" spans="1:16" x14ac:dyDescent="0.2">
      <c r="A458" s="1">
        <v>75777266</v>
      </c>
      <c r="B458" s="1" t="s">
        <v>2917</v>
      </c>
      <c r="C458" s="1">
        <v>8740</v>
      </c>
      <c r="D458" s="1">
        <v>1</v>
      </c>
      <c r="E458" s="1">
        <v>24884935</v>
      </c>
      <c r="F458" s="1" t="s">
        <v>3116</v>
      </c>
      <c r="G458" s="1" t="s">
        <v>3117</v>
      </c>
      <c r="H458" s="1" t="s">
        <v>3118</v>
      </c>
      <c r="I458" s="1" t="s">
        <v>3119</v>
      </c>
      <c r="J458" s="2" t="str">
        <f>"080-5443-0621"</f>
        <v>080-5443-0621</v>
      </c>
      <c r="K458" s="1" t="s">
        <v>2922</v>
      </c>
      <c r="L458" s="1" t="s">
        <v>3120</v>
      </c>
      <c r="N458" s="1" t="s">
        <v>3121</v>
      </c>
      <c r="O458" s="1" t="s">
        <v>3122</v>
      </c>
      <c r="P458" s="1" t="s">
        <v>2835</v>
      </c>
    </row>
    <row r="459" spans="1:16" x14ac:dyDescent="0.2">
      <c r="A459" s="1">
        <v>72516986</v>
      </c>
      <c r="B459" s="1" t="s">
        <v>3123</v>
      </c>
      <c r="C459" s="1">
        <v>11560</v>
      </c>
      <c r="D459" s="1">
        <v>1</v>
      </c>
      <c r="E459" s="1">
        <v>24884526</v>
      </c>
      <c r="F459" s="1" t="s">
        <v>3124</v>
      </c>
      <c r="G459" s="1" t="s">
        <v>3125</v>
      </c>
      <c r="H459" s="1" t="s">
        <v>3126</v>
      </c>
      <c r="I459" s="1" t="s">
        <v>3127</v>
      </c>
      <c r="J459" s="2" t="str">
        <f>"080-6686-0805"</f>
        <v>080-6686-0805</v>
      </c>
      <c r="K459" s="1" t="s">
        <v>38</v>
      </c>
      <c r="L459" s="1" t="s">
        <v>3128</v>
      </c>
      <c r="N459" s="1" t="s">
        <v>3129</v>
      </c>
      <c r="O459" s="1" t="s">
        <v>3130</v>
      </c>
      <c r="P459" s="1" t="s">
        <v>3131</v>
      </c>
    </row>
    <row r="460" spans="1:16" x14ac:dyDescent="0.2">
      <c r="A460" s="1">
        <v>66564575</v>
      </c>
      <c r="B460" s="1" t="s">
        <v>3132</v>
      </c>
      <c r="C460" s="1">
        <v>8370</v>
      </c>
      <c r="D460" s="1">
        <v>1</v>
      </c>
      <c r="E460" s="1">
        <v>24884454</v>
      </c>
      <c r="F460" s="1" t="s">
        <v>3133</v>
      </c>
      <c r="G460" s="1" t="s">
        <v>3134</v>
      </c>
      <c r="H460" s="1" t="s">
        <v>3135</v>
      </c>
      <c r="I460" s="1" t="s">
        <v>3136</v>
      </c>
      <c r="J460" s="2" t="str">
        <f>"080-4174-7561"</f>
        <v>080-4174-7561</v>
      </c>
      <c r="K460" s="1" t="s">
        <v>38</v>
      </c>
      <c r="L460" s="1" t="s">
        <v>3137</v>
      </c>
      <c r="O460" s="1" t="s">
        <v>3138</v>
      </c>
      <c r="P460" s="1" t="s">
        <v>2649</v>
      </c>
    </row>
    <row r="461" spans="1:16" x14ac:dyDescent="0.2">
      <c r="A461" s="1">
        <v>75777255</v>
      </c>
      <c r="B461" s="1" t="s">
        <v>2917</v>
      </c>
      <c r="C461" s="1">
        <v>8740</v>
      </c>
      <c r="D461" s="1">
        <v>1</v>
      </c>
      <c r="E461" s="1">
        <v>24884419</v>
      </c>
      <c r="F461" s="1" t="s">
        <v>3139</v>
      </c>
      <c r="G461" s="1" t="s">
        <v>3140</v>
      </c>
      <c r="H461" s="1" t="s">
        <v>3141</v>
      </c>
      <c r="I461" s="1" t="s">
        <v>3142</v>
      </c>
      <c r="J461" s="2" t="str">
        <f>"080-2696-2807"</f>
        <v>080-2696-2807</v>
      </c>
      <c r="K461" s="1" t="s">
        <v>2922</v>
      </c>
      <c r="L461" s="1" t="s">
        <v>3143</v>
      </c>
      <c r="N461" s="1" t="s">
        <v>3144</v>
      </c>
      <c r="O461" s="1" t="s">
        <v>3145</v>
      </c>
      <c r="P461" s="1" t="s">
        <v>3146</v>
      </c>
    </row>
    <row r="462" spans="1:16" x14ac:dyDescent="0.2">
      <c r="A462" s="1">
        <v>74688423</v>
      </c>
      <c r="B462" s="1" t="s">
        <v>1439</v>
      </c>
      <c r="C462" s="1">
        <v>10910</v>
      </c>
      <c r="D462" s="1">
        <v>1</v>
      </c>
      <c r="E462" s="1">
        <v>24884416</v>
      </c>
      <c r="F462" s="1" t="s">
        <v>3147</v>
      </c>
      <c r="G462" s="1" t="s">
        <v>3148</v>
      </c>
      <c r="H462" s="1" t="s">
        <v>3149</v>
      </c>
      <c r="I462" s="1" t="s">
        <v>3150</v>
      </c>
      <c r="J462" s="2" t="str">
        <f>"080-2373-2637"</f>
        <v>080-2373-2637</v>
      </c>
      <c r="K462" s="1" t="s">
        <v>38</v>
      </c>
      <c r="L462" s="1" t="s">
        <v>2630</v>
      </c>
      <c r="N462" s="1" t="s">
        <v>3151</v>
      </c>
      <c r="O462" s="1" t="s">
        <v>3152</v>
      </c>
      <c r="P462" s="1" t="s">
        <v>2633</v>
      </c>
    </row>
    <row r="463" spans="1:16" x14ac:dyDescent="0.2">
      <c r="A463" s="1">
        <v>57671194</v>
      </c>
      <c r="B463" s="1" t="s">
        <v>3153</v>
      </c>
      <c r="C463" s="1">
        <v>12030</v>
      </c>
      <c r="D463" s="1">
        <v>1</v>
      </c>
      <c r="E463" s="1">
        <v>24884085</v>
      </c>
      <c r="F463" s="1" t="s">
        <v>3154</v>
      </c>
      <c r="G463" s="1" t="s">
        <v>3155</v>
      </c>
      <c r="H463" s="1" t="s">
        <v>3156</v>
      </c>
      <c r="I463" s="1" t="s">
        <v>3157</v>
      </c>
      <c r="J463" s="2" t="str">
        <f>"090-2494-1328"</f>
        <v>090-2494-1328</v>
      </c>
      <c r="K463" s="1" t="s">
        <v>38</v>
      </c>
      <c r="L463" s="1" t="s">
        <v>3158</v>
      </c>
      <c r="N463" s="1" t="s">
        <v>3159</v>
      </c>
      <c r="O463" s="1" t="s">
        <v>3160</v>
      </c>
      <c r="P463" s="1" t="s">
        <v>2649</v>
      </c>
    </row>
    <row r="464" spans="1:16" x14ac:dyDescent="0.2">
      <c r="A464" s="1">
        <v>71451463</v>
      </c>
      <c r="B464" s="1" t="s">
        <v>3161</v>
      </c>
      <c r="C464" s="1">
        <v>2560</v>
      </c>
      <c r="D464" s="1">
        <v>1</v>
      </c>
      <c r="E464" s="1">
        <v>24878787</v>
      </c>
      <c r="F464" s="1" t="s">
        <v>3162</v>
      </c>
      <c r="G464" s="1" t="s">
        <v>3163</v>
      </c>
      <c r="H464" s="1" t="s">
        <v>3164</v>
      </c>
      <c r="I464" s="1" t="s">
        <v>3165</v>
      </c>
      <c r="J464" s="2" t="str">
        <f>"090-5967-0326"</f>
        <v>090-5967-0326</v>
      </c>
      <c r="K464" s="1" t="s">
        <v>38</v>
      </c>
      <c r="L464" s="1" t="s">
        <v>1472</v>
      </c>
      <c r="N464" s="1" t="s">
        <v>3166</v>
      </c>
      <c r="O464" s="1" t="s">
        <v>3167</v>
      </c>
      <c r="P464" s="1" t="s">
        <v>3168</v>
      </c>
    </row>
    <row r="465" spans="1:16" x14ac:dyDescent="0.2">
      <c r="A465" s="1">
        <v>71952240</v>
      </c>
      <c r="B465" s="1" t="s">
        <v>120</v>
      </c>
      <c r="C465" s="1">
        <v>15460</v>
      </c>
      <c r="D465" s="1">
        <v>1</v>
      </c>
      <c r="E465" s="1">
        <v>24883963</v>
      </c>
      <c r="F465" s="1" t="s">
        <v>3169</v>
      </c>
      <c r="G465" s="1" t="s">
        <v>3170</v>
      </c>
      <c r="H465" s="1" t="s">
        <v>3171</v>
      </c>
      <c r="I465" s="1" t="s">
        <v>3172</v>
      </c>
      <c r="J465" s="2" t="str">
        <f>"090-9694-4892"</f>
        <v>090-9694-4892</v>
      </c>
      <c r="K465" s="1" t="s">
        <v>21</v>
      </c>
      <c r="L465" s="1" t="s">
        <v>3173</v>
      </c>
      <c r="N465" s="1" t="s">
        <v>3174</v>
      </c>
      <c r="O465" s="1" t="s">
        <v>3175</v>
      </c>
      <c r="P465" s="1" t="s">
        <v>2130</v>
      </c>
    </row>
    <row r="466" spans="1:16" x14ac:dyDescent="0.2">
      <c r="A466" s="1">
        <v>45453253</v>
      </c>
      <c r="B466" s="1" t="s">
        <v>3176</v>
      </c>
      <c r="C466" s="1">
        <v>2700</v>
      </c>
      <c r="D466" s="1">
        <v>1</v>
      </c>
      <c r="E466" s="1">
        <v>24883917</v>
      </c>
      <c r="F466" s="1" t="s">
        <v>1491</v>
      </c>
      <c r="G466" s="1" t="s">
        <v>1492</v>
      </c>
      <c r="H466" s="1" t="s">
        <v>1493</v>
      </c>
      <c r="I466" s="1" t="s">
        <v>1494</v>
      </c>
      <c r="J466" s="2" t="str">
        <f>"080-9123-5722"</f>
        <v>080-9123-5722</v>
      </c>
      <c r="K466" s="1" t="s">
        <v>38</v>
      </c>
      <c r="L466" s="1" t="s">
        <v>547</v>
      </c>
      <c r="N466" s="1" t="s">
        <v>1496</v>
      </c>
      <c r="O466" s="1" t="s">
        <v>1497</v>
      </c>
      <c r="P466" s="1" t="s">
        <v>3177</v>
      </c>
    </row>
    <row r="467" spans="1:16" x14ac:dyDescent="0.2">
      <c r="A467" s="1">
        <v>71807762</v>
      </c>
      <c r="B467" s="1" t="s">
        <v>280</v>
      </c>
      <c r="C467" s="1">
        <v>4020</v>
      </c>
      <c r="D467" s="1">
        <v>1</v>
      </c>
      <c r="E467" s="1">
        <v>24872765</v>
      </c>
      <c r="F467" s="1" t="s">
        <v>3178</v>
      </c>
      <c r="G467" s="1" t="s">
        <v>3179</v>
      </c>
      <c r="H467" s="1" t="s">
        <v>3180</v>
      </c>
      <c r="I467" s="1" t="s">
        <v>3181</v>
      </c>
      <c r="J467" s="2" t="str">
        <f t="shared" ref="J467:J468" si="18">"090-1963-6804"</f>
        <v>090-1963-6804</v>
      </c>
      <c r="K467" s="1" t="s">
        <v>38</v>
      </c>
      <c r="L467" s="1" t="s">
        <v>285</v>
      </c>
      <c r="O467" s="1" t="s">
        <v>126</v>
      </c>
      <c r="P467" s="1" t="s">
        <v>3182</v>
      </c>
    </row>
    <row r="468" spans="1:16" x14ac:dyDescent="0.2">
      <c r="A468" s="1">
        <v>57553197</v>
      </c>
      <c r="B468" s="1" t="s">
        <v>2450</v>
      </c>
      <c r="C468" s="1">
        <v>5960</v>
      </c>
      <c r="D468" s="1">
        <v>1</v>
      </c>
      <c r="E468" s="1">
        <v>24872764</v>
      </c>
      <c r="F468" s="1" t="s">
        <v>3178</v>
      </c>
      <c r="G468" s="1" t="s">
        <v>3179</v>
      </c>
      <c r="H468" s="1" t="s">
        <v>3180</v>
      </c>
      <c r="I468" s="1" t="s">
        <v>3181</v>
      </c>
      <c r="J468" s="2" t="str">
        <f t="shared" si="18"/>
        <v>090-1963-6804</v>
      </c>
      <c r="K468" s="1" t="s">
        <v>38</v>
      </c>
      <c r="L468" s="1" t="s">
        <v>3183</v>
      </c>
      <c r="O468" s="1" t="s">
        <v>126</v>
      </c>
      <c r="P468" s="1" t="s">
        <v>3184</v>
      </c>
    </row>
    <row r="469" spans="1:16" x14ac:dyDescent="0.2">
      <c r="A469" s="1">
        <v>72753080</v>
      </c>
      <c r="B469" s="1" t="s">
        <v>1715</v>
      </c>
      <c r="C469" s="1">
        <v>6850</v>
      </c>
      <c r="D469" s="1">
        <v>1</v>
      </c>
      <c r="E469" s="1">
        <v>24883490</v>
      </c>
      <c r="F469" s="1" t="s">
        <v>3185</v>
      </c>
      <c r="G469" s="1" t="s">
        <v>3186</v>
      </c>
      <c r="H469" s="1" t="s">
        <v>3187</v>
      </c>
      <c r="I469" s="1" t="s">
        <v>3188</v>
      </c>
      <c r="J469" s="2" t="str">
        <f>"090-6456-7237"</f>
        <v>090-6456-7237</v>
      </c>
      <c r="K469" s="1" t="s">
        <v>21</v>
      </c>
      <c r="L469" s="1" t="s">
        <v>2575</v>
      </c>
      <c r="N469" s="1" t="s">
        <v>3189</v>
      </c>
      <c r="O469" s="1" t="s">
        <v>3190</v>
      </c>
      <c r="P469" s="1" t="s">
        <v>3191</v>
      </c>
    </row>
    <row r="470" spans="1:16" x14ac:dyDescent="0.2">
      <c r="A470" s="1">
        <v>77591041</v>
      </c>
      <c r="B470" s="1" t="s">
        <v>3192</v>
      </c>
      <c r="C470" s="1">
        <v>13760</v>
      </c>
      <c r="D470" s="1">
        <v>1</v>
      </c>
      <c r="E470" s="1">
        <v>24883109</v>
      </c>
      <c r="F470" s="1" t="s">
        <v>3193</v>
      </c>
      <c r="G470" s="1" t="s">
        <v>3194</v>
      </c>
      <c r="H470" s="1" t="s">
        <v>3195</v>
      </c>
      <c r="I470" s="1" t="s">
        <v>3196</v>
      </c>
      <c r="J470" s="2" t="str">
        <f>"090-2215-9221"</f>
        <v>090-2215-9221</v>
      </c>
      <c r="K470" s="1" t="s">
        <v>21</v>
      </c>
      <c r="L470" s="1" t="s">
        <v>3197</v>
      </c>
      <c r="N470" s="1" t="s">
        <v>3198</v>
      </c>
      <c r="O470" s="1" t="s">
        <v>3199</v>
      </c>
      <c r="P470" s="1" t="s">
        <v>2649</v>
      </c>
    </row>
    <row r="471" spans="1:16" x14ac:dyDescent="0.2">
      <c r="A471" s="1">
        <v>57671194</v>
      </c>
      <c r="B471" s="1" t="s">
        <v>3153</v>
      </c>
      <c r="C471" s="1">
        <v>12030</v>
      </c>
      <c r="D471" s="1">
        <v>1</v>
      </c>
      <c r="E471" s="1">
        <v>24883043</v>
      </c>
      <c r="F471" s="1" t="s">
        <v>3200</v>
      </c>
      <c r="G471" s="1" t="s">
        <v>3201</v>
      </c>
      <c r="H471" s="1" t="s">
        <v>3202</v>
      </c>
      <c r="I471" s="1" t="s">
        <v>3203</v>
      </c>
      <c r="J471" s="2" t="str">
        <f>"090-7100-0607"</f>
        <v>090-7100-0607</v>
      </c>
      <c r="K471" s="1" t="s">
        <v>38</v>
      </c>
      <c r="L471" s="1" t="s">
        <v>3158</v>
      </c>
      <c r="N471" s="1" t="s">
        <v>3204</v>
      </c>
      <c r="O471" s="1" t="s">
        <v>3205</v>
      </c>
      <c r="P471" s="1" t="s">
        <v>2649</v>
      </c>
    </row>
    <row r="472" spans="1:16" x14ac:dyDescent="0.2">
      <c r="A472" s="1">
        <v>67280978</v>
      </c>
      <c r="B472" s="1" t="s">
        <v>441</v>
      </c>
      <c r="C472" s="1">
        <v>2960</v>
      </c>
      <c r="D472" s="1">
        <v>1</v>
      </c>
      <c r="E472" s="1">
        <v>24876337</v>
      </c>
      <c r="F472" s="1" t="s">
        <v>3206</v>
      </c>
      <c r="G472" s="1" t="s">
        <v>3207</v>
      </c>
      <c r="H472" s="1" t="s">
        <v>3208</v>
      </c>
      <c r="I472" s="1" t="s">
        <v>3209</v>
      </c>
      <c r="J472" s="2" t="str">
        <f>"090-7204-1030"</f>
        <v>090-7204-1030</v>
      </c>
      <c r="K472" s="1" t="s">
        <v>38</v>
      </c>
      <c r="L472" s="1" t="s">
        <v>2029</v>
      </c>
      <c r="N472" s="1" t="s">
        <v>3210</v>
      </c>
      <c r="O472" s="1" t="s">
        <v>3211</v>
      </c>
      <c r="P472" s="1" t="s">
        <v>3212</v>
      </c>
    </row>
    <row r="473" spans="1:16" x14ac:dyDescent="0.2">
      <c r="A473" s="1">
        <v>74927247</v>
      </c>
      <c r="B473" s="1" t="s">
        <v>2713</v>
      </c>
      <c r="C473" s="1">
        <v>8460</v>
      </c>
      <c r="D473" s="1">
        <v>1</v>
      </c>
      <c r="E473" s="1">
        <v>24881997</v>
      </c>
      <c r="F473" s="1" t="s">
        <v>3213</v>
      </c>
      <c r="G473" s="1" t="s">
        <v>3214</v>
      </c>
      <c r="H473" s="1" t="s">
        <v>3215</v>
      </c>
      <c r="I473" s="1" t="s">
        <v>3216</v>
      </c>
      <c r="J473" s="2" t="str">
        <f>"080-5583-0830"</f>
        <v>080-5583-0830</v>
      </c>
      <c r="K473" s="1" t="s">
        <v>21</v>
      </c>
      <c r="L473" s="1" t="s">
        <v>3217</v>
      </c>
      <c r="N473" s="1" t="s">
        <v>3218</v>
      </c>
      <c r="O473" s="1" t="s">
        <v>3219</v>
      </c>
      <c r="P473" s="1" t="s">
        <v>2329</v>
      </c>
    </row>
    <row r="474" spans="1:16" x14ac:dyDescent="0.2">
      <c r="A474" s="1">
        <v>58202140</v>
      </c>
      <c r="B474" s="1" t="s">
        <v>3220</v>
      </c>
      <c r="C474" s="1">
        <v>4770</v>
      </c>
      <c r="D474" s="1">
        <v>1</v>
      </c>
      <c r="E474" s="1">
        <v>24882179</v>
      </c>
      <c r="F474" s="1" t="s">
        <v>3221</v>
      </c>
      <c r="G474" s="1" t="s">
        <v>3222</v>
      </c>
      <c r="H474" s="1" t="s">
        <v>3223</v>
      </c>
      <c r="I474" s="1" t="s">
        <v>3224</v>
      </c>
      <c r="J474" s="2" t="str">
        <f>"090-9812-0643"</f>
        <v>090-9812-0643</v>
      </c>
      <c r="K474" s="1" t="s">
        <v>38</v>
      </c>
      <c r="L474" s="1" t="s">
        <v>1016</v>
      </c>
      <c r="O474" s="1" t="s">
        <v>868</v>
      </c>
      <c r="P474" s="1" t="s">
        <v>3225</v>
      </c>
    </row>
    <row r="475" spans="1:16" x14ac:dyDescent="0.2">
      <c r="A475" s="1">
        <v>66973076</v>
      </c>
      <c r="B475" s="1" t="s">
        <v>3108</v>
      </c>
      <c r="C475" s="1">
        <v>1520</v>
      </c>
      <c r="D475" s="1">
        <v>1</v>
      </c>
      <c r="E475" s="1">
        <v>24882052</v>
      </c>
      <c r="F475" s="1" t="s">
        <v>3226</v>
      </c>
      <c r="G475" s="1" t="s">
        <v>3227</v>
      </c>
      <c r="H475" s="1" t="s">
        <v>3228</v>
      </c>
      <c r="I475" s="1" t="s">
        <v>3229</v>
      </c>
      <c r="J475" s="2" t="str">
        <f>"090-8930-3268"</f>
        <v>090-8930-3268</v>
      </c>
      <c r="K475" s="1" t="s">
        <v>38</v>
      </c>
      <c r="L475" s="1" t="s">
        <v>920</v>
      </c>
      <c r="N475" s="1" t="s">
        <v>3230</v>
      </c>
      <c r="O475" s="1" t="s">
        <v>3231</v>
      </c>
      <c r="P475" s="1" t="s">
        <v>3232</v>
      </c>
    </row>
    <row r="476" spans="1:16" x14ac:dyDescent="0.2">
      <c r="A476" s="1">
        <v>57671194</v>
      </c>
      <c r="B476" s="1" t="s">
        <v>3153</v>
      </c>
      <c r="C476" s="1">
        <v>12030</v>
      </c>
      <c r="D476" s="1">
        <v>1</v>
      </c>
      <c r="E476" s="1">
        <v>24881067</v>
      </c>
      <c r="F476" s="1" t="s">
        <v>3233</v>
      </c>
      <c r="G476" s="1" t="s">
        <v>3234</v>
      </c>
      <c r="H476" s="1" t="s">
        <v>3235</v>
      </c>
      <c r="I476" s="1" t="s">
        <v>3236</v>
      </c>
      <c r="J476" s="2" t="str">
        <f>"080-6314-0389"</f>
        <v>080-6314-0389</v>
      </c>
      <c r="K476" s="1" t="s">
        <v>38</v>
      </c>
      <c r="L476" s="1" t="s">
        <v>3237</v>
      </c>
      <c r="N476" s="1" t="s">
        <v>3238</v>
      </c>
      <c r="O476" s="1" t="s">
        <v>3239</v>
      </c>
      <c r="P476" s="1" t="s">
        <v>2649</v>
      </c>
    </row>
    <row r="477" spans="1:16" x14ac:dyDescent="0.2">
      <c r="A477" s="1">
        <v>66266604</v>
      </c>
      <c r="B477" s="1" t="s">
        <v>3240</v>
      </c>
      <c r="C477" s="1">
        <v>11500</v>
      </c>
      <c r="D477" s="1">
        <v>1</v>
      </c>
      <c r="E477" s="1">
        <v>24880483</v>
      </c>
      <c r="F477" s="1" t="s">
        <v>3241</v>
      </c>
      <c r="G477" s="1" t="s">
        <v>3242</v>
      </c>
      <c r="H477" s="1" t="s">
        <v>3243</v>
      </c>
      <c r="I477" s="1" t="s">
        <v>3244</v>
      </c>
      <c r="J477" s="2" t="str">
        <f>"080-1765-6942"</f>
        <v>080-1765-6942</v>
      </c>
      <c r="K477" s="1" t="s">
        <v>21</v>
      </c>
      <c r="L477" s="1" t="s">
        <v>1655</v>
      </c>
      <c r="O477" s="1" t="s">
        <v>2270</v>
      </c>
      <c r="P477" s="1" t="s">
        <v>3245</v>
      </c>
    </row>
    <row r="478" spans="1:16" x14ac:dyDescent="0.2">
      <c r="A478" s="1">
        <v>73115889</v>
      </c>
      <c r="B478" s="1" t="s">
        <v>3246</v>
      </c>
      <c r="C478" s="1">
        <v>6650</v>
      </c>
      <c r="D478" s="1">
        <v>1</v>
      </c>
      <c r="E478" s="1">
        <v>24880347</v>
      </c>
      <c r="F478" s="1" t="s">
        <v>3247</v>
      </c>
      <c r="G478" s="1" t="s">
        <v>3248</v>
      </c>
      <c r="H478" s="1" t="s">
        <v>3249</v>
      </c>
      <c r="I478" s="1" t="s">
        <v>3250</v>
      </c>
      <c r="J478" s="2" t="str">
        <f t="shared" ref="J478:J479" si="19">"090-9064-4822"</f>
        <v>090-9064-4822</v>
      </c>
      <c r="K478" s="1" t="s">
        <v>21</v>
      </c>
      <c r="L478" s="1" t="s">
        <v>104</v>
      </c>
      <c r="N478" s="1" t="s">
        <v>3251</v>
      </c>
      <c r="O478" s="1" t="s">
        <v>3252</v>
      </c>
      <c r="P478" s="1" t="s">
        <v>3253</v>
      </c>
    </row>
    <row r="479" spans="1:16" x14ac:dyDescent="0.2">
      <c r="A479" s="1">
        <v>73115813</v>
      </c>
      <c r="B479" s="1" t="s">
        <v>3246</v>
      </c>
      <c r="C479" s="1">
        <v>6650</v>
      </c>
      <c r="D479" s="1">
        <v>1</v>
      </c>
      <c r="E479" s="1">
        <v>24880303</v>
      </c>
      <c r="F479" s="1" t="s">
        <v>3247</v>
      </c>
      <c r="G479" s="1" t="s">
        <v>3248</v>
      </c>
      <c r="H479" s="1" t="s">
        <v>3249</v>
      </c>
      <c r="I479" s="1" t="s">
        <v>3250</v>
      </c>
      <c r="J479" s="2" t="str">
        <f t="shared" si="19"/>
        <v>090-9064-4822</v>
      </c>
      <c r="K479" s="1" t="s">
        <v>21</v>
      </c>
      <c r="L479" s="1" t="s">
        <v>3044</v>
      </c>
      <c r="N479" s="1" t="s">
        <v>3251</v>
      </c>
      <c r="O479" s="1" t="s">
        <v>3252</v>
      </c>
      <c r="P479" s="1" t="s">
        <v>3253</v>
      </c>
    </row>
    <row r="480" spans="1:16" x14ac:dyDescent="0.2">
      <c r="A480" s="1">
        <v>72753295</v>
      </c>
      <c r="B480" s="1" t="s">
        <v>1715</v>
      </c>
      <c r="C480" s="1">
        <v>6850</v>
      </c>
      <c r="D480" s="1">
        <v>2</v>
      </c>
      <c r="E480" s="1">
        <v>24879898</v>
      </c>
      <c r="F480" s="1" t="s">
        <v>3254</v>
      </c>
      <c r="G480" s="1" t="s">
        <v>3255</v>
      </c>
      <c r="H480" s="1" t="s">
        <v>3256</v>
      </c>
      <c r="I480" s="1" t="s">
        <v>3257</v>
      </c>
      <c r="J480" s="2" t="str">
        <f>"080-6346-7576"</f>
        <v>080-6346-7576</v>
      </c>
      <c r="K480" s="1" t="s">
        <v>21</v>
      </c>
      <c r="L480" s="1" t="s">
        <v>2220</v>
      </c>
      <c r="N480" s="1" t="s">
        <v>3258</v>
      </c>
      <c r="O480" s="1" t="s">
        <v>3259</v>
      </c>
      <c r="P480" s="1" t="s">
        <v>3260</v>
      </c>
    </row>
    <row r="481" spans="1:16" x14ac:dyDescent="0.2">
      <c r="A481" s="1">
        <v>71952240</v>
      </c>
      <c r="B481" s="1" t="s">
        <v>120</v>
      </c>
      <c r="C481" s="1">
        <v>15460</v>
      </c>
      <c r="D481" s="1">
        <v>1</v>
      </c>
      <c r="E481" s="1">
        <v>24879686</v>
      </c>
      <c r="F481" s="1" t="s">
        <v>3261</v>
      </c>
      <c r="G481" s="1" t="s">
        <v>3262</v>
      </c>
      <c r="H481" s="1" t="s">
        <v>3263</v>
      </c>
      <c r="I481" s="1" t="s">
        <v>3264</v>
      </c>
      <c r="J481" s="2" t="str">
        <f>"080-2637-1123"</f>
        <v>080-2637-1123</v>
      </c>
      <c r="K481" s="1" t="s">
        <v>21</v>
      </c>
      <c r="L481" s="1" t="s">
        <v>3265</v>
      </c>
      <c r="N481" s="1" t="s">
        <v>3266</v>
      </c>
      <c r="O481" s="1" t="s">
        <v>3267</v>
      </c>
      <c r="P481" s="1" t="s">
        <v>3268</v>
      </c>
    </row>
    <row r="482" spans="1:16" x14ac:dyDescent="0.2">
      <c r="A482" s="1">
        <v>62857063</v>
      </c>
      <c r="B482" s="1" t="s">
        <v>3269</v>
      </c>
      <c r="C482" s="1">
        <v>9210</v>
      </c>
      <c r="D482" s="1">
        <v>1</v>
      </c>
      <c r="E482" s="1">
        <v>24878223</v>
      </c>
      <c r="F482" s="1" t="s">
        <v>3270</v>
      </c>
      <c r="G482" s="1" t="s">
        <v>3271</v>
      </c>
      <c r="H482" s="1" t="s">
        <v>3272</v>
      </c>
      <c r="I482" s="1" t="s">
        <v>3273</v>
      </c>
      <c r="J482" s="2" t="str">
        <f>"090-7952-1576"</f>
        <v>090-7952-1576</v>
      </c>
      <c r="K482" s="1" t="s">
        <v>38</v>
      </c>
      <c r="L482" s="1" t="s">
        <v>55</v>
      </c>
      <c r="N482" s="1" t="s">
        <v>3274</v>
      </c>
      <c r="O482" s="1" t="s">
        <v>3275</v>
      </c>
      <c r="P482" s="1" t="s">
        <v>2835</v>
      </c>
    </row>
    <row r="483" spans="1:16" x14ac:dyDescent="0.2">
      <c r="A483" s="1">
        <v>65604475</v>
      </c>
      <c r="B483" s="1" t="s">
        <v>3276</v>
      </c>
      <c r="C483" s="1">
        <v>11900</v>
      </c>
      <c r="D483" s="1">
        <v>1</v>
      </c>
      <c r="E483" s="1">
        <v>24878204</v>
      </c>
      <c r="F483" s="1" t="s">
        <v>3277</v>
      </c>
      <c r="G483" s="1" t="s">
        <v>3278</v>
      </c>
      <c r="H483" s="1" t="s">
        <v>3279</v>
      </c>
      <c r="I483" s="1" t="s">
        <v>3280</v>
      </c>
      <c r="J483" s="2" t="str">
        <f>"080-1692-4571"</f>
        <v>080-1692-4571</v>
      </c>
      <c r="K483" s="1" t="s">
        <v>38</v>
      </c>
      <c r="L483" s="1" t="s">
        <v>3281</v>
      </c>
      <c r="N483" s="1" t="s">
        <v>3282</v>
      </c>
      <c r="O483" s="1" t="s">
        <v>3283</v>
      </c>
      <c r="P483" s="3">
        <v>44926</v>
      </c>
    </row>
    <row r="484" spans="1:16" x14ac:dyDescent="0.2">
      <c r="A484" s="1">
        <v>48043250</v>
      </c>
      <c r="B484" s="1" t="s">
        <v>3284</v>
      </c>
      <c r="C484" s="1">
        <v>7960</v>
      </c>
      <c r="D484" s="1">
        <v>1</v>
      </c>
      <c r="E484" s="1">
        <v>24878145</v>
      </c>
      <c r="F484" s="1" t="s">
        <v>3285</v>
      </c>
      <c r="G484" s="1" t="s">
        <v>3286</v>
      </c>
      <c r="H484" s="1" t="s">
        <v>3287</v>
      </c>
      <c r="I484" s="1" t="s">
        <v>3288</v>
      </c>
      <c r="J484" s="2" t="str">
        <f>"044-766-6441"</f>
        <v>044-766-6441</v>
      </c>
      <c r="K484" s="1" t="s">
        <v>21</v>
      </c>
      <c r="L484" s="1" t="s">
        <v>944</v>
      </c>
      <c r="O484" s="1" t="s">
        <v>868</v>
      </c>
      <c r="P484" s="1" t="s">
        <v>3289</v>
      </c>
    </row>
    <row r="485" spans="1:16" x14ac:dyDescent="0.2">
      <c r="A485" s="1">
        <v>73115813</v>
      </c>
      <c r="B485" s="1" t="s">
        <v>3246</v>
      </c>
      <c r="C485" s="1">
        <v>6650</v>
      </c>
      <c r="D485" s="1">
        <v>1</v>
      </c>
      <c r="E485" s="1">
        <v>24854864</v>
      </c>
      <c r="F485" s="1" t="s">
        <v>3290</v>
      </c>
      <c r="G485" s="1" t="s">
        <v>3291</v>
      </c>
      <c r="H485" s="1" t="s">
        <v>3292</v>
      </c>
      <c r="I485" s="1" t="s">
        <v>3293</v>
      </c>
      <c r="J485" s="2" t="str">
        <f>"072-859-1830"</f>
        <v>072-859-1830</v>
      </c>
      <c r="K485" s="1" t="s">
        <v>21</v>
      </c>
      <c r="L485" s="1" t="s">
        <v>3044</v>
      </c>
      <c r="N485" s="1" t="s">
        <v>3294</v>
      </c>
      <c r="O485" s="1" t="s">
        <v>3295</v>
      </c>
      <c r="P485" s="3">
        <v>44926</v>
      </c>
    </row>
    <row r="486" spans="1:16" x14ac:dyDescent="0.2">
      <c r="A486" s="1">
        <v>76114450</v>
      </c>
      <c r="B486" s="1" t="s">
        <v>3296</v>
      </c>
      <c r="C486" s="1">
        <v>10620</v>
      </c>
      <c r="D486" s="1">
        <v>1</v>
      </c>
      <c r="E486" s="1">
        <v>24875856</v>
      </c>
      <c r="F486" s="1" t="s">
        <v>3297</v>
      </c>
      <c r="G486" s="1" t="s">
        <v>3298</v>
      </c>
      <c r="H486" s="1" t="s">
        <v>3299</v>
      </c>
      <c r="I486" s="1" t="s">
        <v>3300</v>
      </c>
      <c r="J486" s="2" t="str">
        <f>"080-6091-6129"</f>
        <v>080-6091-6129</v>
      </c>
      <c r="K486" s="1" t="s">
        <v>38</v>
      </c>
      <c r="L486" s="1" t="s">
        <v>3301</v>
      </c>
      <c r="N486" s="1" t="s">
        <v>3302</v>
      </c>
      <c r="O486" s="1" t="s">
        <v>3303</v>
      </c>
      <c r="P486" s="1" t="s">
        <v>2329</v>
      </c>
    </row>
    <row r="487" spans="1:16" x14ac:dyDescent="0.2">
      <c r="A487" s="1">
        <v>73611820</v>
      </c>
      <c r="B487" s="1" t="s">
        <v>2735</v>
      </c>
      <c r="C487" s="1">
        <v>5830</v>
      </c>
      <c r="D487" s="1">
        <v>1</v>
      </c>
      <c r="E487" s="1">
        <v>24877163</v>
      </c>
      <c r="F487" s="1" t="s">
        <v>3304</v>
      </c>
      <c r="G487" s="1" t="s">
        <v>3305</v>
      </c>
      <c r="H487" s="1" t="s">
        <v>3306</v>
      </c>
      <c r="I487" s="1" t="s">
        <v>3307</v>
      </c>
      <c r="J487" s="2" t="str">
        <f>"090-8064-3906"</f>
        <v>090-8064-3906</v>
      </c>
      <c r="K487" s="1" t="s">
        <v>38</v>
      </c>
      <c r="L487" s="1" t="s">
        <v>3308</v>
      </c>
      <c r="N487" s="1" t="s">
        <v>3309</v>
      </c>
      <c r="O487" s="1" t="s">
        <v>3310</v>
      </c>
      <c r="P487" s="1" t="s">
        <v>3311</v>
      </c>
    </row>
    <row r="488" spans="1:16" x14ac:dyDescent="0.2">
      <c r="A488" s="1">
        <v>76114450</v>
      </c>
      <c r="B488" s="1" t="s">
        <v>3296</v>
      </c>
      <c r="C488" s="1">
        <v>10620</v>
      </c>
      <c r="D488" s="1">
        <v>1</v>
      </c>
      <c r="E488" s="1">
        <v>24877037</v>
      </c>
      <c r="F488" s="1" t="s">
        <v>3312</v>
      </c>
      <c r="G488" s="1" t="s">
        <v>3313</v>
      </c>
      <c r="H488" s="1" t="s">
        <v>3314</v>
      </c>
      <c r="I488" s="1" t="s">
        <v>3315</v>
      </c>
      <c r="J488" s="2" t="str">
        <f>"090-3239-2684"</f>
        <v>090-3239-2684</v>
      </c>
      <c r="K488" s="1" t="s">
        <v>38</v>
      </c>
      <c r="L488" s="1" t="s">
        <v>3301</v>
      </c>
      <c r="N488" s="1" t="s">
        <v>3316</v>
      </c>
      <c r="O488" s="1" t="s">
        <v>3317</v>
      </c>
      <c r="P488" s="1" t="s">
        <v>2329</v>
      </c>
    </row>
    <row r="489" spans="1:16" x14ac:dyDescent="0.2">
      <c r="A489" s="1">
        <v>52934209</v>
      </c>
      <c r="B489" s="1" t="s">
        <v>418</v>
      </c>
      <c r="C489" s="1">
        <v>1350</v>
      </c>
      <c r="D489" s="1">
        <v>1</v>
      </c>
      <c r="E489" s="1">
        <v>24875093</v>
      </c>
      <c r="F489" s="1" t="s">
        <v>3318</v>
      </c>
      <c r="G489" s="1" t="s">
        <v>3319</v>
      </c>
      <c r="H489" s="1" t="s">
        <v>3320</v>
      </c>
      <c r="I489" s="1" t="s">
        <v>3321</v>
      </c>
      <c r="J489" s="2" t="str">
        <f>"090-1947-8781"</f>
        <v>090-1947-8781</v>
      </c>
      <c r="K489" s="1" t="s">
        <v>38</v>
      </c>
      <c r="N489" s="1" t="s">
        <v>3322</v>
      </c>
      <c r="O489" s="1" t="s">
        <v>3323</v>
      </c>
      <c r="P489" s="1" t="s">
        <v>425</v>
      </c>
    </row>
    <row r="490" spans="1:16" x14ac:dyDescent="0.2">
      <c r="A490" s="1">
        <v>64967393</v>
      </c>
      <c r="B490" s="1" t="s">
        <v>3324</v>
      </c>
      <c r="C490" s="1">
        <v>8260</v>
      </c>
      <c r="D490" s="1">
        <v>1</v>
      </c>
      <c r="E490" s="1">
        <v>24875998</v>
      </c>
      <c r="F490" s="1" t="s">
        <v>3325</v>
      </c>
      <c r="G490" s="1" t="s">
        <v>3326</v>
      </c>
      <c r="H490" s="1" t="s">
        <v>3327</v>
      </c>
      <c r="I490" s="1" t="s">
        <v>3328</v>
      </c>
      <c r="J490" s="2" t="str">
        <f>"080-8099-7733"</f>
        <v>080-8099-7733</v>
      </c>
      <c r="K490" s="1" t="s">
        <v>38</v>
      </c>
      <c r="L490" s="1" t="s">
        <v>3044</v>
      </c>
      <c r="N490" s="1" t="s">
        <v>3329</v>
      </c>
      <c r="O490" s="1" t="s">
        <v>3330</v>
      </c>
      <c r="P490" s="3">
        <v>44926</v>
      </c>
    </row>
    <row r="491" spans="1:16" x14ac:dyDescent="0.2">
      <c r="A491" s="1">
        <v>67280978</v>
      </c>
      <c r="B491" s="1" t="s">
        <v>441</v>
      </c>
      <c r="C491" s="1">
        <v>2960</v>
      </c>
      <c r="D491" s="1">
        <v>1</v>
      </c>
      <c r="E491" s="1">
        <v>24875322</v>
      </c>
      <c r="F491" s="1" t="s">
        <v>3331</v>
      </c>
      <c r="G491" s="1" t="s">
        <v>3332</v>
      </c>
      <c r="H491" s="1" t="s">
        <v>3333</v>
      </c>
      <c r="I491" s="1" t="s">
        <v>3334</v>
      </c>
      <c r="J491" s="2" t="str">
        <f>"080-5179-2708"</f>
        <v>080-5179-2708</v>
      </c>
      <c r="K491" s="1" t="s">
        <v>38</v>
      </c>
      <c r="L491" s="1" t="s">
        <v>3335</v>
      </c>
      <c r="N491" s="1" t="s">
        <v>3336</v>
      </c>
      <c r="O491" s="1" t="s">
        <v>3337</v>
      </c>
      <c r="P491" s="1" t="s">
        <v>3212</v>
      </c>
    </row>
    <row r="492" spans="1:16" x14ac:dyDescent="0.2">
      <c r="A492" s="1">
        <v>73120349</v>
      </c>
      <c r="B492" s="1" t="s">
        <v>3338</v>
      </c>
      <c r="C492" s="1">
        <v>7490</v>
      </c>
      <c r="D492" s="1">
        <v>1</v>
      </c>
      <c r="E492" s="1">
        <v>24875104</v>
      </c>
      <c r="F492" s="1" t="s">
        <v>3339</v>
      </c>
      <c r="G492" s="1" t="s">
        <v>3340</v>
      </c>
      <c r="H492" s="1" t="s">
        <v>3341</v>
      </c>
      <c r="I492" s="1" t="s">
        <v>3342</v>
      </c>
      <c r="J492" s="2" t="str">
        <f>"080-4274-6616"</f>
        <v>080-4274-6616</v>
      </c>
      <c r="K492" s="1" t="s">
        <v>21</v>
      </c>
      <c r="L492" s="1" t="s">
        <v>3343</v>
      </c>
      <c r="N492" s="1" t="s">
        <v>3344</v>
      </c>
      <c r="O492" s="1" t="s">
        <v>3345</v>
      </c>
      <c r="P492" s="1" t="s">
        <v>3346</v>
      </c>
    </row>
    <row r="493" spans="1:16" x14ac:dyDescent="0.2">
      <c r="A493" s="1">
        <v>72800376</v>
      </c>
      <c r="B493" s="1" t="s">
        <v>3347</v>
      </c>
      <c r="C493" s="1">
        <v>5950</v>
      </c>
      <c r="D493" s="1">
        <v>1</v>
      </c>
      <c r="E493" s="1">
        <v>24874180</v>
      </c>
      <c r="F493" s="1" t="s">
        <v>3348</v>
      </c>
      <c r="G493" s="1" t="s">
        <v>3349</v>
      </c>
      <c r="H493" s="1" t="s">
        <v>3350</v>
      </c>
      <c r="I493" s="1" t="s">
        <v>3351</v>
      </c>
      <c r="J493" s="2" t="str">
        <f>"090-6042-1679"</f>
        <v>090-6042-1679</v>
      </c>
      <c r="K493" s="1" t="s">
        <v>38</v>
      </c>
      <c r="L493" s="1" t="s">
        <v>177</v>
      </c>
      <c r="N493" s="1" t="s">
        <v>3352</v>
      </c>
      <c r="O493" s="1" t="s">
        <v>3353</v>
      </c>
      <c r="P493" s="3">
        <v>44926</v>
      </c>
    </row>
    <row r="494" spans="1:16" x14ac:dyDescent="0.2">
      <c r="A494" s="1">
        <v>67280978</v>
      </c>
      <c r="B494" s="1" t="s">
        <v>441</v>
      </c>
      <c r="C494" s="1">
        <v>2960</v>
      </c>
      <c r="D494" s="1">
        <v>1</v>
      </c>
      <c r="E494" s="1">
        <v>24873965</v>
      </c>
      <c r="F494" s="1" t="s">
        <v>3354</v>
      </c>
      <c r="G494" s="1" t="s">
        <v>3355</v>
      </c>
      <c r="H494" s="1" t="s">
        <v>3356</v>
      </c>
      <c r="I494" s="1" t="s">
        <v>3357</v>
      </c>
      <c r="J494" s="2" t="str">
        <f>"090-9920-5151"</f>
        <v>090-9920-5151</v>
      </c>
      <c r="K494" s="1" t="s">
        <v>38</v>
      </c>
      <c r="L494" s="1" t="s">
        <v>3358</v>
      </c>
      <c r="N494" s="1" t="s">
        <v>3359</v>
      </c>
      <c r="O494" s="1" t="s">
        <v>3360</v>
      </c>
      <c r="P494" s="1" t="s">
        <v>3361</v>
      </c>
    </row>
    <row r="495" spans="1:16" x14ac:dyDescent="0.2">
      <c r="A495" s="1">
        <v>75777266</v>
      </c>
      <c r="B495" s="1" t="s">
        <v>2917</v>
      </c>
      <c r="C495" s="1">
        <v>8740</v>
      </c>
      <c r="D495" s="1">
        <v>1</v>
      </c>
      <c r="E495" s="1">
        <v>24873951</v>
      </c>
      <c r="F495" s="1" t="s">
        <v>3362</v>
      </c>
      <c r="G495" s="1" t="s">
        <v>3363</v>
      </c>
      <c r="H495" s="1" t="s">
        <v>3364</v>
      </c>
      <c r="I495" s="1" t="s">
        <v>3365</v>
      </c>
      <c r="J495" s="2" t="str">
        <f>"090-5518-0561"</f>
        <v>090-5518-0561</v>
      </c>
      <c r="K495" s="1" t="s">
        <v>2922</v>
      </c>
      <c r="L495" s="1" t="s">
        <v>3366</v>
      </c>
      <c r="N495" s="1" t="s">
        <v>3367</v>
      </c>
      <c r="O495" s="1" t="s">
        <v>3368</v>
      </c>
      <c r="P495" s="1" t="s">
        <v>3146</v>
      </c>
    </row>
    <row r="496" spans="1:16" x14ac:dyDescent="0.2">
      <c r="A496" s="1">
        <v>70092185</v>
      </c>
      <c r="B496" s="1" t="s">
        <v>2382</v>
      </c>
      <c r="C496" s="1">
        <v>7080</v>
      </c>
      <c r="D496" s="1">
        <v>1</v>
      </c>
      <c r="E496" s="1">
        <v>24873775</v>
      </c>
      <c r="F496" s="1" t="s">
        <v>3369</v>
      </c>
      <c r="G496" s="1" t="s">
        <v>3370</v>
      </c>
      <c r="H496" s="1" t="s">
        <v>3371</v>
      </c>
      <c r="I496" s="1" t="s">
        <v>3372</v>
      </c>
      <c r="J496" s="2" t="str">
        <f>"090-7754-4228"</f>
        <v>090-7754-4228</v>
      </c>
      <c r="K496" s="1" t="s">
        <v>38</v>
      </c>
      <c r="L496" s="1" t="s">
        <v>3373</v>
      </c>
      <c r="O496" s="1" t="s">
        <v>3374</v>
      </c>
      <c r="P496" s="1" t="s">
        <v>3375</v>
      </c>
    </row>
    <row r="497" spans="1:16" x14ac:dyDescent="0.2">
      <c r="A497" s="1">
        <v>45731104</v>
      </c>
      <c r="B497" s="1" t="s">
        <v>967</v>
      </c>
      <c r="C497" s="1">
        <v>13190</v>
      </c>
      <c r="D497" s="1">
        <v>1</v>
      </c>
      <c r="E497" s="1">
        <v>24861536</v>
      </c>
      <c r="F497" s="1" t="s">
        <v>3376</v>
      </c>
      <c r="G497" s="1" t="s">
        <v>3377</v>
      </c>
      <c r="H497" s="1" t="s">
        <v>3378</v>
      </c>
      <c r="I497" s="1" t="s">
        <v>3379</v>
      </c>
      <c r="J497" s="2" t="str">
        <f>"080-1645-8082"</f>
        <v>080-1645-8082</v>
      </c>
      <c r="K497" s="1" t="s">
        <v>38</v>
      </c>
      <c r="L497" s="1" t="s">
        <v>3380</v>
      </c>
      <c r="O497" s="1" t="s">
        <v>2462</v>
      </c>
      <c r="P497" s="1" t="s">
        <v>3381</v>
      </c>
    </row>
    <row r="498" spans="1:16" x14ac:dyDescent="0.2">
      <c r="A498" s="1">
        <v>73415398</v>
      </c>
      <c r="B498" s="1" t="s">
        <v>3382</v>
      </c>
      <c r="C498" s="1">
        <v>17150</v>
      </c>
      <c r="D498" s="1">
        <v>1</v>
      </c>
      <c r="E498" s="1">
        <v>24869653</v>
      </c>
      <c r="F498" s="1" t="s">
        <v>3383</v>
      </c>
      <c r="G498" s="1" t="s">
        <v>3384</v>
      </c>
      <c r="H498" s="1" t="s">
        <v>3385</v>
      </c>
      <c r="I498" s="1" t="s">
        <v>3386</v>
      </c>
      <c r="J498" s="2" t="str">
        <f>"080-8568-9104"</f>
        <v>080-8568-9104</v>
      </c>
      <c r="K498" s="1" t="s">
        <v>38</v>
      </c>
      <c r="L498" s="1" t="s">
        <v>3387</v>
      </c>
      <c r="N498" s="1" t="s">
        <v>3388</v>
      </c>
      <c r="O498" s="1" t="s">
        <v>3389</v>
      </c>
      <c r="P498" s="3">
        <v>44926</v>
      </c>
    </row>
    <row r="499" spans="1:16" x14ac:dyDescent="0.2">
      <c r="A499" s="1">
        <v>75777255</v>
      </c>
      <c r="B499" s="1" t="s">
        <v>2917</v>
      </c>
      <c r="C499" s="1">
        <v>8740</v>
      </c>
      <c r="D499" s="1">
        <v>1</v>
      </c>
      <c r="E499" s="1">
        <v>24869516</v>
      </c>
      <c r="F499" s="1" t="s">
        <v>3390</v>
      </c>
      <c r="G499" s="1" t="s">
        <v>3391</v>
      </c>
      <c r="H499" s="1" t="s">
        <v>3392</v>
      </c>
      <c r="I499" s="1" t="s">
        <v>3393</v>
      </c>
      <c r="J499" s="2" t="str">
        <f>"090-2886-7656"</f>
        <v>090-2886-7656</v>
      </c>
      <c r="K499" s="1" t="s">
        <v>2922</v>
      </c>
      <c r="L499" s="1" t="s">
        <v>3366</v>
      </c>
      <c r="N499" s="1" t="s">
        <v>3394</v>
      </c>
      <c r="O499" s="1" t="s">
        <v>3395</v>
      </c>
      <c r="P499" s="1" t="s">
        <v>3146</v>
      </c>
    </row>
    <row r="500" spans="1:16" x14ac:dyDescent="0.2">
      <c r="A500" s="1">
        <v>73115813</v>
      </c>
      <c r="B500" s="1" t="s">
        <v>3246</v>
      </c>
      <c r="C500" s="1">
        <v>6650</v>
      </c>
      <c r="D500" s="1">
        <v>1</v>
      </c>
      <c r="E500" s="1">
        <v>24854469</v>
      </c>
      <c r="F500" s="1" t="s">
        <v>3396</v>
      </c>
      <c r="G500" s="1" t="s">
        <v>3397</v>
      </c>
      <c r="H500" s="1" t="s">
        <v>3398</v>
      </c>
      <c r="I500" s="1" t="s">
        <v>3399</v>
      </c>
      <c r="J500" s="2" t="str">
        <f>"070-1677-8930"</f>
        <v>070-1677-8930</v>
      </c>
      <c r="K500" s="1" t="s">
        <v>21</v>
      </c>
      <c r="L500" s="1" t="s">
        <v>2841</v>
      </c>
      <c r="N500" s="1" t="s">
        <v>3400</v>
      </c>
      <c r="O500" s="1" t="s">
        <v>3401</v>
      </c>
      <c r="P500" s="3">
        <v>44926</v>
      </c>
    </row>
    <row r="501" spans="1:16" x14ac:dyDescent="0.2">
      <c r="A501" s="1">
        <v>66682572</v>
      </c>
      <c r="B501" s="1" t="s">
        <v>3402</v>
      </c>
      <c r="C501" s="1">
        <v>3410</v>
      </c>
      <c r="D501" s="1">
        <v>1</v>
      </c>
      <c r="E501" s="1">
        <v>24869360</v>
      </c>
      <c r="F501" s="1" t="s">
        <v>3403</v>
      </c>
      <c r="G501" s="1" t="s">
        <v>3404</v>
      </c>
      <c r="H501" s="1" t="s">
        <v>3405</v>
      </c>
      <c r="I501" s="1" t="s">
        <v>3406</v>
      </c>
      <c r="J501" s="2" t="str">
        <f>"090-1263-9353"</f>
        <v>090-1263-9353</v>
      </c>
      <c r="K501" s="1" t="s">
        <v>21</v>
      </c>
      <c r="L501" s="1" t="s">
        <v>3407</v>
      </c>
      <c r="N501" s="1" t="s">
        <v>3408</v>
      </c>
      <c r="O501" s="1" t="s">
        <v>3409</v>
      </c>
      <c r="P501" s="1" t="s">
        <v>2329</v>
      </c>
    </row>
    <row r="502" spans="1:16" x14ac:dyDescent="0.2">
      <c r="A502" s="1">
        <v>74688423</v>
      </c>
      <c r="B502" s="1" t="s">
        <v>1439</v>
      </c>
      <c r="C502" s="1">
        <v>10910</v>
      </c>
      <c r="D502" s="1">
        <v>1</v>
      </c>
      <c r="E502" s="1">
        <v>24868763</v>
      </c>
      <c r="F502" s="1" t="s">
        <v>3410</v>
      </c>
      <c r="G502" s="1" t="s">
        <v>3411</v>
      </c>
      <c r="H502" s="1" t="s">
        <v>3412</v>
      </c>
      <c r="I502" s="1" t="s">
        <v>3413</v>
      </c>
      <c r="J502" s="2" t="str">
        <f>"090-2804-8756"</f>
        <v>090-2804-8756</v>
      </c>
      <c r="K502" s="1" t="s">
        <v>38</v>
      </c>
      <c r="L502" s="1" t="s">
        <v>2630</v>
      </c>
      <c r="N502" s="1" t="s">
        <v>3414</v>
      </c>
      <c r="O502" s="1" t="s">
        <v>3415</v>
      </c>
      <c r="P502" s="1" t="s">
        <v>3416</v>
      </c>
    </row>
    <row r="503" spans="1:16" x14ac:dyDescent="0.2">
      <c r="A503" s="1">
        <v>73204900</v>
      </c>
      <c r="B503" s="1" t="s">
        <v>2893</v>
      </c>
      <c r="C503" s="1">
        <v>5880</v>
      </c>
      <c r="D503" s="1">
        <v>1</v>
      </c>
      <c r="E503" s="1">
        <v>24828652</v>
      </c>
      <c r="F503" s="1" t="s">
        <v>3318</v>
      </c>
      <c r="G503" s="1" t="s">
        <v>3319</v>
      </c>
      <c r="H503" s="1" t="s">
        <v>3320</v>
      </c>
      <c r="I503" s="1" t="s">
        <v>3321</v>
      </c>
      <c r="J503" s="2" t="str">
        <f>"090-1947-8781"</f>
        <v>090-1947-8781</v>
      </c>
      <c r="K503" s="1" t="s">
        <v>38</v>
      </c>
      <c r="L503" s="1" t="s">
        <v>2898</v>
      </c>
      <c r="N503" s="1" t="s">
        <v>3322</v>
      </c>
      <c r="O503" s="1" t="s">
        <v>3323</v>
      </c>
      <c r="P503" s="1" t="s">
        <v>3417</v>
      </c>
    </row>
    <row r="504" spans="1:16" x14ac:dyDescent="0.2">
      <c r="A504" s="1">
        <v>74887179</v>
      </c>
      <c r="B504" s="1" t="s">
        <v>217</v>
      </c>
      <c r="C504" s="1">
        <v>4330</v>
      </c>
      <c r="D504" s="1">
        <v>2</v>
      </c>
      <c r="E504" s="1">
        <v>24867516</v>
      </c>
      <c r="F504" s="1" t="s">
        <v>3418</v>
      </c>
      <c r="G504" s="1" t="s">
        <v>3419</v>
      </c>
      <c r="H504" s="1" t="s">
        <v>3420</v>
      </c>
      <c r="I504" s="1" t="s">
        <v>3421</v>
      </c>
      <c r="J504" s="2" t="str">
        <f>"090-9117-7324"</f>
        <v>090-9117-7324</v>
      </c>
      <c r="K504" s="1" t="s">
        <v>38</v>
      </c>
      <c r="L504" s="1" t="s">
        <v>80</v>
      </c>
      <c r="M504" s="1" t="s">
        <v>3422</v>
      </c>
      <c r="N504" s="1" t="s">
        <v>3423</v>
      </c>
      <c r="O504" s="1" t="s">
        <v>126</v>
      </c>
      <c r="P504" s="1" t="s">
        <v>3424</v>
      </c>
    </row>
    <row r="505" spans="1:16" x14ac:dyDescent="0.2">
      <c r="A505" s="1">
        <v>75777266</v>
      </c>
      <c r="B505" s="1" t="s">
        <v>2917</v>
      </c>
      <c r="C505" s="1">
        <v>8740</v>
      </c>
      <c r="D505" s="1">
        <v>1</v>
      </c>
      <c r="E505" s="1">
        <v>24867236</v>
      </c>
      <c r="F505" s="1" t="s">
        <v>3425</v>
      </c>
      <c r="G505" s="1" t="s">
        <v>3426</v>
      </c>
      <c r="H505" s="1" t="s">
        <v>3427</v>
      </c>
      <c r="I505" s="1" t="s">
        <v>3428</v>
      </c>
      <c r="J505" s="2" t="str">
        <f>"090-3795-7236"</f>
        <v>090-3795-7236</v>
      </c>
      <c r="K505" s="1" t="s">
        <v>2922</v>
      </c>
      <c r="L505" s="1" t="s">
        <v>3143</v>
      </c>
      <c r="N505" s="1" t="s">
        <v>3429</v>
      </c>
      <c r="O505" s="1" t="s">
        <v>3430</v>
      </c>
      <c r="P505" s="1" t="s">
        <v>3146</v>
      </c>
    </row>
    <row r="506" spans="1:16" x14ac:dyDescent="0.2">
      <c r="A506" s="1">
        <v>75777255</v>
      </c>
      <c r="B506" s="1" t="s">
        <v>2917</v>
      </c>
      <c r="C506" s="1">
        <v>8740</v>
      </c>
      <c r="D506" s="1">
        <v>1</v>
      </c>
      <c r="E506" s="1">
        <v>24866692</v>
      </c>
      <c r="F506" s="1" t="s">
        <v>3431</v>
      </c>
      <c r="G506" s="1" t="s">
        <v>3432</v>
      </c>
      <c r="H506" s="1" t="s">
        <v>3433</v>
      </c>
      <c r="I506" s="1" t="s">
        <v>3434</v>
      </c>
      <c r="J506" s="2" t="str">
        <f>"080-6567-0508"</f>
        <v>080-6567-0508</v>
      </c>
      <c r="K506" s="1" t="s">
        <v>2922</v>
      </c>
      <c r="L506" s="1" t="s">
        <v>3143</v>
      </c>
      <c r="N506" s="1" t="s">
        <v>3435</v>
      </c>
      <c r="O506" s="1" t="s">
        <v>3436</v>
      </c>
      <c r="P506" s="1" t="s">
        <v>3146</v>
      </c>
    </row>
    <row r="507" spans="1:16" x14ac:dyDescent="0.2">
      <c r="A507" s="1">
        <v>66616753</v>
      </c>
      <c r="B507" s="1" t="s">
        <v>3437</v>
      </c>
      <c r="C507" s="1">
        <v>9410</v>
      </c>
      <c r="D507" s="1">
        <v>1</v>
      </c>
      <c r="E507" s="1">
        <v>24864212</v>
      </c>
      <c r="F507" s="1" t="s">
        <v>3438</v>
      </c>
      <c r="G507" s="1" t="s">
        <v>3439</v>
      </c>
      <c r="H507" s="1" t="s">
        <v>3440</v>
      </c>
      <c r="I507" s="1" t="s">
        <v>3441</v>
      </c>
      <c r="J507" s="2" t="str">
        <f>"080-2694-7653"</f>
        <v>080-2694-7653</v>
      </c>
      <c r="K507" s="1" t="s">
        <v>38</v>
      </c>
      <c r="L507" s="1" t="s">
        <v>3442</v>
      </c>
      <c r="N507" s="1" t="s">
        <v>3443</v>
      </c>
      <c r="O507" s="1" t="s">
        <v>3444</v>
      </c>
      <c r="P507" s="1" t="s">
        <v>3445</v>
      </c>
    </row>
    <row r="508" spans="1:16" x14ac:dyDescent="0.2">
      <c r="A508" s="1">
        <v>72753295</v>
      </c>
      <c r="B508" s="1" t="s">
        <v>1715</v>
      </c>
      <c r="C508" s="1">
        <v>6850</v>
      </c>
      <c r="D508" s="1">
        <v>1</v>
      </c>
      <c r="E508" s="1">
        <v>24864038</v>
      </c>
      <c r="F508" s="1" t="s">
        <v>3446</v>
      </c>
      <c r="G508" s="1" t="s">
        <v>3447</v>
      </c>
      <c r="H508" s="1" t="s">
        <v>3448</v>
      </c>
      <c r="I508" s="1" t="s">
        <v>3449</v>
      </c>
      <c r="J508" s="2" t="str">
        <f>"090-3295-7263"</f>
        <v>090-3295-7263</v>
      </c>
      <c r="K508" s="1" t="s">
        <v>21</v>
      </c>
      <c r="L508" s="1" t="s">
        <v>3450</v>
      </c>
      <c r="M508" s="1" t="s">
        <v>3451</v>
      </c>
      <c r="O508" s="1" t="s">
        <v>3452</v>
      </c>
      <c r="P508" s="1" t="s">
        <v>3453</v>
      </c>
    </row>
    <row r="509" spans="1:16" x14ac:dyDescent="0.2">
      <c r="A509" s="1">
        <v>77758029</v>
      </c>
      <c r="B509" s="1" t="s">
        <v>3454</v>
      </c>
      <c r="C509" s="1">
        <v>4190</v>
      </c>
      <c r="D509" s="1">
        <v>1</v>
      </c>
      <c r="E509" s="1">
        <v>24862775</v>
      </c>
      <c r="F509" s="1" t="s">
        <v>3455</v>
      </c>
      <c r="G509" s="1" t="s">
        <v>3456</v>
      </c>
      <c r="H509" s="1" t="s">
        <v>3457</v>
      </c>
      <c r="I509" s="1" t="s">
        <v>3458</v>
      </c>
      <c r="J509" s="2" t="str">
        <f>"080-1584-9099"</f>
        <v>080-1584-9099</v>
      </c>
      <c r="K509" s="1" t="s">
        <v>38</v>
      </c>
      <c r="L509" s="1" t="s">
        <v>3459</v>
      </c>
      <c r="N509" s="1" t="s">
        <v>3460</v>
      </c>
      <c r="O509" s="1" t="s">
        <v>3461</v>
      </c>
      <c r="P509" s="1" t="s">
        <v>3462</v>
      </c>
    </row>
    <row r="510" spans="1:16" x14ac:dyDescent="0.2">
      <c r="A510" s="1">
        <v>75777266</v>
      </c>
      <c r="B510" s="1" t="s">
        <v>2917</v>
      </c>
      <c r="C510" s="1">
        <v>8740</v>
      </c>
      <c r="D510" s="1">
        <v>1</v>
      </c>
      <c r="E510" s="1">
        <v>24854766</v>
      </c>
      <c r="F510" s="1" t="s">
        <v>3463</v>
      </c>
      <c r="G510" s="1" t="s">
        <v>3464</v>
      </c>
      <c r="H510" s="1" t="s">
        <v>3465</v>
      </c>
      <c r="I510" s="1" t="s">
        <v>3466</v>
      </c>
      <c r="J510" s="2" t="str">
        <f>"0985-89-0529"</f>
        <v>0985-89-0529</v>
      </c>
      <c r="K510" s="1" t="s">
        <v>21</v>
      </c>
      <c r="L510" s="1" t="s">
        <v>3467</v>
      </c>
      <c r="N510" s="1" t="s">
        <v>3468</v>
      </c>
      <c r="O510" s="1" t="s">
        <v>3469</v>
      </c>
      <c r="P510" s="1" t="s">
        <v>3470</v>
      </c>
    </row>
    <row r="511" spans="1:16" x14ac:dyDescent="0.2">
      <c r="A511" s="1">
        <v>77758029</v>
      </c>
      <c r="B511" s="1" t="s">
        <v>3454</v>
      </c>
      <c r="C511" s="1">
        <v>4190</v>
      </c>
      <c r="D511" s="1">
        <v>1</v>
      </c>
      <c r="E511" s="1">
        <v>24857451</v>
      </c>
      <c r="F511" s="1" t="s">
        <v>3471</v>
      </c>
      <c r="G511" s="1" t="s">
        <v>3472</v>
      </c>
      <c r="H511" s="1" t="s">
        <v>3473</v>
      </c>
      <c r="I511" s="1" t="s">
        <v>3474</v>
      </c>
      <c r="J511" s="2" t="str">
        <f>"090-7753-0109"</f>
        <v>090-7753-0109</v>
      </c>
      <c r="K511" s="1" t="s">
        <v>38</v>
      </c>
      <c r="L511" s="1" t="s">
        <v>3475</v>
      </c>
      <c r="N511" s="1" t="s">
        <v>3476</v>
      </c>
      <c r="O511" s="1" t="s">
        <v>3477</v>
      </c>
      <c r="P511" s="1" t="s">
        <v>3478</v>
      </c>
    </row>
    <row r="512" spans="1:16" x14ac:dyDescent="0.2">
      <c r="A512" s="1">
        <v>65951628</v>
      </c>
      <c r="B512" s="1" t="s">
        <v>3479</v>
      </c>
      <c r="C512" s="1">
        <v>10400</v>
      </c>
      <c r="D512" s="1">
        <v>1</v>
      </c>
      <c r="E512" s="1">
        <v>24855010</v>
      </c>
      <c r="F512" s="1" t="s">
        <v>3480</v>
      </c>
      <c r="G512" s="1" t="s">
        <v>3481</v>
      </c>
      <c r="H512" s="1" t="s">
        <v>3482</v>
      </c>
      <c r="I512" s="1" t="s">
        <v>3483</v>
      </c>
      <c r="J512" s="2" t="str">
        <f>"090-9852-4641"</f>
        <v>090-9852-4641</v>
      </c>
      <c r="K512" s="1" t="s">
        <v>38</v>
      </c>
      <c r="L512" s="1" t="s">
        <v>552</v>
      </c>
      <c r="N512" s="1" t="s">
        <v>3484</v>
      </c>
      <c r="O512" s="1" t="s">
        <v>3485</v>
      </c>
      <c r="P512" s="1" t="s">
        <v>3486</v>
      </c>
    </row>
    <row r="513" spans="1:17" x14ac:dyDescent="0.2">
      <c r="A513" s="1">
        <v>48786279</v>
      </c>
      <c r="B513" s="1" t="s">
        <v>1209</v>
      </c>
      <c r="C513" s="1">
        <v>17700</v>
      </c>
      <c r="D513" s="1">
        <v>1</v>
      </c>
      <c r="E513" s="1">
        <v>24853182</v>
      </c>
      <c r="F513" s="1" t="s">
        <v>3487</v>
      </c>
      <c r="G513" s="1" t="s">
        <v>3488</v>
      </c>
      <c r="H513" s="1" t="s">
        <v>3489</v>
      </c>
      <c r="I513" s="1" t="s">
        <v>3490</v>
      </c>
      <c r="J513" s="2" t="str">
        <f>"090-6487-7474"</f>
        <v>090-6487-7474</v>
      </c>
      <c r="K513" s="1" t="s">
        <v>38</v>
      </c>
      <c r="L513" s="1" t="s">
        <v>3491</v>
      </c>
      <c r="N513" s="1" t="s">
        <v>3492</v>
      </c>
      <c r="O513" s="1" t="s">
        <v>3493</v>
      </c>
      <c r="P513" s="1" t="s">
        <v>3486</v>
      </c>
    </row>
    <row r="514" spans="1:17" x14ac:dyDescent="0.2">
      <c r="A514" s="1">
        <v>75777255</v>
      </c>
      <c r="B514" s="1" t="s">
        <v>2917</v>
      </c>
      <c r="C514" s="1">
        <v>8740</v>
      </c>
      <c r="D514" s="1">
        <v>1</v>
      </c>
      <c r="E514" s="1">
        <v>24845645</v>
      </c>
      <c r="F514" s="1" t="s">
        <v>3494</v>
      </c>
      <c r="G514" s="1" t="s">
        <v>3495</v>
      </c>
      <c r="H514" s="1" t="s">
        <v>3496</v>
      </c>
      <c r="I514" s="1" t="s">
        <v>3497</v>
      </c>
      <c r="J514" s="2" t="str">
        <f>"0566-46-3555"</f>
        <v>0566-46-3555</v>
      </c>
      <c r="K514" s="1" t="s">
        <v>21</v>
      </c>
      <c r="L514" s="1" t="s">
        <v>3498</v>
      </c>
      <c r="N514" s="1" t="s">
        <v>3499</v>
      </c>
      <c r="O514" s="1" t="s">
        <v>3500</v>
      </c>
      <c r="P514" s="1" t="s">
        <v>3146</v>
      </c>
    </row>
    <row r="515" spans="1:17" x14ac:dyDescent="0.2">
      <c r="A515" s="1">
        <v>75777255</v>
      </c>
      <c r="B515" s="1" t="s">
        <v>2917</v>
      </c>
      <c r="C515" s="1">
        <v>8740</v>
      </c>
      <c r="D515" s="1">
        <v>1</v>
      </c>
      <c r="E515" s="1">
        <v>24845440</v>
      </c>
      <c r="F515" s="1" t="s">
        <v>3501</v>
      </c>
      <c r="G515" s="1" t="s">
        <v>3502</v>
      </c>
      <c r="H515" s="1" t="s">
        <v>3503</v>
      </c>
      <c r="I515" s="1" t="s">
        <v>3504</v>
      </c>
      <c r="J515" s="2" t="str">
        <f>"080-1585-9724"</f>
        <v>080-1585-9724</v>
      </c>
      <c r="K515" s="1" t="s">
        <v>21</v>
      </c>
      <c r="L515" s="1" t="s">
        <v>3143</v>
      </c>
      <c r="N515" s="1" t="s">
        <v>3505</v>
      </c>
      <c r="O515" s="1" t="s">
        <v>3506</v>
      </c>
      <c r="P515" s="1" t="s">
        <v>3146</v>
      </c>
    </row>
    <row r="516" spans="1:17" x14ac:dyDescent="0.2">
      <c r="A516" s="1">
        <v>75777266</v>
      </c>
      <c r="B516" s="1" t="s">
        <v>2917</v>
      </c>
      <c r="C516" s="1">
        <v>8740</v>
      </c>
      <c r="D516" s="1">
        <v>1</v>
      </c>
      <c r="E516" s="1">
        <v>24843693</v>
      </c>
      <c r="F516" s="1" t="s">
        <v>3507</v>
      </c>
      <c r="G516" s="1" t="s">
        <v>3508</v>
      </c>
      <c r="H516" s="1" t="s">
        <v>3509</v>
      </c>
      <c r="I516" s="1" t="s">
        <v>3510</v>
      </c>
      <c r="J516" s="2" t="str">
        <f>"080-6109-8478"</f>
        <v>080-6109-8478</v>
      </c>
      <c r="K516" s="1" t="s">
        <v>21</v>
      </c>
      <c r="L516" s="1" t="s">
        <v>3366</v>
      </c>
      <c r="N516" s="1" t="s">
        <v>3511</v>
      </c>
      <c r="O516" s="1" t="s">
        <v>3512</v>
      </c>
      <c r="P516" s="1" t="s">
        <v>3513</v>
      </c>
    </row>
    <row r="517" spans="1:17" x14ac:dyDescent="0.2">
      <c r="A517" s="1">
        <v>75777255</v>
      </c>
      <c r="B517" s="1" t="s">
        <v>2917</v>
      </c>
      <c r="C517" s="1">
        <v>8740</v>
      </c>
      <c r="D517" s="1">
        <v>1</v>
      </c>
      <c r="E517" s="1">
        <v>24843092</v>
      </c>
      <c r="F517" s="1" t="s">
        <v>3514</v>
      </c>
      <c r="G517" s="1" t="s">
        <v>3515</v>
      </c>
      <c r="H517" s="1" t="s">
        <v>677</v>
      </c>
      <c r="I517" s="1" t="s">
        <v>3516</v>
      </c>
      <c r="J517" s="2" t="str">
        <f>"080-2487-5798"</f>
        <v>080-2487-5798</v>
      </c>
      <c r="K517" s="1" t="s">
        <v>21</v>
      </c>
      <c r="L517" s="1" t="s">
        <v>3143</v>
      </c>
      <c r="N517" s="1" t="s">
        <v>3517</v>
      </c>
      <c r="O517" s="1" t="s">
        <v>3518</v>
      </c>
      <c r="P517" s="1" t="s">
        <v>3146</v>
      </c>
    </row>
    <row r="518" spans="1:17" x14ac:dyDescent="0.2">
      <c r="A518" s="1">
        <v>75777266</v>
      </c>
      <c r="B518" s="1" t="s">
        <v>2917</v>
      </c>
      <c r="C518" s="1">
        <v>8740</v>
      </c>
      <c r="D518" s="1">
        <v>1</v>
      </c>
      <c r="E518" s="1">
        <v>24842911</v>
      </c>
      <c r="F518" s="1" t="s">
        <v>3519</v>
      </c>
      <c r="G518" s="1" t="s">
        <v>3520</v>
      </c>
      <c r="H518" s="1" t="s">
        <v>3521</v>
      </c>
      <c r="I518" s="1" t="s">
        <v>3522</v>
      </c>
      <c r="J518" s="2" t="str">
        <f>"080-1776-7116"</f>
        <v>080-1776-7116</v>
      </c>
      <c r="K518" s="1" t="s">
        <v>21</v>
      </c>
      <c r="L518" s="1" t="s">
        <v>3143</v>
      </c>
      <c r="N518" s="1" t="s">
        <v>3523</v>
      </c>
      <c r="O518" s="1" t="s">
        <v>3524</v>
      </c>
      <c r="P518" s="1" t="s">
        <v>3146</v>
      </c>
    </row>
    <row r="519" spans="1:17" x14ac:dyDescent="0.2">
      <c r="A519" s="1">
        <v>76616343</v>
      </c>
      <c r="B519" s="1" t="s">
        <v>3525</v>
      </c>
      <c r="C519" s="1">
        <v>16590</v>
      </c>
      <c r="D519" s="1">
        <v>1</v>
      </c>
      <c r="E519" s="1">
        <v>24841479</v>
      </c>
      <c r="F519" s="1" t="s">
        <v>3526</v>
      </c>
      <c r="G519" s="1" t="s">
        <v>3527</v>
      </c>
      <c r="H519" s="1" t="s">
        <v>3528</v>
      </c>
      <c r="I519" s="1" t="s">
        <v>3529</v>
      </c>
      <c r="J519" s="2" t="str">
        <f>"03-6904-6848"</f>
        <v>03-6904-6848</v>
      </c>
      <c r="K519" s="1" t="s">
        <v>21</v>
      </c>
      <c r="L519" s="1" t="s">
        <v>3530</v>
      </c>
      <c r="N519" s="1" t="s">
        <v>3531</v>
      </c>
      <c r="O519" s="1" t="s">
        <v>3532</v>
      </c>
      <c r="P519" s="1" t="s">
        <v>3533</v>
      </c>
    </row>
    <row r="520" spans="1:17" x14ac:dyDescent="0.2">
      <c r="A520" s="1">
        <v>58915187</v>
      </c>
      <c r="B520" s="1" t="s">
        <v>3534</v>
      </c>
      <c r="C520" s="1">
        <v>4060</v>
      </c>
      <c r="D520" s="1">
        <v>1</v>
      </c>
      <c r="E520" s="1">
        <v>24840630</v>
      </c>
      <c r="F520" s="1" t="s">
        <v>3535</v>
      </c>
      <c r="G520" s="1" t="s">
        <v>3536</v>
      </c>
      <c r="H520" s="1" t="s">
        <v>3537</v>
      </c>
      <c r="I520" s="1" t="s">
        <v>3538</v>
      </c>
      <c r="J520" s="2" t="str">
        <f>"080-1761-4399"</f>
        <v>080-1761-4399</v>
      </c>
      <c r="K520" s="1" t="s">
        <v>38</v>
      </c>
      <c r="L520" s="1" t="s">
        <v>348</v>
      </c>
      <c r="N520" s="1" t="s">
        <v>3539</v>
      </c>
      <c r="O520" s="1" t="s">
        <v>3540</v>
      </c>
      <c r="P520" s="1" t="s">
        <v>3541</v>
      </c>
    </row>
    <row r="521" spans="1:17" x14ac:dyDescent="0.2">
      <c r="A521" s="1">
        <v>66002247</v>
      </c>
      <c r="B521" s="1" t="s">
        <v>1320</v>
      </c>
      <c r="C521" s="1">
        <v>9580</v>
      </c>
      <c r="D521" s="1">
        <v>1</v>
      </c>
      <c r="E521" s="1">
        <v>24830861</v>
      </c>
      <c r="F521" s="1" t="s">
        <v>3542</v>
      </c>
      <c r="G521" s="1" t="s">
        <v>3543</v>
      </c>
      <c r="H521" s="1" t="s">
        <v>3544</v>
      </c>
      <c r="I521" s="1" t="s">
        <v>3545</v>
      </c>
      <c r="J521" s="2" t="str">
        <f>"080-8203-1846"</f>
        <v>080-8203-1846</v>
      </c>
      <c r="K521" s="1" t="s">
        <v>38</v>
      </c>
      <c r="L521" s="1" t="s">
        <v>2121</v>
      </c>
      <c r="N521" s="1" t="s">
        <v>3546</v>
      </c>
      <c r="O521" s="1" t="s">
        <v>3547</v>
      </c>
      <c r="P521" s="1" t="s">
        <v>3548</v>
      </c>
    </row>
    <row r="522" spans="1:17" x14ac:dyDescent="0.2">
      <c r="A522" s="1">
        <v>75953021</v>
      </c>
      <c r="B522" s="1" t="s">
        <v>1613</v>
      </c>
      <c r="C522" s="1">
        <v>9820</v>
      </c>
      <c r="D522" s="1">
        <v>2</v>
      </c>
      <c r="E522" s="1">
        <v>24818421</v>
      </c>
      <c r="F522" s="1" t="s">
        <v>3549</v>
      </c>
      <c r="G522" s="1" t="s">
        <v>3550</v>
      </c>
      <c r="H522" s="1" t="s">
        <v>3551</v>
      </c>
      <c r="I522" s="1" t="s">
        <v>3552</v>
      </c>
      <c r="J522" s="2" t="str">
        <f>"080-7255-1015"</f>
        <v>080-7255-1015</v>
      </c>
      <c r="K522" s="1" t="s">
        <v>38</v>
      </c>
      <c r="L522" s="1" t="s">
        <v>3553</v>
      </c>
      <c r="N522" s="1" t="s">
        <v>3554</v>
      </c>
      <c r="O522" s="1" t="s">
        <v>3555</v>
      </c>
      <c r="P522" s="1" t="s">
        <v>3556</v>
      </c>
    </row>
    <row r="523" spans="1:17" x14ac:dyDescent="0.2">
      <c r="A523" s="1">
        <v>72250665</v>
      </c>
      <c r="B523" s="1" t="s">
        <v>3557</v>
      </c>
      <c r="C523" s="1">
        <v>5090</v>
      </c>
      <c r="D523" s="1">
        <v>1</v>
      </c>
      <c r="E523" s="1">
        <v>24828481</v>
      </c>
      <c r="F523" s="1" t="s">
        <v>3558</v>
      </c>
      <c r="G523" s="1" t="s">
        <v>3559</v>
      </c>
      <c r="H523" s="1" t="s">
        <v>3560</v>
      </c>
      <c r="I523" s="1" t="s">
        <v>3561</v>
      </c>
      <c r="J523" s="2" t="str">
        <f>"090-6066-8261"</f>
        <v>090-6066-8261</v>
      </c>
      <c r="K523" s="1" t="s">
        <v>38</v>
      </c>
      <c r="L523" s="1" t="s">
        <v>3562</v>
      </c>
      <c r="N523" s="1" t="s">
        <v>3563</v>
      </c>
      <c r="O523" s="1" t="s">
        <v>3564</v>
      </c>
      <c r="P523" s="1" t="s">
        <v>3565</v>
      </c>
    </row>
    <row r="524" spans="1:17" x14ac:dyDescent="0.2">
      <c r="A524" s="1">
        <v>72753080</v>
      </c>
      <c r="B524" s="1" t="s">
        <v>1715</v>
      </c>
      <c r="C524" s="1">
        <v>6850</v>
      </c>
      <c r="D524" s="1">
        <v>1</v>
      </c>
      <c r="E524" s="1">
        <v>24820528</v>
      </c>
      <c r="F524" s="1" t="s">
        <v>3566</v>
      </c>
      <c r="G524" s="1" t="s">
        <v>3567</v>
      </c>
      <c r="H524" s="1" t="s">
        <v>3568</v>
      </c>
      <c r="I524" s="1" t="s">
        <v>3569</v>
      </c>
      <c r="J524" s="2" t="str">
        <f>"080-8711-3812"</f>
        <v>080-8711-3812</v>
      </c>
      <c r="K524" s="1" t="s">
        <v>21</v>
      </c>
      <c r="L524" s="1" t="s">
        <v>3450</v>
      </c>
      <c r="N524" s="1" t="s">
        <v>3570</v>
      </c>
      <c r="O524" s="1" t="s">
        <v>3571</v>
      </c>
      <c r="P524" s="1" t="s">
        <v>3572</v>
      </c>
    </row>
    <row r="525" spans="1:17" x14ac:dyDescent="0.2">
      <c r="A525" s="1">
        <v>73946137</v>
      </c>
      <c r="B525" s="1" t="s">
        <v>99</v>
      </c>
      <c r="C525" s="1">
        <v>5830</v>
      </c>
      <c r="D525" s="1">
        <v>1</v>
      </c>
      <c r="E525" s="1">
        <v>24815989</v>
      </c>
      <c r="F525" s="1" t="s">
        <v>3573</v>
      </c>
      <c r="G525" s="1" t="s">
        <v>3574</v>
      </c>
      <c r="H525" s="1" t="s">
        <v>3575</v>
      </c>
      <c r="I525" s="1" t="s">
        <v>3576</v>
      </c>
      <c r="J525" s="2" t="str">
        <f>"090-9432-0807"</f>
        <v>090-9432-0807</v>
      </c>
      <c r="K525" s="1" t="s">
        <v>38</v>
      </c>
      <c r="L525" s="1" t="s">
        <v>2268</v>
      </c>
      <c r="N525" s="1" t="s">
        <v>3577</v>
      </c>
      <c r="O525" s="1" t="s">
        <v>3578</v>
      </c>
      <c r="P525" s="1" t="s">
        <v>3579</v>
      </c>
    </row>
    <row r="526" spans="1:17" x14ac:dyDescent="0.2">
      <c r="A526" s="1">
        <v>73512231</v>
      </c>
      <c r="B526" s="1" t="s">
        <v>3580</v>
      </c>
      <c r="C526" s="1">
        <v>9700</v>
      </c>
      <c r="D526" s="1">
        <v>1</v>
      </c>
      <c r="E526" s="1">
        <v>24752978</v>
      </c>
      <c r="F526" s="1" t="s">
        <v>3581</v>
      </c>
      <c r="G526" s="1" t="s">
        <v>3582</v>
      </c>
      <c r="H526" s="1" t="s">
        <v>3583</v>
      </c>
      <c r="I526" s="1" t="s">
        <v>3584</v>
      </c>
      <c r="J526" s="1" t="s">
        <v>3585</v>
      </c>
      <c r="K526" s="2" t="str">
        <f>"080-7184-0620"</f>
        <v>080-7184-0620</v>
      </c>
      <c r="L526" s="1" t="s">
        <v>38</v>
      </c>
      <c r="M526" s="1" t="s">
        <v>3586</v>
      </c>
      <c r="O526" s="1" t="s">
        <v>3587</v>
      </c>
      <c r="P526" s="1" t="s">
        <v>3588</v>
      </c>
      <c r="Q526" s="1" t="s">
        <v>3589</v>
      </c>
    </row>
    <row r="527" spans="1:17" x14ac:dyDescent="0.2">
      <c r="A527" s="1">
        <v>75735743</v>
      </c>
      <c r="B527" s="1" t="s">
        <v>3590</v>
      </c>
      <c r="C527" s="1">
        <v>13310</v>
      </c>
      <c r="D527" s="1">
        <v>1</v>
      </c>
      <c r="E527" s="1">
        <v>24665948</v>
      </c>
      <c r="F527" s="1" t="s">
        <v>3591</v>
      </c>
      <c r="G527" s="1" t="s">
        <v>3592</v>
      </c>
      <c r="H527" s="1" t="s">
        <v>3593</v>
      </c>
      <c r="I527" s="1" t="s">
        <v>3594</v>
      </c>
      <c r="J527" s="2" t="str">
        <f>"070-8343-2138"</f>
        <v>070-8343-2138</v>
      </c>
      <c r="K527" s="1" t="s">
        <v>21</v>
      </c>
      <c r="L527" s="1" t="s">
        <v>3595</v>
      </c>
      <c r="N527" s="1" t="s">
        <v>3596</v>
      </c>
      <c r="O527" s="1" t="s">
        <v>3597</v>
      </c>
      <c r="P527" s="1" t="s">
        <v>3598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BUYMA 주문내역 파일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MAERO-YANG</cp:lastModifiedBy>
  <dcterms:modified xsi:type="dcterms:W3CDTF">2022-06-20T04:16:45Z</dcterms:modified>
</cp:coreProperties>
</file>